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showInkAnnotation="0" codeName="ThisWorkbook" defaultThemeVersion="166925"/>
  <mc:AlternateContent xmlns:mc="http://schemas.openxmlformats.org/markup-compatibility/2006">
    <mc:Choice Requires="x15">
      <x15ac:absPath xmlns:x15ac="http://schemas.microsoft.com/office/spreadsheetml/2010/11/ac" url="C:\Users\PC\Documents\Analisis de Transporte\PMTI\Evaluación\Evaluación 26 marzo\"/>
    </mc:Choice>
  </mc:AlternateContent>
  <xr:revisionPtr revIDLastSave="0" documentId="8_{8DC60375-03EB-40B5-9DDF-BE09ACA2CDE5}" xr6:coauthVersionLast="47" xr6:coauthVersionMax="47" xr10:uidLastSave="{00000000-0000-0000-0000-000000000000}"/>
  <bookViews>
    <workbookView xWindow="-108" yWindow="-108" windowWidth="23256" windowHeight="12456" tabRatio="712" xr2:uid="{00000000-000D-0000-FFFF-FFFF00000000}"/>
  </bookViews>
  <sheets>
    <sheet name="CONSOLIDADO_EXP_HAB" sheetId="6" r:id="rId1"/>
    <sheet name="BASE_EP_X" sheetId="9" state="hidden" r:id="rId2"/>
    <sheet name="EP_1" sheetId="2" r:id="rId3"/>
    <sheet name="EP_2" sheetId="10" r:id="rId4"/>
    <sheet name="EP_3" sheetId="11" r:id="rId5"/>
    <sheet name="EP_4" sheetId="12" r:id="rId6"/>
    <sheet name="EP_5" sheetId="13" r:id="rId7"/>
    <sheet name="EP_6" sheetId="14" r:id="rId8"/>
    <sheet name="EP_7" sheetId="15" r:id="rId9"/>
    <sheet name="EP_8" sheetId="16" r:id="rId10"/>
    <sheet name="EP_9" sheetId="17" r:id="rId11"/>
    <sheet name="EP_10" sheetId="18" r:id="rId12"/>
    <sheet name="EP_11" sheetId="19" r:id="rId13"/>
    <sheet name="EP_12" sheetId="20" r:id="rId14"/>
    <sheet name="TABLA DE SMMLV" sheetId="3" state="hidden" r:id="rId15"/>
  </sheets>
  <definedNames>
    <definedName name="_xlnm._FilterDatabase" localSheetId="2" hidden="1">EP_1!$A$53:$K$54</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P33" i="20" l="1"/>
  <c r="P34" i="20"/>
  <c r="P35" i="20"/>
  <c r="P36" i="20"/>
  <c r="P32" i="20"/>
  <c r="P33" i="19"/>
  <c r="P34" i="19"/>
  <c r="P35" i="19"/>
  <c r="P36" i="19"/>
  <c r="P32" i="19"/>
  <c r="P33" i="18"/>
  <c r="P34" i="18"/>
  <c r="P32" i="18"/>
  <c r="P33" i="17"/>
  <c r="P34" i="17"/>
  <c r="P32" i="17"/>
  <c r="P33" i="16"/>
  <c r="P34" i="16"/>
  <c r="P32" i="16"/>
  <c r="P32" i="15"/>
  <c r="P38" i="14"/>
  <c r="P33" i="14"/>
  <c r="P34" i="14"/>
  <c r="P35" i="14"/>
  <c r="P36" i="14"/>
  <c r="P37" i="14"/>
  <c r="P32" i="14"/>
  <c r="P33" i="13"/>
  <c r="P34" i="13"/>
  <c r="P35" i="13"/>
  <c r="P36" i="13"/>
  <c r="P32" i="13"/>
  <c r="P33" i="12"/>
  <c r="P34" i="12"/>
  <c r="P35" i="12"/>
  <c r="P36" i="12"/>
  <c r="P37" i="12"/>
  <c r="P38" i="12"/>
  <c r="P32" i="12"/>
  <c r="AD38" i="12"/>
  <c r="AD37" i="12"/>
  <c r="H31" i="6" a="1"/>
  <c r="H31" i="6" l="1"/>
  <c r="Q38" i="14"/>
  <c r="R38" i="14" s="1"/>
  <c r="Q35" i="14"/>
  <c r="R35" i="14" s="1"/>
  <c r="Q36" i="14"/>
  <c r="R36" i="14" s="1"/>
  <c r="N32" i="20"/>
  <c r="O32" i="20" s="1"/>
  <c r="G51" i="20"/>
  <c r="E45" i="20"/>
  <c r="AD38" i="20"/>
  <c r="AA38" i="20"/>
  <c r="AF38" i="20" s="1"/>
  <c r="Q38" i="20" s="1"/>
  <c r="R38" i="20" s="1"/>
  <c r="O38" i="20"/>
  <c r="AD37" i="20"/>
  <c r="AF37" i="20" s="1"/>
  <c r="Q37" i="20" s="1"/>
  <c r="R37" i="20" s="1"/>
  <c r="AA37" i="20"/>
  <c r="O37" i="20"/>
  <c r="AD36" i="20"/>
  <c r="AA36" i="20"/>
  <c r="AF36" i="20" s="1"/>
  <c r="Q36" i="20" s="1"/>
  <c r="R36" i="20" s="1"/>
  <c r="O36" i="20"/>
  <c r="AD35" i="20"/>
  <c r="AA35" i="20"/>
  <c r="O35" i="20"/>
  <c r="AD34" i="20"/>
  <c r="AA34" i="20"/>
  <c r="O34" i="20"/>
  <c r="AD33" i="20"/>
  <c r="AA33" i="20"/>
  <c r="O33" i="20"/>
  <c r="AD32" i="20"/>
  <c r="AA32" i="20"/>
  <c r="F21" i="20"/>
  <c r="L20" i="20"/>
  <c r="F20" i="20"/>
  <c r="I20" i="20" s="1"/>
  <c r="L19" i="20"/>
  <c r="M19" i="20" s="1"/>
  <c r="F19" i="20"/>
  <c r="I19" i="20" s="1"/>
  <c r="L18" i="20"/>
  <c r="M18" i="20" s="1"/>
  <c r="F18" i="20"/>
  <c r="I18" i="20" s="1"/>
  <c r="L17" i="20"/>
  <c r="F17" i="20"/>
  <c r="I17" i="20" s="1"/>
  <c r="L16" i="20"/>
  <c r="F16" i="20"/>
  <c r="I16" i="20" s="1"/>
  <c r="L15" i="20"/>
  <c r="F15" i="20"/>
  <c r="I15" i="20" s="1"/>
  <c r="L14" i="20"/>
  <c r="F14" i="20"/>
  <c r="I14" i="20" s="1"/>
  <c r="Q33" i="19"/>
  <c r="R33" i="19" s="1"/>
  <c r="G51" i="19"/>
  <c r="E45" i="19"/>
  <c r="AD38" i="19"/>
  <c r="AA38" i="19"/>
  <c r="O38" i="19"/>
  <c r="AD37" i="19"/>
  <c r="AA37" i="19"/>
  <c r="AF37" i="19" s="1"/>
  <c r="Q37" i="19" s="1"/>
  <c r="R37" i="19" s="1"/>
  <c r="O37" i="19"/>
  <c r="AD36" i="19"/>
  <c r="AA36" i="19"/>
  <c r="O36" i="19"/>
  <c r="AD35" i="19"/>
  <c r="AA35" i="19"/>
  <c r="O35" i="19"/>
  <c r="AD34" i="19"/>
  <c r="AA34" i="19"/>
  <c r="O34" i="19"/>
  <c r="AD33" i="19"/>
  <c r="AA33" i="19"/>
  <c r="AF33" i="19" s="1"/>
  <c r="O33" i="19"/>
  <c r="AD32" i="19"/>
  <c r="AA32" i="19"/>
  <c r="O32" i="19"/>
  <c r="F21" i="19"/>
  <c r="L20" i="19"/>
  <c r="F20" i="19"/>
  <c r="I20" i="19" s="1"/>
  <c r="L19" i="19"/>
  <c r="F19" i="19"/>
  <c r="I19" i="19" s="1"/>
  <c r="L18" i="19"/>
  <c r="F18" i="19"/>
  <c r="I18" i="19" s="1"/>
  <c r="L17" i="19"/>
  <c r="F17" i="19"/>
  <c r="I17" i="19" s="1"/>
  <c r="L16" i="19"/>
  <c r="F16" i="19"/>
  <c r="I16" i="19" s="1"/>
  <c r="L15" i="19"/>
  <c r="F15" i="19"/>
  <c r="I15" i="19" s="1"/>
  <c r="L14" i="19"/>
  <c r="F14" i="19"/>
  <c r="I14" i="19" s="1"/>
  <c r="AD34" i="18"/>
  <c r="M20" i="20" l="1"/>
  <c r="M16" i="20"/>
  <c r="L21" i="20"/>
  <c r="M21" i="20" s="1"/>
  <c r="M20" i="19"/>
  <c r="AF35" i="20"/>
  <c r="Q35" i="20" s="1"/>
  <c r="R35" i="20" s="1"/>
  <c r="AF34" i="20"/>
  <c r="Q34" i="20" s="1"/>
  <c r="R34" i="20" s="1"/>
  <c r="AF33" i="20"/>
  <c r="Q33" i="20" s="1"/>
  <c r="R33" i="20" s="1"/>
  <c r="AF32" i="20"/>
  <c r="Q32" i="20" s="1"/>
  <c r="M16" i="19"/>
  <c r="M18" i="19"/>
  <c r="AF35" i="19"/>
  <c r="Q35" i="19" s="1"/>
  <c r="R35" i="19" s="1"/>
  <c r="AF36" i="19"/>
  <c r="Q36" i="19" s="1"/>
  <c r="R36" i="19" s="1"/>
  <c r="M15" i="20"/>
  <c r="M14" i="20"/>
  <c r="M17" i="20"/>
  <c r="AF34" i="19"/>
  <c r="Q34" i="19" s="1"/>
  <c r="R34" i="19" s="1"/>
  <c r="AF32" i="19"/>
  <c r="Q32" i="19" s="1"/>
  <c r="R32" i="19" s="1"/>
  <c r="M19" i="19"/>
  <c r="AF38" i="19"/>
  <c r="Q38" i="19" s="1"/>
  <c r="R38" i="19" s="1"/>
  <c r="L21" i="19"/>
  <c r="M21" i="19" s="1"/>
  <c r="M15" i="19"/>
  <c r="M14" i="19"/>
  <c r="M17" i="19"/>
  <c r="G51" i="18"/>
  <c r="E45" i="18"/>
  <c r="AD38" i="18"/>
  <c r="AA38" i="18"/>
  <c r="AF38" i="18" s="1"/>
  <c r="Q38" i="18" s="1"/>
  <c r="R38" i="18" s="1"/>
  <c r="O38" i="18"/>
  <c r="AD37" i="18"/>
  <c r="AA37" i="18"/>
  <c r="AF37" i="18" s="1"/>
  <c r="Q37" i="18" s="1"/>
  <c r="R37" i="18" s="1"/>
  <c r="O37" i="18"/>
  <c r="AD36" i="18"/>
  <c r="AA36" i="18"/>
  <c r="O36" i="18"/>
  <c r="AD35" i="18"/>
  <c r="AA35" i="18"/>
  <c r="AF35" i="18" s="1"/>
  <c r="Q35" i="18" s="1"/>
  <c r="R35" i="18" s="1"/>
  <c r="O35" i="18"/>
  <c r="AA34" i="18"/>
  <c r="AF34" i="18" s="1"/>
  <c r="Q34" i="18" s="1"/>
  <c r="R34" i="18" s="1"/>
  <c r="O34" i="18"/>
  <c r="AD33" i="18"/>
  <c r="AA33" i="18"/>
  <c r="O33" i="18"/>
  <c r="AD32" i="18"/>
  <c r="AA32" i="18"/>
  <c r="O32" i="18"/>
  <c r="F21" i="18"/>
  <c r="L20" i="18"/>
  <c r="F20" i="18"/>
  <c r="I20" i="18" s="1"/>
  <c r="L19" i="18"/>
  <c r="F19" i="18"/>
  <c r="I19" i="18" s="1"/>
  <c r="L18" i="18"/>
  <c r="F18" i="18"/>
  <c r="I18" i="18" s="1"/>
  <c r="L17" i="18"/>
  <c r="F17" i="18"/>
  <c r="I17" i="18" s="1"/>
  <c r="L16" i="18"/>
  <c r="F16" i="18"/>
  <c r="I16" i="18" s="1"/>
  <c r="L15" i="18"/>
  <c r="F15" i="18"/>
  <c r="I15" i="18" s="1"/>
  <c r="L14" i="18"/>
  <c r="F14" i="18"/>
  <c r="I14" i="18" s="1"/>
  <c r="G51" i="17"/>
  <c r="E45" i="17"/>
  <c r="AD38" i="17"/>
  <c r="AA38" i="17"/>
  <c r="O38" i="17"/>
  <c r="AD37" i="17"/>
  <c r="AA37" i="17"/>
  <c r="O37" i="17"/>
  <c r="AD36" i="17"/>
  <c r="AA36" i="17"/>
  <c r="AF36" i="17" s="1"/>
  <c r="Q36" i="17" s="1"/>
  <c r="R36" i="17" s="1"/>
  <c r="O36" i="17"/>
  <c r="AD35" i="17"/>
  <c r="AA35" i="17"/>
  <c r="O35" i="17"/>
  <c r="AD34" i="17"/>
  <c r="AA34" i="17"/>
  <c r="O34" i="17"/>
  <c r="AD33" i="17"/>
  <c r="AA33" i="17"/>
  <c r="O33" i="17"/>
  <c r="AD32" i="17"/>
  <c r="AA32" i="17"/>
  <c r="AF32" i="17" s="1"/>
  <c r="Q32" i="17" s="1"/>
  <c r="O32" i="17"/>
  <c r="F21" i="17"/>
  <c r="L20" i="17"/>
  <c r="F20" i="17"/>
  <c r="I20" i="17" s="1"/>
  <c r="L19" i="17"/>
  <c r="F19" i="17"/>
  <c r="I19" i="17" s="1"/>
  <c r="L18" i="17"/>
  <c r="F18" i="17"/>
  <c r="I18" i="17" s="1"/>
  <c r="L17" i="17"/>
  <c r="F17" i="17"/>
  <c r="I17" i="17" s="1"/>
  <c r="L16" i="17"/>
  <c r="F16" i="17"/>
  <c r="I16" i="17" s="1"/>
  <c r="L15" i="17"/>
  <c r="F15" i="17"/>
  <c r="I15" i="17" s="1"/>
  <c r="L14" i="17"/>
  <c r="F14" i="17"/>
  <c r="I14" i="17" s="1"/>
  <c r="AD33" i="16"/>
  <c r="AA33" i="16"/>
  <c r="AF33" i="16" s="1"/>
  <c r="Q33" i="16" s="1"/>
  <c r="R33" i="16" s="1"/>
  <c r="O35" i="16"/>
  <c r="AA35" i="16"/>
  <c r="AD35" i="16"/>
  <c r="E45" i="16"/>
  <c r="G51" i="16"/>
  <c r="AD38" i="16"/>
  <c r="AA38" i="16"/>
  <c r="AF38" i="16" s="1"/>
  <c r="Q38" i="16" s="1"/>
  <c r="R38" i="16" s="1"/>
  <c r="O38" i="16"/>
  <c r="AD37" i="16"/>
  <c r="AA37" i="16"/>
  <c r="AF37" i="16" s="1"/>
  <c r="Q37" i="16" s="1"/>
  <c r="R37" i="16" s="1"/>
  <c r="O37" i="16"/>
  <c r="AD36" i="16"/>
  <c r="AA36" i="16"/>
  <c r="O36" i="16"/>
  <c r="AD34" i="16"/>
  <c r="AA34" i="16"/>
  <c r="O34" i="16"/>
  <c r="O33" i="16"/>
  <c r="AD32" i="16"/>
  <c r="AA32" i="16"/>
  <c r="O32" i="16"/>
  <c r="F21" i="16"/>
  <c r="L20" i="16"/>
  <c r="F20" i="16"/>
  <c r="I20" i="16" s="1"/>
  <c r="L19" i="16"/>
  <c r="F19" i="16"/>
  <c r="I19" i="16" s="1"/>
  <c r="L18" i="16"/>
  <c r="F18" i="16"/>
  <c r="I18" i="16" s="1"/>
  <c r="L17" i="16"/>
  <c r="F17" i="16"/>
  <c r="I17" i="16" s="1"/>
  <c r="L16" i="16"/>
  <c r="F16" i="16"/>
  <c r="I16" i="16" s="1"/>
  <c r="L15" i="16"/>
  <c r="F15" i="16"/>
  <c r="I15" i="16" s="1"/>
  <c r="L14" i="16"/>
  <c r="M14" i="16" s="1"/>
  <c r="F14" i="16"/>
  <c r="I14" i="16" s="1"/>
  <c r="G51" i="15"/>
  <c r="E45" i="15"/>
  <c r="AD38" i="15"/>
  <c r="AA38" i="15"/>
  <c r="O38" i="15"/>
  <c r="AD37" i="15"/>
  <c r="AA37" i="15"/>
  <c r="AF37" i="15" s="1"/>
  <c r="Q37" i="15" s="1"/>
  <c r="R37" i="15" s="1"/>
  <c r="O37" i="15"/>
  <c r="AD36" i="15"/>
  <c r="AA36" i="15"/>
  <c r="AF36" i="15" s="1"/>
  <c r="Q36" i="15" s="1"/>
  <c r="R36" i="15" s="1"/>
  <c r="O36" i="15"/>
  <c r="AD35" i="15"/>
  <c r="AA35" i="15"/>
  <c r="O35" i="15"/>
  <c r="AD34" i="15"/>
  <c r="AA34" i="15"/>
  <c r="O34" i="15"/>
  <c r="AD33" i="15"/>
  <c r="AA33" i="15"/>
  <c r="AF33" i="15" s="1"/>
  <c r="Q33" i="15" s="1"/>
  <c r="R33" i="15" s="1"/>
  <c r="O33" i="15"/>
  <c r="AD32" i="15"/>
  <c r="AA32" i="15"/>
  <c r="O32" i="15"/>
  <c r="F21" i="15"/>
  <c r="L20" i="15"/>
  <c r="M20" i="15" s="1"/>
  <c r="F20" i="15"/>
  <c r="I20" i="15" s="1"/>
  <c r="L19" i="15"/>
  <c r="M19" i="15" s="1"/>
  <c r="F19" i="15"/>
  <c r="I19" i="15" s="1"/>
  <c r="L18" i="15"/>
  <c r="F18" i="15"/>
  <c r="I18" i="15" s="1"/>
  <c r="L17" i="15"/>
  <c r="F17" i="15"/>
  <c r="I17" i="15" s="1"/>
  <c r="L16" i="15"/>
  <c r="F16" i="15"/>
  <c r="I16" i="15" s="1"/>
  <c r="L15" i="15"/>
  <c r="F15" i="15"/>
  <c r="I15" i="15" s="1"/>
  <c r="L14" i="15"/>
  <c r="M14" i="15" s="1"/>
  <c r="F14" i="15"/>
  <c r="I14" i="15" s="1"/>
  <c r="N36" i="14"/>
  <c r="AA33" i="14"/>
  <c r="G51" i="14"/>
  <c r="E45" i="14"/>
  <c r="AD38" i="14"/>
  <c r="AA38" i="14"/>
  <c r="O38" i="14"/>
  <c r="AD37" i="14"/>
  <c r="AA37" i="14"/>
  <c r="AF37" i="14" s="1"/>
  <c r="Q37" i="14" s="1"/>
  <c r="R37" i="14" s="1"/>
  <c r="O37" i="14"/>
  <c r="AD36" i="14"/>
  <c r="AA36" i="14"/>
  <c r="O36" i="14"/>
  <c r="AD35" i="14"/>
  <c r="AA35" i="14"/>
  <c r="O35" i="14"/>
  <c r="AD34" i="14"/>
  <c r="AA34" i="14"/>
  <c r="AF34" i="14" s="1"/>
  <c r="Q34" i="14" s="1"/>
  <c r="R34" i="14" s="1"/>
  <c r="O34" i="14"/>
  <c r="AD33" i="14"/>
  <c r="O33" i="14"/>
  <c r="AD32" i="14"/>
  <c r="AA32" i="14"/>
  <c r="O32" i="14"/>
  <c r="F21" i="14"/>
  <c r="L20" i="14"/>
  <c r="M20" i="14" s="1"/>
  <c r="F20" i="14"/>
  <c r="I20" i="14" s="1"/>
  <c r="L19" i="14"/>
  <c r="F19" i="14"/>
  <c r="I19" i="14" s="1"/>
  <c r="L18" i="14"/>
  <c r="F18" i="14"/>
  <c r="I18" i="14" s="1"/>
  <c r="L17" i="14"/>
  <c r="M17" i="14" s="1"/>
  <c r="F17" i="14"/>
  <c r="I17" i="14" s="1"/>
  <c r="L16" i="14"/>
  <c r="F16" i="14"/>
  <c r="I16" i="14" s="1"/>
  <c r="L15" i="14"/>
  <c r="M15" i="14" s="1"/>
  <c r="F15" i="14"/>
  <c r="I15" i="14" s="1"/>
  <c r="L14" i="14"/>
  <c r="M14" i="14" s="1"/>
  <c r="F14" i="14"/>
  <c r="I14" i="14" s="1"/>
  <c r="G51" i="13"/>
  <c r="E45" i="13"/>
  <c r="AD38" i="13"/>
  <c r="AA38" i="13"/>
  <c r="O38" i="13"/>
  <c r="AD37" i="13"/>
  <c r="AA37" i="13"/>
  <c r="AF37" i="13" s="1"/>
  <c r="Q37" i="13" s="1"/>
  <c r="R37" i="13" s="1"/>
  <c r="O37" i="13"/>
  <c r="AD36" i="13"/>
  <c r="AA36" i="13"/>
  <c r="AF36" i="13" s="1"/>
  <c r="Q36" i="13" s="1"/>
  <c r="R36" i="13" s="1"/>
  <c r="O36" i="13"/>
  <c r="AD35" i="13"/>
  <c r="AA35" i="13"/>
  <c r="O35" i="13"/>
  <c r="AD34" i="13"/>
  <c r="AA34" i="13"/>
  <c r="O34" i="13"/>
  <c r="AD33" i="13"/>
  <c r="AA33" i="13"/>
  <c r="O33" i="13"/>
  <c r="AD32" i="13"/>
  <c r="AA32" i="13"/>
  <c r="O32" i="13"/>
  <c r="F21" i="13"/>
  <c r="L20" i="13"/>
  <c r="M20" i="13" s="1"/>
  <c r="F20" i="13"/>
  <c r="I20" i="13" s="1"/>
  <c r="L19" i="13"/>
  <c r="F19" i="13"/>
  <c r="I19" i="13" s="1"/>
  <c r="L18" i="13"/>
  <c r="F18" i="13"/>
  <c r="I18" i="13" s="1"/>
  <c r="L17" i="13"/>
  <c r="F17" i="13"/>
  <c r="I17" i="13" s="1"/>
  <c r="L16" i="13"/>
  <c r="F16" i="13"/>
  <c r="I16" i="13" s="1"/>
  <c r="L15" i="13"/>
  <c r="F15" i="13"/>
  <c r="I15" i="13" s="1"/>
  <c r="L14" i="13"/>
  <c r="F14" i="13"/>
  <c r="I14" i="13" s="1"/>
  <c r="AD35" i="12"/>
  <c r="AD34" i="12"/>
  <c r="AA34" i="12"/>
  <c r="O34" i="12"/>
  <c r="M17" i="16" l="1"/>
  <c r="M20" i="16"/>
  <c r="M15" i="16"/>
  <c r="L21" i="16"/>
  <c r="M21" i="16" s="1"/>
  <c r="M18" i="16"/>
  <c r="AF36" i="16"/>
  <c r="Q36" i="16" s="1"/>
  <c r="R36" i="16" s="1"/>
  <c r="M18" i="15"/>
  <c r="AF35" i="15"/>
  <c r="Q35" i="15" s="1"/>
  <c r="R35" i="15" s="1"/>
  <c r="L21" i="15"/>
  <c r="M21" i="15" s="1"/>
  <c r="M16" i="15"/>
  <c r="M17" i="15"/>
  <c r="AF34" i="15"/>
  <c r="Q34" i="15" s="1"/>
  <c r="R34" i="15" s="1"/>
  <c r="AF38" i="15"/>
  <c r="Q38" i="15" s="1"/>
  <c r="R38" i="15" s="1"/>
  <c r="AF34" i="12"/>
  <c r="Q34" i="12" s="1"/>
  <c r="R34" i="12" s="1"/>
  <c r="M18" i="18"/>
  <c r="M15" i="18"/>
  <c r="AF36" i="18"/>
  <c r="Q36" i="18" s="1"/>
  <c r="R36" i="18" s="1"/>
  <c r="M16" i="14"/>
  <c r="Q39" i="20"/>
  <c r="R39" i="20" s="1"/>
  <c r="E46" i="20" s="1"/>
  <c r="R32" i="20"/>
  <c r="E47" i="20" s="1"/>
  <c r="E47" i="19"/>
  <c r="Q39" i="19"/>
  <c r="R39" i="19" s="1"/>
  <c r="E46" i="19" s="1"/>
  <c r="M16" i="18"/>
  <c r="M17" i="18"/>
  <c r="M14" i="18"/>
  <c r="M19" i="18"/>
  <c r="M20" i="18"/>
  <c r="AF33" i="18"/>
  <c r="Q33" i="18" s="1"/>
  <c r="R33" i="18" s="1"/>
  <c r="AF32" i="18"/>
  <c r="Q32" i="18" s="1"/>
  <c r="R32" i="18" s="1"/>
  <c r="L21" i="18"/>
  <c r="M21" i="18" s="1"/>
  <c r="AF34" i="17"/>
  <c r="Q34" i="17" s="1"/>
  <c r="R34" i="17" s="1"/>
  <c r="AF35" i="17"/>
  <c r="Q35" i="17" s="1"/>
  <c r="R35" i="17" s="1"/>
  <c r="M15" i="17"/>
  <c r="M16" i="17"/>
  <c r="M17" i="17"/>
  <c r="L21" i="17"/>
  <c r="M21" i="17" s="1"/>
  <c r="AF37" i="17"/>
  <c r="Q37" i="17" s="1"/>
  <c r="R37" i="17" s="1"/>
  <c r="AF33" i="17"/>
  <c r="Q33" i="17" s="1"/>
  <c r="R33" i="17" s="1"/>
  <c r="M19" i="17"/>
  <c r="AF38" i="17"/>
  <c r="Q38" i="17" s="1"/>
  <c r="R38" i="17" s="1"/>
  <c r="M18" i="17"/>
  <c r="M14" i="17"/>
  <c r="M20" i="17"/>
  <c r="R32" i="17"/>
  <c r="AF34" i="16"/>
  <c r="Q34" i="16" s="1"/>
  <c r="R34" i="16" s="1"/>
  <c r="M19" i="16"/>
  <c r="AF35" i="16"/>
  <c r="Q35" i="16" s="1"/>
  <c r="R35" i="16" s="1"/>
  <c r="AF32" i="16"/>
  <c r="Q32" i="16" s="1"/>
  <c r="M16" i="16"/>
  <c r="AF32" i="15"/>
  <c r="Q32" i="15" s="1"/>
  <c r="M15" i="15"/>
  <c r="AF38" i="14"/>
  <c r="AF36" i="14"/>
  <c r="AF35" i="14"/>
  <c r="M18" i="14"/>
  <c r="M19" i="14"/>
  <c r="L21" i="14"/>
  <c r="M21" i="14" s="1"/>
  <c r="AF33" i="14"/>
  <c r="Q33" i="14" s="1"/>
  <c r="R33" i="14" s="1"/>
  <c r="AF32" i="14"/>
  <c r="Q32" i="14" s="1"/>
  <c r="M18" i="13"/>
  <c r="M16" i="13"/>
  <c r="M17" i="13"/>
  <c r="AF35" i="13"/>
  <c r="Q35" i="13" s="1"/>
  <c r="R35" i="13" s="1"/>
  <c r="AF34" i="13"/>
  <c r="Q34" i="13" s="1"/>
  <c r="R34" i="13" s="1"/>
  <c r="AF33" i="13"/>
  <c r="Q33" i="13" s="1"/>
  <c r="R33" i="13" s="1"/>
  <c r="M14" i="13"/>
  <c r="M19" i="13"/>
  <c r="L21" i="13"/>
  <c r="M21" i="13" s="1"/>
  <c r="AF38" i="13"/>
  <c r="Q38" i="13" s="1"/>
  <c r="R38" i="13" s="1"/>
  <c r="M15" i="13"/>
  <c r="AF32" i="13"/>
  <c r="Q32" i="13" s="1"/>
  <c r="G51" i="12"/>
  <c r="E45" i="12"/>
  <c r="AA38" i="12"/>
  <c r="O38" i="12"/>
  <c r="AA37" i="12"/>
  <c r="O37" i="12"/>
  <c r="AD36" i="12"/>
  <c r="AA36" i="12"/>
  <c r="O36" i="12"/>
  <c r="AA35" i="12"/>
  <c r="AF35" i="12" s="1"/>
  <c r="O35" i="12"/>
  <c r="AD33" i="12"/>
  <c r="AA33" i="12"/>
  <c r="AF33" i="12" s="1"/>
  <c r="O33" i="12"/>
  <c r="AD32" i="12"/>
  <c r="AA32" i="12"/>
  <c r="O32" i="12"/>
  <c r="F21" i="12"/>
  <c r="L20" i="12"/>
  <c r="F20" i="12"/>
  <c r="I20" i="12" s="1"/>
  <c r="L19" i="12"/>
  <c r="F19" i="12"/>
  <c r="I19" i="12" s="1"/>
  <c r="L18" i="12"/>
  <c r="F18" i="12"/>
  <c r="I18" i="12" s="1"/>
  <c r="L17" i="12"/>
  <c r="F17" i="12"/>
  <c r="I17" i="12" s="1"/>
  <c r="L16" i="12"/>
  <c r="F16" i="12"/>
  <c r="I16" i="12" s="1"/>
  <c r="L15" i="12"/>
  <c r="F15" i="12"/>
  <c r="I15" i="12" s="1"/>
  <c r="L14" i="12"/>
  <c r="F14" i="12"/>
  <c r="I14" i="12" s="1"/>
  <c r="Q39" i="15" l="1"/>
  <c r="R39" i="15" s="1"/>
  <c r="E46" i="15" s="1"/>
  <c r="M15" i="12"/>
  <c r="AF38" i="12"/>
  <c r="Q38" i="12" s="1"/>
  <c r="R38" i="12" s="1"/>
  <c r="E47" i="18"/>
  <c r="Q39" i="18"/>
  <c r="R39" i="18" s="1"/>
  <c r="E46" i="18" s="1"/>
  <c r="Q39" i="17"/>
  <c r="R39" i="17" s="1"/>
  <c r="E46" i="17" s="1"/>
  <c r="E47" i="17"/>
  <c r="Q39" i="16"/>
  <c r="R39" i="16" s="1"/>
  <c r="E46" i="16" s="1"/>
  <c r="R32" i="16"/>
  <c r="E47" i="16" s="1"/>
  <c r="R32" i="15"/>
  <c r="E47" i="15" s="1"/>
  <c r="Q39" i="14"/>
  <c r="R39" i="14" s="1"/>
  <c r="E46" i="14" s="1"/>
  <c r="R32" i="14"/>
  <c r="E47" i="14" s="1"/>
  <c r="Q39" i="13"/>
  <c r="R39" i="13" s="1"/>
  <c r="E46" i="13" s="1"/>
  <c r="R32" i="13"/>
  <c r="E47" i="13" s="1"/>
  <c r="AF36" i="12"/>
  <c r="Q36" i="12" s="1"/>
  <c r="R36" i="12" s="1"/>
  <c r="L21" i="12"/>
  <c r="M21" i="12" s="1"/>
  <c r="Q33" i="12"/>
  <c r="R33" i="12" s="1"/>
  <c r="E47" i="12" s="1"/>
  <c r="M18" i="12"/>
  <c r="AF32" i="12"/>
  <c r="Q32" i="12" s="1"/>
  <c r="R32" i="12" s="1"/>
  <c r="M17" i="12"/>
  <c r="AF37" i="12"/>
  <c r="Q37" i="12" s="1"/>
  <c r="R37" i="12" s="1"/>
  <c r="M14" i="12"/>
  <c r="M19" i="12"/>
  <c r="M20" i="12"/>
  <c r="Q35" i="12"/>
  <c r="R35" i="12" s="1"/>
  <c r="M16" i="12"/>
  <c r="Q38" i="9"/>
  <c r="Q37" i="9"/>
  <c r="Q36" i="9"/>
  <c r="Q35" i="9"/>
  <c r="Q34" i="9"/>
  <c r="Q33" i="9"/>
  <c r="Q32" i="9"/>
  <c r="G51" i="11"/>
  <c r="E45" i="11"/>
  <c r="AD38" i="11"/>
  <c r="AA38" i="11"/>
  <c r="O38" i="11"/>
  <c r="AD37" i="11"/>
  <c r="AA37" i="11"/>
  <c r="O37" i="11"/>
  <c r="AD36" i="11"/>
  <c r="AA36" i="11"/>
  <c r="O36" i="11"/>
  <c r="AD35" i="11"/>
  <c r="AA35" i="11"/>
  <c r="O35" i="11"/>
  <c r="AD34" i="11"/>
  <c r="AA34" i="11"/>
  <c r="O34" i="11"/>
  <c r="AD33" i="11"/>
  <c r="AA33" i="11"/>
  <c r="O33" i="11"/>
  <c r="AD32" i="11"/>
  <c r="AA32" i="11"/>
  <c r="O32" i="11"/>
  <c r="F21" i="11"/>
  <c r="L20" i="11"/>
  <c r="M20" i="11" s="1"/>
  <c r="F20" i="11"/>
  <c r="I20" i="11" s="1"/>
  <c r="L19" i="11"/>
  <c r="F19" i="11"/>
  <c r="I19" i="11" s="1"/>
  <c r="L18" i="11"/>
  <c r="F18" i="11"/>
  <c r="I18" i="11" s="1"/>
  <c r="L17" i="11"/>
  <c r="F17" i="11"/>
  <c r="I17" i="11" s="1"/>
  <c r="L16" i="11"/>
  <c r="F16" i="11"/>
  <c r="I16" i="11" s="1"/>
  <c r="L15" i="11"/>
  <c r="F15" i="11"/>
  <c r="I15" i="11" s="1"/>
  <c r="L14" i="11"/>
  <c r="F14" i="11"/>
  <c r="I14" i="11" s="1"/>
  <c r="G51" i="10"/>
  <c r="E45" i="10"/>
  <c r="AD38" i="10"/>
  <c r="AA38" i="10"/>
  <c r="O38" i="10"/>
  <c r="AD37" i="10"/>
  <c r="AA37" i="10"/>
  <c r="O37" i="10"/>
  <c r="AD36" i="10"/>
  <c r="AA36" i="10"/>
  <c r="O36" i="10"/>
  <c r="AD35" i="10"/>
  <c r="AA35" i="10"/>
  <c r="O35" i="10"/>
  <c r="AD34" i="10"/>
  <c r="AA34" i="10"/>
  <c r="O34" i="10"/>
  <c r="AD33" i="10"/>
  <c r="AA33" i="10"/>
  <c r="O33" i="10"/>
  <c r="AD32" i="10"/>
  <c r="AA32" i="10"/>
  <c r="O32" i="10"/>
  <c r="F21" i="10"/>
  <c r="L20" i="10"/>
  <c r="F20" i="10"/>
  <c r="I20" i="10" s="1"/>
  <c r="L19" i="10"/>
  <c r="F19" i="10"/>
  <c r="I19" i="10" s="1"/>
  <c r="L18" i="10"/>
  <c r="F18" i="10"/>
  <c r="I18" i="10" s="1"/>
  <c r="L17" i="10"/>
  <c r="F17" i="10"/>
  <c r="I17" i="10" s="1"/>
  <c r="L16" i="10"/>
  <c r="F16" i="10"/>
  <c r="I16" i="10" s="1"/>
  <c r="L15" i="10"/>
  <c r="F15" i="10"/>
  <c r="I15" i="10" s="1"/>
  <c r="L14" i="10"/>
  <c r="F14" i="10"/>
  <c r="I14" i="10" s="1"/>
  <c r="G51" i="9"/>
  <c r="E45" i="9"/>
  <c r="AD38" i="9"/>
  <c r="AA38" i="9"/>
  <c r="AF38" i="9" s="1"/>
  <c r="O38" i="9"/>
  <c r="AD37" i="9"/>
  <c r="AF37" i="9" s="1"/>
  <c r="AA37" i="9"/>
  <c r="O37" i="9"/>
  <c r="AD36" i="9"/>
  <c r="AA36" i="9"/>
  <c r="AF36" i="9" s="1"/>
  <c r="O36" i="9"/>
  <c r="R36" i="9" s="1"/>
  <c r="AF35" i="9"/>
  <c r="AD35" i="9"/>
  <c r="AA35" i="9"/>
  <c r="O35" i="9"/>
  <c r="AD34" i="9"/>
  <c r="AA34" i="9"/>
  <c r="AF34" i="9" s="1"/>
  <c r="O34" i="9"/>
  <c r="AD33" i="9"/>
  <c r="AA33" i="9"/>
  <c r="AF33" i="9" s="1"/>
  <c r="O33" i="9"/>
  <c r="R33" i="9" s="1"/>
  <c r="AD32" i="9"/>
  <c r="AA32" i="9"/>
  <c r="AF32" i="9" s="1"/>
  <c r="O32" i="9"/>
  <c r="F21" i="9"/>
  <c r="L20" i="9"/>
  <c r="M20" i="9" s="1"/>
  <c r="F20" i="9"/>
  <c r="I20" i="9" s="1"/>
  <c r="L19" i="9"/>
  <c r="M19" i="9" s="1"/>
  <c r="F19" i="9"/>
  <c r="I19" i="9" s="1"/>
  <c r="L18" i="9"/>
  <c r="M18" i="9" s="1"/>
  <c r="I18" i="9"/>
  <c r="F18" i="9"/>
  <c r="L17" i="9"/>
  <c r="M17" i="9" s="1"/>
  <c r="F17" i="9"/>
  <c r="I17" i="9" s="1"/>
  <c r="L16" i="9"/>
  <c r="M16" i="9" s="1"/>
  <c r="F16" i="9"/>
  <c r="I16" i="9" s="1"/>
  <c r="L15" i="9"/>
  <c r="L21" i="9" s="1"/>
  <c r="M21" i="9" s="1"/>
  <c r="I15" i="9"/>
  <c r="F15" i="9"/>
  <c r="L14" i="9"/>
  <c r="M14" i="9" s="1"/>
  <c r="F14" i="9"/>
  <c r="I14" i="9" s="1"/>
  <c r="AA36" i="2"/>
  <c r="AA37" i="2"/>
  <c r="AA38" i="2"/>
  <c r="G51" i="2"/>
  <c r="AD33" i="2"/>
  <c r="AD34" i="2"/>
  <c r="AD35" i="2"/>
  <c r="AD36" i="2"/>
  <c r="AD37" i="2"/>
  <c r="AD38" i="2"/>
  <c r="AD32" i="2"/>
  <c r="AA33" i="2"/>
  <c r="AA34" i="2"/>
  <c r="AA35" i="2"/>
  <c r="AA32" i="2"/>
  <c r="O32" i="2"/>
  <c r="O33" i="2"/>
  <c r="O34" i="2"/>
  <c r="O35" i="2"/>
  <c r="O36" i="2"/>
  <c r="O37" i="2"/>
  <c r="O38" i="2"/>
  <c r="G28" i="6" a="1"/>
  <c r="F35" i="6" a="1"/>
  <c r="D37" i="6" a="1"/>
  <c r="G29" i="6" a="1"/>
  <c r="D30" i="6" a="1"/>
  <c r="E35" i="6" a="1"/>
  <c r="E32" i="6" a="1"/>
  <c r="F31" i="6" a="1"/>
  <c r="H34" i="6" a="1"/>
  <c r="F37" i="6" a="1"/>
  <c r="F36" i="6" a="1"/>
  <c r="F28" i="6" a="1"/>
  <c r="E30" i="6" a="1"/>
  <c r="F29" i="6" a="1"/>
  <c r="E33" i="6" a="1"/>
  <c r="E28" i="6" a="1"/>
  <c r="E26" i="6" a="1"/>
  <c r="G34" i="6" a="1"/>
  <c r="F26" i="6" a="1"/>
  <c r="G33" i="6" a="1"/>
  <c r="H29" i="6" a="1"/>
  <c r="D34" i="6" a="1"/>
  <c r="D26" i="6" a="1"/>
  <c r="G31" i="6" a="1"/>
  <c r="H28" i="6" a="1"/>
  <c r="F34" i="6" a="1"/>
  <c r="G36" i="6" a="1"/>
  <c r="G30" i="6" a="1"/>
  <c r="D31" i="6" a="1"/>
  <c r="H33" i="6" a="1"/>
  <c r="G35" i="6" a="1"/>
  <c r="D28" i="6" a="1"/>
  <c r="F27" i="6" a="1"/>
  <c r="E36" i="6" a="1"/>
  <c r="F30" i="6" a="1"/>
  <c r="D33" i="6" a="1"/>
  <c r="E37" i="6" a="1"/>
  <c r="F33" i="6" a="1"/>
  <c r="H27" i="6" a="1"/>
  <c r="D29" i="6" a="1"/>
  <c r="D35" i="6" a="1"/>
  <c r="H30" i="6" a="1"/>
  <c r="D27" i="6" a="1"/>
  <c r="E31" i="6" a="1"/>
  <c r="G27" i="6" a="1"/>
  <c r="H37" i="6" a="1"/>
  <c r="G32" i="6" a="1"/>
  <c r="H26" i="6" a="1"/>
  <c r="D32" i="6" a="1"/>
  <c r="E34" i="6" a="1"/>
  <c r="G26" i="6" a="1"/>
  <c r="G37" i="6" a="1"/>
  <c r="E29" i="6" a="1"/>
  <c r="D36" i="6" a="1"/>
  <c r="H32" i="6" a="1"/>
  <c r="E27" i="6" a="1"/>
  <c r="F32" i="6" a="1"/>
  <c r="AF38" i="11" l="1"/>
  <c r="Q38" i="11" s="1"/>
  <c r="R38" i="11" s="1"/>
  <c r="M18" i="11"/>
  <c r="AF36" i="11"/>
  <c r="Q36" i="11" s="1"/>
  <c r="AF37" i="11"/>
  <c r="Q37" i="11" s="1"/>
  <c r="R37" i="11" s="1"/>
  <c r="AF38" i="10"/>
  <c r="Q38" i="10" s="1"/>
  <c r="R38" i="10" s="1"/>
  <c r="Q39" i="12"/>
  <c r="R39" i="12" s="1"/>
  <c r="E46" i="12" s="1"/>
  <c r="M15" i="11"/>
  <c r="AF35" i="11"/>
  <c r="Q35" i="11" s="1"/>
  <c r="R35" i="11" s="1"/>
  <c r="AF33" i="11"/>
  <c r="Q33" i="11" s="1"/>
  <c r="R33" i="11" s="1"/>
  <c r="R37" i="9"/>
  <c r="R34" i="9"/>
  <c r="R38" i="9"/>
  <c r="R35" i="9"/>
  <c r="AF32" i="11"/>
  <c r="Q32" i="11" s="1"/>
  <c r="R32" i="11" s="1"/>
  <c r="M17" i="11"/>
  <c r="M16" i="11"/>
  <c r="L21" i="11"/>
  <c r="M21" i="11" s="1"/>
  <c r="M19" i="11"/>
  <c r="AF34" i="11"/>
  <c r="Q34" i="11" s="1"/>
  <c r="R34" i="11" s="1"/>
  <c r="R36" i="11"/>
  <c r="R33" i="10"/>
  <c r="M14" i="11"/>
  <c r="M16" i="10"/>
  <c r="M19" i="10"/>
  <c r="M17" i="10"/>
  <c r="M18" i="10"/>
  <c r="AF37" i="10"/>
  <c r="Q37" i="10" s="1"/>
  <c r="R37" i="10" s="1"/>
  <c r="L21" i="10"/>
  <c r="M21" i="10" s="1"/>
  <c r="M15" i="10"/>
  <c r="M20" i="10"/>
  <c r="AF36" i="10"/>
  <c r="Q36" i="10" s="1"/>
  <c r="R36" i="10" s="1"/>
  <c r="AF35" i="10"/>
  <c r="Q35" i="10" s="1"/>
  <c r="R35" i="10" s="1"/>
  <c r="AF34" i="10"/>
  <c r="Q34" i="10" s="1"/>
  <c r="R34" i="10" s="1"/>
  <c r="AF33" i="10"/>
  <c r="Q33" i="10" s="1"/>
  <c r="AF32" i="10"/>
  <c r="Q32" i="10" s="1"/>
  <c r="R32" i="10"/>
  <c r="M14" i="10"/>
  <c r="R32" i="9"/>
  <c r="Q39" i="9"/>
  <c r="R39" i="9" s="1"/>
  <c r="E46" i="9" s="1"/>
  <c r="M15" i="9"/>
  <c r="AF32" i="2"/>
  <c r="Q32" i="2" s="1"/>
  <c r="R32" i="2" s="1"/>
  <c r="AF38" i="2"/>
  <c r="Q38" i="2" s="1"/>
  <c r="AF34" i="2"/>
  <c r="Q34" i="2" s="1"/>
  <c r="AF36" i="2"/>
  <c r="Q36" i="2" s="1"/>
  <c r="AF37" i="2"/>
  <c r="Q37" i="2" s="1"/>
  <c r="AF35" i="2"/>
  <c r="Q35" i="2" s="1"/>
  <c r="AF33" i="2"/>
  <c r="Q33" i="2" s="1"/>
  <c r="G31" i="6"/>
  <c r="F30" i="6"/>
  <c r="E29" i="6"/>
  <c r="D28" i="6"/>
  <c r="G37" i="6"/>
  <c r="E35" i="6"/>
  <c r="H32" i="6"/>
  <c r="E36" i="6"/>
  <c r="H33" i="6"/>
  <c r="F31" i="6"/>
  <c r="H27" i="6"/>
  <c r="E37" i="6"/>
  <c r="H34" i="6"/>
  <c r="F32" i="6"/>
  <c r="D30" i="6"/>
  <c r="G27" i="6"/>
  <c r="D37" i="6"/>
  <c r="G34" i="6"/>
  <c r="F33" i="6"/>
  <c r="D31" i="6"/>
  <c r="G28" i="6"/>
  <c r="E33" i="6"/>
  <c r="D32" i="6"/>
  <c r="G29" i="6"/>
  <c r="E27" i="6"/>
  <c r="F36" i="6"/>
  <c r="D34" i="6"/>
  <c r="F37" i="6"/>
  <c r="D35" i="6"/>
  <c r="G32" i="6"/>
  <c r="E30" i="6"/>
  <c r="D29" i="6"/>
  <c r="D36" i="6"/>
  <c r="G33" i="6"/>
  <c r="E31" i="6"/>
  <c r="H28" i="6"/>
  <c r="E32" i="6"/>
  <c r="H29" i="6"/>
  <c r="F27" i="6"/>
  <c r="G35" i="6"/>
  <c r="F34" i="6"/>
  <c r="H30" i="6"/>
  <c r="F28" i="6"/>
  <c r="H37" i="6"/>
  <c r="G36" i="6"/>
  <c r="F35" i="6"/>
  <c r="E34" i="6"/>
  <c r="D33" i="6"/>
  <c r="G30" i="6"/>
  <c r="F29" i="6"/>
  <c r="E28" i="6"/>
  <c r="D27" i="6"/>
  <c r="H26" i="6"/>
  <c r="G26" i="6"/>
  <c r="F26" i="6"/>
  <c r="E26" i="6"/>
  <c r="D26" i="6"/>
  <c r="E47" i="9" l="1"/>
  <c r="Q39" i="11"/>
  <c r="R39" i="11" s="1"/>
  <c r="E46" i="11" s="1"/>
  <c r="E47" i="11"/>
  <c r="Q39" i="10"/>
  <c r="R39" i="10" s="1"/>
  <c r="E46" i="10" s="1"/>
  <c r="E47" i="10"/>
  <c r="F20" i="6"/>
  <c r="F19" i="6"/>
  <c r="F18" i="6"/>
  <c r="F17" i="6"/>
  <c r="F16" i="6"/>
  <c r="F15" i="6"/>
  <c r="F14" i="6"/>
  <c r="F13" i="6"/>
  <c r="H19" i="6" l="1"/>
  <c r="H18" i="6"/>
  <c r="H14" i="6"/>
  <c r="H15" i="6"/>
  <c r="H17" i="6"/>
  <c r="H20" i="6"/>
  <c r="H16" i="6"/>
  <c r="H13" i="6"/>
  <c r="E45" i="2" l="1"/>
  <c r="R33" i="2"/>
  <c r="R35" i="2"/>
  <c r="R36" i="2"/>
  <c r="R37" i="2"/>
  <c r="R38" i="2"/>
  <c r="Q39" i="2"/>
  <c r="F14" i="2"/>
  <c r="I14" i="2" s="1"/>
  <c r="L15" i="2"/>
  <c r="L16" i="2"/>
  <c r="L17" i="2"/>
  <c r="L18" i="2"/>
  <c r="L19" i="2"/>
  <c r="L20" i="2"/>
  <c r="L14" i="2"/>
  <c r="F21" i="2"/>
  <c r="F15" i="2"/>
  <c r="I15" i="2" s="1"/>
  <c r="F16" i="2"/>
  <c r="I16" i="2" s="1"/>
  <c r="F17" i="2"/>
  <c r="I17" i="2" s="1"/>
  <c r="F18" i="2"/>
  <c r="I18" i="2" s="1"/>
  <c r="F19" i="2"/>
  <c r="I19" i="2" s="1"/>
  <c r="F20" i="2"/>
  <c r="I20" i="2" s="1"/>
  <c r="R34" i="2" l="1"/>
  <c r="R39" i="2"/>
  <c r="E46" i="2" s="1"/>
  <c r="M16" i="2"/>
  <c r="M18" i="2"/>
  <c r="M17" i="2"/>
  <c r="M14" i="2"/>
  <c r="M20" i="2"/>
  <c r="M19" i="2"/>
  <c r="M15" i="2"/>
  <c r="L21" i="2"/>
  <c r="M21" i="2" s="1"/>
  <c r="E47" i="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<sst xmlns="http://schemas.openxmlformats.org/spreadsheetml/2006/main" count="2583" uniqueCount="390">
  <si>
    <t>SECRETARIA DE MOVILIDAD CONTEMPORÁNEA</t>
  </si>
  <si>
    <t>RESUMEN HABILITACIÓN – EXPERIENCIA DEL PROPONENTE</t>
  </si>
  <si>
    <t>SECCIÓN 4 – VERIFICACIÓN POR CONTRATO APORTADO (una fila por contrato – máx. 7)</t>
  </si>
  <si>
    <t>N°</t>
  </si>
  <si>
    <t>CÓDIGO(S) UNSPSC</t>
  </si>
  <si>
    <t>CERTIFICADO/ACTA</t>
  </si>
  <si>
    <t>AÑO TERM.</t>
  </si>
  <si>
    <t>SMMLV (año term.)</t>
  </si>
  <si>
    <t>VALOR CONTRATO SEGÚN CERTIFICACION (COP)</t>
  </si>
  <si>
    <t>% SOBRE PRESUP. OFICIAL</t>
  </si>
  <si>
    <t xml:space="preserve">Presupuesto oficial </t>
  </si>
  <si>
    <t>COP</t>
  </si>
  <si>
    <t>SMMLV</t>
  </si>
  <si>
    <t>SUMATORIA TOTAL (% sobre presupuesto oficial en SMMLV) →</t>
  </si>
  <si>
    <t>Celda</t>
  </si>
  <si>
    <t>!C10</t>
  </si>
  <si>
    <t>!D26</t>
  </si>
  <si>
    <t>!G46</t>
  </si>
  <si>
    <t>!G51</t>
  </si>
  <si>
    <t>!J54</t>
  </si>
  <si>
    <t>SECCIÓN 1 – VERIFICACIÓN ESPECÍFICA POR CONTRATO APORTADO</t>
  </si>
  <si>
    <t>Nombre hoja</t>
  </si>
  <si>
    <t>CONSECUTIVO</t>
  </si>
  <si>
    <t>CÓDIGO</t>
  </si>
  <si>
    <t>PROPONENTE</t>
  </si>
  <si>
    <t>CUMPLE DILIGENCIAMIENTO FORMATO</t>
  </si>
  <si>
    <t>CUMPLE VERIFICACIÓN ESPECÍFICA POR CONTRATO APORTADO</t>
  </si>
  <si>
    <t>CUMPLE PARÁMETROS GENERALES DEL REQUISITO HABILITANTE</t>
  </si>
  <si>
    <t>OBSERVACIONES</t>
  </si>
  <si>
    <t>EP_1</t>
  </si>
  <si>
    <t>EP_2</t>
  </si>
  <si>
    <t>EP_3</t>
  </si>
  <si>
    <t>EP_4</t>
  </si>
  <si>
    <t>EP_5</t>
  </si>
  <si>
    <t>EP_6</t>
  </si>
  <si>
    <t>RECHAZADO</t>
  </si>
  <si>
    <t>EP_7</t>
  </si>
  <si>
    <t>EP_8</t>
  </si>
  <si>
    <t>EP_9</t>
  </si>
  <si>
    <t>EP_10</t>
  </si>
  <si>
    <t>EP_11</t>
  </si>
  <si>
    <t>EP_12</t>
  </si>
  <si>
    <t>CONCURSO DE MÉRITOS SMC-CM-CS-152-2026 - PMTIC</t>
  </si>
  <si>
    <t>INFORMACIÓN PROPONENTE</t>
  </si>
  <si>
    <t>TIPO</t>
  </si>
  <si>
    <t>NIT</t>
  </si>
  <si>
    <t>¿ES MIPYME?</t>
  </si>
  <si>
    <t>¿ES EMPRENDIMIENTO O EMPRESA DE MUJERES?</t>
  </si>
  <si>
    <t>FECHA EVALUACIÓN</t>
  </si>
  <si>
    <t>OBJETO DEL CONTRATO (resumen)</t>
  </si>
  <si>
    <t>VALOR CONTRATO SEGÚN CERTIFICACION (SMLMV)</t>
  </si>
  <si>
    <t>CHEQUEO VALOR CONTRATO SEGÚN CERTIFICACION (SMLMV)</t>
  </si>
  <si>
    <t>PORCENTAJE DE PARTICIPACIÓN  EN EL VALOR EJECUTADO - REPORTADO EN EL RUP (%)</t>
  </si>
  <si>
    <t>PORCENTAJE DEL VALOR EJECUTADO CONFORME AL OBJETO SOLICITADO 
(%)</t>
  </si>
  <si>
    <t>VALOR TOTAL FACTURADO RELACIONADO CON OBJETO DEL  CONTRATO Y AFECTADO POR % DEL VALOR EJECUTADO CONFORME AL OBJETO SOLICITADO POR EL % DE PARTICIPACION DEL RUP (SMMLV)</t>
  </si>
  <si>
    <t>OBJETO ADMISIBLE (Sec.2)</t>
  </si>
  <si>
    <t>RESULTADO</t>
  </si>
  <si>
    <t>1. VERIFICACIÓN DILIGENCIAMIENTO FORMATO</t>
  </si>
  <si>
    <t>FORMATO</t>
  </si>
  <si>
    <t>¿CUMPLE?</t>
  </si>
  <si>
    <t>FORMATO 7 - EXPERIENCIA HABILITANTE DEL PROPONENTE</t>
  </si>
  <si>
    <t>2. VERIFICACIÓN ESPECÍFICA POR CONTRATO APORTADO</t>
  </si>
  <si>
    <t xml:space="preserve">NÚMERO CONSECUTIVO DEL REPORTE DEL CONTRATO EJECUTADO EN EL RUP </t>
  </si>
  <si>
    <t>DESCRIPCIÓN DE LAS ACTIVIDADES EJECUTADAS</t>
  </si>
  <si>
    <t>ENTIDAD CONTRATANTE</t>
  </si>
  <si>
    <t>CONTRATO O RESOLUCION</t>
  </si>
  <si>
    <t>FORMA DE EJECUCIÓN</t>
  </si>
  <si>
    <t>INTEGRANTE QUE APORTA EXPERIENCIA</t>
  </si>
  <si>
    <t>FECHA DE INICIACIÓN
[DIA-MES-AÑO]</t>
  </si>
  <si>
    <t>FECHA DE TERMINACIÓN
[DIA-MES-AÑO]</t>
  </si>
  <si>
    <t>AÑO DE TERMINACIÓN</t>
  </si>
  <si>
    <t>VALOR TOTAL</t>
  </si>
  <si>
    <t>VERIFICACIÓN ENTIDAD</t>
  </si>
  <si>
    <t>NO.</t>
  </si>
  <si>
    <t>OBJETO</t>
  </si>
  <si>
    <t>I,C,UT, OTRA</t>
  </si>
  <si>
    <t>% PARTICIPACIÓN</t>
  </si>
  <si>
    <t>VALOR TOTAL DEL CONTRATO EN SMMLV</t>
  </si>
  <si>
    <t>VALOR TOTAL DEL CONTRATO EN SMMLV X PORCENTAJE DE PARTICIPACIÓN X
PORCENTAJE EJECUTADO CONFORME AL OBJETO SOLICITADO</t>
  </si>
  <si>
    <t>¿OBJETO, ACTIVIDADES Y/O OBLIGACIONES CONTRACTUALES CUMPLEN?</t>
  </si>
  <si>
    <t>¿LA CERTIFICACIÓN LABORAL O DOCUMENTACIÓN EQUIVALENTE CONTIENE LA INFORMACIÓN MÍNIMA REQUERIDA?</t>
  </si>
  <si>
    <t>¿LA EXPERIENCIA ES ADQUIRIDA EN EL EXTERIOR?</t>
  </si>
  <si>
    <t>¿LA EXPERIENCIA DE LA PERSONA JURÍDICA ES ACREDITADA EN DEBIDA FORMA POR UN ACCIONISTA, SOCIO O CONSTITUYENTE?</t>
  </si>
  <si>
    <t>¿LA EXPERIENCIA CUMPLE CON LOS REQUISITOS DEL PLIEGO DE CONDICIONES?</t>
  </si>
  <si>
    <t>NOMBRE O RAZÓN SOCIAL DEL CONTRATANTE</t>
  </si>
  <si>
    <t>NOMBRE O RAZÓN SOCIAL DEL CONTRATISTA</t>
  </si>
  <si>
    <t>NÚMERO DEL CONTRATO (SI TIENE)</t>
  </si>
  <si>
    <t>OBJETO DEL CONTRATO Y/O CARGO DESEMPEÑADO</t>
  </si>
  <si>
    <t>ACTIVIDADES U OBLIGACIONES DEL CONTRATO</t>
  </si>
  <si>
    <t>NOMBRE, CARGO Y FIRMA DE QUIEN EXPIDE LA CERTIFICACIÓN</t>
  </si>
  <si>
    <t>FECHA DE EXPEDICIÓN DE LA CERTIFICACIÓN</t>
  </si>
  <si>
    <t>¿EL DOCUMENTO SE ENCUENTRA DEBIDAMENTE APOSTILLADO?</t>
  </si>
  <si>
    <t>¿LA TRADUCCIÓN SE ENCUENTRA DEBIDAMENTE REALIZADA?
EN CASO DE NO REQUERIRSE APOSTILLAJE</t>
  </si>
  <si>
    <t>SUMATORIA TOTAL EXPRESADA EN SMMLV</t>
  </si>
  <si>
    <t>3. PARÁMETROS GENERALES DEL REQUISITO HABILITANTE</t>
  </si>
  <si>
    <t>#</t>
  </si>
  <si>
    <t>PARÁMETRO</t>
  </si>
  <si>
    <t>CONDICIÓN ESTÁNDAR
(máx. 5 contratos)</t>
  </si>
  <si>
    <t>CONDICIÓN MIPYME / EEM
(máx. 7 contratos)</t>
  </si>
  <si>
    <t>ACREDITACIÓN</t>
  </si>
  <si>
    <t>REF.
PLIEGO</t>
  </si>
  <si>
    <t>1</t>
  </si>
  <si>
    <t>N° de contratos</t>
  </si>
  <si>
    <t>Lit. A</t>
  </si>
  <si>
    <t>Sumatoria total
(% presupuesto en SMMLV)</t>
  </si>
  <si>
    <t>≥ 100% del presupuesto
oficial en SMMLV</t>
  </si>
  <si>
    <t>Lit. A / P</t>
  </si>
  <si>
    <t>Contrato individual mínimo
(% sobre presupuesto oficial)</t>
  </si>
  <si>
    <t>Al menos 1 contrato ≥ 40%
del presupuesto oficial
en SMMLV (año terminación)</t>
  </si>
  <si>
    <t>Lit. A / J</t>
  </si>
  <si>
    <t>Código(s) UNSPSC
por contrato</t>
  </si>
  <si>
    <t>Mínimo 1 código UNSPSC
registrado en RUP</t>
  </si>
  <si>
    <t>Lit. F</t>
  </si>
  <si>
    <t>Proponente plural:
% experiencia mínima
aportada por un integrante</t>
  </si>
  <si>
    <t>Un integrante aporta mínimo 50% de la experiencia solicitada</t>
  </si>
  <si>
    <t>Lit. G</t>
  </si>
  <si>
    <t>RUP en firme
(sin cese de efectos)</t>
  </si>
  <si>
    <t>Lit. E</t>
  </si>
  <si>
    <t>CUMPLE</t>
  </si>
  <si>
    <t>RESULTADO HABILITACIÓN – EXPERIENCIA DEL PROPONENTE</t>
  </si>
  <si>
    <t>¿EL PROPONENTE SE ENCUENTRA HABILITADO FRENTE AL CRITERIO DE EXPERIENCIA HABILITANTE?</t>
  </si>
  <si>
    <t>CONSORCIO EA INTERMODAL</t>
  </si>
  <si>
    <t>Plural (Consorcio)</t>
  </si>
  <si>
    <t>N/A</t>
  </si>
  <si>
    <t>SÍ</t>
  </si>
  <si>
    <t>General y especifica</t>
  </si>
  <si>
    <t>MINISTERIO DE TRANSPORTE</t>
  </si>
  <si>
    <t>092-2011</t>
  </si>
  <si>
    <t>Definición de la Solución Óptima de Transporte Multimodal desde el punto de vista Técnico, Económico y Socio Ambiental, para el Desarrollo de la orinoquía/ Altillanura: Conformada por los Departamentos del Meta, Vichada y Casanare.</t>
  </si>
  <si>
    <t>80101600
81101500
81102200</t>
  </si>
  <si>
    <t>INDIVIDUAL</t>
  </si>
  <si>
    <t>EPYPSA S.A.S.
(EPYPSA COLOMBIA)</t>
  </si>
  <si>
    <t>SI</t>
  </si>
  <si>
    <t>NO APLICA</t>
  </si>
  <si>
    <t>1. CON LA ACLARACIÓN REMITIDA EN LA ETAPA DE SUBSANACIÓN MEDIANTE COMPOSICIÓN ACCIONARIA, SE IDENTIFICA QUE EL PROPONENTE ACREDITA EN DEBIDA FORMA LA EXPERIENCIA.</t>
  </si>
  <si>
    <t>DEPARTAMENTO NACIONAL DE PLANEACIÓN</t>
  </si>
  <si>
    <t>DNP-OR-044-2016</t>
  </si>
  <si>
    <t>Estructurar el módulo logístico para el transporte de carga del Plan Maestro Ferreo.</t>
  </si>
  <si>
    <t>CONSORCIO</t>
  </si>
  <si>
    <t>FINANCIERA DE DESARROLLO NACIONAL- FDN</t>
  </si>
  <si>
    <t>07-2016</t>
  </si>
  <si>
    <t>Desarrollar el plan operativo para las gerencias de los corredores y el plan de acción para la gestión eficiente de los corredores logísticos del País, incluyendo aspectos operacionales, de coordinación, institucionales, técnicos y presupuestales, entre otros, de las etapas 1 y 2.</t>
  </si>
  <si>
    <r>
      <t xml:space="preserve">1. CON LA ACLARACIÓN REMITIDA EN LA ETAPA DE SUBSANACIÓN MEDIANTE COMPOSICIÓN ACCIONARIA, SE IDENTIFICA QUE EL PROPONENTE ACREDITA EN DEBIDA FORMA LA EXPERIENCIA.
2. CON LA DOCUMENTACIÓN REMITIDA EN LA ETAPA DE SUBSANACIÓN, SE IDENTIFICA QUE LAS ACTIVIDADES Y ENTREGABLES SE ENCUENTRAN RELACIONADOS CON LA SOLICITUD DE EXPERIENCIA INDICADA EN EL LITERAL C DEL TÍTULO 1. EXPERIENCIA DEL PROPONENTE, QUE INDICA </t>
    </r>
    <r>
      <rPr>
        <i/>
        <sz val="9"/>
        <color theme="1"/>
        <rFont val="Arial Narrow"/>
        <family val="2"/>
      </rPr>
      <t>"...• Formulación y/o apoyo a la formulación y/o elaboración y/o estructuración de: Políticas públicas y/o planes y/o programas de: § Infraestructura de transporte y/o § Transporte de carga y/o § Transporte de pasajeros y/o § Intermodalidad y/o § Logística. 
- Diseño de estrategias para la solución de problemas de: § Infraestructura de transporte y/o § Transporte de carga y/o § Transporte de pasajeros y/o § Intermodalidad y/o § Logística."</t>
    </r>
  </si>
  <si>
    <t xml:space="preserve">AREA METROPOLITANA DEL VALLE DE ABURRA </t>
  </si>
  <si>
    <t>001/2017</t>
  </si>
  <si>
    <t>Obtener para el año 2017, la matriz Origen Destino y el modelo de transporte que representen la movilidad en el Área Metropolitana del Valle de Aburrá.</t>
  </si>
  <si>
    <t>1. CON LA ACLARACIÓN REMITIDA EN LA ETAPA DE SUBSANACIÓN MEDIANTE COMPOSICIÓN ACCIONARIA, SE IDENTIFICA QUE EL PROPONENTE ACREDITA EN DEBIDA FORMA LA EXPERIENCIA.
2. CON LA DOCUMENTACIÓN REMITIDA EN LA ETAPA DE SUBSANACIÓN, SE IDENTIFICA QUE EL PROPONENE REMITIÓ LA TOTALIDAD DE REQUISITOS INDICADOS EN EL LITERAL D. DEL TÍTULO 1. EXPERIENCIA DEL PROPONENTE.</t>
  </si>
  <si>
    <t>801016
811015
811022</t>
  </si>
  <si>
    <t>EPYPSA S.A.S APORTA 100% DE EXPERIENCIA</t>
  </si>
  <si>
    <t>RUP EN FIRME</t>
  </si>
  <si>
    <t>CONSORCIO PMTIC CUNDINAMARCA</t>
  </si>
  <si>
    <t>Formulación / estructuración de planes de transporte de pasajeros / logistica</t>
  </si>
  <si>
    <t>PATRIMONIO AUTÓNOMO FONDO DE SEGURIDAD VIAL
(NIT. 830.053.994 4)</t>
  </si>
  <si>
    <t>101 DE 2022</t>
  </si>
  <si>
    <t>BRINDAR ASISTENCIA TÉCNICA A LAS ENTIDADES TERRITORIALES DEFINIDAS POR LA AGENCIA NACIONAL DE SEGURIDAD VIAL PARA LA ELABORACIÓN DEL DOCUMENTO TÉCNICO DE SOPORTE DEL PLAN LOCAL DE SEGURIDAD VIAL, CON ENFOQUE TERRITORIAL ZONA DE INTERVENCIÓN N° 3.</t>
  </si>
  <si>
    <t>INGEPLAN.CO SAS BIC</t>
  </si>
  <si>
    <t>Formulación / estructuración de planes de infraestructura de transporte</t>
  </si>
  <si>
    <t>Departamento del Vaupes</t>
  </si>
  <si>
    <t>057 de Dic 29 de 1997</t>
  </si>
  <si>
    <t>Inventario de Carreteras Departamentales y Elaboración del Plan de Transporte e Infraestructura Vial del Vaupés.</t>
  </si>
  <si>
    <t>Elaboración de macromodelos de transporte de pasajeros
	Formulación / estructuración de programas de transporte de pasajeros
	Formulación / estructuración de programas de intermodalidad</t>
  </si>
  <si>
    <t>BZ METRO REGIONAL SAS</t>
  </si>
  <si>
    <t>BZ-062C-2016</t>
  </si>
  <si>
    <t>Estructuración técnica, legal y financiera para los estudios y diseños en fase pre factibilidad (fase 1) del tren de cercanias o Metro Ligero de pasajeros Bogotá - Zipaquira</t>
  </si>
  <si>
    <t>INCOPLAN IN SAS
(INCOPLAN S.A Nit. 800.097.991-2)</t>
  </si>
  <si>
    <t>CON LA ACLARACIÓN REMITIDA EN LA ETAPA DE SUBSANACIÓN, SE IDENTIFICA QUE EL PROPONENE REMITIÓ LA TOTALIDAD DE REQUISITOS INDICADOS EN EL LITERAL D. DEL TÍTULO 1. EXPERIENCIA DEL PROPONENTE.</t>
  </si>
  <si>
    <t>Diseño de estrategias para transporte de pasajeros</t>
  </si>
  <si>
    <t>SECRETARIA DISTRITAL DE MOVILIDAD</t>
  </si>
  <si>
    <t>20181761 de 2018</t>
  </si>
  <si>
    <t>Realizar el diagnostico, determinar el impacto en la operación del sistema integrado de transporte público y formular alternativas de mitigación del transporte informal e ilegal en Bogotá D.C.</t>
  </si>
  <si>
    <t>UNION TEMPORAL</t>
  </si>
  <si>
    <r>
      <t xml:space="preserve">CON LA INFORMACIÓN REMITIDA EN LA ETAPA DE SUBSANACIÓN, SE IDENTIFICA QUE LAS ACTIVIDADES Y ENTREGABLES SE ENCUENTRAN RELACIONADOS CON LA SOLICITUD DE EXPERIENCIA INDICADA EN EL LITERAL C DEL TÍTULO 1. EXPERIENCIA DEL PROPONENTE, ESPECÍFICAMENTE LO ASOCIADO CON: </t>
    </r>
    <r>
      <rPr>
        <i/>
        <sz val="9"/>
        <color theme="1"/>
        <rFont val="Arial Narrow"/>
        <family val="2"/>
      </rPr>
      <t>"...•Diseño de estrategias para la solución de problemas de: § Infraestructura de transporte y/o § Transporte de carga y/o § Transporte de pasajeros y/o § Intermodalidad y/o § Logística."</t>
    </r>
  </si>
  <si>
    <t>Elaboración de macromodelos de transporte de carga
	Formulación / estructuración de programas de logística</t>
  </si>
  <si>
    <t>AGENCIA NACIONAL DE INFRAESTRUCTURA ANI</t>
  </si>
  <si>
    <t>VE-502 del 31 de Julio de 201</t>
  </si>
  <si>
    <t>Consultoría especializada para la elaboración del estudio de demanda de transporte en el corredor del río magdalena y el canal del dique</t>
  </si>
  <si>
    <r>
      <t>1. CON LA ACLARACIÓN REMITIDA EN LA ETAPA DE SUBSANACIÓN, SE IDENTIFICA QUE EL PROPONENE REMITIÓ LA TOTALIDAD DE REQUISITOS INDICADOS EN EL LITERAL D. DEL TÍTULO 1. EXPERIENCIA DEL PROPONENTE.</t>
    </r>
    <r>
      <rPr>
        <i/>
        <sz val="9"/>
        <color theme="1"/>
        <rFont val="Arial Narrow"/>
        <family val="2"/>
      </rPr>
      <t xml:space="preserve">
</t>
    </r>
    <r>
      <rPr>
        <sz val="9"/>
        <color theme="1"/>
        <rFont val="Arial Narrow"/>
        <family val="2"/>
      </rPr>
      <t>2. CON LA INFORMACIÓN REMITIDA EN LA ETAPA DE SUBSANACIÓN, SE IDENTIFICA QUE LAS ACTIVIDADES Y ENTREGABLES SE ENCUENTRAN RELACIONADOS CON LA SOLICITUD DE EXPERIENCIA INDICADA EN EL LITERAL C DEL TÍTULO 1. EXPERIENCIA DEL PROPONENTE, ESPECÍFICAMENTE LO ASOCIADO CON:</t>
    </r>
    <r>
      <rPr>
        <i/>
        <sz val="9"/>
        <color theme="1"/>
        <rFont val="Arial Narrow"/>
        <family val="2"/>
      </rPr>
      <t xml:space="preserve"> • Elaboración de macromodelos de: § Transporte de carga y/o § Pasajeros.</t>
    </r>
  </si>
  <si>
    <t>Diseño de estrategias para transporte de cargas
Formulación / estructuración de programas de transporte de carga</t>
  </si>
  <si>
    <t>Ministerio de Minas y Energía</t>
  </si>
  <si>
    <t>70-2009</t>
  </si>
  <si>
    <t>La elaboración del estudio técnico sectorial "Infraestructura de transporte multímodal y de logísticas integradas para el desarrollo de la industria minera en Colombia, con énfasis en puertos'.</t>
  </si>
  <si>
    <t>INCOPLAN IN SAS</t>
  </si>
  <si>
    <t>CONSORCIO MOVILIDAD INTERMODAL 2026</t>
  </si>
  <si>
    <t>Formulación y/o apoyo a la formulación y/o elaboración y/o estructuración de Políticas públicas y/o planes y/o programas; Diseño de estrategias para la solución de problemas; Elaboración de macromodelos</t>
  </si>
  <si>
    <t>Secretaría de obras
publicas del Estado
de Morelos.</t>
  </si>
  <si>
    <t>SOP-SSESODGLCOP-
L.P.F.-
10/2015</t>
  </si>
  <si>
    <t>Prestación de servicios relacionados con la obra pública consistente en “Plan Integral de movilidad urbana sustentable y el desarrollo y operación de dos corredores troncales de transporte masivo en la zona metropolitana de Cuernavaca”.</t>
  </si>
  <si>
    <t>801016 - 811015 - 811022</t>
  </si>
  <si>
    <t>DESARROLLO TECNOLOGÍA Y
PLANEACIÓN COLOMBIA S.A.S.
(DESARROLLO, TECNOLOGÍA Y PLENACIÓN S.A. DE CV
NIT: 901.053.744-7)</t>
  </si>
  <si>
    <t>NO CUMPLE</t>
  </si>
  <si>
    <r>
      <t>1. SE REALIZA CÁLCULO TENIENDO EN CUENTA LOS SIGUIENTES PARÁMETROS:
FECHA: 19 DE DICIEMBRE DE 2016.
1 USD=20,428 MXN
1 USD =2.997,20 COP
SEGÚN LO ANTERIOR, 19.524.450,15 MXN =2.864.630.996,16 COP.
2. CON LA DOCUMENTACIÓN REMITIDA, NO SE IDENTIFICA QUE EL OBJETO O LAS ACTIVIDADES SE ENCUENTREN RELACIONADOS CON LA SOLICITUD DE EXPERIENCIA INDICADA EN EL LITERAL C DEL TÍTULO 1. EXPERIENCIA DEL PROPONENTE, QUE INDICA</t>
    </r>
    <r>
      <rPr>
        <i/>
        <sz val="9"/>
        <color theme="1"/>
        <rFont val="Arial Narrow"/>
        <family val="2"/>
      </rPr>
      <t xml:space="preserve"> "...C. Las certificaciones en las que consten los contratos ejecutados deben poseer objetos, actividades y/o obligaciones contractuales relacionadas con el objeto del presente proceso de selección o, con alguno de los siguientes objetos y/o actividades: 
• Formulación y/o apoyo a la formulación y/o elaboración y/o estructuración de: Políticas públicas y/o planes y/o programas de: § Infraestructura de transporte y/o § Transporte de carga y/o § Transporte de pasajeros y/o § Intermodalidad y/o § Logística.
• Diseño de estrategias para la solución de problemas de: § Infraestructura de transporte y/o § Transporte de carga y/o § Transporte de pasajeros y/o § Intermodalidad y/o § Logística.
• Elaboración de macromodelos de: § Transporte de carga y/o § Pasajeros..."</t>
    </r>
  </si>
  <si>
    <t>Alcaldía de La
Dorada, Caldas</t>
  </si>
  <si>
    <t>Contrato de consultoría para la elaboración, apoyo pedagógico y socialización del Plan Maestro de Movilidad del municipio de La Dorada, Caldas</t>
  </si>
  <si>
    <t>801016 - 811015 - 801022</t>
  </si>
  <si>
    <t>DESARROLLO TECNOLOGÍA Y
PLANEACIÓN COLOMBIA S.A.S.
(DESARROLLO, TECNOLOGÍA Y PLENACIÓN S.A. DE CV
NIT: 901.053.744-7)</t>
  </si>
  <si>
    <t xml:space="preserve">1. DE CONFORMIDAD CON EL LITERAL Q DEL TÍTULO DE EXPERIENCIA DEL PROPONENTE, LA INFORMACIÓN REPORTADA EN EL RUP PREVALECE. POR LO ANTERIOR, DADA LA EXPLICACIÓN BRINDADA, LA EXPERIENCIA ES VÁLIDA Y ESTÁ JUSTIFICADA LA EXPLICACIÓN QUE BRINDA EL PROPONENTE. </t>
  </si>
  <si>
    <t>Unión temporal CIPINYPSA-
Q&amp;A</t>
  </si>
  <si>
    <t>008 del 5 de
julio de 2012</t>
  </si>
  <si>
    <t>Realizar la gestión integral de la unidad técnica, para la estructuración de concesiones viales para el Grupo 4 Norte</t>
  </si>
  <si>
    <t>801016 - 811015</t>
  </si>
  <si>
    <t>GESTORA DE PROYECTOS DE
INGENIERÍA E
INFRAESTRUCTURA S.A.S.</t>
  </si>
  <si>
    <r>
      <t xml:space="preserve">1. SE CORRIGE AÑO DE TERMINACIÓN DE FORMATO (2013), EL CUAL CORRESPONDE REALMENTE AL 2014 SEGÚN FECHA DE EXPEDICIÓN DE CERTIFICADO.
SI LA CORRECCIÓN NO OBEDECE A LA REALIDAD, SE DEBE REMITIR ACLARACIÓN Y/O DOCUMENTACIÓN EQUIVALENTE SOPORTE ACEPTADA POR TÉRMINOS DE REFERENCIA, A SABER:  </t>
    </r>
    <r>
      <rPr>
        <i/>
        <sz val="9"/>
        <color theme="1"/>
        <rFont val="Arial Narrow"/>
        <family val="2"/>
      </rPr>
      <t xml:space="preserve">"...S. Se admitirá como documento equivalente a las certificaciones de contratos ejecutados, la presentación de copia del contrato y sus respectivos anexos técnicos y otrosíes (si hay lugar a ello), siempre que se acompañen de la respectiva acta de liquidación o de terminación o de recibo final. Estos documentos deben incluir la información mínima que se solicita para las certificaciones contractuales..."
</t>
    </r>
    <r>
      <rPr>
        <sz val="9"/>
        <color theme="1"/>
        <rFont val="Arial Narrow"/>
        <family val="2"/>
      </rPr>
      <t xml:space="preserve">
2. LA CERTIFICACIÓN INDICA QUE EL CONTRATO SE ENCUENTRA EN EJECUCIÓN Y NO SE REMITEN DOCUMENTOS EQUIVALENTES QUE PERMITAN CONSTATAR LA INFORMACIÓN SEGÚN EL NUMERAL S. DEL TÍTULO 1. EXPERIENCIA DEL PROPONENTE, EL CUAL INDICA: </t>
    </r>
    <r>
      <rPr>
        <i/>
        <sz val="9"/>
        <color theme="1"/>
        <rFont val="Arial Narrow"/>
        <family val="2"/>
      </rPr>
      <t xml:space="preserve">"...S. Se admitirá como documento equivalente a las certificaciones de contratos ejecutados, la presentación de copia del contrato y sus respectivos anexos técnicos y otrosíes (si hay lugar a ello), siempre que se acompañen de la respectiva acta de liquidación o de terminación o de recibo final. Estos documentos deben incluir la información mínima que se solicita para las certificaciones contractuales..."
</t>
    </r>
    <r>
      <rPr>
        <sz val="9"/>
        <color theme="1"/>
        <rFont val="Arial Narrow"/>
        <family val="2"/>
      </rPr>
      <t xml:space="preserve">
EN ESE SENTIDO, SE DEBE PRESENTAR SUBSANACIÓN REMITIENDO LA DOCUMENTACIÓN EQUIVALENTE PERMITIDA POR LOS PLIEGOS DE CONDICIONES DEFINITIVOS PARA CONSTATAR LA FECHA DE TERMINACIÓN.
SE RECUERDA QUE EL LITERAL S DEL MENCIONADO TÍTULO SEÑALA COMO DOCUMENTOS EQUIVALENTES: </t>
    </r>
    <r>
      <rPr>
        <i/>
        <sz val="9"/>
        <color theme="1"/>
        <rFont val="Arial Narrow"/>
        <family val="2"/>
      </rPr>
      <t xml:space="preserve"> "...S. Se admitirá como documento equivalente a las certificaciones de contratos ejecutados, la presentación de copia del contrato y sus respectivos anexos técnicos y otrosíes (si hay lugar a ello), siempre que se acompañen de la respectiva acta de liquidación o de terminación o de recibo final. Estos documentos deben incluir la información mínima que se solicita para las certificaciones contractuales..."
</t>
    </r>
    <r>
      <rPr>
        <sz val="9"/>
        <color theme="1"/>
        <rFont val="Arial Narrow"/>
        <family val="2"/>
      </rPr>
      <t xml:space="preserve">
3. FRENTE A LA VERIFICACIÓN DEL CERTIFICADO, SE IDENTIFICA QUE EL OBJETO Y LAS OBLIGACIONES DE LA CERTIFICACIÓN NO SE ENCUENTRAN RELACIONADOS CON LA SOLICITUD DE EXPERIENCIA INDICADA EN EL LITERAL C DEL TÍTULO 1. EXPERIENCIA DEL PROPONENTE, QUE INDICA</t>
    </r>
    <r>
      <rPr>
        <i/>
        <sz val="9"/>
        <color theme="1"/>
        <rFont val="Arial Narrow"/>
        <family val="2"/>
      </rPr>
      <t xml:space="preserve"> "...C. Las certificaciones en las que consten los contratos ejecutados deben poseer objetos, actividades y/o obligaciones contractuales relacionadas con el objeto del presente proceso de selección o, con alguno de los siguientes objetos y/o actividades: 
• Formulación y/o apoyo a la formulación y/o elaboración y/o estructuración de: Políticas públicas y/o planes y/o programas de: § Infraestructura de transporte y/o § Transporte de carga y/o § Transporte de pasajeros y/o § Intermodalidad y/o § Logística.
• Diseño de estrategias para la solución de problemas de: § Infraestructura de transporte y/o § Transporte de carga y/o § Transporte de pasajeros y/o § Intermodalidad y/o § Logística.
• Elaboración de macromodelos de: § Transporte de carga y/o § Pasajeros..."</t>
    </r>
  </si>
  <si>
    <t>Fondo Financiero de
Proyectos de
Desarrollo - FONADE</t>
  </si>
  <si>
    <t>Estructuración integral para la construcción del terminar de  transporte fronterizo en el municipio de San Miguel (Putumayo)</t>
  </si>
  <si>
    <t>NO</t>
  </si>
  <si>
    <r>
      <t>FRENTE A LA VERIFICACIÓN DE LA DOCUMENTACIÓN ALLEGADA, SE IDENTIFICA QUE EL OBJETO Y LAS OBLIGACIONES DE LA CERTIFICACIÓN NO SE ENCUENTRAN RELACIONADOS CON LA SOLICITUD DE EXPERIENCIA INDICADA EN EL LITERAL C DEL TÍTULO 1. EXPERIENCIA DEL PROPONENTE, QUE INDICA</t>
    </r>
    <r>
      <rPr>
        <i/>
        <sz val="9"/>
        <color theme="1"/>
        <rFont val="Arial Narrow"/>
        <family val="2"/>
      </rPr>
      <t>"...C. Las certificaciones en las que consten los contratos ejecutados deben poseer objetos, actividades y/o obligaciones contractuales relacionadas con el objeto del presente proceso de selección o, con alguno de los siguientes objetos y/o actividades: • Formulación y/o apoyo a la formulación y/o elaboración y/o estructuración de: Políticas públicas y/o planes y/o programas de: § Infraestructura de transporte y/o § Transporte de carga y/o § Transporte de pasajeros y/o § Intermodalidad y/o § Logística. • Diseño de estrategias para la solución de problemas de: § Infraestructura de transporte y/o § Transporte de carga y/o § Transporte de pasajeros y/o § Intermodalidad y/o § Logística. • Elaboración de macromodelos de: § Transporte de carga y/o § Pasajeros..."</t>
    </r>
  </si>
  <si>
    <t>CONSORCIO CONEXIÓN INTERMODAL</t>
  </si>
  <si>
    <t>General - Estructuración de
un proyecto de infraestructura
de transporte</t>
  </si>
  <si>
    <t>Alcaldía de Sincelejo</t>
  </si>
  <si>
    <t>CM-004-2022</t>
  </si>
  <si>
    <t>Desarrollo de Consultoría Para la valoración Financiera y Análisis
De Modelo Jurídico del Proyecto de Terminal de Transporte para
el Municipio De Sincelejo, BPIN 2021700010262.</t>
  </si>
  <si>
    <t>Beta Group Services SAS BIC</t>
  </si>
  <si>
    <r>
      <t xml:space="preserve">1. FRENTE A LA VERIFICACIÓN DE LA DOCUMENTACIÓN ALLEGADA CON LA REMISIÓN DE LA PROPUESTA Y LA ACLARACIÓN REALIZADA EN LA ETAPA DE SUBSANACIÓN, SE IDENTIFICA QUE EL OBJETO Y LAS OBLIGACIONES DE LA CERTIFICACIÓN NO SE ENCUENTRAN RELACIONADOS CON LA SOLICITUD DE EXPERIENCIA INDICADA EN EL LITERAL C DEL TÍTULO 1. EXPERIENCIA DEL PROPONENTE, QUE INDICA </t>
    </r>
    <r>
      <rPr>
        <i/>
        <sz val="9"/>
        <color theme="1"/>
        <rFont val="Arial Narrow"/>
        <family val="2"/>
      </rPr>
      <t>"...C. Las certificaciones en las que consten los contratos ejecutados deben poseer objetos, actividades y/o obligaciones contractuales relacionadas con el objeto del presente proceso de selección o, con alguno de los siguientes objetos y/o actividades: 
• Formulación y/o apoyo a la formulación y/o elaboración y/o estructuración de: Políticas públicas y/o planes y/o programas de: § Infraestructura de transporte y/o § Transporte de carga y/o § Transporte de pasajeros y/o § Intermodalidad y/o § Logística.
• Diseño de estrategias para la solución de problemas de: § Infraestructura de transporte y/o § Transporte de carga y/o § Transporte de pasajeros y/o § Intermodalidad y/o § Logística.
• Elaboración de macromodelos de: § Transporte de carga y/o § Pasajeros..."</t>
    </r>
  </si>
  <si>
    <t>General - formulación e
implementación de planes</t>
  </si>
  <si>
    <t>Patrimonio Autónomo
Fondo de Seguridad Via</t>
  </si>
  <si>
    <t>095 – 2022</t>
  </si>
  <si>
    <t>Acompañar técnicamente a las instituciones educativas de
municipios priorizados por la agencia nacional de seguridad vial,
para la estructuración, implementación y seguimiento de los
planes de movilidad escolar, con énfasis en educación vial.</t>
  </si>
  <si>
    <t>Patrimonio Autónomo
Fondo de Seguridad Vial</t>
  </si>
  <si>
    <t>Ittus Consultores Asociados SAS</t>
  </si>
  <si>
    <t>General - formulación de
planes de movilidad y
estrategias para el sistema de
transporte urbano</t>
  </si>
  <si>
    <t>Universidad de
Cundinamarca</t>
  </si>
  <si>
    <t>COE 010 DE
2016</t>
  </si>
  <si>
    <t>Desarrollar conjuntamente con la Universidad de Cundinamarca y
bajo su constante y continua coordinación del Contrato
Interadministrativo No. COI 2016001 de 2016 suscrito entre la
Universidad y el Municipio de Duitama, cuyo objeto es
"formulación del Plan Maestro de Movilidad, Plan de Seguridad
Vial Local e Implementación de un programa piloto para la cultura
bici en el Municipio de Duitama de conformidad con la propuesta y
estudios previos".</t>
  </si>
  <si>
    <t>General - formulación de
planes y estrategias de
movilidad y seguridad vial,</t>
  </si>
  <si>
    <t>Municipio de Caqueza</t>
  </si>
  <si>
    <t>126-2018</t>
  </si>
  <si>
    <t>Consultoría para la Formulación e Implementación del plan de
Movilidad PM - y Plan de Seguridad viall PMSV del Municipio de
Caqueza Departamento cundinamarca</t>
  </si>
  <si>
    <t>General - Formulacion planes y/o programas de:
Transporte de carga</t>
  </si>
  <si>
    <t>Transporte Alejandria SAS</t>
  </si>
  <si>
    <t>N.A</t>
  </si>
  <si>
    <t>Formulación e implementación del modelo de negocios para el
sector de transporte de carga a nivel nacional.</t>
  </si>
  <si>
    <t>1. FRENTE A LA VERIFICACIÓN DE LA DOCUMENTACIÓN ALLEGADA CON LA REMISIÓN DE LA PROPUESTA Y LA ACLARACIÓN REALIZADA EN LA ETAPA DE SUBSANACIÓN, SE IDENTIFICA QUE EL OBJETO Y LAS OBLIGACIONES DE LA CERTIFICACIÓN SE ENCUENTRAN RELACIONADOS CON LA SOLICITUD DE EXPERIENCIA INDICADA EN EL LITERAL C DEL TÍTULO 1. EXPERIENCIA DEL PROPONENTE.</t>
  </si>
  <si>
    <t>General - formulación de planes y estrategias de
movilidad y seguridad vial</t>
  </si>
  <si>
    <t>PATRIMONIO AUTÓNOMO FC –
FONDO SEGURIDAD VIAL
AGENCIA NACIONAL DE
SEGURIDAD VIAL - ANSV</t>
  </si>
  <si>
    <t>129-2021</t>
  </si>
  <si>
    <t>Caracterizar a los usuarios de motocicleta y los factores de riesgo
percibidos en este medio de transporte en los municipios
seleccionados por La Agencia Nacional de Seguridad Vial-Zona 3.</t>
  </si>
  <si>
    <t>1. FRENTE A LA VERIFICACIÓN DE LA DOCUMENTACIÓN ALLEGADA CON LA REMISIÓN DE LA PROPUESTA Y LA ACLARACIÓN REALIZADA EN LA ETAPA DE SUBSANACIÓN, SE IDENTIFICA QUE EL OBJETO Y LAS OBLIGACIONES DE LA CERTIFICACIÓN NO SE ENCUENTRAN RELACIONADOS CON LA SOLICITUD DE EXPERIENCIA INDICADA EN EL LITERAL C DEL TÍTULO 1. EXPERIENCIA DEL PROPONENTE, QUE INDICA "...C. Las certificaciones en las que consten los contratos ejecutados deben poseer objetos, actividades y/o obligaciones contractuales relacionadas con el objeto del presente proceso de selección o, con alguno de los siguientes objetos y/o actividades: 
• Formulación y/o apoyo a la formulación y/o elaboración y/o estructuración de: Políticas públicas y/o planes y/o programas de: § Infraestructura de transporte y/o § Transporte de carga y/o § Transporte de pasajeros y/o § Intermodalidad y/o § Logística.
• Diseño de estrategias para la solución de problemas de: § Infraestructura de transporte y/o § Transporte de carga y/o § Transporte de pasajeros y/o § Intermodalidad y/o § Logística.
• Elaboración de macromodelos de: § Transporte de carga y/o § Pasajeros..."</t>
  </si>
  <si>
    <t>CONSULTORA CENTRAL S.A.S- BIC</t>
  </si>
  <si>
    <t>Singular</t>
  </si>
  <si>
    <t>901.665.975-8</t>
  </si>
  <si>
    <t>Formulación y/o apoyo a la formulación y/o elaboración y/o estructuración de: Políticas públicas y/o planes y/o programas de:
- Infraestructura de transporte y/o
- Transporte de carga y/o
- Transporte de pasajeros y/o
- Intermodalidad y/o
- Logística.</t>
  </si>
  <si>
    <t>Unidad de Planeación de Infraestructura de Transporte</t>
  </si>
  <si>
    <t>CONTRATO No. 040-2023.</t>
  </si>
  <si>
    <t>Consultoría para la elaboración de Planes Regionales de Transporte Intermodal para las subregiones Pacifico Medio, Pacífico Frontera Nariñense, Alto Patía, Norte del Cauca, Catatumbo, Sur de Bolívar y Bajo Cauca, que garantice la conectividad de pasajeros y carga correspondiente al Grupo 1 del proceso de Convocatoria UPIT-CA-029-2023.- “Subregión Pacifico Medio y Pacífico Frontera Nariñense, Alto Patía y Norte del Cauca”</t>
  </si>
  <si>
    <t>Consultora Central SAS BIC
(C&amp;M CONSULTORES SAS
NIT: 901.234.159-5)</t>
  </si>
  <si>
    <t>Patrimonio Autónomo – Fondo de Seguridad Vial (NIT. 830.053.994-4), administrado por Fiduciaria Scotiabank Colpatria S.A</t>
  </si>
  <si>
    <t>N° 190 de 2021</t>
  </si>
  <si>
    <t>Formular lineamientos y recomendaciones para la gestión de la seguridad vial en el desarrollo de proyectos en concesión del modo carretero a cargo de la Nación.</t>
  </si>
  <si>
    <r>
      <t xml:space="preserve">1. VERIFICADO EL CONTENIDO DEL RUP, SE IDENTIFICÓ QUE FRENTE A EL REPORTE DE LOS CONTRATOS OBJETO DE EVALUACIÓN CONTIENEN EL CONTRATISTA C&amp;M CONSULTORES S.A.S QUE ES ACCIONISTA DEL PROPONENTE.  SE RECUERDA LA PREVALENCIA DE LA INFORMACIÓN QUE REPOSA EN EL RUP, DE CONFORMIDAD CON EL LITERAL Q DEL TÍTULO DE EXPERIENCIA DEL PROPONENTE. 
2. SEGÚN LO EVIDENCIADO EN LA DOCUMENTACIÓN REMITIDA CON LA PROPUESTA Y LA ACLARACIÓN DE LA SUBSANACIÓN, EL OBJETO O LAS ACTIVIDADES DE LA CERTIFICACIÓN NO SE ENCUENTRAN RELACIONADOS CON LA SOLICITUD DE EXPERIENCIA INDICADA EN EL LITERAL C DEL TÍTULO 1. EXPERIENCIA DEL PROPONENTE, QUE INDICA </t>
    </r>
    <r>
      <rPr>
        <i/>
        <sz val="9"/>
        <color theme="1"/>
        <rFont val="Arial Narrow"/>
        <family val="2"/>
      </rPr>
      <t>"...C. Las certificaciones en las que consten los contratos ejecutados deben poseer objetos, actividades y/o obligaciones contractuales relacionadas con el objeto del presente proceso de selección o, con alguno de los siguientes objetos y/o actividades: 
• Formulación y/o apoyo a la formulación y/o elaboración y/o estructuración de: Políticas públicas y/o planes y/o programas de: § Infraestructura de transporte y/o § Transporte de carga y/o § Transporte de pasajeros y/o § Intermodalidad y/o § Logística.
• Diseño de estrategias para la solución de problemas de: § Infraestructura de transporte y/o § Transporte de carga y/o § Transporte de pasajeros y/o § Intermodalidad y/o § Logística.
• Elaboración de macromodelos de: § Transporte de carga y/o § Pasajeros..."</t>
    </r>
  </si>
  <si>
    <t>Deutsche Gessellschaft für Internationale Zusammenarbeit
(GIZ)</t>
  </si>
  <si>
    <t>Desarrollo del Manual operativo para el Programa de chatarreo y renovación vehicular para vehículos de transporte urbano, que incluye además procedimientos y acciones a realizar por la Autoridad de Transporte Urbano (ATU). La propuesta comprende a la flota de transporte urbano en todas sus categorías y bajo las diversas modalidades existentes del chatarreo según reglamento, es decir, voluntario y obligatorio.</t>
  </si>
  <si>
    <t>801016
811022</t>
  </si>
  <si>
    <r>
      <t>1. CON LA ACLARACIÓN REMITIDA EN LA ETAPA DE SUBSANACIÓN MEDIANTE COMPOSICIÓN ACCIONARIA, SE IDENTIFICA QUE EL PROPONENTE ACREDITA EN DEBIDA FORMA LA EXPERIENCIA.</t>
    </r>
    <r>
      <rPr>
        <i/>
        <sz val="9"/>
        <color theme="1"/>
        <rFont val="Arial Narrow"/>
        <family val="2"/>
      </rPr>
      <t xml:space="preserve">
</t>
    </r>
    <r>
      <rPr>
        <sz val="9"/>
        <color theme="1"/>
        <rFont val="Arial Narrow"/>
        <family val="2"/>
      </rPr>
      <t xml:space="preserve">
2. CON LA INFORMACIÓN REMITIDA EN LA ETAPA DE SUBSANACIÓN, SE IDENTIFICA QUE LAS ACTIVIDADES Y ENTREGABLES SE ENCUENTRAN RELACIONADOS CON LA SOLICITUD DE EXPERIENCIA INDICADA EN EL LITERAL C DEL TÍTULO 1. EXPERIENCIA DEL PROPONENTE, ESPECÍFICAMENTE LO ASOCIADO CON: ""… Formulación y/o apoyo a la formulación y/o elaboración y/o estructuración de: Políticas públicas y/o planes y/o programas de: § Infraestructura de transporte y/o § Transporte de carga y/o § Transporte de pasajeros y/o § Intermodalidad y/o § Logística. • Diseño de estrategias para la solución de problemas de: § Infraestructura de transporte y/o § Transporte de carga y/o § Transporte de pasajeros y/o § Intermodalidad y/o § Logística…”</t>
    </r>
  </si>
  <si>
    <t>Agencia Nacional de Infraestructura</t>
  </si>
  <si>
    <t>No. 637 del 17 de diciembre de 2026</t>
  </si>
  <si>
    <t>El objeto del presente contrato es regular los térninos y condiciones bajo los cuales el Consultor se obliga a ejeecutar para la Agencia la Consultoría especializada para la realización de: "Los estudios y diseños a factibilidad del proyecto de infraestructura el dorado ii, la estrategia del negocio de aviación y la estructuración integral (técnica, jurídica, financiera, predial, ambiental, social y de riesgos) que permita el otorgamiento de una concesión bajo el esquema de app, del proyecto de infraestructura aeroportuaria el dorado ii fase i y ii del plan maestro, en conjunto con las pistas y calles de rodaje del aeropuerto internacional el dorado de la ciudad de Bogotá D.C".</t>
  </si>
  <si>
    <t>1. VERIFICADO EL CONTENIDO DEL RUP, SE IDENTIFICÓ QUE FRENTE A EL REPORTE DE LOS CONTRATOS OBJETO DE EVALUACIÓN CONTIENEN EL CONTRATISTA C&amp;M CONSULTORES S.A.S QUE ES ACCIONISTA DEL PROPONENTE.  SE RECUERDA LA PREVALENCIA DE LA INFORMACIÓN QUE REPOSA EN EL RUP, DE CONFORMIDAD CON EL LITERAL Q DEL TÍTULO DE EXPERIENCIA DEL PROPONENTE. 
2. CON LA INFORMACIÓN REMITIDA EN LA ETAPA DE SUBSANACIÓN, SE IDENTIFICA QUE LAS ACTIVIDADES Y ENTREGABLES SE ENCUENTRAN RELACIONADOS CON LA SOLICITUD DE EXPERIENCIA INDICADA EN EL LITERAL C DEL TÍTULO 1. EXPERIENCIA DEL PROPONENTE, ESPECÍFICAMENTE LO ASOCIADO CON: "...• Elaboración de macromodelos de: § Transporte de carga y/o § Pasajeros...""</t>
  </si>
  <si>
    <t>CONTRATO DE CONSULTORIA No. 597 DE 2017</t>
  </si>
  <si>
    <t xml:space="preserve">El objeto del presente contrato es regular los términos y condiciones bajo los cuales el Consultor se obliga a ejecutar para la Agencia la consultoría especializada para la estructuración integral técnica, administrativa, social, predial, ambiental, financiera, contable y jurídica para la continuación del proyecto de concesión vial ruta del sol – sector II” </t>
  </si>
  <si>
    <t>CONSULTORA CENTRAL SAS BIC</t>
  </si>
  <si>
    <t>STEER DAVIES &amp; GLEAVE LIMITED SUCURSAL COLOMBIA</t>
  </si>
  <si>
    <t>830.054.097-7</t>
  </si>
  <si>
    <t>Steer desarrolló un modelo de demanda estratégico que contempla la red primaria y parte de la red secundaría del país y las
proyecciones de demanda para los corredores que contemplaba el estudio. El modelo usaba las proyecciónes
macroeconómicas desarrolladas por Fedesarrollo. La consultoría se desarrolló en las siguientes fases:
- Fase I: Revisar, analizar y compilar la información recolectada previamente por la FDN incluyendo la construcción de una
herramienta de modelación de demanda de transporte de pasajeros y carga en Colombia
- Fase II: Creación, implementación y análisis de escenarios en la herramienta de modelación</t>
  </si>
  <si>
    <t>Financiera de
Desarrollo
Nacional</t>
  </si>
  <si>
    <t>01/2025</t>
  </si>
  <si>
    <t>Asesorar y brindar asistencia técnica, en el diseño del modelo de demanda de transporte en el país (pasajeros y carga) en los diferentes modos que componen el sistema y la implementación de escenarios a partir de la incorporación de los diferentes programas o proyectos que se planteen con miras a la construcción de un Plan Maestro de Transporte Intermodal</t>
  </si>
  <si>
    <t>Steer Davies &amp; Gleave
Limited Sucursal
Colombia</t>
  </si>
  <si>
    <t>Formulación del plan maestro de transporte y logística para el departamento de Antioquia. El estudio se desarrollo en 5
etapas:
Etapa 1. Diagnóstico: El diagnóstico se desarrolló considerando diferentes frentes de análisis.
- Normativo e institucional
- Territorial
- Finanzas del departamento
- Infraestructura y demanda de transporte
- Infraestructura logística
- Levantamiento de información primaria
Etapa 2: Componente estratégico
- Visión
- Objetivo General
- Objetivos específicos
Etapa 3. Componente de ejecución
- Construcción de herramientas (Modelo de transporte) y metodología de análisis
- Definición y proyección de escenarios de desarrollo
Identificación de soluciones a problemáticas identificadas
- Formulación de políticas
- Definición de cartera de proyectos por cortes temporales (Hoja de ruta técnica)
Etapa 4. Componentes estructurantes
- Fuentes de financiación
-Plan de implementación: Institucional y normativo
- Perfiles de proyectos estratégicos a corto plazo
Etapa 5. Socialización
- Sesiones con páneles de expertos
- Socialización con actotes interesados</t>
  </si>
  <si>
    <t>PROMOTORA
FERROCARRIL DE
ANTIOQUIA S.A.S.</t>
  </si>
  <si>
    <t>062 de 2022</t>
  </si>
  <si>
    <t>CONSULTORÍA ESPECIALIZADA PARA LA ELABORACIÓN DEL PLAN MAESTRO DE
TRANSPORTE Y LOGÍSTICA DE ANTIOQUIA - PMTLA</t>
  </si>
  <si>
    <t>Plan integral para la ciudad de Montería que promueva el desarrollo global entre las infraestructuras, equipamientos,
servicios, mecanismo de promoción y participación ciudadana entre el transporte público, el transporte no motorizado y
espacios públicos de la ciudad, para fomentar la transformación urbana la integración de los modos de transporte y generar
una ciudad ambientalmente sostenible y saludable. Las actividades incluyeron:
 Diagnóstico de la oferta y demanda de modos no motorizados y espacio público en la ciudad de Montería
 Definición de plan de infraestructura ciclista, peatonal y espacio público
 Lineamientos para el diseño de secciones viales
 Recomendaciones de normatividad
 Pre factibilidad del sistema de bicicletas publicas
 Estrategias de implementación del Plan integral de modos no motorizados y espacio público
 Estrategia de divulgación y promoción</t>
  </si>
  <si>
    <t>Banco de
Desarrollo de
America Latina
CAF</t>
  </si>
  <si>
    <t>NA</t>
  </si>
  <si>
    <t>Plan integral para la ciudad de Montería que promueva el desarrollo global entre las infraestructuras, equipamientos, servicios, mecanismo de promoción y participación ciudadana entre el transporte público, el transporte no motorizado y espacios públicos de la ciudad, para fomentar la transformación urbana la integración de los modos de transporte y generar una ciudad ambientalmente sostenible y saludable</t>
  </si>
  <si>
    <t>La formulación del Plan de Movilidad de Popayán consiste en el desarrollo de un instrumento de planificación, en el que se
plantean los proyectos y las inversiones necesarias en materia de movilidad y transporte, tendientes a solucionar los
diferentes problemas de movilidad que tiene actualmente el municipio; así como los que se pueden generar en el futuro como
producto del desarrollo urbano y regional, el crecimiento de la población y de la demanda de viajes.
El proyecto consta de cuatro etapas. La primera etapa consiste en la caracterización de la situación actual del municipio. En
esta etapa se realiza una extensiva campaña de recolección de información primaria y se hace uso de información
secundaria para determinar la situación actual en materia de movilidad y transporte. En la segunda etapa se plantean los
objetivos del Plan, su misión, visión y el marco lógico. La tercera etapa consiste en la formulación del plan, esta etapa se basa
en la identificación de los problemas encontrados en el diagnóstico, para formular las estrategias, programas y proyectos que
generen soluciones para contribuir al cumplimiento de los objetivos, la misión y la visión determinados en la etapa 2, de tal
manera que permita la formulación de una política enfocada a un desarrollo integrado del sistema de transporte capaz de
satisfacer de forma equilibrada la demanda de movilidad de distintas áreas; y paralelamente, favorecer un modelo territorial
deseable con criterios ambientales y de accesibilidad sostenibles. Finalmente, en la cuarta etapa se determinan las fases de
implementación y el plan de acción de las diferentes estrategias planteadas en la etapa anterior, de acuerdo a un análisis
multicriterio.</t>
  </si>
  <si>
    <t>Sistema
Estratégico de
Transporte
Público de
pasajeros de
Popayán
"Movilidad Futura
S.A.S"</t>
  </si>
  <si>
    <t>85 de 2014</t>
  </si>
  <si>
    <t>Consultoría para la formulación
del Plan de Movilidad del
municipio de Popayán</t>
  </si>
  <si>
    <t>811015
811022</t>
  </si>
  <si>
    <t>etapas:
Etapa 1: Caracterización de la movilidad de transporte en la región central en los siguientes aspectos:
• Identificación de corredores regionales de transporte de pasajeros y carga
• Caracterización de los corredores que generen impacto directo o indirecto a la región central (con base en información
secundaria)
• Oferta de infraestructura vial existente
• Proyectos de infraestructura de transporte adjudicados
• Proyectos de infraestructura de transporte en proceso de adjudicación
• Proyectos estructurados en proceso de viabilidad
• Identificación de infraestructura y rutas ofrecidas en transporte férreo, fluvial y aéreo
• Revisión del estado de las vías primarias, secundarias y terciarias (por importancia o inversiones que generen impactos en la
región)
Etapa 2: Proyecciones de tráfico para el escenario de transporte intermodal
Etapa 3: Priorización y valoración de impactos de los proyectos intermodales de transporte en la región central y un análisis
integral de impactos a zonas protegidas, zonas de conservación, sistema de ciudades, logística y dinámicas urbano-rurales
debido a proyectos priorizados</t>
  </si>
  <si>
    <t>Fedesarrollo</t>
  </si>
  <si>
    <t>082-2016</t>
  </si>
  <si>
    <t>Prestar la asesoría para el
proyecto “Plan Intermodal de
Transporte de la Región Central”.</t>
  </si>
  <si>
    <t>El plan maestro de movilidad y parqueaderos de Pereira, incluye la caracterización de la movilidad, definición de línea base y
propuesta de formulación de visión, líneas estrategicas y proyectos que definirán las acciones que desde la movilidad deben
adelantarse para el mejoramiento de la calidad de vida de los habitantes de Pereira. Las actividades específicas fueron:
1. Realizar un levantamiento de información base y caracterización detallada de la situación actual del municipio en términos
de movilidad para la elaboración de un diagnóstico que ilustre las necesidades actuales y futuras de la ciudad.
2. Generar la propuesta de visión del Plan, la metodología de integración del componente de movilidad y parqueaderos,
definición inicial de objetivos específicos que serán desarrollados en la etapa
3. Construcción del modelo de transporte (modelo de cuatro etapas, definición de escenarios de oferta y demanda base y
futuros), análisis asociados al sistema de parqueaderos para el cálculo de la demanda actual y proyectada.
3. Estructurar y formular las líneas estratégicas y proyectos de movilidad y sistema de parqueaderos que incluye el plan
integral de movilidad y parqueaderos del municipio de Pereira que contenga líneas estratégicas desde las cuales se aborde el
contexto de la ciudad.
4. Socializar la formulación del Plan con la comunidad, Alcaldía y demás actores interesados, y construir un documento
entregable oficial para la ciudad</t>
  </si>
  <si>
    <t>FINDETER -
Financiera de
Desarrollo</t>
  </si>
  <si>
    <t>015 de 2017</t>
  </si>
  <si>
    <t>Contratar una consultoría para la
elaboración del Plan Maestro de
Movilidad y el Plan Maestro de
Parqueaderos de Pereira</t>
  </si>
  <si>
    <t>Steer realizó un ejercicio de planeación estratégica de la red de infraestructura de Antioquia para identificar necesidades de
inversión y mantenimiento por nivel jerárquico en la red vial carretera, otros modos de transporte y en plataformas logísticas
hasta el año 2030, en períodos de 4 años. Se realizó mediante la utilización de métodos de decisión robusta para diferentes
escenarios de crecimiento económico regional y cambios estructurales en productos, localización de actividades y flujos de
importaciones y exportaciones entre Subregiones de Antioquia, y entre Antioquia y el resto del país y del mundo.
Adicionalmente, realizó la formulación de lineamientos, estrategias, directrices y medidas para promover la movilidad
sostenible intermunicipal y municipal (urbana y rural) en el Departamento. Este ejercicio, se realizó con la construcción del
modelo de transporte para el departamento de Antioquia, por medio del cual se evaluó del desempeño de los proyectos de
infraestructura ante tres futuros posibles relacionados con el fortalecimiento regional y relaciones del departamento con
Colombia y el exterior y se definió una propuesta de planes y programas de infraestructura para diferentes cortes temporales
hasta el año 2030. Finalmente, se desarrolló una guía de consulta para la solución de problemáticas de transporte y movilidad
en los diferentes municipios del departamento de Antioquia</t>
  </si>
  <si>
    <t>Gobernación de
Antioquia,
Secretaría de
Infraestructura</t>
  </si>
  <si>
    <t>Realizar el Plan de escenarios
2030 de la infraestructura para el
transporte y la movilidad en
Antioquia; oportunidades,
restricciones y necesidades para
potenciar la conectividad
multimodal y regional</t>
  </si>
  <si>
    <t>UNION TEMPORAL IDOM - POA</t>
  </si>
  <si>
    <t>Plural (UT)</t>
  </si>
  <si>
    <t>El objeto del proyecto fue la "Evaluación de la viabilidad técnica de la infraestructura de apoyo a la operación del transporte terrestre intermunicipal de pasajeros y al reordenamiento de las rutas de transporte público en el municipio de Palmira." Dentro de las actividades desarrolladas están:
1. Realizar el estudio de demanda y caracterización del transporte, tanto de los servicios de transporte terrestre intermunicipal (metropolitano, departamental y nacional) que tienen origen, destino y/o tránsito en el Municipio de Palmira, como de los servicios de transporte público urbano y suburbano del Municipio de Palmira, utilizando información primaria y secundaria.
2. Toma de información primaria, trabajos de campo de Frecuencia y Ocupación Visual (FOV), encuestas Origen-Destino (OD) y Estudio Estratégico de la Informalidad.
2. Actualizar el modelo de transporte de asignación con capacidad de evaluar el cambio modal debido a la implementación de medidas de transporte público.
3. Elaborar el análisis de mercado para potencializar los negocios colaterales de explotación comercial que se pueden desarrollar en las dos (2) infraestructuras.
4. Desarrollar el levantamiento topográfico y los estudios geotécnicos, de suelos y pavimentos, arqueológicos y otros.
5. Elaborar el diseño arquitectónico a nivel de anteproyecto para cada una de las dos (2) infraestructuras.
6. Elaborar el plan de ejecución para las etapas de consulta previa, formulación y adopción, teniendo en cuenta el Decreto 904 del 26 de agosto de 2020, expedido por la Alcaldía Municipal de Palmira.
7. Realizar el plan de inversiones CAPEX y OPEX, estimación de ingresos por tasas de uso y otros ingresos, evaluación socioeconómica y gestión predial de las dos infraestructuras de transporte.
8. Desarrollar el modelo de transacción para la alternativa preferida y el plan de gestión de riesgos.
9. Formular los indicadores de nivel de servicio y las normas de calidad y rendimiento de los servicios propuestos para las dos (2) infraestructuras de transporte.
10. Realizar la evaluación y selección de fuentes de recursos y mecanismos de financiación, elementos para el desarrollo detallado de la transacción: estructuras fiduciarias, garantías y pólizas, y la construcción del modelo financiero y evaluación de la viabilidad financiera.</t>
  </si>
  <si>
    <t>SECRETARIA DE
TRÁNSITO Y
TRANSPORTE DE PALMIRA</t>
  </si>
  <si>
    <t>MP-927-
2022</t>
  </si>
  <si>
    <t>ESTUDIOS Y DISEÑOS DE FACTIBILIDAD PARA LA CENTRAL INTERMODAL DE TRANSPORTE DE PALMIRA.</t>
  </si>
  <si>
    <t>811015
811022
801016</t>
  </si>
  <si>
    <t>IDOM CONSULTING,
ENGINEERING,
ARCHITECTURE S.A.U</t>
  </si>
  <si>
    <t>28/12//2022</t>
  </si>
  <si>
    <t>Consorcio SIGMA GP – CNC Intermodal</t>
  </si>
  <si>
    <t xml:space="preserve">▪Estructuración de: políticas públicas de transporte de pasajeros 
▪Diseño para la solución de problemas de infraestructura de transporte y/o transporte de  transporte de pasajeros
▪Elaboración  de macromodelos de transporte </t>
  </si>
  <si>
    <t>FINDETER</t>
  </si>
  <si>
    <t>02 de 2018</t>
  </si>
  <si>
    <t>Elaborar el diseño de detalle de la estructura técnica, legal y financiera para la implementación del Sistema Estratégico de Transporte Público de pasajeros del municipio de Ibagué</t>
  </si>
  <si>
    <t>SIGMA GP</t>
  </si>
  <si>
    <t>CON LA DOCUMENTACIÓN REMITIDA EN LA ETAPA DE SUBSANACIÓN, SE IDENTIFICA QUE EL PROPONENE ALLEGÓ LA TOTALIDAD DE REQUISITOS INDICADOS EN EL LITERAL D. DEL TÍTULO 1. EXPERIENCIA DEL PROPONENTE.</t>
  </si>
  <si>
    <t xml:space="preserve">• Formulación de políticas públicas
•  Formulación de planes o programas o proyectos de infraestructura de transporte 
• Diseño de estrategias para la solución de problemas de: infraestructura de transporte </t>
  </si>
  <si>
    <t>DNP</t>
  </si>
  <si>
    <t>DNP 511 de 2014</t>
  </si>
  <si>
    <t>El consultor se obliga para con el DPN a diseñar una propuesta para un Sistema Integrado de Transporte regional SITR, en el subsistema de ciudades Tunja-Duitama-Sogamoso y área de influencia, a partir de la caracterización y diagnóstico de la movilidad del subsistema y del diseño y definición de soluciones de transporte interurbano articuladas con estrategias de movilidad locales</t>
  </si>
  <si>
    <t>• Llevar a cabo la Encuesta Origen-Destino de Hogares (EODH) 2019 de la población igual o mayor a los 5 años de edad en la ciudad de Bogotá y en los 18 municipios vecinos de su área de influencia, cumpliendo con los criterios técnicos establecidos en el anexo técnico del contrato, con el fin de capturar información detallada sobre hogares, personas, vehículos, viajes y etapas de los mismos.
• Actualizar los cuatro pasos del modelo de transporte de Bogotá para el periodo pico AM y los modelos de asignación también para un periodo valle.
• Construir las matrices Origen-Destino calibradas para el periodo pico AM y un periodo valle, con el uso del modelo de transporte y a partir de la información recogida en las encuestas, incluida la EODI 2019, los aforos y otras tomas de información en campo necesarias, bajo los parámetros establecidos en el anexo técnico del contrato.
• Caracterizar la movilidad de la población objetivo a partir de la información tomada en la EODH y la EODI, con indicadores que permitan, entre otros aspectos, el análisis comparativo de la movilidad con años anteriores.</t>
  </si>
  <si>
    <t>Secretaría Distrital de Movilidad</t>
  </si>
  <si>
    <t>2018-1835</t>
  </si>
  <si>
    <t>Realizar la Encuesta de Movilidad, que comprende la Encuesta Origen-Destino de Hogares (EODH) y la Encuesta Origen-Destino de Interceptación (EODI) para Bogotá y los municipios vecinos de su área de influencia, y la actualización del modelo de transporte de cuatro etapas del área del estudio</t>
  </si>
  <si>
    <t>Centro Nacional de Consultoría S.A.</t>
  </si>
  <si>
    <t>CONSORCIO PLANEACIÓN INTERMODAL IMC 2026</t>
  </si>
  <si>
    <t>Realización de estudios técnicos para la estimación de la oferta y la demanda del
servicio público de transporte terrestre automotor especial a nivel nacional, incluyendo la caracterización del mercado, análisis del comportamiento del servicio, recolección y análisis de información primaria y secundaria, elaboración de proyecciones de demanda y formulación de lineamientos técnicos y estrategias para la planificación y optimización del servicio de transporte de pasajeros.</t>
  </si>
  <si>
    <t>Consultoría para la Estimación de la Oferta y la Demanda del Servicio Público de Transporte Terrestre Automotor Especial</t>
  </si>
  <si>
    <t>CONSULTORES EN MOVILIDAD SAS</t>
  </si>
  <si>
    <t>Desarrollo del estudio para la validación de la demanda del transporte público colectivo de la ciudad de Montería y estructuración técnica, legal y financiera para la concesión de la operación del Sistema Estratégico de Transporte Público (SETP), incluyendo el análisis de información de movilidad, evaluación de la oferta y
demanda del sistema de transporte, definición de lineamientos operacionales y
formulación de estrategias para la planificación y gestión del sistema de transporte
público de pasajeros.</t>
  </si>
  <si>
    <t>MONTERIA CIUDAD AMABLE S.A.S.</t>
  </si>
  <si>
    <t>CMA-MCA-001-
2024</t>
  </si>
  <si>
    <t>ESTUDIO PARA DETERMINAR LA VALIDACIÓN DE LA DEMANDA DEL TRANSPORTE PUBLICO COLECTIVO DE LA CIUDAD DE MONTERIA Y LA ESTRUCTURACIÓN TÉCNICA, LEGAL Y FINANCIERA PARA CONCESIONAR LA OPERACIÓN DE TRANSPORTE DEL SISTEMA ESTRATEGICO DE TRANSPORTE PUBLICO DE LA CIUDAD DE MONTERIA.</t>
  </si>
  <si>
    <t>INGENIERIA Y DERECHO PARA LA MOVILIDAD</t>
  </si>
  <si>
    <t>Prestación de servicios de consultoría para el desarrollo de estudios técnicos orientados a la planificación del transporte y la movilidad, incluyendo el levantamiento y análisis de información, diagnóstico de las condiciones de oferta y
demanda de transporte, evaluación de la infraestructura y servicios de movilidad y
formulación de lineamientos y estrategias para la planificación y gestión del
transporte.</t>
  </si>
  <si>
    <t>MINISTERIO DEL INTERIOR - DIRECCIÓN GENERAL DE
TRÁFICO</t>
  </si>
  <si>
    <t>SERVICIO PARA LA ELABORACIÓN DE ESTUDIOS E INFORMES TÉCNICOS RELATIVOS A LA CIRCULACIÓN Y LA GESTIÓN DE LA INFORMACIÓN DEL CENTRO DE GESTIÓN DE TRÁFICO DE MADRID</t>
  </si>
  <si>
    <t>CPS INFRAESTRUCTURAS MOVILIDAD Y MEDIO AMBIENTE, SOCIEDAD LIMITADA</t>
  </si>
  <si>
    <t>1. SE REALIZA CÁLCULO TENIENDO EN CUENTA LOS SIGUIENTES PARÁMETROS:
FECHA: 15 DE OCTUBRE DE 2013.
1 EUR = 1,3498 USD
1 USD = 1.883,65 COP
SEGÚN LO ANTERIOR, 3.505.238,24 EUR = 8.910.324.173,56 COP.
2. SEGÚN LO EVIDENCIADO EN LA DOCUMENTACIÓN REMITIDA CON LA PROPUESTA Y LA ACLARACIÓN DE LA SUBSANACIÓN, EL OBJETO O LAS ACTIVIDADES DE LA CERTIFICACIÓN NO SE ENCUENTRAN RELACIONADOS CON LA SOLICITUD DE EXPERIENCIA INDICADA EN EL LITERAL C DEL TÍTULO 1. EXPERIENCIA DEL PROPONENTE, QUE INDICA "...C. Las certificaciones en las que consten los contratos ejecutados deben poseer objetos, actividades y/o obligaciones contractuales relacionadas con el objeto del presente proceso de selección o, con alguno de los siguientes objetos y/o actividades: 
• Formulación y/o apoyo a la formulación y/o elaboración y/o estructuración de: Políticas públicas y/o planes y/o programas de: § Infraestructura de transporte y/o § Transporte de carga y/o § Transporte de pasajeros y/o § Intermodalidad y/o § Logística.
• Diseño de estrategias para la solución de problemas de: § Infraestructura de transporte y/o § Transporte de carga y/o § Transporte de pasajeros y/o § Intermodalidad y/o § Logística.
• Elaboración de macromodelos de: § Transporte de carga y/o § Pasajeros..."</t>
  </si>
  <si>
    <t>CAL Y MAYOR COLOMBIA S.A.S</t>
  </si>
  <si>
    <t>901.355.586-6</t>
  </si>
  <si>
    <t>Formulación y/o apoyo a la formulación y/o elaboración y/o estructuración de: Políticas
públicas y/o planes y/o programas de:
- Infraestructura de transporte y/o
- Transporte de carga y/o
- Transporte de pasajeros y/o
- Intermodalidad y/o
- Logística.</t>
  </si>
  <si>
    <t>Unidad de Planeación de Infraestructura de Transporte-UPIT</t>
  </si>
  <si>
    <t>040 de 2023</t>
  </si>
  <si>
    <t>Consultoría para la elaboración de Planes Regionales de Transporte Intermodal para las subregiones Pacífico Medio, Pacífico Frontera Nariñense, Alto Patía, Norte del Cauca, Catatumbo, Sur de Bolívar y Bajo Cauca, que garantice la conectividad de pasajeros y carga correspondiente al Grupo 1 del proceso de Convocatoria UPIT_x0002_CA-029-2023. “Subregión Pacífico Medio y 
Pacífico Frontera Nariñense, Alto Patía y Norte del Cauca</t>
  </si>
  <si>
    <r>
      <t>1. EL ACTA DE LIQUIDACIÓN NO CONTIENE "FECHA DE EXPEDICIÓN" DE ACUERDO CON LO REQUERIDO EN EL LITERAL D. DEL TÍTULO 1. EXPERIENCIA DEL PROPONENTE Y NO SE ADJUNTA DOCUMENTO EQUIVALENTE SEGÚN EL NUMERAL S. DEL TÍTULO REFERENCIADO EL CUAL INDICA:</t>
    </r>
    <r>
      <rPr>
        <i/>
        <sz val="9"/>
        <color theme="1"/>
        <rFont val="Arial Narrow"/>
        <family val="2"/>
      </rPr>
      <t xml:space="preserve"> "...S. Se admitirá como documento equivalente a las certificaciones de contratos ejecutados, la presentación de copia del contrato y sus respectivos anexos técnicos y otrosíes (si hay lugar a ello), siempre que se acompañen de la respectiva acta de liquidación o de terminación o de recibo final. Estos documentos deben incluir la información mínima que se solicita para las certificaciones contractuales..."</t>
    </r>
  </si>
  <si>
    <t>Financiera De Desarrollo Territorial S.A.-FINDETER</t>
  </si>
  <si>
    <t>005 de 2017</t>
  </si>
  <si>
    <t>Elaborar el plan maestro de movilidad y espacio público del municipio de ibagué y desarrollar el diseño a detalle de las vías calle 103 y carrera 13</t>
  </si>
  <si>
    <t>Formulación y/o apoyo a la formulación y/o elaboración y/o estructuración de: Políticas
públicas y/o planes y/o programas de:
- Infraestructura de transporte y/o
- Transporte de carga y/o
- Transporte de pasajeros y/o
- Intermodalidad y/o
- Logística.
Actualización del modelo de transporte</t>
  </si>
  <si>
    <t>Área Metropolitana Centro Occidente-AMCO</t>
  </si>
  <si>
    <t>Prestar servicios de consultoría al AMCO para realizar un estudio que permita la reestructuración técnica, tecnológica, legal y fiananciera para el Sitema Integrado Público SITP</t>
  </si>
  <si>
    <r>
      <t xml:space="preserve">1. LA CERTIFICACIÓN NO CONTIENE "NÚMERO DE CONTRATO" DE ACUERDO CON LO REQUERIDO EN EL LITERAL D. DEL TÍTULO 1. EXPERIENCIA DEL PROPONENTE Y NO SE ADJUNTA DOCUMENTO EQUIVALENTE SEGÚN EL NUMERAL S. DEL TÍTULO REFERENCIADO EL CUAL INDICA: </t>
    </r>
    <r>
      <rPr>
        <i/>
        <sz val="9"/>
        <color theme="1"/>
        <rFont val="Arial Narrow"/>
        <family val="2"/>
      </rPr>
      <t>"...S. Se admitirá como documento equivalente a las certificaciones de contratos ejecutados, la presentación de copia del contrato y sus respectivos anexos técnicos y otrosíes (si hay lugar a ello), siempre que se acompañen de la respectiva acta de liquidación o de terminación o de recibo final. Estos documentos deben incluir la información mínima que se solicita para las certificaciones contractuales..."</t>
    </r>
  </si>
  <si>
    <t>OBSERVACIÓN COMPONENTES JURÍDICO Y FINANCIERO.</t>
  </si>
  <si>
    <t>CONSULTORIA ARQUITECTURA Y CONSTRUCCION CONARCON S A S</t>
  </si>
  <si>
    <t>900025749 0</t>
  </si>
  <si>
    <t>Realizar la encuesta de movilidad que comprende la encuesta origen destino de hogares EODH y la encuesta origen destino de interceptación EODI, para Bogotá y los municipios vecinos de su área de influencia y la actualización del modelo de transporte de cuatro etapas del área de estudio</t>
  </si>
  <si>
    <t>2022-1972</t>
  </si>
  <si>
    <t>CONARCON SAS</t>
  </si>
  <si>
    <t>Planeación y Procesamiento Técnico de las Encuestas de Hogares y Modelación de Transporte para el Proyecto "Estudios Relativos al Proyecto para la Modernización del Transporte Masivo en el Área Metropolitana de la Ciudad de Puebla. México)</t>
  </si>
  <si>
    <t>Cal y Mayor y Asociados, S.C</t>
  </si>
  <si>
    <t>Construcción de los modelos de transporte y proyección de la demanda para la actualización del Plan Maestro de Transporte Intermodal</t>
  </si>
  <si>
    <t>Departamento Nacional de Planeación</t>
  </si>
  <si>
    <t>802-2020</t>
  </si>
  <si>
    <t>Consultoría para desarrollar la estructuración del Plan Estratégico del Sistema de Movilidad Ciudad-Región 2030 para pasajeros y carga en el territorio comprendido entre Bogotá y los municipios vecinos.</t>
  </si>
  <si>
    <t>IDOM CONSULTING ENGINEERING ARCHITECTURE S.A.U</t>
  </si>
  <si>
    <t>Servicio de Estudios de Tráfico en el Grupo 5: Autopista Conexión Norte (Licitación  VJ-VE-IP-005-2013); Grupo 6: Autopista al Rio Magdalena 2 (Licitación JV-VE-IP-006-2013), y Grupo 8 Autopista Conexión Pacifico 2 (Licitación JV-VE-IP-008-2013)</t>
  </si>
  <si>
    <t>Concesionaria
 Eurolat</t>
  </si>
  <si>
    <r>
      <t xml:space="preserve">1. LA CERTIFICACIÓN INDICA QUE EL CONTRATO SE ENCUENTRA EN EJECUCIÓN.
2. LA CERTIFICACIÓN NO CONTIENE "NÚMERO DE CONTRATO" Y "FECHA DE EXPEDICIÓN" DE ACUERDO CON LO REQUERIDO EN EL LITERAL D. DEL TÍTULO 1. EXPERIENCIA DEL PROPONENTE Y NO SE ADJUNTA DOCUMENTO EQUIVALENTE SEGÚN EL NUMERAL S. DEL TÍTULO REFERENCIADO EL CUAL INDICA: </t>
    </r>
    <r>
      <rPr>
        <i/>
        <sz val="9"/>
        <color theme="1"/>
        <rFont val="Arial Narrow"/>
        <family val="2"/>
      </rPr>
      <t>"...S. Se admitirá como documento equivalente a las certificaciones de contratos ejecutados, la presentación de copia del contrato y sus respectivos anexos técnicos y otrosíes (si hay lugar a ello), siempre que se acompañen de la respectiva acta de liquidación o de terminación o de recibo final. Estos documentos deben incluir la información mínima que se solicita para las certificaciones contractuales..."</t>
    </r>
  </si>
  <si>
    <t>CONSORCIO PMTIC 2026</t>
  </si>
  <si>
    <t xml:space="preserve">* Formulación y/o apoyo a la formulación y/o elaboración y/o estructuración de políticas públicas y/o planes y/o programas de: infraestructura de transporte y/o transporte de carga y/o transporte de pasajeros y/o intermodalidad y/o logística. </t>
  </si>
  <si>
    <t>Secretaría del Gobierno del Estado de Durango</t>
  </si>
  <si>
    <t>Estudios para la elaboración del Plan Integral de Movilidad Urbana Sustentable de la Ciudad de Durango y su Zona Conurbada</t>
  </si>
  <si>
    <t>Transconsult Sucursal Colombia</t>
  </si>
  <si>
    <t>SE REALIZA CÁLCULO TENIENDO EN CUENTA LOS SIGUIENTES PARÁMETROS:
FECHA: 15 DE MAYO DE 2013.
1 USD = 1,838.63 COP
SEGÚN LO ANTERIOR, 840.810,39 USD =  1545939207,36 COP.
1. CON LA ACLARACIÓN REMITIDA EN LA ETAPA DE SUBSANACIÓN, SE IDENTIFICA QUE EL PROPONENE ALLEGÓ LA TOTALIDAD DE REQUISITOS INDICADOS EN EL LITERAL D. DEL TÍTULO 1. EXPERIENCIA DEL PROPONENTE.</t>
  </si>
  <si>
    <t>Distrito Especial, Industrial y Portuario de Barranquilla</t>
  </si>
  <si>
    <t>Contrato No. 0159-2011-000176.</t>
  </si>
  <si>
    <t>Formulación del Plan Maestro de Movilidad del Distrito de Barranquilla</t>
  </si>
  <si>
    <t>TPD Ingeniería</t>
  </si>
  <si>
    <t>Municipio de Bello - Secretaría de Planeación</t>
  </si>
  <si>
    <t xml:space="preserve">Contrato 1244 de 2010. </t>
  </si>
  <si>
    <t>Elaboración del Plan Maestro de Movilidad. Elaboración del Plan Maestro de espacio público y mecanismos de sostenibilidad y financiación del espacio público mediante la publicación del Decreto 4533 de 2008 en el área urbana y rural del municipio de Bello. Elaboración de los estudios y diseños urbano arquitectónicos y de ingeniería fase III, para la construcción del tramo de la Autopista Norte, comprendido entre Estación Madera y Estación Niquia (Bulevar del Renacimiento). Elaboración del anteproyecto arquitectónico Parque de la Montaña.</t>
  </si>
  <si>
    <t>*Elaboración de macromodelos de transporte de cargo y/o pasajeros</t>
  </si>
  <si>
    <t>Área Metropolitana del Valle de Aburrá</t>
  </si>
  <si>
    <t>Contrato No. C.M. 001 de 2017.</t>
  </si>
  <si>
    <t>Obtener para el año 2017, la matriz origen destino y el modelo de transporte, que representen la movilidad en el área metropolitana del Valle de Aburrá</t>
  </si>
  <si>
    <t>Empresa de Transporte Masivo del Valle de Aburrá Ltda.</t>
  </si>
  <si>
    <t>Contrato 2019-002297C.</t>
  </si>
  <si>
    <t>Estudios de movilidad 2019 relacionados con el Origen y Destino (OD) de las lineas comerciales que opera la Empresa, asi como de sus capacidades y la modelación de la demanda de transporte del Valle de Aburrá utilizando el software de planificación de transporte PTV VISUM.</t>
  </si>
  <si>
    <t>AÑO</t>
  </si>
  <si>
    <t>RESULTADO – EXPERIENCIA DEL PROPONENTE</t>
  </si>
  <si>
    <t>¿EL PROPONENTE CUMPLE FRENTE AL CRITERIO DE EXPERIENCIA HABILITANTE?</t>
  </si>
  <si>
    <t>EL PROPONENTE SE ENCUENTRA EN CAUSAL DE RECHAZO POR COMPONENTE ECONÓMICO</t>
  </si>
  <si>
    <t>EL PROPONENTE SE ENCUENTRA EN CAUSAL DE RECHAZO POR COMPONENTE TÉCNICO.</t>
  </si>
  <si>
    <t>EL PROPONENTE SE ENCUENTRA EN CAUSAL DE RECHAZO POR COMPONENTE TÉCNICO Y ECONÓMICO.</t>
  </si>
  <si>
    <t>1. SE REALIZA CÁLCULO TENIENDO EN CUENTA LOS SIGUIENTES PARÁMETROS:
FECHA: 10 DE OCTUBRE DE 2011
1 USD = 3,268.37 COP
SEGÚN LO ANTERIOR, 171.000 USD=558.891.270 COP.
2. LA CERTIFICACIÓN NO CONTIENE "NÚMERO DE CONTRATO", "FECHA DE TERMINACIÓN", "ACTIVIDADES U OBLIGACIONES DEL CONTRATO" DE ACUERDO CON LO REQUERIDO EN EL LITERAL D. DEL TÍTULO 1. EXPERIENCIA DEL PROPONENTE Y NO SE ADJUNTA DOCUMENTO EQUIVALENTE SEGÚN EL NUMERAL S. DEL TÍTULO REFERENCIADO EL CUAL INDICA: "...S. Se admitirá como documento equivalente a las certificaciones de contratos ejecutados, la presentación de copia del contrato y sus respectivos anexos técnicos y otrosíes (si hay lugar a ello), siempre que se acompañen de la respectiva acta de liquidación o de terminación o de recibo final. Estos documentos deben incluir la información mínima que se solicita para las certificaciones contractuales..."</t>
  </si>
  <si>
    <t> </t>
  </si>
  <si>
    <t>1. LA CERTIFICACIÓN NO CONTIENE "ACTIVIDADES U OBLIGACIONES DEL CONTRATO" DE ACUERDO CON LO REQUERIDO EN EL LITERAL D. DEL TÍTULO 1. EXPERIENCIA DEL PROPONENTE Y NO SE ADJUNTA DOCUMENTO EQUIVALENTE SEGÚN EL NUMERAL S. DEL TÍTULO REFERENCIADO EL CUAL INDICA: "...S. Se admitirá como documento equivalente a las certificaciones de contratos ejecutados, la presentación de copia del contrato y sus respectivos anexos técnicos y otrosíes (si hay lugar a ello), siempre que se acompañen de la respectiva acta de liquidación o de terminación o de recibo final. Estos documentos deben incluir la información mínima que se solicita para las certificaciones contractuales..."</t>
  </si>
  <si>
    <t>NO SE PRESENTÓ EL FORMATO 7 ACTUALIZADO CORRESPONDIENTE A LOS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</si>
</sst>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_ &quot;$&quot;\ * #,##0.00_ ;_ &quot;$&quot;\ * \-#,##0.00_ ;_ &quot;$&quot;\ * &quot;-&quot;??_ ;_ @_ "/>
    <numFmt numFmtId="165" formatCode="_-&quot;$&quot;* #,##0_-;\-&quot;$&quot;* #,##0_-;_-&quot;$&quot;* &quot;-&quot;??_-;_-@"/>
    <numFmt numFmtId="166" formatCode="_(&quot;$&quot;\ * #,##0_);_(&quot;$&quot;\ * \(#,##0\);_(&quot;$&quot;\ * &quot;-&quot;??_);_(@_)"/>
    <numFmt numFmtId="167" formatCode="000"/>
    <numFmt numFmtId="168" formatCode="dd/mm/yyyy;@"/>
  </numFmts>
  <fonts count="34" x14ac:knownFonts="1">
    <font>
      <sz val="10"/>
      <name val="Arial"/>
    </font>
    <font>
      <sz val="11"/>
      <color theme="1"/>
      <name val="Calibri"/>
      <family val="2"/>
      <scheme val="minor"/>
    </font>
    <font>
      <sz val="11"/>
      <color theme="1"/>
      <name val="Calibri"/>
      <family val="2"/>
      <scheme val="minor"/>
    </font>
    <font>
      <sz val="12"/>
      <color indexed="8"/>
      <name val="Calibri"/>
      <family val="2"/>
    </font>
    <font>
      <sz val="12"/>
      <color indexed="8"/>
      <name val="Arial Narrow"/>
      <family val="2"/>
    </font>
    <font>
      <b/>
      <sz val="14"/>
      <name val="Arial Narrow"/>
      <family val="2"/>
    </font>
    <font>
      <b/>
      <sz val="16"/>
      <name val="Arial Narrow"/>
      <family val="2"/>
    </font>
    <font>
      <sz val="10"/>
      <name val="Arial"/>
      <family val="2"/>
    </font>
    <font>
      <sz val="10"/>
      <name val="Arial Narrow"/>
      <family val="2"/>
    </font>
    <font>
      <b/>
      <sz val="9"/>
      <name val="Arial Narrow"/>
      <family val="2"/>
    </font>
    <font>
      <b/>
      <sz val="9"/>
      <color theme="1"/>
      <name val="Arial Narrow"/>
      <family val="2"/>
    </font>
    <font>
      <b/>
      <sz val="9"/>
      <color rgb="FF000000"/>
      <name val="Arial Narrow"/>
      <family val="2"/>
    </font>
    <font>
      <sz val="10"/>
      <name val="Arial"/>
      <family val="2"/>
    </font>
    <font>
      <sz val="11"/>
      <color theme="1"/>
      <name val="Arial Narrow"/>
      <family val="2"/>
    </font>
    <font>
      <sz val="9"/>
      <color rgb="FF000000"/>
      <name val="Arial Narrow"/>
      <family val="2"/>
    </font>
    <font>
      <b/>
      <sz val="10"/>
      <color rgb="FF002060"/>
      <name val="Arial Narrow"/>
      <family val="2"/>
    </font>
    <font>
      <b/>
      <sz val="12"/>
      <color rgb="FF002060"/>
      <name val="Arial Narrow"/>
      <family val="2"/>
    </font>
    <font>
      <b/>
      <sz val="11"/>
      <color theme="0"/>
      <name val="Arial Narrow"/>
      <family val="2"/>
    </font>
    <font>
      <sz val="10"/>
      <name val="Arial"/>
      <family val="2"/>
    </font>
    <font>
      <sz val="9"/>
      <name val="Arial Narrow"/>
      <family val="2"/>
    </font>
    <font>
      <sz val="9"/>
      <color theme="1"/>
      <name val="Arial Narrow"/>
      <family val="2"/>
    </font>
    <font>
      <sz val="8"/>
      <name val="Arial"/>
      <family val="2"/>
    </font>
    <font>
      <sz val="9"/>
      <color indexed="8"/>
      <name val="Arial Narrow"/>
      <family val="2"/>
    </font>
    <font>
      <b/>
      <sz val="9"/>
      <color rgb="FF002060"/>
      <name val="Arial Narrow"/>
      <family val="2"/>
    </font>
    <font>
      <b/>
      <sz val="9"/>
      <color theme="4" tint="-0.249977111117893"/>
      <name val="Arial Narrow"/>
      <family val="2"/>
    </font>
    <font>
      <b/>
      <sz val="9"/>
      <color rgb="FFFFFFFF"/>
      <name val="Arial Narrow"/>
      <family val="2"/>
    </font>
    <font>
      <b/>
      <sz val="10"/>
      <color theme="1"/>
      <name val="Arial Narrow"/>
      <family val="2"/>
    </font>
    <font>
      <sz val="10"/>
      <color theme="0"/>
      <name val="Arial Narrow"/>
      <family val="2"/>
    </font>
    <font>
      <sz val="12"/>
      <color theme="0"/>
      <name val="Arial Narrow"/>
      <family val="2"/>
    </font>
    <font>
      <sz val="11"/>
      <color theme="0"/>
      <name val="Arial Narrow"/>
      <family val="2"/>
    </font>
    <font>
      <i/>
      <sz val="9"/>
      <color theme="1"/>
      <name val="Arial Narrow"/>
      <family val="2"/>
    </font>
    <font>
      <sz val="8"/>
      <name val="Arial"/>
      <family val="2"/>
    </font>
    <font>
      <sz val="8"/>
      <color rgb="FF000000"/>
      <name val="Arial Narrow"/>
      <family val="2"/>
    </font>
    <font>
      <sz val="30"/>
      <color theme="1"/>
      <name val="Arial Narrow"/>
      <family val="2"/>
    </font>
  </fonts>
  <fills count="16">
    <fill>
      <patternFill patternType="none"/>
    </fill>
    <fill>
      <patternFill patternType="gray125"/>
    </fill>
    <fill>
      <patternFill patternType="solid">
        <fgColor rgb="FFF2F2F2"/>
      </patternFill>
    </fill>
    <fill>
      <patternFill patternType="solid">
        <fgColor rgb="FF1F3864"/>
      </patternFill>
    </fill>
    <fill>
      <patternFill patternType="solid">
        <fgColor rgb="FFFFF2CC"/>
      </patternFill>
    </fill>
    <fill>
      <patternFill patternType="solid">
        <fgColor rgb="FFFFFFFF"/>
      </patternFill>
    </fill>
    <fill>
      <patternFill patternType="solid">
        <fgColor rgb="FFE2EFDA"/>
      </patternFill>
    </fill>
    <fill>
      <patternFill patternType="solid">
        <fgColor theme="4" tint="-0.249977111117893"/>
        <bgColor indexed="64"/>
      </patternFill>
    </fill>
    <fill>
      <patternFill patternType="solid">
        <fgColor theme="0"/>
        <bgColor theme="0"/>
      </patternFill>
    </fill>
    <fill>
      <patternFill patternType="solid">
        <fgColor rgb="FF92D050"/>
        <bgColor indexed="64"/>
      </patternFill>
    </fill>
    <fill>
      <patternFill patternType="solid">
        <fgColor rgb="FFFFC000"/>
        <bgColor indexed="64"/>
      </patternFill>
    </fill>
    <fill>
      <patternFill patternType="solid">
        <fgColor rgb="FFFFF9E7"/>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00FFFF"/>
        <bgColor indexed="64"/>
      </patternFill>
    </fill>
    <fill>
      <patternFill patternType="solid">
        <fgColor rgb="FFFFF9E7"/>
        <bgColor rgb="FF000000"/>
      </patternFill>
    </fill>
  </fills>
  <borders count="59">
    <border>
      <left/>
      <right/>
      <top/>
      <bottom/>
      <diagonal/>
    </border>
    <border>
      <left style="thin">
        <color auto="1"/>
      </left>
      <right style="thin">
        <color auto="1"/>
      </right>
      <top style="thin">
        <color auto="1"/>
      </top>
      <bottom style="double">
        <color auto="1"/>
      </bottom>
      <diagonal/>
    </border>
    <border>
      <left style="medium">
        <color indexed="64"/>
      </left>
      <right/>
      <top/>
      <bottom/>
      <diagonal/>
    </border>
    <border>
      <left style="double">
        <color rgb="FF000000"/>
      </left>
      <right style="dotted">
        <color rgb="FF000000"/>
      </right>
      <top style="double">
        <color rgb="FF000000"/>
      </top>
      <bottom style="thin">
        <color rgb="FF000000"/>
      </bottom>
      <diagonal/>
    </border>
    <border>
      <left style="dotted">
        <color rgb="FF000000"/>
      </left>
      <right style="dotted">
        <color rgb="FF000000"/>
      </right>
      <top style="double">
        <color rgb="FF000000"/>
      </top>
      <bottom style="thin">
        <color rgb="FF000000"/>
      </bottom>
      <diagonal/>
    </border>
    <border>
      <left style="dotted">
        <color rgb="FF000000"/>
      </left>
      <right style="double">
        <color rgb="FF000000"/>
      </right>
      <top style="double">
        <color rgb="FF000000"/>
      </top>
      <bottom style="thin">
        <color rgb="FF000000"/>
      </bottom>
      <diagonal/>
    </border>
    <border>
      <left style="double">
        <color rgb="FF000000"/>
      </left>
      <right style="dotted">
        <color rgb="FF000000"/>
      </right>
      <top style="thin">
        <color rgb="FF000000"/>
      </top>
      <bottom style="thin">
        <color rgb="FF000000"/>
      </bottom>
      <diagonal/>
    </border>
    <border>
      <left style="dotted">
        <color rgb="FF000000"/>
      </left>
      <right style="dotted">
        <color rgb="FF000000"/>
      </right>
      <top style="thin">
        <color rgb="FF000000"/>
      </top>
      <bottom style="thin">
        <color rgb="FF000000"/>
      </bottom>
      <diagonal/>
    </border>
    <border>
      <left style="dotted">
        <color rgb="FF000000"/>
      </left>
      <right style="double">
        <color rgb="FF000000"/>
      </right>
      <top style="thin">
        <color rgb="FF000000"/>
      </top>
      <bottom style="thin">
        <color rgb="FF000000"/>
      </bottom>
      <diagonal/>
    </border>
    <border>
      <left style="double">
        <color rgb="FF000000"/>
      </left>
      <right style="dotted">
        <color rgb="FF000000"/>
      </right>
      <top style="thin">
        <color rgb="FF000000"/>
      </top>
      <bottom style="double">
        <color rgb="FF000000"/>
      </bottom>
      <diagonal/>
    </border>
    <border>
      <left style="dotted">
        <color rgb="FF000000"/>
      </left>
      <right style="dotted">
        <color rgb="FF000000"/>
      </right>
      <top style="thin">
        <color rgb="FF000000"/>
      </top>
      <bottom style="double">
        <color rgb="FF000000"/>
      </bottom>
      <diagonal/>
    </border>
    <border>
      <left style="dotted">
        <color rgb="FF000000"/>
      </left>
      <right style="double">
        <color rgb="FF000000"/>
      </right>
      <top style="thin">
        <color rgb="FF000000"/>
      </top>
      <bottom style="double">
        <color rgb="FF000000"/>
      </bottom>
      <diagonal/>
    </border>
    <border>
      <left/>
      <right/>
      <top style="double">
        <color rgb="FF000000"/>
      </top>
      <bottom style="double">
        <color rgb="FF000000"/>
      </bottom>
      <diagonal/>
    </border>
    <border>
      <left/>
      <right style="double">
        <color rgb="FF000000"/>
      </right>
      <top style="double">
        <color rgb="FF000000"/>
      </top>
      <bottom style="double">
        <color rgb="FF000000"/>
      </bottom>
      <diagonal/>
    </border>
    <border>
      <left style="double">
        <color rgb="FF000000"/>
      </left>
      <right/>
      <top style="double">
        <color rgb="FF000000"/>
      </top>
      <bottom style="double">
        <color rgb="FF000000"/>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style="double">
        <color indexed="64"/>
      </right>
      <top style="double">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double">
        <color indexed="64"/>
      </right>
      <top style="thin">
        <color indexed="64"/>
      </top>
      <bottom style="double">
        <color indexed="64"/>
      </bottom>
      <diagonal/>
    </border>
    <border>
      <left style="hair">
        <color indexed="64"/>
      </left>
      <right/>
      <top style="thin">
        <color indexed="64"/>
      </top>
      <bottom style="thin">
        <color indexed="64"/>
      </bottom>
      <diagonal/>
    </border>
    <border>
      <left style="hair">
        <color indexed="64"/>
      </left>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double">
        <color rgb="FF000000"/>
      </left>
      <right/>
      <top/>
      <bottom style="double">
        <color rgb="FF000000"/>
      </bottom>
      <diagonal/>
    </border>
    <border>
      <left/>
      <right/>
      <top/>
      <bottom style="double">
        <color rgb="FF000000"/>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double">
        <color rgb="FF000000"/>
      </left>
      <right style="hair">
        <color rgb="FF000000"/>
      </right>
      <top style="double">
        <color rgb="FF000000"/>
      </top>
      <bottom style="thin">
        <color rgb="FF000000"/>
      </bottom>
      <diagonal/>
    </border>
    <border>
      <left style="hair">
        <color rgb="FF000000"/>
      </left>
      <right style="hair">
        <color rgb="FF000000"/>
      </right>
      <top style="double">
        <color rgb="FF000000"/>
      </top>
      <bottom style="thin">
        <color rgb="FF000000"/>
      </bottom>
      <diagonal/>
    </border>
    <border>
      <left style="hair">
        <color rgb="FF000000"/>
      </left>
      <right style="double">
        <color rgb="FF000000"/>
      </right>
      <top style="double">
        <color rgb="FF000000"/>
      </top>
      <bottom style="thin">
        <color rgb="FF000000"/>
      </bottom>
      <diagonal/>
    </border>
    <border>
      <left style="double">
        <color rgb="FF000000"/>
      </left>
      <right style="hair">
        <color rgb="FF000000"/>
      </right>
      <top style="thin">
        <color rgb="FF000000"/>
      </top>
      <bottom style="double">
        <color rgb="FF000000"/>
      </bottom>
      <diagonal/>
    </border>
    <border>
      <left style="hair">
        <color rgb="FF000000"/>
      </left>
      <right style="hair">
        <color rgb="FF000000"/>
      </right>
      <top style="thin">
        <color rgb="FF000000"/>
      </top>
      <bottom style="double">
        <color rgb="FF000000"/>
      </bottom>
      <diagonal/>
    </border>
    <border>
      <left style="hair">
        <color rgb="FF000000"/>
      </left>
      <right style="double">
        <color rgb="FF000000"/>
      </right>
      <top style="thin">
        <color rgb="FF000000"/>
      </top>
      <bottom style="double">
        <color rgb="FF000000"/>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style="hair">
        <color rgb="FF000000"/>
      </left>
      <right/>
      <top style="thin">
        <color rgb="FF000000"/>
      </top>
      <bottom style="double">
        <color rgb="FF000000"/>
      </bottom>
      <diagonal/>
    </border>
    <border>
      <left/>
      <right style="double">
        <color indexed="64"/>
      </right>
      <top style="thin">
        <color rgb="FF000000"/>
      </top>
      <bottom style="double">
        <color rgb="FF000000"/>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thin">
        <color indexed="64"/>
      </bottom>
      <diagonal/>
    </border>
  </borders>
  <cellStyleXfs count="10">
    <xf numFmtId="0" fontId="0" fillId="0" borderId="0"/>
    <xf numFmtId="164" fontId="7" fillId="0" borderId="0" applyFont="0" applyFill="0" applyBorder="0" applyAlignment="0" applyProtection="0"/>
    <xf numFmtId="0" fontId="3" fillId="0" borderId="0"/>
    <xf numFmtId="0" fontId="7" fillId="0" borderId="0"/>
    <xf numFmtId="0" fontId="7" fillId="0" borderId="0"/>
    <xf numFmtId="9" fontId="7" fillId="0" borderId="0" applyFont="0" applyFill="0" applyBorder="0" applyAlignment="0" applyProtection="0"/>
    <xf numFmtId="9" fontId="12" fillId="0" borderId="0" applyFont="0" applyFill="0" applyBorder="0" applyAlignment="0" applyProtection="0"/>
    <xf numFmtId="0" fontId="2" fillId="0" borderId="0"/>
    <xf numFmtId="43" fontId="18" fillId="0" borderId="0" applyFont="0" applyFill="0" applyBorder="0" applyAlignment="0" applyProtection="0"/>
    <xf numFmtId="0" fontId="1" fillId="0" borderId="0"/>
  </cellStyleXfs>
  <cellXfs count="217">
    <xf numFmtId="0" fontId="0" fillId="0" borderId="0" xfId="0"/>
    <xf numFmtId="0" fontId="4" fillId="0" borderId="0" xfId="2" applyFont="1"/>
    <xf numFmtId="0" fontId="8" fillId="0" borderId="0" xfId="3" applyFont="1"/>
    <xf numFmtId="0" fontId="13" fillId="0" borderId="0" xfId="7" applyFont="1"/>
    <xf numFmtId="0" fontId="14" fillId="4" borderId="7" xfId="7" applyFont="1" applyFill="1" applyBorder="1" applyAlignment="1">
      <alignment horizontal="center" vertical="center" wrapText="1"/>
    </xf>
    <xf numFmtId="0" fontId="14" fillId="0" borderId="7" xfId="7" applyFont="1" applyBorder="1" applyAlignment="1">
      <alignment horizontal="center" vertical="center" wrapText="1"/>
    </xf>
    <xf numFmtId="0" fontId="14" fillId="6" borderId="8" xfId="7" applyFont="1" applyFill="1" applyBorder="1" applyAlignment="1">
      <alignment horizontal="center" vertical="center" wrapText="1"/>
    </xf>
    <xf numFmtId="0" fontId="14" fillId="4" borderId="10" xfId="7" applyFont="1" applyFill="1" applyBorder="1" applyAlignment="1">
      <alignment horizontal="center" vertical="center" wrapText="1"/>
    </xf>
    <xf numFmtId="0" fontId="14" fillId="6" borderId="11" xfId="7" applyFont="1" applyFill="1" applyBorder="1" applyAlignment="1">
      <alignment horizontal="center" vertical="center" wrapText="1"/>
    </xf>
    <xf numFmtId="0" fontId="11" fillId="5" borderId="6" xfId="7" applyFont="1" applyFill="1" applyBorder="1" applyAlignment="1">
      <alignment horizontal="center" vertical="center" wrapText="1"/>
    </xf>
    <xf numFmtId="0" fontId="11" fillId="2" borderId="6" xfId="7" applyFont="1" applyFill="1" applyBorder="1" applyAlignment="1">
      <alignment horizontal="center" vertical="center" wrapText="1"/>
    </xf>
    <xf numFmtId="0" fontId="10" fillId="0" borderId="3" xfId="7" applyFont="1" applyBorder="1" applyAlignment="1">
      <alignment horizontal="center" vertical="center" wrapText="1"/>
    </xf>
    <xf numFmtId="0" fontId="10" fillId="0" borderId="4" xfId="7" applyFont="1" applyBorder="1" applyAlignment="1">
      <alignment horizontal="center" vertical="center" wrapText="1"/>
    </xf>
    <xf numFmtId="0" fontId="10" fillId="0" borderId="5" xfId="7" applyFont="1" applyBorder="1" applyAlignment="1">
      <alignment horizontal="center" vertical="center" wrapText="1"/>
    </xf>
    <xf numFmtId="0" fontId="7" fillId="0" borderId="0" xfId="3"/>
    <xf numFmtId="44" fontId="14" fillId="4" borderId="7" xfId="7" applyNumberFormat="1" applyFont="1" applyFill="1" applyBorder="1" applyAlignment="1">
      <alignment horizontal="center" vertical="center" wrapText="1"/>
    </xf>
    <xf numFmtId="9" fontId="14" fillId="4" borderId="7" xfId="6" applyFont="1" applyFill="1" applyBorder="1" applyAlignment="1">
      <alignment horizontal="center" vertical="center" wrapText="1"/>
    </xf>
    <xf numFmtId="9" fontId="14" fillId="4" borderId="10" xfId="6" applyFont="1" applyFill="1" applyBorder="1" applyAlignment="1">
      <alignment horizontal="center" vertical="center" wrapText="1"/>
    </xf>
    <xf numFmtId="164" fontId="10" fillId="0" borderId="10" xfId="1" applyFont="1" applyFill="1" applyBorder="1" applyAlignment="1">
      <alignment horizontal="right" vertical="center" wrapText="1"/>
    </xf>
    <xf numFmtId="0" fontId="10" fillId="9" borderId="4" xfId="7" applyFont="1" applyFill="1" applyBorder="1" applyAlignment="1">
      <alignment horizontal="center" vertical="center" wrapText="1"/>
    </xf>
    <xf numFmtId="0" fontId="10" fillId="10" borderId="4" xfId="7" applyFont="1" applyFill="1" applyBorder="1" applyAlignment="1">
      <alignment horizontal="center" vertical="center" wrapText="1"/>
    </xf>
    <xf numFmtId="0" fontId="20" fillId="11" borderId="15" xfId="7" applyFont="1" applyFill="1" applyBorder="1" applyAlignment="1">
      <alignment horizontal="center" vertical="center"/>
    </xf>
    <xf numFmtId="0" fontId="11" fillId="0" borderId="20" xfId="7" applyFont="1" applyBorder="1" applyAlignment="1">
      <alignment horizontal="center" vertical="center" wrapText="1"/>
    </xf>
    <xf numFmtId="167" fontId="14" fillId="11" borderId="21" xfId="7" applyNumberFormat="1" applyFont="1" applyFill="1" applyBorder="1" applyAlignment="1">
      <alignment horizontal="center" vertical="center" wrapText="1"/>
    </xf>
    <xf numFmtId="0" fontId="19" fillId="11" borderId="21" xfId="3" applyFont="1" applyFill="1" applyBorder="1" applyAlignment="1">
      <alignment horizontal="center" vertical="center"/>
    </xf>
    <xf numFmtId="0" fontId="19" fillId="11" borderId="21" xfId="3" applyFont="1" applyFill="1" applyBorder="1" applyAlignment="1">
      <alignment horizontal="center" vertical="center" wrapText="1"/>
    </xf>
    <xf numFmtId="9" fontId="19" fillId="11" borderId="21" xfId="5" applyFont="1" applyFill="1" applyBorder="1" applyAlignment="1">
      <alignment horizontal="center" vertical="center" wrapText="1"/>
    </xf>
    <xf numFmtId="168" fontId="19" fillId="11" borderId="21" xfId="3" applyNumberFormat="1" applyFont="1" applyFill="1" applyBorder="1" applyAlignment="1">
      <alignment horizontal="center" vertical="center" wrapText="1"/>
    </xf>
    <xf numFmtId="164" fontId="19" fillId="11" borderId="21" xfId="1" applyFont="1" applyFill="1" applyBorder="1" applyAlignment="1">
      <alignment horizontal="center" vertical="center" wrapText="1"/>
    </xf>
    <xf numFmtId="43" fontId="20" fillId="0" borderId="21" xfId="8" applyFont="1" applyBorder="1" applyAlignment="1">
      <alignment horizontal="center" vertical="center"/>
    </xf>
    <xf numFmtId="43" fontId="19" fillId="0" borderId="21" xfId="8" applyFont="1" applyFill="1" applyBorder="1" applyAlignment="1">
      <alignment horizontal="center" vertical="center" wrapText="1"/>
    </xf>
    <xf numFmtId="0" fontId="20" fillId="11" borderId="21" xfId="7" applyFont="1" applyFill="1" applyBorder="1" applyAlignment="1">
      <alignment horizontal="center" vertical="center"/>
    </xf>
    <xf numFmtId="0" fontId="9" fillId="0" borderId="20" xfId="3" applyFont="1" applyBorder="1" applyAlignment="1">
      <alignment horizontal="center" vertical="center"/>
    </xf>
    <xf numFmtId="0" fontId="13" fillId="0" borderId="0" xfId="7" applyFont="1" applyAlignment="1">
      <alignment horizontal="center" vertical="center"/>
    </xf>
    <xf numFmtId="0" fontId="19" fillId="0" borderId="0" xfId="3" applyFont="1"/>
    <xf numFmtId="0" fontId="22" fillId="0" borderId="0" xfId="2" applyFont="1"/>
    <xf numFmtId="0" fontId="22" fillId="0" borderId="2" xfId="2" applyFont="1" applyBorder="1"/>
    <xf numFmtId="0" fontId="20" fillId="0" borderId="0" xfId="7" applyFont="1"/>
    <xf numFmtId="0" fontId="24" fillId="0" borderId="0" xfId="0" applyFont="1" applyAlignment="1">
      <alignment vertical="center"/>
    </xf>
    <xf numFmtId="0" fontId="9" fillId="0" borderId="0" xfId="0" applyFont="1" applyAlignment="1">
      <alignment vertical="center"/>
    </xf>
    <xf numFmtId="0" fontId="20" fillId="11" borderId="24" xfId="7" applyFont="1" applyFill="1" applyBorder="1" applyAlignment="1">
      <alignment horizontal="center" vertical="center"/>
    </xf>
    <xf numFmtId="0" fontId="19" fillId="0" borderId="0" xfId="0" applyFont="1" applyAlignment="1">
      <alignment vertical="center"/>
    </xf>
    <xf numFmtId="43" fontId="20" fillId="0" borderId="0" xfId="7" applyNumberFormat="1" applyFont="1"/>
    <xf numFmtId="0" fontId="20" fillId="11" borderId="43" xfId="7" applyFont="1" applyFill="1" applyBorder="1" applyAlignment="1">
      <alignment horizontal="center" vertical="center"/>
    </xf>
    <xf numFmtId="0" fontId="20" fillId="11" borderId="44" xfId="7" applyFont="1" applyFill="1" applyBorder="1" applyAlignment="1">
      <alignment horizontal="center" vertical="center"/>
    </xf>
    <xf numFmtId="0" fontId="20" fillId="11" borderId="29" xfId="7" applyFont="1" applyFill="1" applyBorder="1" applyAlignment="1">
      <alignment horizontal="left" vertical="center"/>
    </xf>
    <xf numFmtId="0" fontId="10" fillId="11" borderId="15" xfId="7" applyFont="1" applyFill="1" applyBorder="1" applyAlignment="1">
      <alignment horizontal="center" vertical="center"/>
    </xf>
    <xf numFmtId="1" fontId="19" fillId="11" borderId="21" xfId="8" applyNumberFormat="1" applyFont="1" applyFill="1" applyBorder="1" applyAlignment="1">
      <alignment horizontal="center" vertical="center" wrapText="1"/>
    </xf>
    <xf numFmtId="43" fontId="10" fillId="0" borderId="24" xfId="8" applyFont="1" applyBorder="1" applyAlignment="1">
      <alignment horizontal="center" vertical="center"/>
    </xf>
    <xf numFmtId="10" fontId="10" fillId="0" borderId="24" xfId="6" applyNumberFormat="1" applyFont="1" applyBorder="1" applyAlignment="1">
      <alignment horizontal="center" vertical="center"/>
    </xf>
    <xf numFmtId="0" fontId="11" fillId="0" borderId="21" xfId="7" applyFont="1" applyBorder="1" applyAlignment="1">
      <alignment horizontal="left" vertical="center" wrapText="1"/>
    </xf>
    <xf numFmtId="0" fontId="14" fillId="11" borderId="21" xfId="7" applyFont="1" applyFill="1" applyBorder="1" applyAlignment="1">
      <alignment horizontal="right" vertical="center" wrapText="1"/>
    </xf>
    <xf numFmtId="9" fontId="14" fillId="11" borderId="21" xfId="7" applyNumberFormat="1" applyFont="1" applyFill="1" applyBorder="1" applyAlignment="1">
      <alignment horizontal="right" vertical="center" wrapText="1"/>
    </xf>
    <xf numFmtId="10" fontId="14" fillId="11" borderId="21" xfId="7" applyNumberFormat="1" applyFont="1" applyFill="1" applyBorder="1" applyAlignment="1">
      <alignment horizontal="right" vertical="center" wrapText="1"/>
    </xf>
    <xf numFmtId="0" fontId="11" fillId="0" borderId="23" xfId="7" applyFont="1" applyBorder="1" applyAlignment="1">
      <alignment horizontal="center" vertical="center" wrapText="1"/>
    </xf>
    <xf numFmtId="0" fontId="9" fillId="13" borderId="20" xfId="7" applyFont="1" applyFill="1" applyBorder="1" applyAlignment="1">
      <alignment horizontal="center" vertical="center" wrapText="1"/>
    </xf>
    <xf numFmtId="0" fontId="14" fillId="11" borderId="21" xfId="7" applyFont="1" applyFill="1" applyBorder="1" applyAlignment="1">
      <alignment horizontal="center" vertical="center" wrapText="1"/>
    </xf>
    <xf numFmtId="0" fontId="14" fillId="11" borderId="1" xfId="7" applyFont="1" applyFill="1" applyBorder="1" applyAlignment="1">
      <alignment horizontal="center" vertical="center" wrapText="1"/>
    </xf>
    <xf numFmtId="9" fontId="19" fillId="0" borderId="21" xfId="6" applyFont="1" applyFill="1" applyBorder="1" applyAlignment="1">
      <alignment horizontal="center" vertical="center" wrapText="1"/>
    </xf>
    <xf numFmtId="0" fontId="27" fillId="0" borderId="0" xfId="3" applyFont="1"/>
    <xf numFmtId="0" fontId="28" fillId="0" borderId="0" xfId="2" applyFont="1"/>
    <xf numFmtId="0" fontId="29" fillId="0" borderId="0" xfId="7" applyFont="1"/>
    <xf numFmtId="0" fontId="29" fillId="0" borderId="0" xfId="7" applyFont="1" applyAlignment="1">
      <alignment horizontal="center" vertical="center"/>
    </xf>
    <xf numFmtId="167" fontId="19" fillId="11" borderId="21" xfId="7" applyNumberFormat="1" applyFont="1" applyFill="1" applyBorder="1" applyAlignment="1">
      <alignment horizontal="center" vertical="center" wrapText="1"/>
    </xf>
    <xf numFmtId="0" fontId="17" fillId="7" borderId="15" xfId="7" applyFont="1" applyFill="1" applyBorder="1" applyAlignment="1">
      <alignment horizontal="center" vertical="center" wrapText="1"/>
    </xf>
    <xf numFmtId="0" fontId="13" fillId="0" borderId="15" xfId="7" applyFont="1" applyBorder="1" applyAlignment="1">
      <alignment horizontal="center" vertical="center" wrapText="1"/>
    </xf>
    <xf numFmtId="165" fontId="13" fillId="8" borderId="15" xfId="7" applyNumberFormat="1" applyFont="1" applyFill="1" applyBorder="1" applyAlignment="1">
      <alignment horizontal="center" vertical="center"/>
    </xf>
    <xf numFmtId="0" fontId="13" fillId="8" borderId="15" xfId="7" applyFont="1" applyFill="1" applyBorder="1" applyAlignment="1">
      <alignment horizontal="center" vertical="center"/>
    </xf>
    <xf numFmtId="166" fontId="13" fillId="8" borderId="15" xfId="7" applyNumberFormat="1" applyFont="1" applyFill="1" applyBorder="1" applyAlignment="1">
      <alignment horizontal="center" vertical="center"/>
    </xf>
    <xf numFmtId="10" fontId="19" fillId="0" borderId="26" xfId="6" applyNumberFormat="1" applyFont="1" applyBorder="1" applyAlignment="1">
      <alignment horizontal="center" vertical="center"/>
    </xf>
    <xf numFmtId="43" fontId="19" fillId="0" borderId="21" xfId="8" applyFont="1" applyBorder="1" applyAlignment="1">
      <alignment horizontal="center" vertical="center"/>
    </xf>
    <xf numFmtId="0" fontId="20" fillId="11" borderId="29" xfId="7" applyFont="1" applyFill="1" applyBorder="1" applyAlignment="1">
      <alignment horizontal="left" vertical="center" wrapText="1"/>
    </xf>
    <xf numFmtId="0" fontId="9" fillId="0" borderId="20" xfId="7" applyFont="1" applyBorder="1" applyAlignment="1">
      <alignment horizontal="center" vertical="center" wrapText="1"/>
    </xf>
    <xf numFmtId="10" fontId="20" fillId="0" borderId="0" xfId="7" applyNumberFormat="1" applyFont="1"/>
    <xf numFmtId="0" fontId="20" fillId="14" borderId="15" xfId="7" applyFont="1" applyFill="1" applyBorder="1" applyAlignment="1">
      <alignment vertical="center" wrapText="1"/>
    </xf>
    <xf numFmtId="0" fontId="20" fillId="14" borderId="15" xfId="7" applyFont="1" applyFill="1" applyBorder="1" applyAlignment="1">
      <alignment vertical="center"/>
    </xf>
    <xf numFmtId="0" fontId="20" fillId="11" borderId="21" xfId="3" applyFont="1" applyFill="1" applyBorder="1" applyAlignment="1">
      <alignment horizontal="center" vertical="center" wrapText="1"/>
    </xf>
    <xf numFmtId="167" fontId="20" fillId="11" borderId="21" xfId="7" applyNumberFormat="1" applyFont="1" applyFill="1" applyBorder="1" applyAlignment="1">
      <alignment horizontal="center" vertical="center" wrapText="1"/>
    </xf>
    <xf numFmtId="9" fontId="20" fillId="11" borderId="21" xfId="5" applyFont="1" applyFill="1" applyBorder="1" applyAlignment="1">
      <alignment horizontal="center" vertical="center" wrapText="1"/>
    </xf>
    <xf numFmtId="168" fontId="20" fillId="11" borderId="21" xfId="3" applyNumberFormat="1" applyFont="1" applyFill="1" applyBorder="1" applyAlignment="1">
      <alignment horizontal="center" vertical="center" wrapText="1"/>
    </xf>
    <xf numFmtId="1" fontId="20" fillId="11" borderId="21" xfId="8" applyNumberFormat="1" applyFont="1" applyFill="1" applyBorder="1" applyAlignment="1">
      <alignment horizontal="center" vertical="center" wrapText="1"/>
    </xf>
    <xf numFmtId="164" fontId="20" fillId="11" borderId="21" xfId="1" applyFont="1" applyFill="1" applyBorder="1" applyAlignment="1">
      <alignment horizontal="center" vertical="center" wrapText="1"/>
    </xf>
    <xf numFmtId="10" fontId="19" fillId="11" borderId="21" xfId="5" applyNumberFormat="1" applyFont="1" applyFill="1" applyBorder="1" applyAlignment="1">
      <alignment horizontal="center" vertical="center" wrapText="1"/>
    </xf>
    <xf numFmtId="49" fontId="19" fillId="11" borderId="21" xfId="8" applyNumberFormat="1" applyFont="1" applyFill="1" applyBorder="1" applyAlignment="1">
      <alignment horizontal="center" vertical="center" wrapText="1"/>
    </xf>
    <xf numFmtId="0" fontId="19" fillId="11" borderId="21" xfId="7" applyFont="1" applyFill="1" applyBorder="1" applyAlignment="1">
      <alignment horizontal="center" vertical="center" wrapText="1"/>
    </xf>
    <xf numFmtId="164" fontId="19" fillId="11" borderId="29" xfId="1" applyFont="1" applyFill="1" applyBorder="1" applyAlignment="1">
      <alignment horizontal="left" vertical="center" wrapText="1"/>
    </xf>
    <xf numFmtId="0" fontId="14" fillId="11" borderId="29" xfId="7" applyFont="1" applyFill="1" applyBorder="1" applyAlignment="1">
      <alignment horizontal="left" vertical="center" wrapText="1"/>
    </xf>
    <xf numFmtId="43" fontId="20" fillId="11" borderId="29" xfId="8" applyFont="1" applyFill="1" applyBorder="1" applyAlignment="1">
      <alignment horizontal="left" vertical="center" wrapText="1"/>
    </xf>
    <xf numFmtId="9" fontId="19" fillId="11" borderId="21" xfId="6" applyFont="1" applyFill="1" applyBorder="1" applyAlignment="1">
      <alignment horizontal="center" vertical="center" wrapText="1"/>
    </xf>
    <xf numFmtId="9" fontId="20" fillId="11" borderId="21" xfId="6" applyFont="1" applyFill="1" applyBorder="1" applyAlignment="1">
      <alignment horizontal="center" vertical="center" wrapText="1"/>
    </xf>
    <xf numFmtId="0" fontId="32" fillId="11" borderId="21" xfId="7" applyFont="1" applyFill="1" applyBorder="1" applyAlignment="1">
      <alignment horizontal="right" vertical="center" wrapText="1"/>
    </xf>
    <xf numFmtId="167" fontId="14" fillId="11" borderId="24" xfId="7" applyNumberFormat="1" applyFont="1" applyFill="1" applyBorder="1" applyAlignment="1">
      <alignment horizontal="center" vertical="center" wrapText="1"/>
    </xf>
    <xf numFmtId="0" fontId="14" fillId="11" borderId="24" xfId="7" applyFont="1" applyFill="1" applyBorder="1" applyAlignment="1">
      <alignment horizontal="center" vertical="center" wrapText="1"/>
    </xf>
    <xf numFmtId="0" fontId="14" fillId="0" borderId="29" xfId="7" applyFont="1" applyBorder="1" applyAlignment="1">
      <alignment horizontal="left" vertical="center" wrapText="1"/>
    </xf>
    <xf numFmtId="0" fontId="33" fillId="0" borderId="0" xfId="7" applyFont="1"/>
    <xf numFmtId="0" fontId="14" fillId="0" borderId="21" xfId="7" applyFont="1" applyBorder="1" applyAlignment="1">
      <alignment horizontal="center" vertical="center" wrapText="1"/>
    </xf>
    <xf numFmtId="0" fontId="10" fillId="13" borderId="43" xfId="7" applyFont="1" applyFill="1" applyBorder="1" applyAlignment="1">
      <alignment horizontal="center" vertical="center" wrapText="1"/>
    </xf>
    <xf numFmtId="0" fontId="10" fillId="13" borderId="21" xfId="7" applyFont="1" applyFill="1" applyBorder="1" applyAlignment="1">
      <alignment horizontal="center" vertical="center" wrapText="1"/>
    </xf>
    <xf numFmtId="0" fontId="10" fillId="13" borderId="44" xfId="7" applyFont="1" applyFill="1" applyBorder="1" applyAlignment="1">
      <alignment horizontal="center" vertical="center" wrapText="1"/>
    </xf>
    <xf numFmtId="0" fontId="9" fillId="13" borderId="21" xfId="7" applyFont="1" applyFill="1" applyBorder="1" applyAlignment="1">
      <alignment horizontal="center" vertical="center" wrapText="1"/>
    </xf>
    <xf numFmtId="0" fontId="10" fillId="0" borderId="9" xfId="7" applyFont="1" applyBorder="1" applyAlignment="1">
      <alignment horizontal="right" vertical="center" wrapText="1"/>
    </xf>
    <xf numFmtId="0" fontId="10" fillId="0" borderId="10" xfId="7" applyFont="1" applyBorder="1" applyAlignment="1">
      <alignment horizontal="right" vertical="center" wrapText="1"/>
    </xf>
    <xf numFmtId="0" fontId="10" fillId="0" borderId="10" xfId="7" applyFont="1" applyBorder="1" applyAlignment="1">
      <alignment horizontal="center" vertical="center" wrapText="1"/>
    </xf>
    <xf numFmtId="0" fontId="9" fillId="0" borderId="0" xfId="2" applyFont="1" applyAlignment="1">
      <alignment horizontal="center" vertical="center" wrapText="1"/>
    </xf>
    <xf numFmtId="0" fontId="11" fillId="2" borderId="15" xfId="7" applyFont="1" applyFill="1" applyBorder="1" applyAlignment="1">
      <alignment horizontal="center" vertical="center" wrapText="1"/>
    </xf>
    <xf numFmtId="0" fontId="14" fillId="11" borderId="15" xfId="7" applyFont="1" applyFill="1" applyBorder="1" applyAlignment="1">
      <alignment horizontal="center" vertical="center" wrapText="1"/>
    </xf>
    <xf numFmtId="0" fontId="9" fillId="13" borderId="21" xfId="0" applyFont="1" applyFill="1" applyBorder="1" applyAlignment="1">
      <alignment horizontal="center" vertical="center"/>
    </xf>
    <xf numFmtId="0" fontId="11" fillId="2" borderId="1" xfId="7" applyFont="1" applyFill="1" applyBorder="1" applyAlignment="1">
      <alignment horizontal="center" vertical="center" wrapText="1"/>
    </xf>
    <xf numFmtId="0" fontId="5" fillId="0" borderId="0" xfId="2" applyFont="1" applyAlignment="1">
      <alignment horizontal="center" vertical="center" wrapText="1"/>
    </xf>
    <xf numFmtId="9" fontId="19" fillId="11" borderId="21" xfId="5" applyFont="1" applyFill="1" applyBorder="1" applyAlignment="1">
      <alignment horizontal="right" vertical="center" wrapText="1"/>
    </xf>
    <xf numFmtId="0" fontId="11" fillId="0" borderId="24" xfId="7" applyFont="1" applyBorder="1" applyAlignment="1">
      <alignment horizontal="center" vertical="center" wrapText="1"/>
    </xf>
    <xf numFmtId="0" fontId="14" fillId="11" borderId="24" xfId="7" applyFont="1" applyFill="1" applyBorder="1" applyAlignment="1">
      <alignment horizontal="left" vertical="center" wrapText="1"/>
    </xf>
    <xf numFmtId="0" fontId="14" fillId="11" borderId="25" xfId="7" applyFont="1" applyFill="1" applyBorder="1" applyAlignment="1">
      <alignment horizontal="left" vertical="center" wrapText="1"/>
    </xf>
    <xf numFmtId="0" fontId="25" fillId="3" borderId="45" xfId="7" applyFont="1" applyFill="1" applyBorder="1" applyAlignment="1">
      <alignment horizontal="center" vertical="center" wrapText="1"/>
    </xf>
    <xf numFmtId="0" fontId="25" fillId="3" borderId="46" xfId="7" applyFont="1" applyFill="1" applyBorder="1" applyAlignment="1">
      <alignment horizontal="center" vertical="center" wrapText="1"/>
    </xf>
    <xf numFmtId="0" fontId="25" fillId="3" borderId="47" xfId="7" applyFont="1" applyFill="1" applyBorder="1" applyAlignment="1">
      <alignment horizontal="center" vertical="center" wrapText="1"/>
    </xf>
    <xf numFmtId="0" fontId="11" fillId="2" borderId="48" xfId="7" applyFont="1" applyFill="1" applyBorder="1" applyAlignment="1">
      <alignment horizontal="center" vertical="center" wrapText="1"/>
    </xf>
    <xf numFmtId="0" fontId="11" fillId="2" borderId="49" xfId="7" applyFont="1" applyFill="1" applyBorder="1" applyAlignment="1">
      <alignment horizontal="center" vertical="center" wrapText="1"/>
    </xf>
    <xf numFmtId="0" fontId="11" fillId="6" borderId="49" xfId="7" applyFont="1" applyFill="1" applyBorder="1" applyAlignment="1">
      <alignment horizontal="center" vertical="center" wrapText="1"/>
    </xf>
    <xf numFmtId="0" fontId="20" fillId="0" borderId="50" xfId="7" applyFont="1" applyBorder="1"/>
    <xf numFmtId="0" fontId="14" fillId="0" borderId="21" xfId="7" applyFont="1" applyBorder="1" applyAlignment="1">
      <alignment horizontal="center" vertical="center" wrapText="1"/>
    </xf>
    <xf numFmtId="0" fontId="14" fillId="11" borderId="21" xfId="7" applyFont="1" applyFill="1" applyBorder="1" applyAlignment="1">
      <alignment horizontal="left" vertical="center" wrapText="1"/>
    </xf>
    <xf numFmtId="0" fontId="14" fillId="11" borderId="22" xfId="7" applyFont="1" applyFill="1" applyBorder="1" applyAlignment="1">
      <alignment horizontal="left" vertical="center" wrapText="1"/>
    </xf>
    <xf numFmtId="0" fontId="10" fillId="13" borderId="43" xfId="7" applyFont="1" applyFill="1" applyBorder="1" applyAlignment="1">
      <alignment horizontal="center" vertical="center"/>
    </xf>
    <xf numFmtId="0" fontId="10" fillId="13" borderId="21" xfId="7" applyFont="1" applyFill="1" applyBorder="1" applyAlignment="1">
      <alignment horizontal="center" vertical="center"/>
    </xf>
    <xf numFmtId="0" fontId="10" fillId="13" borderId="44" xfId="7" applyFont="1" applyFill="1" applyBorder="1" applyAlignment="1">
      <alignment horizontal="center" vertical="center"/>
    </xf>
    <xf numFmtId="0" fontId="10" fillId="13" borderId="43" xfId="7" applyFont="1" applyFill="1" applyBorder="1" applyAlignment="1">
      <alignment horizontal="center" vertical="center" wrapText="1"/>
    </xf>
    <xf numFmtId="0" fontId="10" fillId="13" borderId="21" xfId="7" applyFont="1" applyFill="1" applyBorder="1" applyAlignment="1">
      <alignment horizontal="center" vertical="center" wrapText="1"/>
    </xf>
    <xf numFmtId="0" fontId="10" fillId="13" borderId="44" xfId="7" applyFont="1" applyFill="1" applyBorder="1" applyAlignment="1">
      <alignment horizontal="center" vertical="center" wrapText="1"/>
    </xf>
    <xf numFmtId="0" fontId="10" fillId="13" borderId="15" xfId="7" applyFont="1" applyFill="1" applyBorder="1" applyAlignment="1">
      <alignment horizontal="center" vertical="center" wrapText="1"/>
    </xf>
    <xf numFmtId="0" fontId="10" fillId="13" borderId="21" xfId="3" applyFont="1" applyFill="1" applyBorder="1" applyAlignment="1">
      <alignment horizontal="center" vertical="center" wrapText="1"/>
    </xf>
    <xf numFmtId="0" fontId="10" fillId="13" borderId="21" xfId="4" applyFont="1" applyFill="1" applyBorder="1" applyAlignment="1">
      <alignment horizontal="center" vertical="center" wrapText="1"/>
    </xf>
    <xf numFmtId="0" fontId="24" fillId="13" borderId="17" xfId="7" applyFont="1" applyFill="1" applyBorder="1" applyAlignment="1">
      <alignment horizontal="left" vertical="center" wrapText="1"/>
    </xf>
    <xf numFmtId="0" fontId="24" fillId="13" borderId="18" xfId="7" applyFont="1" applyFill="1" applyBorder="1" applyAlignment="1">
      <alignment horizontal="left" vertical="center" wrapText="1"/>
    </xf>
    <xf numFmtId="0" fontId="24" fillId="13" borderId="19" xfId="7" applyFont="1" applyFill="1" applyBorder="1" applyAlignment="1">
      <alignment horizontal="left" vertical="center" wrapText="1"/>
    </xf>
    <xf numFmtId="0" fontId="9" fillId="13" borderId="21" xfId="7" applyFont="1" applyFill="1" applyBorder="1" applyAlignment="1">
      <alignment horizontal="center" vertical="center" wrapText="1"/>
    </xf>
    <xf numFmtId="0" fontId="9" fillId="13" borderId="22" xfId="7" applyFont="1" applyFill="1" applyBorder="1" applyAlignment="1">
      <alignment horizontal="center" vertical="center" wrapText="1"/>
    </xf>
    <xf numFmtId="0" fontId="10" fillId="13" borderId="20" xfId="3" applyFont="1" applyFill="1" applyBorder="1" applyAlignment="1">
      <alignment horizontal="center" vertical="center" wrapText="1"/>
    </xf>
    <xf numFmtId="0" fontId="10" fillId="0" borderId="51" xfId="7" applyFont="1" applyBorder="1" applyAlignment="1">
      <alignment horizontal="center" vertical="center" wrapText="1"/>
    </xf>
    <xf numFmtId="0" fontId="10" fillId="0" borderId="31" xfId="7" applyFont="1" applyBorder="1" applyAlignment="1">
      <alignment horizontal="center" vertical="center" wrapText="1"/>
    </xf>
    <xf numFmtId="0" fontId="10" fillId="0" borderId="52" xfId="7" applyFont="1" applyBorder="1" applyAlignment="1">
      <alignment horizontal="center" vertical="center" wrapText="1"/>
    </xf>
    <xf numFmtId="10" fontId="20" fillId="0" borderId="27" xfId="6" applyNumberFormat="1" applyFont="1" applyBorder="1" applyAlignment="1">
      <alignment horizontal="center" vertical="center"/>
    </xf>
    <xf numFmtId="10" fontId="20" fillId="0" borderId="31" xfId="6" applyNumberFormat="1" applyFont="1" applyBorder="1" applyAlignment="1">
      <alignment horizontal="center" vertical="center"/>
    </xf>
    <xf numFmtId="10" fontId="20" fillId="0" borderId="32" xfId="6" applyNumberFormat="1" applyFont="1" applyBorder="1" applyAlignment="1">
      <alignment horizontal="center" vertical="center"/>
    </xf>
    <xf numFmtId="0" fontId="10" fillId="13" borderId="22" xfId="7" applyFont="1" applyFill="1" applyBorder="1" applyAlignment="1">
      <alignment horizontal="center" vertical="center"/>
    </xf>
    <xf numFmtId="0" fontId="10" fillId="13" borderId="21" xfId="3" applyFont="1" applyFill="1" applyBorder="1" applyAlignment="1">
      <alignment horizontal="center" vertical="center"/>
    </xf>
    <xf numFmtId="9" fontId="10" fillId="13" borderId="21" xfId="5" applyFont="1" applyFill="1" applyBorder="1" applyAlignment="1">
      <alignment horizontal="center" vertical="center" wrapText="1"/>
    </xf>
    <xf numFmtId="0" fontId="10" fillId="13" borderId="26" xfId="7" applyFont="1" applyFill="1" applyBorder="1" applyAlignment="1">
      <alignment horizontal="center" vertical="center" wrapText="1"/>
    </xf>
    <xf numFmtId="0" fontId="11" fillId="13" borderId="21" xfId="3" applyFont="1" applyFill="1" applyBorder="1" applyAlignment="1">
      <alignment horizontal="center" vertical="center" wrapText="1"/>
    </xf>
    <xf numFmtId="0" fontId="10" fillId="13" borderId="29" xfId="7" applyFont="1" applyFill="1" applyBorder="1" applyAlignment="1">
      <alignment horizontal="center" vertical="center" wrapText="1"/>
    </xf>
    <xf numFmtId="0" fontId="11" fillId="2" borderId="30" xfId="7" applyFont="1" applyFill="1" applyBorder="1" applyAlignment="1">
      <alignment horizontal="center" vertical="center" wrapText="1"/>
    </xf>
    <xf numFmtId="0" fontId="11" fillId="2" borderId="1" xfId="7" applyFont="1" applyFill="1" applyBorder="1" applyAlignment="1">
      <alignment horizontal="center" vertical="center" wrapText="1"/>
    </xf>
    <xf numFmtId="14" fontId="14" fillId="11" borderId="1" xfId="7" applyNumberFormat="1" applyFont="1" applyFill="1" applyBorder="1" applyAlignment="1">
      <alignment horizontal="center" vertical="center" wrapText="1"/>
    </xf>
    <xf numFmtId="0" fontId="14" fillId="11" borderId="39" xfId="7" applyFont="1" applyFill="1" applyBorder="1" applyAlignment="1">
      <alignment horizontal="center" vertical="center" wrapText="1"/>
    </xf>
    <xf numFmtId="0" fontId="23" fillId="0" borderId="33" xfId="7" applyFont="1" applyBorder="1" applyAlignment="1">
      <alignment horizontal="center" vertical="center" wrapText="1"/>
    </xf>
    <xf numFmtId="0" fontId="23" fillId="0" borderId="34" xfId="7" applyFont="1" applyBorder="1" applyAlignment="1">
      <alignment horizontal="center" vertical="center" wrapText="1"/>
    </xf>
    <xf numFmtId="0" fontId="23" fillId="0" borderId="12" xfId="7" applyFont="1" applyBorder="1" applyAlignment="1">
      <alignment horizontal="center" vertical="center" wrapText="1"/>
    </xf>
    <xf numFmtId="0" fontId="23" fillId="0" borderId="13" xfId="7" applyFont="1" applyBorder="1" applyAlignment="1">
      <alignment horizontal="center" vertical="center" wrapText="1"/>
    </xf>
    <xf numFmtId="0" fontId="10" fillId="0" borderId="9" xfId="7" applyFont="1" applyBorder="1" applyAlignment="1">
      <alignment horizontal="right" vertical="center" wrapText="1"/>
    </xf>
    <xf numFmtId="0" fontId="10" fillId="0" borderId="10" xfId="7" applyFont="1" applyBorder="1" applyAlignment="1">
      <alignment horizontal="right" vertical="center" wrapText="1"/>
    </xf>
    <xf numFmtId="0" fontId="10" fillId="0" borderId="10" xfId="7" applyFont="1" applyBorder="1" applyAlignment="1">
      <alignment horizontal="center" vertical="center" wrapText="1"/>
    </xf>
    <xf numFmtId="0" fontId="24" fillId="13" borderId="40" xfId="0" applyFont="1" applyFill="1" applyBorder="1" applyAlignment="1">
      <alignment horizontal="left" vertical="center"/>
    </xf>
    <xf numFmtId="0" fontId="24" fillId="13" borderId="41" xfId="0" applyFont="1" applyFill="1" applyBorder="1" applyAlignment="1">
      <alignment horizontal="left" vertical="center"/>
    </xf>
    <xf numFmtId="0" fontId="24" fillId="13" borderId="42" xfId="0" applyFont="1" applyFill="1" applyBorder="1" applyAlignment="1">
      <alignment horizontal="left" vertical="center"/>
    </xf>
    <xf numFmtId="0" fontId="9" fillId="13" borderId="20" xfId="0" applyFont="1" applyFill="1" applyBorder="1" applyAlignment="1">
      <alignment horizontal="center" vertical="center"/>
    </xf>
    <xf numFmtId="0" fontId="9" fillId="13" borderId="21" xfId="0" applyFont="1" applyFill="1" applyBorder="1" applyAlignment="1">
      <alignment horizontal="center" vertical="center"/>
    </xf>
    <xf numFmtId="0" fontId="9" fillId="13" borderId="26" xfId="0" applyFont="1" applyFill="1" applyBorder="1" applyAlignment="1">
      <alignment horizontal="center" vertical="center"/>
    </xf>
    <xf numFmtId="0" fontId="9" fillId="13" borderId="16" xfId="0" applyFont="1" applyFill="1" applyBorder="1" applyAlignment="1">
      <alignment horizontal="center" vertical="center"/>
    </xf>
    <xf numFmtId="0" fontId="9" fillId="13" borderId="29" xfId="0" applyFont="1" applyFill="1" applyBorder="1" applyAlignment="1">
      <alignment horizontal="center" vertical="center"/>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7" xfId="0" applyFont="1" applyBorder="1" applyAlignment="1">
      <alignment vertical="center"/>
    </xf>
    <xf numFmtId="0" fontId="9" fillId="0" borderId="31" xfId="0" applyFont="1" applyBorder="1" applyAlignment="1">
      <alignment vertical="center"/>
    </xf>
    <xf numFmtId="0" fontId="9" fillId="0" borderId="32" xfId="0" applyFont="1" applyBorder="1" applyAlignment="1">
      <alignment vertical="center"/>
    </xf>
    <xf numFmtId="0" fontId="9" fillId="0" borderId="0" xfId="2" applyFont="1" applyAlignment="1">
      <alignment horizontal="center" vertical="center" wrapText="1"/>
    </xf>
    <xf numFmtId="0" fontId="24" fillId="13" borderId="35" xfId="7" applyFont="1" applyFill="1" applyBorder="1" applyAlignment="1">
      <alignment horizontal="left" vertical="center" wrapText="1"/>
    </xf>
    <xf numFmtId="0" fontId="24" fillId="13" borderId="36" xfId="7" applyFont="1" applyFill="1" applyBorder="1" applyAlignment="1">
      <alignment horizontal="left" vertical="center" wrapText="1"/>
    </xf>
    <xf numFmtId="0" fontId="24" fillId="13" borderId="37" xfId="7" applyFont="1" applyFill="1" applyBorder="1" applyAlignment="1">
      <alignment horizontal="left" vertical="center" wrapText="1"/>
    </xf>
    <xf numFmtId="0" fontId="11" fillId="2" borderId="28" xfId="7" applyFont="1" applyFill="1" applyBorder="1" applyAlignment="1">
      <alignment horizontal="center" vertical="center" wrapText="1"/>
    </xf>
    <xf numFmtId="0" fontId="11" fillId="2" borderId="15" xfId="7" applyFont="1" applyFill="1" applyBorder="1" applyAlignment="1">
      <alignment horizontal="center" vertical="center" wrapText="1"/>
    </xf>
    <xf numFmtId="0" fontId="14" fillId="11" borderId="15" xfId="7" applyFont="1" applyFill="1" applyBorder="1" applyAlignment="1">
      <alignment horizontal="center" vertical="center" wrapText="1"/>
    </xf>
    <xf numFmtId="0" fontId="14" fillId="11" borderId="38" xfId="7" applyFont="1" applyFill="1" applyBorder="1" applyAlignment="1">
      <alignment horizontal="center" vertical="center" wrapText="1"/>
    </xf>
    <xf numFmtId="0" fontId="6" fillId="0" borderId="0" xfId="2" applyFont="1" applyAlignment="1">
      <alignment horizontal="center" vertical="center" wrapText="1"/>
    </xf>
    <xf numFmtId="0" fontId="5" fillId="0" borderId="0" xfId="2" applyFont="1" applyAlignment="1">
      <alignment horizontal="center" vertical="center" wrapText="1"/>
    </xf>
    <xf numFmtId="0" fontId="26" fillId="13" borderId="17" xfId="0" applyFont="1" applyFill="1" applyBorder="1" applyAlignment="1">
      <alignment horizontal="center" vertical="center"/>
    </xf>
    <xf numFmtId="0" fontId="26" fillId="13" borderId="20" xfId="0" applyFont="1" applyFill="1" applyBorder="1" applyAlignment="1">
      <alignment horizontal="center" vertical="center"/>
    </xf>
    <xf numFmtId="0" fontId="26" fillId="13" borderId="18" xfId="3" applyFont="1" applyFill="1" applyBorder="1" applyAlignment="1">
      <alignment horizontal="center" vertical="center" wrapText="1"/>
    </xf>
    <xf numFmtId="0" fontId="26" fillId="13" borderId="21" xfId="3" applyFont="1" applyFill="1" applyBorder="1" applyAlignment="1">
      <alignment horizontal="center" vertical="center" wrapText="1"/>
    </xf>
    <xf numFmtId="0" fontId="26" fillId="13" borderId="18" xfId="0" applyFont="1" applyFill="1" applyBorder="1" applyAlignment="1">
      <alignment horizontal="center" vertical="center"/>
    </xf>
    <xf numFmtId="0" fontId="26" fillId="13" borderId="21" xfId="0" applyFont="1" applyFill="1" applyBorder="1" applyAlignment="1">
      <alignment horizontal="center" vertical="center"/>
    </xf>
    <xf numFmtId="0" fontId="26" fillId="13" borderId="19" xfId="9" applyFont="1" applyFill="1" applyBorder="1" applyAlignment="1">
      <alignment horizontal="center" vertical="center" wrapText="1"/>
    </xf>
    <xf numFmtId="0" fontId="26" fillId="13" borderId="22" xfId="9" applyFont="1" applyFill="1" applyBorder="1" applyAlignment="1">
      <alignment horizontal="center" vertical="center" wrapText="1"/>
    </xf>
    <xf numFmtId="0" fontId="15" fillId="0" borderId="14" xfId="7" applyFont="1" applyBorder="1" applyAlignment="1">
      <alignment horizontal="center" vertical="center" wrapText="1"/>
    </xf>
    <xf numFmtId="0" fontId="15" fillId="0" borderId="12" xfId="7" applyFont="1" applyBorder="1" applyAlignment="1">
      <alignment horizontal="center" vertical="center" wrapText="1"/>
    </xf>
    <xf numFmtId="0" fontId="16" fillId="0" borderId="14" xfId="7" applyFont="1" applyBorder="1" applyAlignment="1">
      <alignment horizontal="center" vertical="center" wrapText="1"/>
    </xf>
    <xf numFmtId="0" fontId="16" fillId="0" borderId="12" xfId="7" applyFont="1" applyBorder="1" applyAlignment="1">
      <alignment horizontal="center" vertical="center" wrapText="1"/>
    </xf>
    <xf numFmtId="0" fontId="16" fillId="0" borderId="13" xfId="7" applyFont="1" applyBorder="1" applyAlignment="1">
      <alignment horizontal="center" vertical="center" wrapText="1"/>
    </xf>
    <xf numFmtId="0" fontId="26" fillId="13" borderId="18" xfId="9" applyFont="1" applyFill="1" applyBorder="1" applyAlignment="1">
      <alignment horizontal="center" vertical="center" wrapText="1"/>
    </xf>
    <xf numFmtId="0" fontId="26" fillId="13" borderId="21" xfId="9" applyFont="1" applyFill="1" applyBorder="1" applyAlignment="1">
      <alignment horizontal="center" vertical="center" wrapText="1"/>
    </xf>
    <xf numFmtId="0" fontId="19" fillId="11" borderId="27" xfId="0" applyFont="1" applyFill="1" applyBorder="1" applyAlignment="1">
      <alignment vertical="center"/>
    </xf>
    <xf numFmtId="0" fontId="19" fillId="11" borderId="31" xfId="0" applyFont="1" applyFill="1" applyBorder="1" applyAlignment="1">
      <alignment vertical="center"/>
    </xf>
    <xf numFmtId="0" fontId="19" fillId="11" borderId="32" xfId="0" applyFont="1" applyFill="1" applyBorder="1" applyAlignment="1">
      <alignment vertical="center"/>
    </xf>
    <xf numFmtId="1" fontId="9" fillId="12" borderId="22" xfId="8" applyNumberFormat="1" applyFont="1" applyFill="1" applyBorder="1" applyAlignment="1">
      <alignment horizontal="center" vertical="center" wrapText="1"/>
    </xf>
    <xf numFmtId="1" fontId="9" fillId="12" borderId="25" xfId="8" applyNumberFormat="1" applyFont="1" applyFill="1" applyBorder="1" applyAlignment="1">
      <alignment horizontal="center" vertical="center" wrapText="1"/>
    </xf>
    <xf numFmtId="0" fontId="11" fillId="0" borderId="20" xfId="7" applyFont="1" applyFill="1" applyBorder="1" applyAlignment="1">
      <alignment horizontal="center" vertical="center" wrapText="1"/>
    </xf>
    <xf numFmtId="0" fontId="11" fillId="0" borderId="23" xfId="7" applyFont="1" applyFill="1" applyBorder="1" applyAlignment="1">
      <alignment horizontal="center" vertical="center" wrapText="1"/>
    </xf>
    <xf numFmtId="0" fontId="10" fillId="11" borderId="53" xfId="7" applyFont="1" applyFill="1" applyBorder="1" applyAlignment="1">
      <alignment horizontal="center" vertical="center"/>
    </xf>
    <xf numFmtId="0" fontId="10" fillId="11" borderId="54" xfId="7" applyFont="1" applyFill="1" applyBorder="1" applyAlignment="1">
      <alignment horizontal="center" vertical="center"/>
    </xf>
    <xf numFmtId="0" fontId="20" fillId="0" borderId="14" xfId="7" applyFont="1" applyBorder="1" applyAlignment="1">
      <alignment horizontal="center" vertical="center"/>
    </xf>
    <xf numFmtId="0" fontId="20" fillId="0" borderId="12" xfId="7" applyFont="1" applyBorder="1" applyAlignment="1">
      <alignment horizontal="center" vertical="center"/>
    </xf>
    <xf numFmtId="0" fontId="20" fillId="0" borderId="13" xfId="7" applyFont="1" applyBorder="1" applyAlignment="1">
      <alignment horizontal="center" vertical="center"/>
    </xf>
    <xf numFmtId="0" fontId="15" fillId="0" borderId="55" xfId="7" applyFont="1" applyBorder="1" applyAlignment="1">
      <alignment horizontal="center" vertical="center" wrapText="1"/>
    </xf>
    <xf numFmtId="0" fontId="15" fillId="0" borderId="56" xfId="7" applyFont="1" applyBorder="1" applyAlignment="1">
      <alignment horizontal="center" vertical="center" wrapText="1"/>
    </xf>
    <xf numFmtId="0" fontId="15" fillId="0" borderId="57" xfId="7" applyFont="1" applyBorder="1" applyAlignment="1">
      <alignment horizontal="center" vertical="center" wrapText="1"/>
    </xf>
    <xf numFmtId="0" fontId="14" fillId="15" borderId="29" xfId="0" applyFont="1" applyFill="1" applyBorder="1" applyAlignment="1">
      <alignment vertical="center" wrapText="1"/>
    </xf>
    <xf numFmtId="0" fontId="14" fillId="15" borderId="58" xfId="0" applyFont="1" applyFill="1" applyBorder="1" applyAlignment="1">
      <alignment vertical="center" wrapText="1"/>
    </xf>
    <xf numFmtId="0" fontId="14" fillId="15" borderId="58" xfId="0" applyFont="1" applyFill="1" applyBorder="1" applyAlignment="1">
      <alignment vertical="center"/>
    </xf>
  </cellXfs>
  <cellStyles count="10">
    <cellStyle name="Millares" xfId="8" builtinId="3"/>
    <cellStyle name="Moneda" xfId="1" builtinId="4"/>
    <cellStyle name="Normal" xfId="0" builtinId="0"/>
    <cellStyle name="Normal 2" xfId="3" xr:uid="{00000000-0005-0000-0000-000002000000}"/>
    <cellStyle name="Normal 2 2" xfId="4" xr:uid="{00000000-0005-0000-0000-000003000000}"/>
    <cellStyle name="Normal 3" xfId="7" xr:uid="{D4F778DC-AAEC-4155-8AB5-0DC47805A800}"/>
    <cellStyle name="Normal 4" xfId="9" xr:uid="{55BE24C8-5FFC-491D-80B1-86D12EB1BDF2}"/>
    <cellStyle name="Normal_FORMULARIO EXPERIENCIA" xfId="2" xr:uid="{00000000-0005-0000-0000-000004000000}"/>
    <cellStyle name="Porcentaje" xfId="6" builtinId="5"/>
    <cellStyle name="Porcentual 2" xfId="5" xr:uid="{00000000-0005-0000-0000-000005000000}"/>
  </cellStyles>
  <dxfs count="215">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FFF9E7"/>
      <color rgb="FFB30D9B"/>
      <color rgb="FF00FFFF"/>
      <color rgb="FFFFF2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8</xdr:col>
      <xdr:colOff>0</xdr:colOff>
      <xdr:row>3</xdr:row>
      <xdr:rowOff>0</xdr:rowOff>
    </xdr:from>
    <xdr:to>
      <xdr:col>8</xdr:col>
      <xdr:colOff>0</xdr:colOff>
      <xdr:row>3</xdr:row>
      <xdr:rowOff>0</xdr:rowOff>
    </xdr:to>
    <xdr:pic>
      <xdr:nvPicPr>
        <xdr:cNvPr id="3" name="Picture 3" descr="LOGO">
          <a:extLst>
            <a:ext uri="{FF2B5EF4-FFF2-40B4-BE49-F238E27FC236}">
              <a16:creationId xmlns:a16="http://schemas.microsoft.com/office/drawing/2014/main" id="{BE31F6F2-D6FB-4B19-9E3D-C120C16F8A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94510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257175</xdr:colOff>
      <xdr:row>1</xdr:row>
      <xdr:rowOff>56629</xdr:rowOff>
    </xdr:from>
    <xdr:to>
      <xdr:col>3</xdr:col>
      <xdr:colOff>1184339</xdr:colOff>
      <xdr:row>4</xdr:row>
      <xdr:rowOff>95249</xdr:rowOff>
    </xdr:to>
    <xdr:pic>
      <xdr:nvPicPr>
        <xdr:cNvPr id="4" name="Imagen 3">
          <a:extLst>
            <a:ext uri="{FF2B5EF4-FFF2-40B4-BE49-F238E27FC236}">
              <a16:creationId xmlns:a16="http://schemas.microsoft.com/office/drawing/2014/main" id="{603A5F56-1D78-4693-B878-F1642B8126F8}"/>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16632"/>
        <a:stretch/>
      </xdr:blipFill>
      <xdr:spPr>
        <a:xfrm>
          <a:off x="257175" y="228079"/>
          <a:ext cx="2879789" cy="7339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A558ADF1-D6AD-4412-8510-8EA54AC86A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97220" y="655320"/>
          <a:ext cx="538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4A4409F4-67C0-4E3C-B167-02D108A566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261580" y="6553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439813</xdr:colOff>
      <xdr:row>7</xdr:row>
      <xdr:rowOff>155659</xdr:rowOff>
    </xdr:to>
    <xdr:pic>
      <xdr:nvPicPr>
        <xdr:cNvPr id="4" name="Imagen 3">
          <a:extLst>
            <a:ext uri="{FF2B5EF4-FFF2-40B4-BE49-F238E27FC236}">
              <a16:creationId xmlns:a16="http://schemas.microsoft.com/office/drawing/2014/main" id="{D4CDCE4B-81EE-49FB-ACB7-79C3BB75468F}"/>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415673" cy="14839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2D44F780-4E4C-40A3-B7C0-131448C94F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7114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B56E4C-10F8-42CE-963E-44F925D6D3B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07820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439813</xdr:colOff>
      <xdr:row>7</xdr:row>
      <xdr:rowOff>155659</xdr:rowOff>
    </xdr:to>
    <xdr:pic>
      <xdr:nvPicPr>
        <xdr:cNvPr id="4" name="Imagen 3">
          <a:extLst>
            <a:ext uri="{FF2B5EF4-FFF2-40B4-BE49-F238E27FC236}">
              <a16:creationId xmlns:a16="http://schemas.microsoft.com/office/drawing/2014/main" id="{E1B43A19-589C-4C57-BCCB-48EAA6267599}"/>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410116" cy="147420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FB62E1F5-1A8D-4260-8684-955D167250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97220" y="655320"/>
          <a:ext cx="538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F32C06F1-B290-4DE3-BAD8-1940B10640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261580" y="6553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439813</xdr:colOff>
      <xdr:row>7</xdr:row>
      <xdr:rowOff>155659</xdr:rowOff>
    </xdr:to>
    <xdr:pic>
      <xdr:nvPicPr>
        <xdr:cNvPr id="4" name="Imagen 3">
          <a:extLst>
            <a:ext uri="{FF2B5EF4-FFF2-40B4-BE49-F238E27FC236}">
              <a16:creationId xmlns:a16="http://schemas.microsoft.com/office/drawing/2014/main" id="{90205009-F5F5-4185-9B42-9E6262A78CA8}"/>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415673" cy="148396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8E805495-1AD9-4752-ACE7-A213412197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97220" y="655320"/>
          <a:ext cx="538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2C6D09E9-0D1F-4618-9A54-937FF68B92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261580" y="6553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439813</xdr:colOff>
      <xdr:row>7</xdr:row>
      <xdr:rowOff>155659</xdr:rowOff>
    </xdr:to>
    <xdr:pic>
      <xdr:nvPicPr>
        <xdr:cNvPr id="4" name="Imagen 3">
          <a:extLst>
            <a:ext uri="{FF2B5EF4-FFF2-40B4-BE49-F238E27FC236}">
              <a16:creationId xmlns:a16="http://schemas.microsoft.com/office/drawing/2014/main" id="{ED170699-647A-40FD-847E-5077C6944C97}"/>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415673" cy="148396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B9E6A6AB-D4A9-4DFB-86A1-FD9806C8C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97220" y="655320"/>
          <a:ext cx="538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C1E6794A-06C9-4ACC-98EC-5E33C4CAAD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261580" y="6553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439813</xdr:colOff>
      <xdr:row>7</xdr:row>
      <xdr:rowOff>155659</xdr:rowOff>
    </xdr:to>
    <xdr:pic>
      <xdr:nvPicPr>
        <xdr:cNvPr id="4" name="Imagen 3">
          <a:extLst>
            <a:ext uri="{FF2B5EF4-FFF2-40B4-BE49-F238E27FC236}">
              <a16:creationId xmlns:a16="http://schemas.microsoft.com/office/drawing/2014/main" id="{CA6D64B9-D804-41FB-A908-41B8F1D0D248}"/>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415673" cy="148396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E4BD9004-9985-4B27-B651-21E16AB10B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97220" y="655320"/>
          <a:ext cx="538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C29E1077-116F-4BC6-9A0B-8A6A99FEEE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261580" y="6553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439813</xdr:colOff>
      <xdr:row>7</xdr:row>
      <xdr:rowOff>155659</xdr:rowOff>
    </xdr:to>
    <xdr:pic>
      <xdr:nvPicPr>
        <xdr:cNvPr id="4" name="Imagen 3">
          <a:extLst>
            <a:ext uri="{FF2B5EF4-FFF2-40B4-BE49-F238E27FC236}">
              <a16:creationId xmlns:a16="http://schemas.microsoft.com/office/drawing/2014/main" id="{F871D2CF-E135-4EBF-95A0-4B1ACED7DD9D}"/>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415673" cy="148396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16C3CF66-99DD-4844-8A18-060A031F18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97220" y="655320"/>
          <a:ext cx="538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B660F9A7-8881-4A5A-8BB5-AEC6DE0EB41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261580" y="6553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439813</xdr:colOff>
      <xdr:row>7</xdr:row>
      <xdr:rowOff>155659</xdr:rowOff>
    </xdr:to>
    <xdr:pic>
      <xdr:nvPicPr>
        <xdr:cNvPr id="4" name="Imagen 3">
          <a:extLst>
            <a:ext uri="{FF2B5EF4-FFF2-40B4-BE49-F238E27FC236}">
              <a16:creationId xmlns:a16="http://schemas.microsoft.com/office/drawing/2014/main" id="{3417CF8B-8FF2-4FC1-9E3E-701C78D312CB}"/>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415673" cy="148396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D2D9C393-C891-41FC-8AC4-E3202CB32F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97220" y="655320"/>
          <a:ext cx="538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3A982D52-C88A-4FD1-A624-946AF8A5084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261580" y="6553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439813</xdr:colOff>
      <xdr:row>7</xdr:row>
      <xdr:rowOff>155659</xdr:rowOff>
    </xdr:to>
    <xdr:pic>
      <xdr:nvPicPr>
        <xdr:cNvPr id="4" name="Imagen 3">
          <a:extLst>
            <a:ext uri="{FF2B5EF4-FFF2-40B4-BE49-F238E27FC236}">
              <a16:creationId xmlns:a16="http://schemas.microsoft.com/office/drawing/2014/main" id="{362FB8A7-1099-496E-A92F-62C57283852C}"/>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415673" cy="148396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85CCDCE1-D016-41C5-BB67-381F1ADDB7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97220" y="655320"/>
          <a:ext cx="538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3F0C47C9-B68C-4541-847B-140844CF00B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261580" y="6553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439813</xdr:colOff>
      <xdr:row>7</xdr:row>
      <xdr:rowOff>155659</xdr:rowOff>
    </xdr:to>
    <xdr:pic>
      <xdr:nvPicPr>
        <xdr:cNvPr id="4" name="Imagen 3">
          <a:extLst>
            <a:ext uri="{FF2B5EF4-FFF2-40B4-BE49-F238E27FC236}">
              <a16:creationId xmlns:a16="http://schemas.microsoft.com/office/drawing/2014/main" id="{A609D2E8-889F-40CB-873B-86F9DD01598F}"/>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415673" cy="148396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636C98A3-4A37-4C44-94F4-26F6ADB1F4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97220" y="655320"/>
          <a:ext cx="538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45D92EAE-B780-4316-ADF9-61DC9490E03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261580" y="6553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439813</xdr:colOff>
      <xdr:row>7</xdr:row>
      <xdr:rowOff>155659</xdr:rowOff>
    </xdr:to>
    <xdr:pic>
      <xdr:nvPicPr>
        <xdr:cNvPr id="4" name="Imagen 3">
          <a:extLst>
            <a:ext uri="{FF2B5EF4-FFF2-40B4-BE49-F238E27FC236}">
              <a16:creationId xmlns:a16="http://schemas.microsoft.com/office/drawing/2014/main" id="{70E12145-296B-4D8B-8088-E99C4D2CEFE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415673" cy="148396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E5B53A3A-C8BA-44DA-A353-2782E78D9C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97220" y="655320"/>
          <a:ext cx="538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6A57CF8E-2D9D-4EFF-9364-B9D5737041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261580" y="6553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439813</xdr:colOff>
      <xdr:row>7</xdr:row>
      <xdr:rowOff>155659</xdr:rowOff>
    </xdr:to>
    <xdr:pic>
      <xdr:nvPicPr>
        <xdr:cNvPr id="4" name="Imagen 3">
          <a:extLst>
            <a:ext uri="{FF2B5EF4-FFF2-40B4-BE49-F238E27FC236}">
              <a16:creationId xmlns:a16="http://schemas.microsoft.com/office/drawing/2014/main" id="{64DA35F8-5F42-46A3-BB61-16AB39584AAE}"/>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415673" cy="148396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865E2139-1B2C-4B92-B3AF-101F4253FC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97220" y="655320"/>
          <a:ext cx="538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271ABBA0-74FD-4ECC-9972-A21ED23C81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261580" y="6553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439813</xdr:colOff>
      <xdr:row>7</xdr:row>
      <xdr:rowOff>155659</xdr:rowOff>
    </xdr:to>
    <xdr:pic>
      <xdr:nvPicPr>
        <xdr:cNvPr id="4" name="Imagen 3">
          <a:extLst>
            <a:ext uri="{FF2B5EF4-FFF2-40B4-BE49-F238E27FC236}">
              <a16:creationId xmlns:a16="http://schemas.microsoft.com/office/drawing/2014/main" id="{B88AB9CD-E45D-4504-A923-1E3EDEEAA7C2}"/>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415673" cy="148396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783D6F70-289B-464A-8533-CE1628FF70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97220" y="655320"/>
          <a:ext cx="538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7BBC694A-12A5-4CF3-A23E-8FF129FA7E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261580" y="6553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439813</xdr:colOff>
      <xdr:row>7</xdr:row>
      <xdr:rowOff>155659</xdr:rowOff>
    </xdr:to>
    <xdr:pic>
      <xdr:nvPicPr>
        <xdr:cNvPr id="4" name="Imagen 3">
          <a:extLst>
            <a:ext uri="{FF2B5EF4-FFF2-40B4-BE49-F238E27FC236}">
              <a16:creationId xmlns:a16="http://schemas.microsoft.com/office/drawing/2014/main" id="{F90A8933-F7A1-4203-90AC-A178C31DAC6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415673" cy="148396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D1957-2588-4EED-995D-46B6CFC02AE9}">
  <sheetPr codeName="Hoja1"/>
  <dimension ref="A1:H40"/>
  <sheetViews>
    <sheetView showGridLines="0" tabSelected="1" zoomScale="80" zoomScaleNormal="80" workbookViewId="0">
      <selection activeCell="G33" sqref="G33"/>
    </sheetView>
  </sheetViews>
  <sheetFormatPr baseColWidth="10" defaultColWidth="8.88671875" defaultRowHeight="13.8" x14ac:dyDescent="0.25"/>
  <cols>
    <col min="1" max="1" width="12" style="61" customWidth="1"/>
    <col min="2" max="2" width="16.5546875" style="3" customWidth="1"/>
    <col min="3" max="3" width="26.109375" style="3" hidden="1" customWidth="1"/>
    <col min="4" max="4" width="28" style="3" customWidth="1"/>
    <col min="5" max="7" width="22" style="3" customWidth="1"/>
    <col min="8" max="8" width="16.6640625" style="3" customWidth="1"/>
    <col min="9" max="16384" width="8.88671875" style="3"/>
  </cols>
  <sheetData>
    <row r="1" spans="1:8" s="2" customFormat="1" ht="13.95" customHeight="1" x14ac:dyDescent="0.3">
      <c r="A1" s="59"/>
      <c r="B1" s="182" t="s">
        <v>0</v>
      </c>
      <c r="C1" s="182"/>
      <c r="D1" s="182"/>
      <c r="E1" s="182"/>
      <c r="F1" s="182"/>
      <c r="G1" s="182"/>
      <c r="H1" s="182"/>
    </row>
    <row r="2" spans="1:8" s="2" customFormat="1" ht="25.5" customHeight="1" x14ac:dyDescent="0.3">
      <c r="A2" s="59"/>
      <c r="B2" s="182"/>
      <c r="C2" s="182"/>
      <c r="D2" s="182"/>
      <c r="E2" s="182"/>
      <c r="F2" s="182"/>
      <c r="G2" s="182"/>
      <c r="H2" s="182"/>
    </row>
    <row r="3" spans="1:8" s="2" customFormat="1" ht="13.95" customHeight="1" x14ac:dyDescent="0.3">
      <c r="A3" s="59"/>
      <c r="B3" s="182"/>
      <c r="C3" s="182"/>
      <c r="D3" s="182"/>
      <c r="E3" s="182"/>
      <c r="F3" s="182"/>
      <c r="G3" s="182"/>
      <c r="H3" s="182"/>
    </row>
    <row r="4" spans="1:8" s="1" customFormat="1" ht="15.6" customHeight="1" x14ac:dyDescent="0.3">
      <c r="A4" s="60"/>
      <c r="B4" s="182"/>
      <c r="C4" s="182"/>
      <c r="D4" s="182"/>
      <c r="E4" s="182"/>
      <c r="F4" s="182"/>
      <c r="G4" s="182"/>
      <c r="H4" s="182"/>
    </row>
    <row r="5" spans="1:8" s="1" customFormat="1" ht="15.45" customHeight="1" x14ac:dyDescent="0.3">
      <c r="A5" s="60"/>
      <c r="C5" s="183"/>
      <c r="D5" s="183"/>
      <c r="E5" s="183"/>
      <c r="F5" s="183"/>
      <c r="G5" s="183"/>
      <c r="H5" s="183"/>
    </row>
    <row r="6" spans="1:8" s="1" customFormat="1" ht="15.45" customHeight="1" x14ac:dyDescent="0.3">
      <c r="A6" s="60"/>
      <c r="C6" s="183"/>
      <c r="D6" s="183"/>
      <c r="E6" s="183"/>
      <c r="F6" s="183"/>
      <c r="G6" s="183"/>
      <c r="H6" s="183"/>
    </row>
    <row r="7" spans="1:8" s="1" customFormat="1" ht="15.45" customHeight="1" x14ac:dyDescent="0.3">
      <c r="A7" s="60"/>
      <c r="C7" s="108"/>
      <c r="D7" s="108"/>
      <c r="E7" s="108"/>
      <c r="F7" s="108"/>
      <c r="G7" s="108"/>
      <c r="H7" s="108"/>
    </row>
    <row r="8" spans="1:8" s="1" customFormat="1" ht="15.45" customHeight="1" thickBot="1" x14ac:dyDescent="0.35">
      <c r="A8" s="60"/>
      <c r="C8" s="108"/>
      <c r="D8" s="108"/>
      <c r="E8" s="108"/>
      <c r="F8" s="108"/>
      <c r="G8" s="108"/>
      <c r="H8" s="108"/>
    </row>
    <row r="9" spans="1:8" ht="34.200000000000003" customHeight="1" thickTop="1" thickBot="1" x14ac:dyDescent="0.3">
      <c r="B9" s="194" t="s">
        <v>1</v>
      </c>
      <c r="C9" s="195"/>
      <c r="D9" s="195"/>
      <c r="E9" s="195"/>
      <c r="F9" s="195"/>
      <c r="G9" s="195"/>
      <c r="H9" s="196"/>
    </row>
    <row r="10" spans="1:8" ht="6" customHeight="1" thickTop="1" x14ac:dyDescent="0.25"/>
    <row r="11" spans="1:8" ht="22.2" hidden="1" customHeight="1" thickTop="1" x14ac:dyDescent="0.25">
      <c r="B11" s="192" t="s">
        <v>2</v>
      </c>
      <c r="C11" s="193"/>
      <c r="D11" s="193"/>
      <c r="E11" s="193"/>
      <c r="F11" s="193"/>
      <c r="G11" s="193"/>
      <c r="H11" s="193"/>
    </row>
    <row r="12" spans="1:8" ht="165.6" hidden="1" customHeight="1" x14ac:dyDescent="0.25">
      <c r="B12" s="11" t="s">
        <v>3</v>
      </c>
      <c r="C12" s="19" t="s">
        <v>4</v>
      </c>
      <c r="D12" s="12" t="s">
        <v>5</v>
      </c>
      <c r="E12" s="12" t="s">
        <v>6</v>
      </c>
      <c r="F12" s="12" t="s">
        <v>7</v>
      </c>
      <c r="G12" s="12" t="s">
        <v>8</v>
      </c>
      <c r="H12" s="12" t="s">
        <v>9</v>
      </c>
    </row>
    <row r="13" spans="1:8" ht="22.2" hidden="1" customHeight="1" x14ac:dyDescent="0.25">
      <c r="B13" s="9">
        <v>1</v>
      </c>
      <c r="C13" s="4"/>
      <c r="D13" s="4"/>
      <c r="E13" s="4"/>
      <c r="F13" s="5" t="str">
        <f>IF(E13="","Valor por definir",_xlfn.XLOOKUP(E13,'TABLA DE SMMLV'!$A$1:$A$32,'TABLA DE SMMLV'!$B$1:$B$32,"ERROR"))</f>
        <v>Valor por definir</v>
      </c>
      <c r="G13" s="4"/>
      <c r="H13" s="16" t="e">
        <f>#REF!/$F$20</f>
        <v>#REF!</v>
      </c>
    </row>
    <row r="14" spans="1:8" ht="22.2" hidden="1" customHeight="1" x14ac:dyDescent="0.25">
      <c r="B14" s="10">
        <v>2</v>
      </c>
      <c r="C14" s="4"/>
      <c r="D14" s="4"/>
      <c r="E14" s="4"/>
      <c r="F14" s="5" t="str">
        <f>IF(E14="","Valor por definir",_xlfn.XLOOKUP(E14,'TABLA DE SMMLV'!$A$1:$A$32,'TABLA DE SMMLV'!$B$1:$B$32,"ERROR"))</f>
        <v>Valor por definir</v>
      </c>
      <c r="G14" s="4"/>
      <c r="H14" s="16" t="e">
        <f>#REF!/$F$20</f>
        <v>#REF!</v>
      </c>
    </row>
    <row r="15" spans="1:8" ht="22.2" hidden="1" customHeight="1" x14ac:dyDescent="0.25">
      <c r="B15" s="9">
        <v>3</v>
      </c>
      <c r="C15" s="4"/>
      <c r="D15" s="4"/>
      <c r="E15" s="4"/>
      <c r="F15" s="5" t="str">
        <f>IF(E15="","Valor por definir",_xlfn.XLOOKUP(E15,'TABLA DE SMMLV'!$A$1:$A$32,'TABLA DE SMMLV'!$B$1:$B$32,"ERROR"))</f>
        <v>Valor por definir</v>
      </c>
      <c r="G15" s="4"/>
      <c r="H15" s="16" t="e">
        <f>#REF!/$F$20</f>
        <v>#REF!</v>
      </c>
    </row>
    <row r="16" spans="1:8" ht="22.2" hidden="1" customHeight="1" x14ac:dyDescent="0.25">
      <c r="B16" s="10">
        <v>4</v>
      </c>
      <c r="C16" s="4"/>
      <c r="D16" s="4"/>
      <c r="E16" s="4"/>
      <c r="F16" s="5" t="str">
        <f>IF(E16="","Valor por definir",_xlfn.XLOOKUP(E16,'TABLA DE SMMLV'!$A$1:$A$32,'TABLA DE SMMLV'!$B$1:$B$32,"ERROR"))</f>
        <v>Valor por definir</v>
      </c>
      <c r="G16" s="4"/>
      <c r="H16" s="16" t="e">
        <f>#REF!/$F$20</f>
        <v>#REF!</v>
      </c>
    </row>
    <row r="17" spans="1:8" ht="22.2" hidden="1" customHeight="1" x14ac:dyDescent="0.25">
      <c r="B17" s="9">
        <v>5</v>
      </c>
      <c r="C17" s="4"/>
      <c r="D17" s="4"/>
      <c r="E17" s="4"/>
      <c r="F17" s="5" t="str">
        <f>IF(E17="","Valor por definir",_xlfn.XLOOKUP(E17,'TABLA DE SMMLV'!$A$1:$A$32,'TABLA DE SMMLV'!$B$1:$B$32,"ERROR"))</f>
        <v>Valor por definir</v>
      </c>
      <c r="G17" s="4"/>
      <c r="H17" s="16" t="e">
        <f>#REF!/$F$20</f>
        <v>#REF!</v>
      </c>
    </row>
    <row r="18" spans="1:8" ht="22.2" hidden="1" customHeight="1" x14ac:dyDescent="0.25">
      <c r="B18" s="10">
        <v>6</v>
      </c>
      <c r="C18" s="4"/>
      <c r="D18" s="4"/>
      <c r="E18" s="4"/>
      <c r="F18" s="5" t="str">
        <f>IF(E18="","Valor por definir",_xlfn.XLOOKUP(E18,'TABLA DE SMMLV'!$A$1:$A$32,'TABLA DE SMMLV'!$B$1:$B$32,"ERROR"))</f>
        <v>Valor por definir</v>
      </c>
      <c r="G18" s="4"/>
      <c r="H18" s="16" t="e">
        <f>#REF!/$F$20</f>
        <v>#REF!</v>
      </c>
    </row>
    <row r="19" spans="1:8" ht="22.2" hidden="1" customHeight="1" x14ac:dyDescent="0.25">
      <c r="B19" s="9">
        <v>7</v>
      </c>
      <c r="C19" s="4"/>
      <c r="D19" s="4"/>
      <c r="E19" s="4"/>
      <c r="F19" s="5" t="str">
        <f>IF(E19="","Valor por definir",_xlfn.XLOOKUP(E19,'TABLA DE SMMLV'!$A$1:$A$32,'TABLA DE SMMLV'!$B$1:$B$32,"ERROR"))</f>
        <v>Valor por definir</v>
      </c>
      <c r="G19" s="4"/>
      <c r="H19" s="16" t="e">
        <f>#REF!/$F$20</f>
        <v>#REF!</v>
      </c>
    </row>
    <row r="20" spans="1:8" ht="22.2" hidden="1" customHeight="1" x14ac:dyDescent="0.25">
      <c r="B20" s="100" t="s">
        <v>10</v>
      </c>
      <c r="C20" s="101" t="s">
        <v>11</v>
      </c>
      <c r="D20" s="18">
        <v>3411038010</v>
      </c>
      <c r="E20" s="18" t="s">
        <v>12</v>
      </c>
      <c r="F20" s="18">
        <f>D20/1750905</f>
        <v>1948.1571016131657</v>
      </c>
      <c r="G20" s="102" t="s">
        <v>13</v>
      </c>
      <c r="H20" s="17" t="e">
        <f>#REF!/$F$20</f>
        <v>#REF!</v>
      </c>
    </row>
    <row r="21" spans="1:8" ht="6" customHeight="1" x14ac:dyDescent="0.25"/>
    <row r="22" spans="1:8" s="61" customFormat="1" ht="14.4" thickBot="1" x14ac:dyDescent="0.3">
      <c r="A22" s="61" t="s">
        <v>14</v>
      </c>
      <c r="D22" s="61" t="s">
        <v>15</v>
      </c>
      <c r="E22" s="61" t="s">
        <v>16</v>
      </c>
      <c r="F22" s="61" t="s">
        <v>17</v>
      </c>
      <c r="G22" s="61" t="s">
        <v>18</v>
      </c>
      <c r="H22" s="61" t="s">
        <v>19</v>
      </c>
    </row>
    <row r="23" spans="1:8" ht="36" customHeight="1" thickTop="1" thickBot="1" x14ac:dyDescent="0.3">
      <c r="B23" s="211" t="s">
        <v>20</v>
      </c>
      <c r="C23" s="212"/>
      <c r="D23" s="212"/>
      <c r="E23" s="212"/>
      <c r="F23" s="212"/>
      <c r="G23" s="212"/>
      <c r="H23" s="213"/>
    </row>
    <row r="24" spans="1:8" s="33" customFormat="1" ht="40.200000000000003" customHeight="1" thickTop="1" x14ac:dyDescent="0.25">
      <c r="A24" s="62" t="s">
        <v>21</v>
      </c>
      <c r="B24" s="184" t="s">
        <v>22</v>
      </c>
      <c r="C24" s="186" t="s">
        <v>23</v>
      </c>
      <c r="D24" s="188" t="s">
        <v>24</v>
      </c>
      <c r="E24" s="197" t="s">
        <v>25</v>
      </c>
      <c r="F24" s="197" t="s">
        <v>26</v>
      </c>
      <c r="G24" s="197" t="s">
        <v>27</v>
      </c>
      <c r="H24" s="190" t="s">
        <v>59</v>
      </c>
    </row>
    <row r="25" spans="1:8" s="33" customFormat="1" ht="39" customHeight="1" x14ac:dyDescent="0.25">
      <c r="A25" s="62"/>
      <c r="B25" s="185"/>
      <c r="C25" s="187"/>
      <c r="D25" s="189"/>
      <c r="E25" s="198"/>
      <c r="F25" s="198"/>
      <c r="G25" s="198"/>
      <c r="H25" s="191"/>
    </row>
    <row r="26" spans="1:8" ht="45" customHeight="1" x14ac:dyDescent="0.25">
      <c r="A26" s="61" t="s">
        <v>29</v>
      </c>
      <c r="B26" s="204">
        <v>1</v>
      </c>
      <c r="C26" s="23" t="s">
        <v>29</v>
      </c>
      <c r="D26" s="23" t="str" cm="1">
        <f t="array" aca="1" ref="D26" ca="1">IFERROR(INDIRECT($A26&amp;D$22),"")</f>
        <v>CONSORCIO EA INTERMODAL</v>
      </c>
      <c r="E26" s="23" t="str" cm="1">
        <f t="array" aca="1" ref="E26" ca="1">IFERROR(INDIRECT($A26&amp;E$22),"")</f>
        <v>CUMPLE</v>
      </c>
      <c r="F26" s="23" t="str" cm="1">
        <f t="array" aca="1" ref="F26" ca="1">IFERROR(INDIRECT($A26&amp;F$22),"")</f>
        <v>CUMPLE</v>
      </c>
      <c r="G26" s="56" t="str" cm="1">
        <f t="array" aca="1" ref="G26" ca="1">IFERROR(INDIRECT($A26&amp;G$22),"")</f>
        <v>CUMPLE</v>
      </c>
      <c r="H26" s="202" t="str" cm="1">
        <f t="array" aca="1" ref="H26" ca="1">IFERROR(INDIRECT($A26&amp;H$22),"")</f>
        <v>CUMPLE</v>
      </c>
    </row>
    <row r="27" spans="1:8" ht="46.95" customHeight="1" x14ac:dyDescent="0.25">
      <c r="A27" s="61" t="s">
        <v>30</v>
      </c>
      <c r="B27" s="204">
        <v>2</v>
      </c>
      <c r="C27" s="23" t="s">
        <v>30</v>
      </c>
      <c r="D27" s="23" t="str" cm="1">
        <f t="array" aca="1" ref="D27" ca="1">IFERROR(INDIRECT($A27&amp;D$22),"")</f>
        <v>CONSORCIO PMTIC CUNDINAMARCA</v>
      </c>
      <c r="E27" s="23" t="str" cm="1">
        <f t="array" aca="1" ref="E27" ca="1">IFERROR(INDIRECT($A27&amp;E$22),"")</f>
        <v>CUMPLE</v>
      </c>
      <c r="F27" s="23" t="str" cm="1">
        <f t="array" aca="1" ref="F27" ca="1">IFERROR(INDIRECT($A27&amp;F$22),"")</f>
        <v>CUMPLE</v>
      </c>
      <c r="G27" s="56" t="str" cm="1">
        <f t="array" aca="1" ref="G27" ca="1">IFERROR(INDIRECT($A27&amp;G$22),"")</f>
        <v>CUMPLE</v>
      </c>
      <c r="H27" s="202" t="str" cm="1">
        <f t="array" aca="1" ref="H27" ca="1">IFERROR(INDIRECT($A27&amp;H$22),"")</f>
        <v>CUMPLE</v>
      </c>
    </row>
    <row r="28" spans="1:8" ht="45" customHeight="1" x14ac:dyDescent="0.25">
      <c r="A28" s="61" t="s">
        <v>31</v>
      </c>
      <c r="B28" s="204">
        <v>3</v>
      </c>
      <c r="C28" s="23" t="s">
        <v>31</v>
      </c>
      <c r="D28" s="23" t="str" cm="1">
        <f t="array" aca="1" ref="D28" ca="1">IFERROR(INDIRECT($A28&amp;D$22),"")</f>
        <v>CONSORCIO MOVILIDAD INTERMODAL 2026</v>
      </c>
      <c r="E28" s="23" t="str" cm="1">
        <f t="array" aca="1" ref="E28" ca="1">IFERROR(INDIRECT($A28&amp;E$22),"")</f>
        <v>CUMPLE</v>
      </c>
      <c r="F28" s="23" t="str" cm="1">
        <f t="array" aca="1" ref="F28" ca="1">IFERROR(INDIRECT($A28&amp;F$22),"")</f>
        <v>NO CUMPLE</v>
      </c>
      <c r="G28" s="56" t="str" cm="1">
        <f t="array" aca="1" ref="G28" ca="1">IFERROR(INDIRECT($A28&amp;G$22),"")</f>
        <v>NO CUMPLE</v>
      </c>
      <c r="H28" s="202" t="str" cm="1">
        <f t="array" aca="1" ref="H28" ca="1">IFERROR(INDIRECT($A28&amp;H$22),"")</f>
        <v>RECHAZADO</v>
      </c>
    </row>
    <row r="29" spans="1:8" ht="45" customHeight="1" x14ac:dyDescent="0.25">
      <c r="A29" s="61" t="s">
        <v>32</v>
      </c>
      <c r="B29" s="204">
        <v>4</v>
      </c>
      <c r="C29" s="23" t="s">
        <v>32</v>
      </c>
      <c r="D29" s="23" t="str" cm="1">
        <f t="array" aca="1" ref="D29" ca="1">IFERROR(INDIRECT($A29&amp;D$22),"")</f>
        <v>CONSORCIO CONEXIÓN INTERMODAL</v>
      </c>
      <c r="E29" s="23" t="str" cm="1">
        <f t="array" aca="1" ref="E29" ca="1">IFERROR(INDIRECT($A29&amp;E$22),"")</f>
        <v>CUMPLE</v>
      </c>
      <c r="F29" s="23" t="str" cm="1">
        <f t="array" aca="1" ref="F29" ca="1">IFERROR(INDIRECT($A29&amp;F$22),"")</f>
        <v>CUMPLE</v>
      </c>
      <c r="G29" s="56" t="str" cm="1">
        <f t="array" aca="1" ref="G29" ca="1">IFERROR(INDIRECT($A29&amp;G$22),"")</f>
        <v>CUMPLE</v>
      </c>
      <c r="H29" s="202" t="str" cm="1">
        <f t="array" aca="1" ref="H29" ca="1">IFERROR(INDIRECT($A29&amp;H$22),"")</f>
        <v>CUMPLE</v>
      </c>
    </row>
    <row r="30" spans="1:8" ht="45" customHeight="1" x14ac:dyDescent="0.25">
      <c r="A30" s="61" t="s">
        <v>33</v>
      </c>
      <c r="B30" s="204">
        <v>5</v>
      </c>
      <c r="C30" s="23" t="s">
        <v>33</v>
      </c>
      <c r="D30" s="23" t="str" cm="1">
        <f t="array" aca="1" ref="D30" ca="1">IFERROR(INDIRECT($A30&amp;D$22),"")</f>
        <v>CONSULTORA CENTRAL S.A.S- BIC</v>
      </c>
      <c r="E30" s="23" t="str" cm="1">
        <f t="array" aca="1" ref="E30" ca="1">IFERROR(INDIRECT($A30&amp;E$22),"")</f>
        <v>CUMPLE</v>
      </c>
      <c r="F30" s="23" t="str" cm="1">
        <f t="array" aca="1" ref="F30" ca="1">IFERROR(INDIRECT($A30&amp;F$22),"")</f>
        <v>CUMPLE</v>
      </c>
      <c r="G30" s="56" t="str" cm="1">
        <f t="array" aca="1" ref="G30" ca="1">IFERROR(INDIRECT($A30&amp;G$22),"")</f>
        <v>CUMPLE</v>
      </c>
      <c r="H30" s="202" t="str" cm="1">
        <f t="array" aca="1" ref="H30" ca="1">IFERROR(INDIRECT($A30&amp;H$22),"")</f>
        <v>CUMPLE</v>
      </c>
    </row>
    <row r="31" spans="1:8" ht="45" customHeight="1" x14ac:dyDescent="0.25">
      <c r="A31" s="61" t="s">
        <v>34</v>
      </c>
      <c r="B31" s="204">
        <v>6</v>
      </c>
      <c r="C31" s="23" t="s">
        <v>34</v>
      </c>
      <c r="D31" s="23" t="str" cm="1">
        <f t="array" aca="1" ref="D31" ca="1">IFERROR(INDIRECT($A31&amp;D$22),"")</f>
        <v>STEER DAVIES &amp; GLEAVE LIMITED SUCURSAL COLOMBIA</v>
      </c>
      <c r="E31" s="23" t="str" cm="1">
        <f t="array" aca="1" ref="E31" ca="1">IFERROR(INDIRECT($A31&amp;E$22),"")</f>
        <v>NO CUMPLE</v>
      </c>
      <c r="F31" s="23" t="str" cm="1">
        <f t="array" aca="1" ref="F31" ca="1">IFERROR(INDIRECT($A31&amp;F$22),"")</f>
        <v>CUMPLE</v>
      </c>
      <c r="G31" s="56" t="str" cm="1">
        <f t="array" aca="1" ref="G31" ca="1">IFERROR(INDIRECT($A31&amp;G$22),"")</f>
        <v>CUMPLE</v>
      </c>
      <c r="H31" s="202" t="str" cm="1">
        <f t="array" aca="1" ref="H31" ca="1">IFERROR(INDIRECT($A31&amp;H$22),"")</f>
        <v>RECHAZADO</v>
      </c>
    </row>
    <row r="32" spans="1:8" ht="45" customHeight="1" x14ac:dyDescent="0.25">
      <c r="A32" s="61" t="s">
        <v>36</v>
      </c>
      <c r="B32" s="204">
        <v>7</v>
      </c>
      <c r="C32" s="23" t="s">
        <v>36</v>
      </c>
      <c r="D32" s="23" t="str" cm="1">
        <f t="array" aca="1" ref="D32" ca="1">IFERROR(INDIRECT($A32&amp;D$22),"")</f>
        <v>UNION TEMPORAL IDOM - POA</v>
      </c>
      <c r="E32" s="23" t="str" cm="1">
        <f t="array" aca="1" ref="E32" ca="1">IFERROR(INDIRECT($A32&amp;E$22),"")</f>
        <v>CUMPLE</v>
      </c>
      <c r="F32" s="23" t="str" cm="1">
        <f t="array" aca="1" ref="F32" ca="1">IFERROR(INDIRECT($A32&amp;F$22),"")</f>
        <v>CUMPLE</v>
      </c>
      <c r="G32" s="56" t="str" cm="1">
        <f t="array" aca="1" ref="G32" ca="1">IFERROR(INDIRECT($A32&amp;G$22),"")</f>
        <v>CUMPLE</v>
      </c>
      <c r="H32" s="202" t="str" cm="1">
        <f t="array" aca="1" ref="H32" ca="1">IFERROR(INDIRECT($A32&amp;H$22),"")</f>
        <v>CUMPLE</v>
      </c>
    </row>
    <row r="33" spans="1:8" ht="45" customHeight="1" x14ac:dyDescent="0.25">
      <c r="A33" s="61" t="s">
        <v>37</v>
      </c>
      <c r="B33" s="204">
        <v>8</v>
      </c>
      <c r="C33" s="23" t="s">
        <v>37</v>
      </c>
      <c r="D33" s="23" t="str" cm="1">
        <f t="array" aca="1" ref="D33" ca="1">IFERROR(INDIRECT($A33&amp;D$22),"")</f>
        <v>Consorcio SIGMA GP – CNC Intermodal</v>
      </c>
      <c r="E33" s="23" t="str" cm="1">
        <f t="array" aca="1" ref="E33" ca="1">IFERROR(INDIRECT($A33&amp;E$22),"")</f>
        <v>CUMPLE</v>
      </c>
      <c r="F33" s="23" t="str" cm="1">
        <f t="array" aca="1" ref="F33" ca="1">IFERROR(INDIRECT($A33&amp;F$22),"")</f>
        <v>CUMPLE</v>
      </c>
      <c r="G33" s="56" t="str" cm="1">
        <f t="array" aca="1" ref="G33" ca="1">IFERROR(INDIRECT($A33&amp;G$22),"")</f>
        <v>CUMPLE</v>
      </c>
      <c r="H33" s="202" t="str" cm="1">
        <f t="array" aca="1" ref="H33" ca="1">IFERROR(INDIRECT($A33&amp;H$22),"")</f>
        <v>CUMPLE</v>
      </c>
    </row>
    <row r="34" spans="1:8" ht="45" customHeight="1" x14ac:dyDescent="0.25">
      <c r="A34" s="61" t="s">
        <v>38</v>
      </c>
      <c r="B34" s="204">
        <v>9</v>
      </c>
      <c r="C34" s="23" t="s">
        <v>38</v>
      </c>
      <c r="D34" s="23" t="str" cm="1">
        <f t="array" aca="1" ref="D34" ca="1">IFERROR(INDIRECT($A34&amp;D$22),"")</f>
        <v>CONSORCIO PLANEACIÓN INTERMODAL IMC 2026</v>
      </c>
      <c r="E34" s="23" t="str" cm="1">
        <f t="array" aca="1" ref="E34" ca="1">IFERROR(INDIRECT($A34&amp;E$22),"")</f>
        <v>CUMPLE</v>
      </c>
      <c r="F34" s="23" t="str" cm="1">
        <f t="array" aca="1" ref="F34" ca="1">IFERROR(INDIRECT($A34&amp;F$22),"")</f>
        <v>NO CUMPLE</v>
      </c>
      <c r="G34" s="56" t="str" cm="1">
        <f t="array" aca="1" ref="G34" ca="1">IFERROR(INDIRECT($A34&amp;G$22),"")</f>
        <v>NO CUMPLE</v>
      </c>
      <c r="H34" s="202" t="str" cm="1">
        <f t="array" aca="1" ref="H34" ca="1">IFERROR(INDIRECT($A34&amp;H$22),"")</f>
        <v>RECHAZADO</v>
      </c>
    </row>
    <row r="35" spans="1:8" ht="45" customHeight="1" x14ac:dyDescent="0.25">
      <c r="A35" s="61" t="s">
        <v>39</v>
      </c>
      <c r="B35" s="204">
        <v>10</v>
      </c>
      <c r="C35" s="23" t="s">
        <v>39</v>
      </c>
      <c r="D35" s="23" t="str" cm="1">
        <f t="array" aca="1" ref="D35" ca="1">IFERROR(INDIRECT($A35&amp;D$22),"")</f>
        <v>CAL Y MAYOR COLOMBIA S.A.S</v>
      </c>
      <c r="E35" s="23" t="str" cm="1">
        <f t="array" aca="1" ref="E35" ca="1">IFERROR(INDIRECT($A35&amp;E$22),"")</f>
        <v>CUMPLE</v>
      </c>
      <c r="F35" s="23" t="str" cm="1">
        <f t="array" aca="1" ref="F35" ca="1">IFERROR(INDIRECT($A35&amp;F$22),"")</f>
        <v>CUMPLE</v>
      </c>
      <c r="G35" s="56" t="str" cm="1">
        <f t="array" aca="1" ref="G35" ca="1">IFERROR(INDIRECT($A35&amp;G$22),"")</f>
        <v>NO CUMPLE</v>
      </c>
      <c r="H35" s="202" t="s">
        <v>35</v>
      </c>
    </row>
    <row r="36" spans="1:8" ht="45" customHeight="1" x14ac:dyDescent="0.25">
      <c r="A36" s="61" t="s">
        <v>40</v>
      </c>
      <c r="B36" s="204">
        <v>11</v>
      </c>
      <c r="C36" s="23" t="s">
        <v>40</v>
      </c>
      <c r="D36" s="23" t="str" cm="1">
        <f t="array" aca="1" ref="D36" ca="1">IFERROR(INDIRECT($A36&amp;D$22),"")</f>
        <v>CONSULTORIA ARQUITECTURA Y CONSTRUCCION CONARCON S A S</v>
      </c>
      <c r="E36" s="23" t="str" cm="1">
        <f t="array" aca="1" ref="E36" ca="1">IFERROR(INDIRECT($A36&amp;E$22),"")</f>
        <v>CUMPLE</v>
      </c>
      <c r="F36" s="23" t="str" cm="1">
        <f t="array" aca="1" ref="F36" ca="1">IFERROR(INDIRECT($A36&amp;F$22),"")</f>
        <v>NO CUMPLE</v>
      </c>
      <c r="G36" s="56" t="str" cm="1">
        <f t="array" aca="1" ref="G36" ca="1">IFERROR(INDIRECT($A36&amp;G$22),"")</f>
        <v>NO CUMPLE</v>
      </c>
      <c r="H36" s="202" t="s">
        <v>35</v>
      </c>
    </row>
    <row r="37" spans="1:8" ht="45" customHeight="1" thickBot="1" x14ac:dyDescent="0.3">
      <c r="A37" s="61" t="s">
        <v>41</v>
      </c>
      <c r="B37" s="205">
        <v>12</v>
      </c>
      <c r="C37" s="91" t="s">
        <v>41</v>
      </c>
      <c r="D37" s="91" t="str" cm="1">
        <f t="array" aca="1" ref="D37" ca="1">IFERROR(INDIRECT($A37&amp;D$22),"")</f>
        <v>CONSORCIO PMTIC 2026</v>
      </c>
      <c r="E37" s="91" t="str" cm="1">
        <f t="array" aca="1" ref="E37" ca="1">IFERROR(INDIRECT($A37&amp;E$22),"")</f>
        <v>CUMPLE</v>
      </c>
      <c r="F37" s="91" t="str" cm="1">
        <f t="array" aca="1" ref="F37" ca="1">IFERROR(INDIRECT($A37&amp;F$22),"")</f>
        <v>CUMPLE</v>
      </c>
      <c r="G37" s="92" t="str" cm="1">
        <f t="array" aca="1" ref="G37" ca="1">IFERROR(INDIRECT($A37&amp;G$22),"")</f>
        <v>CUMPLE</v>
      </c>
      <c r="H37" s="203" t="str" cm="1">
        <f t="array" aca="1" ref="H37" ca="1">IFERROR(INDIRECT($A37&amp;H$22),"")</f>
        <v>CUMPLE</v>
      </c>
    </row>
    <row r="38" spans="1:8" ht="14.4" thickTop="1" x14ac:dyDescent="0.25"/>
    <row r="39" spans="1:8" ht="6" customHeight="1" x14ac:dyDescent="0.25"/>
    <row r="40" spans="1:8" ht="6" customHeight="1" x14ac:dyDescent="0.25"/>
  </sheetData>
  <sheetProtection formatCells="0" formatColumns="0" formatRows="0"/>
  <mergeCells count="12">
    <mergeCell ref="B1:H4"/>
    <mergeCell ref="C5:H6"/>
    <mergeCell ref="B23:H23"/>
    <mergeCell ref="B24:B25"/>
    <mergeCell ref="C24:C25"/>
    <mergeCell ref="D24:D25"/>
    <mergeCell ref="B11:H11"/>
    <mergeCell ref="B9:H9"/>
    <mergeCell ref="G24:G25"/>
    <mergeCell ref="H24:H25"/>
    <mergeCell ref="E24:E25"/>
    <mergeCell ref="F24:F25"/>
  </mergeCells>
  <phoneticPr fontId="21" type="noConversion"/>
  <conditionalFormatting sqref="E26:G37">
    <cfRule type="cellIs" dxfId="214" priority="9" operator="equal">
      <formula>"CUMPLE"</formula>
    </cfRule>
    <cfRule type="cellIs" dxfId="213" priority="10" operator="equal">
      <formula>"NO CUMPLE"</formula>
    </cfRule>
  </conditionalFormatting>
  <conditionalFormatting sqref="H26">
    <cfRule type="cellIs" dxfId="212" priority="2" operator="equal">
      <formula>"RECHAZADO"</formula>
    </cfRule>
  </conditionalFormatting>
  <conditionalFormatting sqref="H26:H37">
    <cfRule type="cellIs" dxfId="211" priority="1" operator="equal">
      <formula>"CUMPLE"</formula>
    </cfRule>
    <cfRule type="cellIs" dxfId="210" priority="7" operator="equal">
      <formula>"HABILITADO"</formula>
    </cfRule>
    <cfRule type="cellIs" dxfId="209" priority="8" operator="equal">
      <formula>"NO HABILITADO"</formula>
    </cfRule>
  </conditionalFormatting>
  <conditionalFormatting sqref="H28:H29">
    <cfRule type="cellIs" dxfId="208" priority="3" operator="equal">
      <formula>"RECHAZADO"</formula>
    </cfRule>
  </conditionalFormatting>
  <conditionalFormatting sqref="H31">
    <cfRule type="cellIs" dxfId="207" priority="6" operator="equal">
      <formula>"RECHAZADO"</formula>
    </cfRule>
  </conditionalFormatting>
  <conditionalFormatting sqref="H33:H36">
    <cfRule type="cellIs" dxfId="206" priority="4" operator="equal">
      <formula>"RECHAZADO"</formula>
    </cfRule>
  </conditionalFormatting>
  <pageMargins left="0.75" right="0.75" top="1" bottom="1" header="0.5" footer="0.5"/>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F4E26-B6A7-4483-A0FE-89F213C26497}">
  <sheetPr codeName="Hoja2"/>
  <dimension ref="A1:AI55"/>
  <sheetViews>
    <sheetView showGridLines="0" zoomScale="46" zoomScaleNormal="46" workbookViewId="0">
      <selection activeCell="C10" sqref="C10"/>
    </sheetView>
  </sheetViews>
  <sheetFormatPr baseColWidth="10" defaultColWidth="8.88671875" defaultRowHeight="13.2" x14ac:dyDescent="0.3"/>
  <cols>
    <col min="1" max="1" width="5" style="37" customWidth="1"/>
    <col min="2" max="2" width="23.109375" style="37" customWidth="1"/>
    <col min="3" max="3" width="44.44140625" style="37" customWidth="1"/>
    <col min="4" max="5" width="16.6640625" style="37" customWidth="1"/>
    <col min="6" max="6" width="62.33203125" style="37" customWidth="1"/>
    <col min="7" max="9" width="16.6640625" style="37" customWidth="1"/>
    <col min="10" max="28" width="19.33203125" style="37" customWidth="1"/>
    <col min="29" max="29" width="23" style="37" customWidth="1"/>
    <col min="30" max="32" width="19.33203125" style="37" customWidth="1"/>
    <col min="33" max="33" width="139" style="37" customWidth="1"/>
    <col min="34" max="34" width="8.88671875" style="37"/>
    <col min="35" max="35" width="173.6640625" style="37" customWidth="1"/>
    <col min="36" max="16384" width="8.88671875" style="37"/>
  </cols>
  <sheetData>
    <row r="1" spans="1:33" s="34" customFormat="1" ht="13.2" customHeight="1" x14ac:dyDescent="0.3">
      <c r="A1" s="174" t="s">
        <v>0</v>
      </c>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row>
    <row r="2" spans="1:33" s="34" customFormat="1" ht="25.5" customHeight="1" x14ac:dyDescent="0.3">
      <c r="A2" s="174"/>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row>
    <row r="3" spans="1:33" s="34" customFormat="1" x14ac:dyDescent="0.3">
      <c r="A3" s="174"/>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row>
    <row r="4" spans="1:33" s="35" customFormat="1" x14ac:dyDescent="0.3">
      <c r="A4" s="174"/>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row>
    <row r="5" spans="1:33" s="35" customFormat="1" ht="15.45" customHeight="1" x14ac:dyDescent="0.3">
      <c r="A5" s="36"/>
      <c r="B5" s="174" t="s">
        <v>42</v>
      </c>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row>
    <row r="6" spans="1:33" s="35" customFormat="1" ht="15.45" customHeight="1" x14ac:dyDescent="0.3">
      <c r="A6" s="36"/>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row>
    <row r="7" spans="1:33" s="35" customFormat="1" ht="15.45" customHeight="1" x14ac:dyDescent="0.3">
      <c r="A7" s="36"/>
      <c r="B7" s="103"/>
      <c r="C7" s="103"/>
      <c r="D7" s="103"/>
      <c r="E7" s="103"/>
      <c r="F7" s="103"/>
      <c r="G7" s="103"/>
      <c r="H7" s="103"/>
      <c r="I7" s="103"/>
      <c r="J7" s="103"/>
      <c r="K7" s="103"/>
      <c r="L7" s="103"/>
      <c r="M7" s="103"/>
      <c r="N7" s="103"/>
      <c r="O7" s="103"/>
      <c r="P7" s="103"/>
      <c r="Q7" s="103"/>
    </row>
    <row r="8" spans="1:33" s="35" customFormat="1" ht="15.45" customHeight="1" thickBot="1" x14ac:dyDescent="0.35">
      <c r="A8" s="36"/>
      <c r="B8" s="103"/>
      <c r="C8" s="103"/>
      <c r="D8" s="103"/>
      <c r="E8" s="103"/>
      <c r="F8" s="103"/>
      <c r="G8" s="103"/>
      <c r="H8" s="103"/>
      <c r="I8" s="103"/>
      <c r="J8" s="103"/>
      <c r="K8" s="103"/>
      <c r="L8" s="103"/>
      <c r="M8" s="103"/>
      <c r="N8" s="103"/>
      <c r="O8" s="103"/>
      <c r="P8" s="103"/>
      <c r="Q8" s="103"/>
    </row>
    <row r="9" spans="1:33" ht="34.200000000000003" customHeight="1" thickTop="1" x14ac:dyDescent="0.3">
      <c r="A9" s="175" t="s">
        <v>43</v>
      </c>
      <c r="B9" s="176"/>
      <c r="C9" s="176"/>
      <c r="D9" s="176"/>
      <c r="E9" s="176"/>
      <c r="F9" s="176"/>
      <c r="G9" s="176"/>
      <c r="H9" s="176"/>
      <c r="I9" s="177"/>
    </row>
    <row r="10" spans="1:33" ht="36" customHeight="1" x14ac:dyDescent="0.3">
      <c r="A10" s="178" t="s">
        <v>24</v>
      </c>
      <c r="B10" s="179"/>
      <c r="C10" s="105"/>
      <c r="D10" s="179" t="s">
        <v>44</v>
      </c>
      <c r="E10" s="179"/>
      <c r="F10" s="105"/>
      <c r="G10" s="104" t="s">
        <v>45</v>
      </c>
      <c r="H10" s="180"/>
      <c r="I10" s="181"/>
    </row>
    <row r="11" spans="1:33" ht="36" customHeight="1" thickBot="1" x14ac:dyDescent="0.35">
      <c r="A11" s="150" t="s">
        <v>46</v>
      </c>
      <c r="B11" s="151"/>
      <c r="C11" s="57"/>
      <c r="D11" s="151" t="s">
        <v>47</v>
      </c>
      <c r="E11" s="151"/>
      <c r="F11" s="57"/>
      <c r="G11" s="107" t="s">
        <v>48</v>
      </c>
      <c r="H11" s="152"/>
      <c r="I11" s="153"/>
    </row>
    <row r="12" spans="1:33" ht="22.2" hidden="1" customHeight="1" thickBot="1" x14ac:dyDescent="0.35">
      <c r="A12" s="154" t="s">
        <v>2</v>
      </c>
      <c r="B12" s="155"/>
      <c r="C12" s="155"/>
      <c r="D12" s="155"/>
      <c r="E12" s="155"/>
      <c r="F12" s="155"/>
      <c r="G12" s="155"/>
      <c r="H12" s="155"/>
      <c r="I12" s="155"/>
      <c r="J12" s="156"/>
      <c r="K12" s="156"/>
      <c r="L12" s="156"/>
      <c r="M12" s="156"/>
      <c r="N12" s="156"/>
      <c r="O12" s="157"/>
    </row>
    <row r="13" spans="1:33" ht="165.6" hidden="1" customHeight="1" thickTop="1" x14ac:dyDescent="0.3">
      <c r="A13" s="11" t="s">
        <v>3</v>
      </c>
      <c r="B13" s="19" t="s">
        <v>49</v>
      </c>
      <c r="C13" s="19" t="s">
        <v>4</v>
      </c>
      <c r="D13" s="12" t="s">
        <v>5</v>
      </c>
      <c r="E13" s="12" t="s">
        <v>6</v>
      </c>
      <c r="F13" s="12" t="s">
        <v>7</v>
      </c>
      <c r="G13" s="12" t="s">
        <v>8</v>
      </c>
      <c r="H13" s="12" t="s">
        <v>50</v>
      </c>
      <c r="I13" s="12" t="s">
        <v>51</v>
      </c>
      <c r="J13" s="12" t="s">
        <v>52</v>
      </c>
      <c r="K13" s="12" t="s">
        <v>53</v>
      </c>
      <c r="L13" s="20" t="s">
        <v>54</v>
      </c>
      <c r="M13" s="12" t="s">
        <v>9</v>
      </c>
      <c r="N13" s="12" t="s">
        <v>55</v>
      </c>
      <c r="O13" s="13" t="s">
        <v>56</v>
      </c>
    </row>
    <row r="14" spans="1:33" ht="22.2" hidden="1" customHeight="1" thickTop="1" x14ac:dyDescent="0.3">
      <c r="A14" s="9">
        <v>1</v>
      </c>
      <c r="B14" s="4"/>
      <c r="C14" s="4"/>
      <c r="D14" s="4"/>
      <c r="E14" s="4"/>
      <c r="F14" s="5" t="str">
        <f>IF(E14="","Valor por definir",_xlfn.XLOOKUP(E14,'TABLA DE SMMLV'!$A$1:$A$32,'TABLA DE SMMLV'!$B$1:$B$32,"ERROR"))</f>
        <v>Valor por definir</v>
      </c>
      <c r="G14" s="4"/>
      <c r="H14" s="4"/>
      <c r="I14" s="4" t="str">
        <f t="shared" ref="I14:I20" si="0">IF(F14="","Valor por definir",IFERROR(G14/F14,"Revisar datos"))</f>
        <v>Revisar datos</v>
      </c>
      <c r="J14" s="4"/>
      <c r="K14" s="4"/>
      <c r="L14" s="15">
        <f>H14*J14*K14</f>
        <v>0</v>
      </c>
      <c r="M14" s="16">
        <f t="shared" ref="M14:M21" si="1">L14/$F$21</f>
        <v>0</v>
      </c>
      <c r="N14" s="4"/>
      <c r="O14" s="6"/>
    </row>
    <row r="15" spans="1:33" ht="22.2" hidden="1" customHeight="1" thickTop="1" x14ac:dyDescent="0.3">
      <c r="A15" s="10">
        <v>2</v>
      </c>
      <c r="B15" s="4"/>
      <c r="C15" s="4"/>
      <c r="D15" s="4"/>
      <c r="E15" s="4"/>
      <c r="F15" s="5" t="str">
        <f>IF(E15="","Valor por definir",_xlfn.XLOOKUP(E15,'TABLA DE SMMLV'!$A$1:$A$32,'TABLA DE SMMLV'!$B$1:$B$32,"ERROR"))</f>
        <v>Valor por definir</v>
      </c>
      <c r="G15" s="4"/>
      <c r="H15" s="4"/>
      <c r="I15" s="4" t="str">
        <f t="shared" si="0"/>
        <v>Revisar datos</v>
      </c>
      <c r="J15" s="4"/>
      <c r="K15" s="4"/>
      <c r="L15" s="15">
        <f t="shared" ref="L15:L20" si="2">H15*J15*K15</f>
        <v>0</v>
      </c>
      <c r="M15" s="16">
        <f t="shared" si="1"/>
        <v>0</v>
      </c>
      <c r="N15" s="4"/>
      <c r="O15" s="6"/>
    </row>
    <row r="16" spans="1:33" ht="22.2" hidden="1" customHeight="1" thickTop="1" x14ac:dyDescent="0.3">
      <c r="A16" s="9">
        <v>3</v>
      </c>
      <c r="B16" s="4"/>
      <c r="C16" s="4"/>
      <c r="D16" s="4"/>
      <c r="E16" s="4"/>
      <c r="F16" s="5" t="str">
        <f>IF(E16="","Valor por definir",_xlfn.XLOOKUP(E16,'TABLA DE SMMLV'!$A$1:$A$32,'TABLA DE SMMLV'!$B$1:$B$32,"ERROR"))</f>
        <v>Valor por definir</v>
      </c>
      <c r="G16" s="4"/>
      <c r="H16" s="4"/>
      <c r="I16" s="4" t="str">
        <f t="shared" si="0"/>
        <v>Revisar datos</v>
      </c>
      <c r="J16" s="4"/>
      <c r="K16" s="4"/>
      <c r="L16" s="15">
        <f>H16*J16*K16</f>
        <v>0</v>
      </c>
      <c r="M16" s="16">
        <f t="shared" si="1"/>
        <v>0</v>
      </c>
      <c r="N16" s="4"/>
      <c r="O16" s="6"/>
    </row>
    <row r="17" spans="1:35" ht="22.2" hidden="1" customHeight="1" thickTop="1" x14ac:dyDescent="0.3">
      <c r="A17" s="10">
        <v>4</v>
      </c>
      <c r="B17" s="4"/>
      <c r="C17" s="4"/>
      <c r="D17" s="4"/>
      <c r="E17" s="4"/>
      <c r="F17" s="5" t="str">
        <f>IF(E17="","Valor por definir",_xlfn.XLOOKUP(E17,'TABLA DE SMMLV'!$A$1:$A$32,'TABLA DE SMMLV'!$B$1:$B$32,"ERROR"))</f>
        <v>Valor por definir</v>
      </c>
      <c r="G17" s="4"/>
      <c r="H17" s="4"/>
      <c r="I17" s="4" t="str">
        <f t="shared" si="0"/>
        <v>Revisar datos</v>
      </c>
      <c r="J17" s="4"/>
      <c r="K17" s="4"/>
      <c r="L17" s="15">
        <f>H17*J17*K17</f>
        <v>0</v>
      </c>
      <c r="M17" s="16">
        <f t="shared" si="1"/>
        <v>0</v>
      </c>
      <c r="N17" s="4"/>
      <c r="O17" s="6"/>
    </row>
    <row r="18" spans="1:35" ht="22.2" hidden="1" customHeight="1" thickTop="1" x14ac:dyDescent="0.3">
      <c r="A18" s="9">
        <v>5</v>
      </c>
      <c r="B18" s="4"/>
      <c r="C18" s="4"/>
      <c r="D18" s="4"/>
      <c r="E18" s="4"/>
      <c r="F18" s="5" t="str">
        <f>IF(E18="","Valor por definir",_xlfn.XLOOKUP(E18,'TABLA DE SMMLV'!$A$1:$A$32,'TABLA DE SMMLV'!$B$1:$B$32,"ERROR"))</f>
        <v>Valor por definir</v>
      </c>
      <c r="G18" s="4"/>
      <c r="H18" s="4"/>
      <c r="I18" s="4" t="str">
        <f t="shared" si="0"/>
        <v>Revisar datos</v>
      </c>
      <c r="J18" s="4"/>
      <c r="K18" s="4"/>
      <c r="L18" s="15">
        <f>H18*J18*K18</f>
        <v>0</v>
      </c>
      <c r="M18" s="16">
        <f t="shared" si="1"/>
        <v>0</v>
      </c>
      <c r="N18" s="4"/>
      <c r="O18" s="6"/>
    </row>
    <row r="19" spans="1:35" ht="22.2" hidden="1" customHeight="1" thickTop="1" x14ac:dyDescent="0.3">
      <c r="A19" s="10">
        <v>6</v>
      </c>
      <c r="B19" s="4"/>
      <c r="C19" s="4"/>
      <c r="D19" s="4"/>
      <c r="E19" s="4"/>
      <c r="F19" s="5" t="str">
        <f>IF(E19="","Valor por definir",_xlfn.XLOOKUP(E19,'TABLA DE SMMLV'!$A$1:$A$32,'TABLA DE SMMLV'!$B$1:$B$32,"ERROR"))</f>
        <v>Valor por definir</v>
      </c>
      <c r="G19" s="4"/>
      <c r="H19" s="4"/>
      <c r="I19" s="4" t="str">
        <f t="shared" si="0"/>
        <v>Revisar datos</v>
      </c>
      <c r="J19" s="4"/>
      <c r="K19" s="4"/>
      <c r="L19" s="15">
        <f>H19*J19*K19</f>
        <v>0</v>
      </c>
      <c r="M19" s="16">
        <f t="shared" si="1"/>
        <v>0</v>
      </c>
      <c r="N19" s="4"/>
      <c r="O19" s="6"/>
    </row>
    <row r="20" spans="1:35" ht="22.2" hidden="1" customHeight="1" thickTop="1" x14ac:dyDescent="0.3">
      <c r="A20" s="9">
        <v>7</v>
      </c>
      <c r="B20" s="4"/>
      <c r="C20" s="4"/>
      <c r="D20" s="4"/>
      <c r="E20" s="4"/>
      <c r="F20" s="5" t="str">
        <f>IF(E20="","Valor por definir",_xlfn.XLOOKUP(E20,'TABLA DE SMMLV'!$A$1:$A$32,'TABLA DE SMMLV'!$B$1:$B$32,"ERROR"))</f>
        <v>Valor por definir</v>
      </c>
      <c r="G20" s="4"/>
      <c r="H20" s="4"/>
      <c r="I20" s="4" t="str">
        <f t="shared" si="0"/>
        <v>Revisar datos</v>
      </c>
      <c r="J20" s="4"/>
      <c r="K20" s="4"/>
      <c r="L20" s="15">
        <f t="shared" si="2"/>
        <v>0</v>
      </c>
      <c r="M20" s="16">
        <f t="shared" si="1"/>
        <v>0</v>
      </c>
      <c r="N20" s="4"/>
      <c r="O20" s="6"/>
    </row>
    <row r="21" spans="1:35" ht="22.2" hidden="1" customHeight="1" thickTop="1" x14ac:dyDescent="0.3">
      <c r="A21" s="158" t="s">
        <v>10</v>
      </c>
      <c r="B21" s="159"/>
      <c r="C21" s="101" t="s">
        <v>11</v>
      </c>
      <c r="D21" s="18">
        <v>3411038010</v>
      </c>
      <c r="E21" s="18" t="s">
        <v>12</v>
      </c>
      <c r="F21" s="18">
        <f>D21/1750905</f>
        <v>1948.1571016131657</v>
      </c>
      <c r="G21" s="160" t="s">
        <v>13</v>
      </c>
      <c r="H21" s="160"/>
      <c r="I21" s="160"/>
      <c r="J21" s="160"/>
      <c r="K21" s="160"/>
      <c r="L21" s="7">
        <f>SUM(L14:L20)</f>
        <v>0</v>
      </c>
      <c r="M21" s="17">
        <f t="shared" si="1"/>
        <v>0</v>
      </c>
      <c r="N21" s="7"/>
      <c r="O21" s="8"/>
    </row>
    <row r="22" spans="1:35" ht="6" customHeight="1" thickTop="1" x14ac:dyDescent="0.3"/>
    <row r="23" spans="1:35" ht="13.8" thickBot="1" x14ac:dyDescent="0.35"/>
    <row r="24" spans="1:35" ht="36" customHeight="1" thickTop="1" x14ac:dyDescent="0.3">
      <c r="A24" s="161" t="s">
        <v>57</v>
      </c>
      <c r="B24" s="162"/>
      <c r="C24" s="162"/>
      <c r="D24" s="162"/>
      <c r="E24" s="162"/>
      <c r="F24" s="162"/>
      <c r="G24" s="162"/>
      <c r="H24" s="162"/>
      <c r="I24" s="163"/>
      <c r="J24" s="38"/>
      <c r="K24" s="38"/>
      <c r="L24" s="38"/>
      <c r="M24" s="38"/>
      <c r="N24" s="38"/>
      <c r="O24" s="38"/>
    </row>
    <row r="25" spans="1:35" ht="36" customHeight="1" x14ac:dyDescent="0.3">
      <c r="A25" s="164" t="s">
        <v>58</v>
      </c>
      <c r="B25" s="165"/>
      <c r="C25" s="165"/>
      <c r="D25" s="106" t="s">
        <v>59</v>
      </c>
      <c r="E25" s="166" t="s">
        <v>28</v>
      </c>
      <c r="F25" s="167"/>
      <c r="G25" s="167"/>
      <c r="H25" s="167"/>
      <c r="I25" s="168"/>
      <c r="J25" s="39"/>
      <c r="K25" s="39"/>
      <c r="L25" s="39"/>
      <c r="M25" s="39"/>
      <c r="N25" s="39"/>
      <c r="O25" s="39"/>
    </row>
    <row r="26" spans="1:35" ht="45.6" customHeight="1" thickBot="1" x14ac:dyDescent="0.35">
      <c r="A26" s="169" t="s">
        <v>60</v>
      </c>
      <c r="B26" s="170"/>
      <c r="C26" s="170"/>
      <c r="D26" s="40"/>
      <c r="E26" s="171"/>
      <c r="F26" s="172"/>
      <c r="G26" s="172"/>
      <c r="H26" s="172"/>
      <c r="I26" s="173"/>
      <c r="J26" s="41"/>
      <c r="K26" s="41"/>
      <c r="L26" s="41"/>
      <c r="M26" s="41"/>
      <c r="N26" s="41"/>
      <c r="O26" s="41"/>
    </row>
    <row r="27" spans="1:35" ht="14.4" thickTop="1" thickBot="1" x14ac:dyDescent="0.35"/>
    <row r="28" spans="1:35" ht="36" customHeight="1" thickTop="1" x14ac:dyDescent="0.3">
      <c r="A28" s="132" t="s">
        <v>61</v>
      </c>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4"/>
    </row>
    <row r="29" spans="1:35" ht="28.95" customHeight="1" x14ac:dyDescent="0.3">
      <c r="A29" s="137" t="s">
        <v>3</v>
      </c>
      <c r="B29" s="131" t="s">
        <v>62</v>
      </c>
      <c r="C29" s="148" t="s">
        <v>63</v>
      </c>
      <c r="D29" s="130" t="s">
        <v>64</v>
      </c>
      <c r="E29" s="145" t="s">
        <v>65</v>
      </c>
      <c r="F29" s="145"/>
      <c r="G29" s="130" t="s">
        <v>4</v>
      </c>
      <c r="H29" s="146" t="s">
        <v>66</v>
      </c>
      <c r="I29" s="146"/>
      <c r="J29" s="130" t="s">
        <v>67</v>
      </c>
      <c r="K29" s="130" t="s">
        <v>68</v>
      </c>
      <c r="L29" s="130" t="s">
        <v>69</v>
      </c>
      <c r="M29" s="130" t="s">
        <v>70</v>
      </c>
      <c r="N29" s="131" t="s">
        <v>71</v>
      </c>
      <c r="O29" s="124" t="s">
        <v>72</v>
      </c>
      <c r="P29" s="124"/>
      <c r="Q29" s="124"/>
      <c r="R29" s="124"/>
      <c r="S29" s="124"/>
      <c r="T29" s="124"/>
      <c r="U29" s="124"/>
      <c r="V29" s="124"/>
      <c r="W29" s="124"/>
      <c r="X29" s="124"/>
      <c r="Y29" s="124"/>
      <c r="Z29" s="124"/>
      <c r="AA29" s="124"/>
      <c r="AB29" s="124"/>
      <c r="AC29" s="124"/>
      <c r="AD29" s="124"/>
      <c r="AE29" s="124"/>
      <c r="AF29" s="124"/>
      <c r="AG29" s="144"/>
    </row>
    <row r="30" spans="1:35" ht="28.95" customHeight="1" x14ac:dyDescent="0.3">
      <c r="A30" s="137"/>
      <c r="B30" s="131"/>
      <c r="C30" s="148"/>
      <c r="D30" s="130"/>
      <c r="E30" s="145" t="s">
        <v>73</v>
      </c>
      <c r="F30" s="145" t="s">
        <v>74</v>
      </c>
      <c r="G30" s="130"/>
      <c r="H30" s="130" t="s">
        <v>75</v>
      </c>
      <c r="I30" s="146" t="s">
        <v>76</v>
      </c>
      <c r="J30" s="130"/>
      <c r="K30" s="130"/>
      <c r="L30" s="130"/>
      <c r="M30" s="130"/>
      <c r="N30" s="131"/>
      <c r="O30" s="127" t="s">
        <v>77</v>
      </c>
      <c r="P30" s="131" t="s">
        <v>53</v>
      </c>
      <c r="Q30" s="130" t="s">
        <v>78</v>
      </c>
      <c r="R30" s="147" t="s">
        <v>9</v>
      </c>
      <c r="S30" s="129" t="s">
        <v>79</v>
      </c>
      <c r="T30" s="123" t="s">
        <v>80</v>
      </c>
      <c r="U30" s="124"/>
      <c r="V30" s="124"/>
      <c r="W30" s="124"/>
      <c r="X30" s="124"/>
      <c r="Y30" s="124"/>
      <c r="Z30" s="124"/>
      <c r="AA30" s="125"/>
      <c r="AB30" s="126" t="s">
        <v>81</v>
      </c>
      <c r="AC30" s="127"/>
      <c r="AD30" s="128"/>
      <c r="AE30" s="129" t="s">
        <v>82</v>
      </c>
      <c r="AF30" s="129" t="s">
        <v>83</v>
      </c>
      <c r="AG30" s="149" t="s">
        <v>28</v>
      </c>
    </row>
    <row r="31" spans="1:35" ht="124.2" customHeight="1" x14ac:dyDescent="0.3">
      <c r="A31" s="137"/>
      <c r="B31" s="131"/>
      <c r="C31" s="148"/>
      <c r="D31" s="130"/>
      <c r="E31" s="145"/>
      <c r="F31" s="145"/>
      <c r="G31" s="130"/>
      <c r="H31" s="130"/>
      <c r="I31" s="146"/>
      <c r="J31" s="130"/>
      <c r="K31" s="130"/>
      <c r="L31" s="130"/>
      <c r="M31" s="130"/>
      <c r="N31" s="131"/>
      <c r="O31" s="127"/>
      <c r="P31" s="131"/>
      <c r="Q31" s="130"/>
      <c r="R31" s="147"/>
      <c r="S31" s="129"/>
      <c r="T31" s="96" t="s">
        <v>84</v>
      </c>
      <c r="U31" s="97" t="s">
        <v>85</v>
      </c>
      <c r="V31" s="97" t="s">
        <v>86</v>
      </c>
      <c r="W31" s="97" t="s">
        <v>87</v>
      </c>
      <c r="X31" s="97" t="s">
        <v>88</v>
      </c>
      <c r="Y31" s="97" t="s">
        <v>89</v>
      </c>
      <c r="Z31" s="97" t="s">
        <v>90</v>
      </c>
      <c r="AA31" s="98" t="s">
        <v>59</v>
      </c>
      <c r="AB31" s="96" t="s">
        <v>91</v>
      </c>
      <c r="AC31" s="97" t="s">
        <v>92</v>
      </c>
      <c r="AD31" s="98" t="s">
        <v>59</v>
      </c>
      <c r="AE31" s="129"/>
      <c r="AF31" s="129"/>
      <c r="AG31" s="149"/>
    </row>
    <row r="32" spans="1:35" ht="44.4" customHeight="1" x14ac:dyDescent="0.3">
      <c r="A32" s="72">
        <v>1</v>
      </c>
      <c r="B32" s="63"/>
      <c r="C32" s="24"/>
      <c r="D32" s="25"/>
      <c r="E32" s="63"/>
      <c r="F32" s="25"/>
      <c r="G32" s="25"/>
      <c r="H32" s="25"/>
      <c r="I32" s="26"/>
      <c r="J32" s="26"/>
      <c r="K32" s="27"/>
      <c r="L32" s="27"/>
      <c r="M32" s="47"/>
      <c r="N32" s="28"/>
      <c r="O32" s="70">
        <f>N32/(_xlfn.XLOOKUP(M32,'TABLA DE SMMLV'!$A$1:$A$32,'TABLA DE SMMLV'!$B$1:$B$32,"0"))</f>
        <v>0</v>
      </c>
      <c r="P32" s="58">
        <v>0</v>
      </c>
      <c r="Q32" s="30">
        <f>IF(AF32="CUMPLE",I32*O32*P32,0)</f>
        <v>0</v>
      </c>
      <c r="R32" s="69">
        <f>Q32/(3411038010/1750905)</f>
        <v>0</v>
      </c>
      <c r="S32" s="21"/>
      <c r="T32" s="43"/>
      <c r="U32" s="31"/>
      <c r="V32" s="31"/>
      <c r="W32" s="31"/>
      <c r="X32" s="31"/>
      <c r="Y32" s="31"/>
      <c r="Z32" s="31"/>
      <c r="AA32" s="44" t="str">
        <f>IF(AND(OR(T32="SI",T32="NO APLICA"),
      OR(U32="SI",U32="NO APLICA"),
      OR(V32="SI",V32="NO APLICA"),
      OR(W32="SI",W32="NO APLICA"),
      OR(X32="SI",X32="NO APLICA"),
      OR(Y32="SI",Y32="NO APLICA"),
      OR(Z32="SI",Z32="NO APLICA")),
   "CUMPLE",
   "NO CUMPLE")</f>
        <v>NO CUMPLE</v>
      </c>
      <c r="AB32" s="43"/>
      <c r="AC32" s="31"/>
      <c r="AD32" s="44" t="str">
        <f>IF(AND(OR(AB32="SI",AB32="NO APLICA"),
      OR(AC32="SI",AC32="NO APLICA")),
   "CUMPLE",
   "NO CUMPLE")</f>
        <v>NO CUMPLE</v>
      </c>
      <c r="AE32" s="21"/>
      <c r="AF32" s="46" t="str">
        <f>IF(AND(OR(S32="CUMPLE",S32="NO APLICA"),
      OR(AA32="CUMPLE",AA32="NO APLICA"),
      OR(AD32="CUMPLE",AD32="NO APLICA"),
      OR(AE32="CUMPLE",AE32="NO APLICA")),
   "CUMPLE",
   "NO CUMPLE")</f>
        <v>NO CUMPLE</v>
      </c>
      <c r="AG32" s="71"/>
      <c r="AI32" s="74"/>
    </row>
    <row r="33" spans="1:35" ht="44.4" customHeight="1" x14ac:dyDescent="0.3">
      <c r="A33" s="72">
        <v>2</v>
      </c>
      <c r="B33" s="63"/>
      <c r="C33" s="24"/>
      <c r="D33" s="25"/>
      <c r="E33" s="63"/>
      <c r="F33" s="25"/>
      <c r="G33" s="25"/>
      <c r="H33" s="25"/>
      <c r="I33" s="26"/>
      <c r="J33" s="26"/>
      <c r="K33" s="27"/>
      <c r="L33" s="27"/>
      <c r="M33" s="47"/>
      <c r="N33" s="28"/>
      <c r="O33" s="70">
        <f>N33/(_xlfn.XLOOKUP(M33,'TABLA DE SMMLV'!$A$1:$A$32,'TABLA DE SMMLV'!$B$1:$B$32,"0"))</f>
        <v>0</v>
      </c>
      <c r="P33" s="58">
        <v>0</v>
      </c>
      <c r="Q33" s="30">
        <f t="shared" ref="Q33:Q38" si="3">IF(AF33="CUMPLE",I33*O33*P33,0)</f>
        <v>0</v>
      </c>
      <c r="R33" s="69">
        <f t="shared" ref="R33:R38" si="4">Q33/(3411038010/1750905)</f>
        <v>0</v>
      </c>
      <c r="S33" s="21"/>
      <c r="T33" s="43"/>
      <c r="U33" s="31"/>
      <c r="V33" s="31"/>
      <c r="W33" s="31"/>
      <c r="X33" s="31"/>
      <c r="Y33" s="31"/>
      <c r="Z33" s="31"/>
      <c r="AA33" s="44" t="str">
        <f t="shared" ref="AA33:AA38" si="5">IF(AND(OR(T33="SI",T33="NO APLICA"),
      OR(U33="SI",U33="NO APLICA"),
      OR(V33="SI",V33="NO APLICA"),
      OR(W33="SI",W33="NO APLICA"),
      OR(X33="SI",X33="NO APLICA"),
      OR(Y33="SI",Y33="NO APLICA"),
      OR(Z33="SI",Z33="NO APLICA")),
   "CUMPLE",
   "NO CUMPLE")</f>
        <v>NO CUMPLE</v>
      </c>
      <c r="AB33" s="43"/>
      <c r="AC33" s="31"/>
      <c r="AD33" s="44" t="str">
        <f t="shared" ref="AD33:AD38" si="6">IF(AND(OR(AB33="SI",AB33="NO APLICA"),
      OR(AC33="SI",AC33="NO APLICA")),
   "CUMPLE",
   "NO CUMPLE")</f>
        <v>NO CUMPLE</v>
      </c>
      <c r="AE33" s="21"/>
      <c r="AF33" s="46" t="str">
        <f t="shared" ref="AF33:AF38" si="7">IF(AND(OR(S33="CUMPLE",S33="NO APLICA"),
      OR(AA33="CUMPLE",AA33="NO APLICA"),
      OR(AD33="CUMPLE",AD33="NO APLICA"),
      OR(AE33="CUMPLE",AE33="NO APLICA")),
   "CUMPLE",
   "NO CUMPLE")</f>
        <v>NO CUMPLE</v>
      </c>
      <c r="AG33" s="71"/>
      <c r="AI33" s="74"/>
    </row>
    <row r="34" spans="1:35" ht="44.4" customHeight="1" x14ac:dyDescent="0.3">
      <c r="A34" s="72">
        <v>3</v>
      </c>
      <c r="B34" s="63"/>
      <c r="C34" s="24"/>
      <c r="D34" s="25"/>
      <c r="E34" s="63"/>
      <c r="F34" s="25"/>
      <c r="G34" s="25"/>
      <c r="H34" s="25"/>
      <c r="I34" s="26"/>
      <c r="J34" s="26"/>
      <c r="K34" s="27"/>
      <c r="L34" s="27"/>
      <c r="M34" s="47"/>
      <c r="N34" s="28"/>
      <c r="O34" s="70">
        <f>N34/(_xlfn.XLOOKUP(M34,'TABLA DE SMMLV'!$A$1:$A$32,'TABLA DE SMMLV'!$B$1:$B$32,"0"))</f>
        <v>0</v>
      </c>
      <c r="P34" s="58">
        <v>0</v>
      </c>
      <c r="Q34" s="30">
        <f t="shared" si="3"/>
        <v>0</v>
      </c>
      <c r="R34" s="69">
        <f t="shared" si="4"/>
        <v>0</v>
      </c>
      <c r="S34" s="21"/>
      <c r="T34" s="43"/>
      <c r="U34" s="31"/>
      <c r="V34" s="31"/>
      <c r="W34" s="31"/>
      <c r="X34" s="31"/>
      <c r="Y34" s="31"/>
      <c r="Z34" s="31"/>
      <c r="AA34" s="44" t="str">
        <f>IF(AND(OR(T34="SI",T34="NO APLICA"),
      OR(U34="SI",U34="NO APLICA"),
      OR(V34="SI",V34="NO APLICA"),
      OR(W34="SI",W34="NO APLICA"),
      OR(X34="SI",X34="NO APLICA"),
      OR(Y34="SI",Y34="NO APLICA"),
      OR(Z34="SI",Z34="NO APLICA")),
   "CUMPLE",
   "NO CUMPLE")</f>
        <v>NO CUMPLE</v>
      </c>
      <c r="AB34" s="43"/>
      <c r="AC34" s="31"/>
      <c r="AD34" s="44" t="str">
        <f t="shared" si="6"/>
        <v>NO CUMPLE</v>
      </c>
      <c r="AE34" s="21"/>
      <c r="AF34" s="46" t="str">
        <f>IF(AND(OR(S34="CUMPLE",S34="NO APLICA"),
      OR(AA34="CUMPLE",AA34="NO APLICA"),
      OR(AD34="CUMPLE",AD34="NO APLICA"),
      OR(AE34="CUMPLE",AE34="NO APLICA")),
   "CUMPLE",
   "NO CUMPLE")</f>
        <v>NO CUMPLE</v>
      </c>
      <c r="AG34" s="71"/>
      <c r="AI34" s="75"/>
    </row>
    <row r="35" spans="1:35" ht="44.4" customHeight="1" x14ac:dyDescent="0.3">
      <c r="A35" s="72">
        <v>4</v>
      </c>
      <c r="B35" s="63"/>
      <c r="C35" s="24"/>
      <c r="D35" s="25"/>
      <c r="E35" s="63"/>
      <c r="F35" s="25"/>
      <c r="G35" s="25"/>
      <c r="H35" s="25"/>
      <c r="I35" s="26"/>
      <c r="J35" s="26"/>
      <c r="K35" s="27"/>
      <c r="L35" s="27"/>
      <c r="M35" s="47"/>
      <c r="N35" s="28"/>
      <c r="O35" s="70">
        <f>N35/(_xlfn.XLOOKUP(M35,'TABLA DE SMMLV'!$A$1:$A$32,'TABLA DE SMMLV'!$B$1:$B$32,"0"))</f>
        <v>0</v>
      </c>
      <c r="P35" s="58">
        <v>0</v>
      </c>
      <c r="Q35" s="30">
        <f t="shared" si="3"/>
        <v>0</v>
      </c>
      <c r="R35" s="69">
        <f t="shared" si="4"/>
        <v>0</v>
      </c>
      <c r="S35" s="21"/>
      <c r="T35" s="43"/>
      <c r="U35" s="31"/>
      <c r="V35" s="31"/>
      <c r="W35" s="31"/>
      <c r="X35" s="31"/>
      <c r="Y35" s="31"/>
      <c r="Z35" s="31"/>
      <c r="AA35" s="44" t="str">
        <f>IF(AND(OR(T35="SI",T35="NO APLICA"),
      OR(U35="SI",U35="NO APLICA"),
      OR(V35="SI",V35="NO APLICA"),
      OR(W35="SI",W35="NO APLICA"),
      OR(X35="SI",X35="NO APLICA"),
      OR(Y35="SI",Y35="NO APLICA"),
      OR(Z35="SI",Z35="NO APLICA")),
   "CUMPLE",
   "NO CUMPLE")</f>
        <v>NO CUMPLE</v>
      </c>
      <c r="AB35" s="43"/>
      <c r="AC35" s="31"/>
      <c r="AD35" s="44" t="str">
        <f>IF(AND(OR(AB35="SI",AB35="NO APLICA"),
      OR(AC35="SI",AC35="NO APLICA")),
   "CUMPLE",
   "NO CUMPLE")</f>
        <v>NO CUMPLE</v>
      </c>
      <c r="AE35" s="21"/>
      <c r="AF35" s="46" t="str">
        <f>IF(AND(OR(S35="CUMPLE",S35="NO APLICA"),
      OR(AA35="CUMPLE",AA35="NO APLICA"),
      OR(AD35="CUMPLE",AD35="NO APLICA"),
      OR(AE35="CUMPLE",AE35="NO APLICA")),
   "CUMPLE",
   "NO CUMPLE")</f>
        <v>NO CUMPLE</v>
      </c>
      <c r="AG35" s="71"/>
      <c r="AI35" s="74"/>
    </row>
    <row r="36" spans="1:35" ht="44.4" customHeight="1" x14ac:dyDescent="0.3">
      <c r="A36" s="22">
        <v>5</v>
      </c>
      <c r="B36" s="23"/>
      <c r="C36" s="24"/>
      <c r="D36" s="25"/>
      <c r="E36" s="23"/>
      <c r="F36" s="25"/>
      <c r="G36" s="25"/>
      <c r="H36" s="25"/>
      <c r="I36" s="26"/>
      <c r="J36" s="26"/>
      <c r="K36" s="27"/>
      <c r="L36" s="27"/>
      <c r="M36" s="47"/>
      <c r="N36" s="28"/>
      <c r="O36" s="29">
        <f>N36/(_xlfn.XLOOKUP(M36,'TABLA DE SMMLV'!$A$1:$A$32,'TABLA DE SMMLV'!$B$1:$B$32,"0"))</f>
        <v>0</v>
      </c>
      <c r="P36" s="58">
        <v>0</v>
      </c>
      <c r="Q36" s="30">
        <f t="shared" si="3"/>
        <v>0</v>
      </c>
      <c r="R36" s="69">
        <f t="shared" si="4"/>
        <v>0</v>
      </c>
      <c r="S36" s="21"/>
      <c r="T36" s="43"/>
      <c r="U36" s="31"/>
      <c r="V36" s="31"/>
      <c r="W36" s="31"/>
      <c r="X36" s="31"/>
      <c r="Y36" s="31"/>
      <c r="Z36" s="31"/>
      <c r="AA36" s="44" t="str">
        <f t="shared" si="5"/>
        <v>NO CUMPLE</v>
      </c>
      <c r="AB36" s="43"/>
      <c r="AC36" s="31"/>
      <c r="AD36" s="44" t="str">
        <f t="shared" si="6"/>
        <v>NO CUMPLE</v>
      </c>
      <c r="AE36" s="21"/>
      <c r="AF36" s="46" t="str">
        <f t="shared" si="7"/>
        <v>NO CUMPLE</v>
      </c>
      <c r="AG36" s="45"/>
      <c r="AI36" s="75"/>
    </row>
    <row r="37" spans="1:35" ht="44.4" customHeight="1" x14ac:dyDescent="0.3">
      <c r="A37" s="22">
        <v>6</v>
      </c>
      <c r="B37" s="23"/>
      <c r="C37" s="24"/>
      <c r="D37" s="25"/>
      <c r="E37" s="23"/>
      <c r="F37" s="25"/>
      <c r="G37" s="25"/>
      <c r="H37" s="25"/>
      <c r="I37" s="26"/>
      <c r="J37" s="26"/>
      <c r="K37" s="27"/>
      <c r="L37" s="27"/>
      <c r="M37" s="47"/>
      <c r="N37" s="28"/>
      <c r="O37" s="29">
        <f>N37/(_xlfn.XLOOKUP(M37,'TABLA DE SMMLV'!$A$1:$A$32,'TABLA DE SMMLV'!$B$1:$B$32,"0"))</f>
        <v>0</v>
      </c>
      <c r="P37" s="58">
        <v>0</v>
      </c>
      <c r="Q37" s="30">
        <f t="shared" si="3"/>
        <v>0</v>
      </c>
      <c r="R37" s="69">
        <f t="shared" si="4"/>
        <v>0</v>
      </c>
      <c r="S37" s="21"/>
      <c r="T37" s="43"/>
      <c r="U37" s="31"/>
      <c r="V37" s="31"/>
      <c r="W37" s="31"/>
      <c r="X37" s="31"/>
      <c r="Y37" s="31"/>
      <c r="Z37" s="31"/>
      <c r="AA37" s="44" t="str">
        <f t="shared" si="5"/>
        <v>NO CUMPLE</v>
      </c>
      <c r="AB37" s="43"/>
      <c r="AC37" s="31"/>
      <c r="AD37" s="44" t="str">
        <f t="shared" si="6"/>
        <v>NO CUMPLE</v>
      </c>
      <c r="AE37" s="21"/>
      <c r="AF37" s="46" t="str">
        <f t="shared" si="7"/>
        <v>NO CUMPLE</v>
      </c>
      <c r="AG37" s="45"/>
      <c r="AI37" s="75"/>
    </row>
    <row r="38" spans="1:35" ht="44.4" customHeight="1" x14ac:dyDescent="0.3">
      <c r="A38" s="32">
        <v>7</v>
      </c>
      <c r="B38" s="23"/>
      <c r="C38" s="24"/>
      <c r="D38" s="25"/>
      <c r="E38" s="23"/>
      <c r="F38" s="25"/>
      <c r="G38" s="25"/>
      <c r="H38" s="25"/>
      <c r="I38" s="26"/>
      <c r="J38" s="26"/>
      <c r="K38" s="27"/>
      <c r="L38" s="27"/>
      <c r="M38" s="47"/>
      <c r="N38" s="28"/>
      <c r="O38" s="29">
        <f>N38/(_xlfn.XLOOKUP(M38,'TABLA DE SMMLV'!$A$1:$A$32,'TABLA DE SMMLV'!$B$1:$B$32,"0"))</f>
        <v>0</v>
      </c>
      <c r="P38" s="58">
        <v>0</v>
      </c>
      <c r="Q38" s="30">
        <f t="shared" si="3"/>
        <v>0</v>
      </c>
      <c r="R38" s="69">
        <f t="shared" si="4"/>
        <v>0</v>
      </c>
      <c r="S38" s="21"/>
      <c r="T38" s="43"/>
      <c r="U38" s="31"/>
      <c r="V38" s="31"/>
      <c r="W38" s="31"/>
      <c r="X38" s="31"/>
      <c r="Y38" s="31"/>
      <c r="Z38" s="31"/>
      <c r="AA38" s="44" t="str">
        <f t="shared" si="5"/>
        <v>NO CUMPLE</v>
      </c>
      <c r="AB38" s="43"/>
      <c r="AC38" s="31"/>
      <c r="AD38" s="44" t="str">
        <f t="shared" si="6"/>
        <v>NO CUMPLE</v>
      </c>
      <c r="AE38" s="21"/>
      <c r="AF38" s="46" t="str">
        <f t="shared" si="7"/>
        <v>NO CUMPLE</v>
      </c>
      <c r="AG38" s="45"/>
      <c r="AI38" s="75"/>
    </row>
    <row r="39" spans="1:35" ht="34.200000000000003" customHeight="1" thickBot="1" x14ac:dyDescent="0.35">
      <c r="A39" s="138" t="s">
        <v>93</v>
      </c>
      <c r="B39" s="139"/>
      <c r="C39" s="139"/>
      <c r="D39" s="139"/>
      <c r="E39" s="139"/>
      <c r="F39" s="139"/>
      <c r="G39" s="139"/>
      <c r="H39" s="139"/>
      <c r="I39" s="139"/>
      <c r="J39" s="139"/>
      <c r="K39" s="139"/>
      <c r="L39" s="139"/>
      <c r="M39" s="139"/>
      <c r="N39" s="139"/>
      <c r="O39" s="139"/>
      <c r="P39" s="140"/>
      <c r="Q39" s="48">
        <f>SUM(Q32:Q38)</f>
        <v>0</v>
      </c>
      <c r="R39" s="49">
        <f>Q39/(3411038010/1750905)</f>
        <v>0</v>
      </c>
      <c r="S39" s="141"/>
      <c r="T39" s="142"/>
      <c r="U39" s="142"/>
      <c r="V39" s="142"/>
      <c r="W39" s="142"/>
      <c r="X39" s="142"/>
      <c r="Y39" s="142"/>
      <c r="Z39" s="142"/>
      <c r="AA39" s="142"/>
      <c r="AB39" s="142"/>
      <c r="AC39" s="142"/>
      <c r="AD39" s="142"/>
      <c r="AE39" s="142"/>
      <c r="AF39" s="142"/>
      <c r="AG39" s="143"/>
    </row>
    <row r="40" spans="1:35" ht="13.8" thickTop="1" x14ac:dyDescent="0.3">
      <c r="R40" s="73"/>
    </row>
    <row r="41" spans="1:35" ht="6" customHeight="1" x14ac:dyDescent="0.3">
      <c r="O41" s="42"/>
    </row>
    <row r="42" spans="1:35" ht="6" customHeight="1" thickBot="1" x14ac:dyDescent="0.35">
      <c r="R42" s="73"/>
    </row>
    <row r="43" spans="1:35" ht="36" customHeight="1" thickTop="1" x14ac:dyDescent="0.3">
      <c r="A43" s="132" t="s">
        <v>94</v>
      </c>
      <c r="B43" s="133"/>
      <c r="C43" s="133"/>
      <c r="D43" s="133"/>
      <c r="E43" s="133"/>
      <c r="F43" s="133"/>
      <c r="G43" s="133"/>
      <c r="H43" s="133"/>
      <c r="I43" s="133"/>
      <c r="J43" s="133"/>
      <c r="K43" s="134"/>
    </row>
    <row r="44" spans="1:35" ht="52.2" customHeight="1" x14ac:dyDescent="0.3">
      <c r="A44" s="55" t="s">
        <v>95</v>
      </c>
      <c r="B44" s="99" t="s">
        <v>96</v>
      </c>
      <c r="C44" s="99" t="s">
        <v>97</v>
      </c>
      <c r="D44" s="99" t="s">
        <v>98</v>
      </c>
      <c r="E44" s="99" t="s">
        <v>99</v>
      </c>
      <c r="F44" s="99" t="s">
        <v>100</v>
      </c>
      <c r="G44" s="99" t="s">
        <v>56</v>
      </c>
      <c r="H44" s="135" t="s">
        <v>28</v>
      </c>
      <c r="I44" s="135"/>
      <c r="J44" s="135"/>
      <c r="K44" s="136"/>
    </row>
    <row r="45" spans="1:35" ht="48" customHeight="1" x14ac:dyDescent="0.3">
      <c r="A45" s="22" t="s">
        <v>101</v>
      </c>
      <c r="B45" s="50" t="s">
        <v>102</v>
      </c>
      <c r="C45" s="95">
        <v>5</v>
      </c>
      <c r="D45" s="95">
        <v>7</v>
      </c>
      <c r="E45" s="51">
        <f>COUNT(B32:B38)</f>
        <v>0</v>
      </c>
      <c r="F45" s="95" t="s">
        <v>103</v>
      </c>
      <c r="G45" s="31"/>
      <c r="H45" s="121"/>
      <c r="I45" s="121"/>
      <c r="J45" s="121"/>
      <c r="K45" s="122"/>
    </row>
    <row r="46" spans="1:35" ht="48" customHeight="1" x14ac:dyDescent="0.3">
      <c r="A46" s="22">
        <v>2</v>
      </c>
      <c r="B46" s="50" t="s">
        <v>104</v>
      </c>
      <c r="C46" s="120" t="s">
        <v>105</v>
      </c>
      <c r="D46" s="120"/>
      <c r="E46" s="53">
        <f>R39</f>
        <v>0</v>
      </c>
      <c r="F46" s="95" t="s">
        <v>106</v>
      </c>
      <c r="G46" s="31"/>
      <c r="H46" s="121"/>
      <c r="I46" s="121"/>
      <c r="J46" s="121"/>
      <c r="K46" s="122"/>
    </row>
    <row r="47" spans="1:35" ht="48" customHeight="1" x14ac:dyDescent="0.3">
      <c r="A47" s="22">
        <v>3</v>
      </c>
      <c r="B47" s="50" t="s">
        <v>107</v>
      </c>
      <c r="C47" s="120" t="s">
        <v>108</v>
      </c>
      <c r="D47" s="120"/>
      <c r="E47" s="53">
        <f>MAX(R32:R38)</f>
        <v>0</v>
      </c>
      <c r="F47" s="95" t="s">
        <v>109</v>
      </c>
      <c r="G47" s="31"/>
      <c r="H47" s="121"/>
      <c r="I47" s="121"/>
      <c r="J47" s="121"/>
      <c r="K47" s="122"/>
    </row>
    <row r="48" spans="1:35" ht="48" customHeight="1" x14ac:dyDescent="0.3">
      <c r="A48" s="22">
        <v>4</v>
      </c>
      <c r="B48" s="50" t="s">
        <v>110</v>
      </c>
      <c r="C48" s="120" t="s">
        <v>111</v>
      </c>
      <c r="D48" s="120"/>
      <c r="E48" s="51"/>
      <c r="F48" s="95" t="s">
        <v>112</v>
      </c>
      <c r="G48" s="31"/>
      <c r="H48" s="121"/>
      <c r="I48" s="121"/>
      <c r="J48" s="121"/>
      <c r="K48" s="122"/>
    </row>
    <row r="49" spans="1:11" ht="48" customHeight="1" x14ac:dyDescent="0.3">
      <c r="A49" s="22">
        <v>5</v>
      </c>
      <c r="B49" s="50" t="s">
        <v>113</v>
      </c>
      <c r="C49" s="120" t="s">
        <v>114</v>
      </c>
      <c r="D49" s="120"/>
      <c r="E49" s="52"/>
      <c r="F49" s="95" t="s">
        <v>115</v>
      </c>
      <c r="G49" s="31"/>
      <c r="H49" s="121"/>
      <c r="I49" s="121"/>
      <c r="J49" s="121"/>
      <c r="K49" s="122"/>
    </row>
    <row r="50" spans="1:11" ht="48" customHeight="1" x14ac:dyDescent="0.3">
      <c r="A50" s="22">
        <v>6</v>
      </c>
      <c r="B50" s="50" t="s">
        <v>116</v>
      </c>
      <c r="C50" s="120" t="s">
        <v>116</v>
      </c>
      <c r="D50" s="120"/>
      <c r="E50" s="51"/>
      <c r="F50" s="95" t="s">
        <v>117</v>
      </c>
      <c r="G50" s="31"/>
      <c r="H50" s="121"/>
      <c r="I50" s="121"/>
      <c r="J50" s="121"/>
      <c r="K50" s="122"/>
    </row>
    <row r="51" spans="1:11" ht="48" customHeight="1" thickBot="1" x14ac:dyDescent="0.35">
      <c r="A51" s="54">
        <v>7</v>
      </c>
      <c r="B51" s="110" t="s">
        <v>118</v>
      </c>
      <c r="C51" s="110"/>
      <c r="D51" s="110"/>
      <c r="E51" s="110"/>
      <c r="F51" s="110"/>
      <c r="G51" s="40" t="str">
        <f>IF(COUNTIF(G45:G50,"CUMPLE")+COUNTIF(G45:G50,"NO APLICA")=ROWS(G45:G50),"CUMPLE","NO CUMPLE")</f>
        <v>NO CUMPLE</v>
      </c>
      <c r="H51" s="111"/>
      <c r="I51" s="111"/>
      <c r="J51" s="111"/>
      <c r="K51" s="112"/>
    </row>
    <row r="52" spans="1:11" ht="6" customHeight="1" thickTop="1" thickBot="1" x14ac:dyDescent="0.35"/>
    <row r="53" spans="1:11" ht="46.95" customHeight="1" thickTop="1" x14ac:dyDescent="0.3">
      <c r="A53" s="113" t="s">
        <v>119</v>
      </c>
      <c r="B53" s="114"/>
      <c r="C53" s="114"/>
      <c r="D53" s="114"/>
      <c r="E53" s="114"/>
      <c r="F53" s="114"/>
      <c r="G53" s="114"/>
      <c r="H53" s="114"/>
      <c r="I53" s="114"/>
      <c r="J53" s="114"/>
      <c r="K53" s="115"/>
    </row>
    <row r="54" spans="1:11" ht="46.95" customHeight="1" thickBot="1" x14ac:dyDescent="0.35">
      <c r="A54" s="116" t="s">
        <v>120</v>
      </c>
      <c r="B54" s="117"/>
      <c r="C54" s="117"/>
      <c r="D54" s="117"/>
      <c r="E54" s="117"/>
      <c r="F54" s="117"/>
      <c r="G54" s="117"/>
      <c r="H54" s="117"/>
      <c r="I54" s="117"/>
      <c r="J54" s="118"/>
      <c r="K54" s="119"/>
    </row>
    <row r="55" spans="1:11" ht="13.8" thickTop="1" x14ac:dyDescent="0.3"/>
  </sheetData>
  <mergeCells count="65">
    <mergeCell ref="B51:F51"/>
    <mergeCell ref="H51:K51"/>
    <mergeCell ref="A53:K53"/>
    <mergeCell ref="A54:I54"/>
    <mergeCell ref="J54:K54"/>
    <mergeCell ref="C48:D48"/>
    <mergeCell ref="H48:K48"/>
    <mergeCell ref="C49:D49"/>
    <mergeCell ref="H49:K49"/>
    <mergeCell ref="C50:D50"/>
    <mergeCell ref="H50:K50"/>
    <mergeCell ref="C47:D47"/>
    <mergeCell ref="H47:K47"/>
    <mergeCell ref="T30:AA30"/>
    <mergeCell ref="AB30:AD30"/>
    <mergeCell ref="AE30:AE31"/>
    <mergeCell ref="K29:K31"/>
    <mergeCell ref="L29:L31"/>
    <mergeCell ref="M29:M31"/>
    <mergeCell ref="N29:N31"/>
    <mergeCell ref="G29:G31"/>
    <mergeCell ref="A43:K43"/>
    <mergeCell ref="H44:K44"/>
    <mergeCell ref="H45:K45"/>
    <mergeCell ref="C46:D46"/>
    <mergeCell ref="H46:K46"/>
    <mergeCell ref="A29:A31"/>
    <mergeCell ref="A39:P39"/>
    <mergeCell ref="S39:AG39"/>
    <mergeCell ref="O29:AG29"/>
    <mergeCell ref="E30:E31"/>
    <mergeCell ref="F30:F31"/>
    <mergeCell ref="H30:H31"/>
    <mergeCell ref="I30:I31"/>
    <mergeCell ref="O30:O31"/>
    <mergeCell ref="P30:P31"/>
    <mergeCell ref="Q30:Q31"/>
    <mergeCell ref="R30:R31"/>
    <mergeCell ref="S30:S31"/>
    <mergeCell ref="H29:I29"/>
    <mergeCell ref="J29:J31"/>
    <mergeCell ref="B29:B31"/>
    <mergeCell ref="C29:C31"/>
    <mergeCell ref="D29:D31"/>
    <mergeCell ref="E29:F29"/>
    <mergeCell ref="A28:AG28"/>
    <mergeCell ref="AF30:AF31"/>
    <mergeCell ref="AG30:AG31"/>
    <mergeCell ref="A11:B11"/>
    <mergeCell ref="D11:E11"/>
    <mergeCell ref="H11:I11"/>
    <mergeCell ref="A12:O12"/>
    <mergeCell ref="A21:B21"/>
    <mergeCell ref="G21:K21"/>
    <mergeCell ref="A24:I24"/>
    <mergeCell ref="A25:C25"/>
    <mergeCell ref="E25:I25"/>
    <mergeCell ref="A26:C26"/>
    <mergeCell ref="E26:I26"/>
    <mergeCell ref="A1:AG4"/>
    <mergeCell ref="B5:AG6"/>
    <mergeCell ref="A9:I9"/>
    <mergeCell ref="A10:B10"/>
    <mergeCell ref="D10:E10"/>
    <mergeCell ref="H10:I10"/>
  </mergeCells>
  <conditionalFormatting sqref="B48:B49">
    <cfRule type="duplicateValues" dxfId="205" priority="7"/>
  </conditionalFormatting>
  <conditionalFormatting sqref="D26 G45:G51">
    <cfRule type="cellIs" dxfId="204" priority="8" operator="equal">
      <formula>"CUMPLE"</formula>
    </cfRule>
    <cfRule type="cellIs" dxfId="203" priority="9" operator="equal">
      <formula>"NO CUMPLE"</formula>
    </cfRule>
    <cfRule type="cellIs" dxfId="202" priority="10" operator="equal">
      <formula>"SI"</formula>
    </cfRule>
    <cfRule type="cellIs" dxfId="201" priority="11" operator="equal">
      <formula>"NO"</formula>
    </cfRule>
  </conditionalFormatting>
  <conditionalFormatting sqref="J54:K54">
    <cfRule type="cellIs" dxfId="200" priority="1" operator="equal">
      <formula>"HABILITADO"</formula>
    </cfRule>
    <cfRule type="cellIs" dxfId="199" priority="2" operator="equal">
      <formula>"NO HABILITADO"</formula>
    </cfRule>
  </conditionalFormatting>
  <conditionalFormatting sqref="S32:AF38">
    <cfRule type="cellIs" dxfId="198" priority="3" operator="equal">
      <formula>"CUMPLE"</formula>
    </cfRule>
    <cfRule type="cellIs" dxfId="197" priority="4" operator="equal">
      <formula>"NO CUMPLE"</formula>
    </cfRule>
    <cfRule type="cellIs" dxfId="196" priority="5" operator="equal">
      <formula>"SI"</formula>
    </cfRule>
    <cfRule type="cellIs" dxfId="195" priority="6" operator="equal">
      <formula>"NO"</formula>
    </cfRule>
  </conditionalFormatting>
  <dataValidations disablePrompts="1" count="11">
    <dataValidation type="list" allowBlank="1" showInputMessage="1" showErrorMessage="1" sqref="AB32:AC38" xr:uid="{CE2CFC33-2C1B-4E4E-9E83-F64DE6636E5F}">
      <formula1>"SI,NO,NO APLICA"</formula1>
    </dataValidation>
    <dataValidation type="list" allowBlank="1" showInputMessage="1" showErrorMessage="1" sqref="T32:Z38" xr:uid="{9E849085-2689-4040-A71B-E48364F654F1}">
      <formula1>"SI,NO, NO APLICA"</formula1>
    </dataValidation>
    <dataValidation type="list" allowBlank="1" showInputMessage="1" showErrorMessage="1" sqref="S32:S38 AE32:AE38" xr:uid="{A702EE3C-47B2-494E-B404-A2B8B2DECA54}">
      <formula1>"CUMPLE,NO CUMPLE,NO APLICA"</formula1>
    </dataValidation>
    <dataValidation type="list" allowBlank="1" showInputMessage="1" showErrorMessage="1" sqref="H32:H38" xr:uid="{00374CEE-6F4D-4975-91F1-BEAB53F3523D}">
      <formula1>"INDIVIDUAL,CONSORCIO,UNION TEMPORAL,OTRA"</formula1>
    </dataValidation>
    <dataValidation type="list" allowBlank="1" showInputMessage="1" showErrorMessage="1" sqref="D26 G45:G50" xr:uid="{9181C254-7564-4628-ADBE-20C2B49D69BD}">
      <formula1>"CUMPLE,NO CUMPLE,PENDIENTE,N/A"</formula1>
    </dataValidation>
    <dataValidation type="list" allowBlank="1" sqref="J54:K54" xr:uid="{B54C7E31-3D79-4958-840A-91810E437D12}">
      <formula1>"HABILITADO,NO HABILITADO"</formula1>
    </dataValidation>
    <dataValidation type="list" allowBlank="1" sqref="I52" xr:uid="{16A9D1F5-DD54-4E3F-A2F5-1401CD5A59A0}">
      <formula1>"CUMPLE,NO CUMPLE,PENDIENTE,N/A"</formula1>
    </dataValidation>
    <dataValidation type="list" allowBlank="1" sqref="F10" xr:uid="{E58BBB12-2952-4C5E-873B-401DC70F2941}">
      <formula1>"Singular,Plural (Consorcio),Plural (UT)"</formula1>
    </dataValidation>
    <dataValidation type="list" allowBlank="1" sqref="C11 F11" xr:uid="{7ADEF42F-541E-43E2-959A-34F1C42854DD}">
      <formula1>"SÍ,NO"</formula1>
    </dataValidation>
    <dataValidation type="list" allowBlank="1" sqref="O21" xr:uid="{09388049-4C9F-49E8-A5E8-FE6F94266C1E}">
      <formula1>"CUMPLE,NO CUMPLE"</formula1>
    </dataValidation>
    <dataValidation type="list" allowBlank="1" sqref="O14:O21 N13 L13" xr:uid="{6F169C2F-BAA4-4195-A205-A328647CC424}">
      <formula1>"CUMPLE,NO CUMPLE,N/A"</formula1>
    </dataValidation>
  </dataValidations>
  <pageMargins left="0.75" right="0.75" top="1" bottom="1" header="0.5" footer="0.5"/>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B7AD8-0BE8-4763-B2CA-3029CB2CA9A2}">
  <sheetPr codeName="Hoja3"/>
  <dimension ref="A1:AH55"/>
  <sheetViews>
    <sheetView showGridLines="0" topLeftCell="A47" zoomScale="65" zoomScaleNormal="65" workbookViewId="0">
      <selection activeCell="J54" sqref="J54:K54"/>
    </sheetView>
  </sheetViews>
  <sheetFormatPr baseColWidth="10" defaultColWidth="8.88671875" defaultRowHeight="13.2" x14ac:dyDescent="0.3"/>
  <cols>
    <col min="1" max="1" width="5" style="37" customWidth="1"/>
    <col min="2" max="2" width="23.109375" style="37" customWidth="1"/>
    <col min="3" max="3" width="44.44140625" style="37" customWidth="1"/>
    <col min="4" max="4" width="16.6640625" style="37" customWidth="1"/>
    <col min="5" max="5" width="21.6640625" style="37" customWidth="1"/>
    <col min="6" max="6" width="62.33203125" style="37" customWidth="1"/>
    <col min="7" max="9" width="16.6640625" style="37" customWidth="1"/>
    <col min="10" max="28" width="19.33203125" style="37" customWidth="1"/>
    <col min="29" max="29" width="23" style="37" customWidth="1"/>
    <col min="30" max="32" width="19.33203125" style="37" customWidth="1"/>
    <col min="33" max="33" width="139" style="37" customWidth="1"/>
    <col min="34" max="16384" width="8.88671875" style="37"/>
  </cols>
  <sheetData>
    <row r="1" spans="1:33" s="34" customFormat="1" ht="13.2" customHeight="1" x14ac:dyDescent="0.3">
      <c r="A1" s="174" t="s">
        <v>0</v>
      </c>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row>
    <row r="2" spans="1:33" s="34" customFormat="1" ht="25.5" customHeight="1" x14ac:dyDescent="0.3">
      <c r="A2" s="174"/>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row>
    <row r="3" spans="1:33" s="34" customFormat="1" x14ac:dyDescent="0.3">
      <c r="A3" s="174"/>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row>
    <row r="4" spans="1:33" s="35" customFormat="1" x14ac:dyDescent="0.3">
      <c r="A4" s="174"/>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row>
    <row r="5" spans="1:33" s="35" customFormat="1" ht="15.45" customHeight="1" x14ac:dyDescent="0.3">
      <c r="A5" s="36"/>
      <c r="B5" s="174" t="s">
        <v>42</v>
      </c>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row>
    <row r="6" spans="1:33" s="35" customFormat="1" ht="15.45" customHeight="1" x14ac:dyDescent="0.3">
      <c r="A6" s="36"/>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row>
    <row r="7" spans="1:33" s="35" customFormat="1" ht="15.45" customHeight="1" x14ac:dyDescent="0.3">
      <c r="A7" s="36"/>
      <c r="B7" s="103"/>
      <c r="C7" s="103"/>
      <c r="D7" s="103"/>
      <c r="E7" s="103"/>
      <c r="F7" s="103"/>
      <c r="G7" s="103"/>
      <c r="H7" s="103"/>
      <c r="I7" s="103"/>
      <c r="J7" s="103"/>
      <c r="K7" s="103"/>
      <c r="L7" s="103"/>
      <c r="M7" s="103"/>
      <c r="N7" s="103"/>
      <c r="O7" s="103"/>
      <c r="P7" s="103"/>
      <c r="Q7" s="103"/>
    </row>
    <row r="8" spans="1:33" s="35" customFormat="1" ht="15.45" customHeight="1" thickBot="1" x14ac:dyDescent="0.35">
      <c r="A8" s="36"/>
      <c r="B8" s="103"/>
      <c r="C8" s="103"/>
      <c r="D8" s="103"/>
      <c r="E8" s="103"/>
      <c r="F8" s="103"/>
      <c r="G8" s="103"/>
      <c r="H8" s="103"/>
      <c r="I8" s="103"/>
      <c r="J8" s="103"/>
      <c r="K8" s="103"/>
      <c r="L8" s="103"/>
      <c r="M8" s="103"/>
      <c r="N8" s="103"/>
      <c r="O8" s="103"/>
      <c r="P8" s="103"/>
      <c r="Q8" s="103"/>
    </row>
    <row r="9" spans="1:33" ht="34.200000000000003" customHeight="1" thickTop="1" x14ac:dyDescent="0.3">
      <c r="A9" s="175" t="s">
        <v>43</v>
      </c>
      <c r="B9" s="176"/>
      <c r="C9" s="176"/>
      <c r="D9" s="176"/>
      <c r="E9" s="176"/>
      <c r="F9" s="176"/>
      <c r="G9" s="176"/>
      <c r="H9" s="176"/>
      <c r="I9" s="177"/>
    </row>
    <row r="10" spans="1:33" ht="36" customHeight="1" x14ac:dyDescent="0.3">
      <c r="A10" s="178" t="s">
        <v>24</v>
      </c>
      <c r="B10" s="179"/>
      <c r="C10" s="105" t="s">
        <v>121</v>
      </c>
      <c r="D10" s="179" t="s">
        <v>44</v>
      </c>
      <c r="E10" s="179"/>
      <c r="F10" s="105" t="s">
        <v>122</v>
      </c>
      <c r="G10" s="104" t="s">
        <v>45</v>
      </c>
      <c r="H10" s="180" t="s">
        <v>123</v>
      </c>
      <c r="I10" s="181"/>
    </row>
    <row r="11" spans="1:33" ht="36" customHeight="1" thickBot="1" x14ac:dyDescent="0.35">
      <c r="A11" s="150" t="s">
        <v>46</v>
      </c>
      <c r="B11" s="151"/>
      <c r="C11" s="57" t="s">
        <v>124</v>
      </c>
      <c r="D11" s="151" t="s">
        <v>47</v>
      </c>
      <c r="E11" s="151"/>
      <c r="F11" s="57" t="s">
        <v>124</v>
      </c>
      <c r="G11" s="107" t="s">
        <v>48</v>
      </c>
      <c r="H11" s="152">
        <v>46107</v>
      </c>
      <c r="I11" s="153"/>
    </row>
    <row r="12" spans="1:33" ht="22.2" hidden="1" customHeight="1" thickBot="1" x14ac:dyDescent="0.35">
      <c r="A12" s="154" t="s">
        <v>2</v>
      </c>
      <c r="B12" s="155"/>
      <c r="C12" s="155"/>
      <c r="D12" s="155"/>
      <c r="E12" s="155"/>
      <c r="F12" s="155"/>
      <c r="G12" s="155"/>
      <c r="H12" s="155"/>
      <c r="I12" s="155"/>
      <c r="J12" s="156"/>
      <c r="K12" s="156"/>
      <c r="L12" s="156"/>
      <c r="M12" s="156"/>
      <c r="N12" s="156"/>
      <c r="O12" s="157"/>
    </row>
    <row r="13" spans="1:33" ht="165.6" hidden="1" customHeight="1" thickTop="1" x14ac:dyDescent="0.3">
      <c r="A13" s="11" t="s">
        <v>3</v>
      </c>
      <c r="B13" s="19" t="s">
        <v>49</v>
      </c>
      <c r="C13" s="19" t="s">
        <v>4</v>
      </c>
      <c r="D13" s="12" t="s">
        <v>5</v>
      </c>
      <c r="E13" s="12" t="s">
        <v>6</v>
      </c>
      <c r="F13" s="12" t="s">
        <v>7</v>
      </c>
      <c r="G13" s="12" t="s">
        <v>8</v>
      </c>
      <c r="H13" s="12" t="s">
        <v>50</v>
      </c>
      <c r="I13" s="12" t="s">
        <v>51</v>
      </c>
      <c r="J13" s="12" t="s">
        <v>52</v>
      </c>
      <c r="K13" s="12" t="s">
        <v>53</v>
      </c>
      <c r="L13" s="20" t="s">
        <v>54</v>
      </c>
      <c r="M13" s="12" t="s">
        <v>9</v>
      </c>
      <c r="N13" s="12" t="s">
        <v>55</v>
      </c>
      <c r="O13" s="13" t="s">
        <v>56</v>
      </c>
    </row>
    <row r="14" spans="1:33" ht="22.2" hidden="1" customHeight="1" thickTop="1" x14ac:dyDescent="0.3">
      <c r="A14" s="9">
        <v>1</v>
      </c>
      <c r="B14" s="4"/>
      <c r="C14" s="4"/>
      <c r="D14" s="4"/>
      <c r="E14" s="4"/>
      <c r="F14" s="5" t="str">
        <f>IF(E14="","Valor por definir",_xlfn.XLOOKUP(E14,'TABLA DE SMMLV'!$A$1:$A$32,'TABLA DE SMMLV'!$B$1:$B$32,"ERROR"))</f>
        <v>Valor por definir</v>
      </c>
      <c r="G14" s="4"/>
      <c r="H14" s="4"/>
      <c r="I14" s="4" t="str">
        <f t="shared" ref="I14:I20" si="0">IF(F14="","Valor por definir",IFERROR(G14/F14,"Revisar datos"))</f>
        <v>Revisar datos</v>
      </c>
      <c r="J14" s="4"/>
      <c r="K14" s="4"/>
      <c r="L14" s="15">
        <f>H14*J14*K14</f>
        <v>0</v>
      </c>
      <c r="M14" s="16">
        <f t="shared" ref="M14:M21" si="1">L14/$F$21</f>
        <v>0</v>
      </c>
      <c r="N14" s="4"/>
      <c r="O14" s="6"/>
    </row>
    <row r="15" spans="1:33" ht="22.2" hidden="1" customHeight="1" thickTop="1" x14ac:dyDescent="0.3">
      <c r="A15" s="10">
        <v>2</v>
      </c>
      <c r="B15" s="4"/>
      <c r="C15" s="4"/>
      <c r="D15" s="4"/>
      <c r="E15" s="4"/>
      <c r="F15" s="5" t="str">
        <f>IF(E15="","Valor por definir",_xlfn.XLOOKUP(E15,'TABLA DE SMMLV'!$A$1:$A$32,'TABLA DE SMMLV'!$B$1:$B$32,"ERROR"))</f>
        <v>Valor por definir</v>
      </c>
      <c r="G15" s="4"/>
      <c r="H15" s="4"/>
      <c r="I15" s="4" t="str">
        <f t="shared" si="0"/>
        <v>Revisar datos</v>
      </c>
      <c r="J15" s="4"/>
      <c r="K15" s="4"/>
      <c r="L15" s="15">
        <f t="shared" ref="L15:L20" si="2">H15*J15*K15</f>
        <v>0</v>
      </c>
      <c r="M15" s="16">
        <f t="shared" si="1"/>
        <v>0</v>
      </c>
      <c r="N15" s="4"/>
      <c r="O15" s="6"/>
    </row>
    <row r="16" spans="1:33" ht="22.2" hidden="1" customHeight="1" thickTop="1" x14ac:dyDescent="0.3">
      <c r="A16" s="9">
        <v>3</v>
      </c>
      <c r="B16" s="4"/>
      <c r="C16" s="4"/>
      <c r="D16" s="4"/>
      <c r="E16" s="4"/>
      <c r="F16" s="5" t="str">
        <f>IF(E16="","Valor por definir",_xlfn.XLOOKUP(E16,'TABLA DE SMMLV'!$A$1:$A$32,'TABLA DE SMMLV'!$B$1:$B$32,"ERROR"))</f>
        <v>Valor por definir</v>
      </c>
      <c r="G16" s="4"/>
      <c r="H16" s="4"/>
      <c r="I16" s="4" t="str">
        <f t="shared" si="0"/>
        <v>Revisar datos</v>
      </c>
      <c r="J16" s="4"/>
      <c r="K16" s="4"/>
      <c r="L16" s="15">
        <f>H16*J16*K16</f>
        <v>0</v>
      </c>
      <c r="M16" s="16">
        <f t="shared" si="1"/>
        <v>0</v>
      </c>
      <c r="N16" s="4"/>
      <c r="O16" s="6"/>
    </row>
    <row r="17" spans="1:34" ht="22.2" hidden="1" customHeight="1" thickTop="1" x14ac:dyDescent="0.3">
      <c r="A17" s="10">
        <v>4</v>
      </c>
      <c r="B17" s="4"/>
      <c r="C17" s="4"/>
      <c r="D17" s="4"/>
      <c r="E17" s="4"/>
      <c r="F17" s="5" t="str">
        <f>IF(E17="","Valor por definir",_xlfn.XLOOKUP(E17,'TABLA DE SMMLV'!$A$1:$A$32,'TABLA DE SMMLV'!$B$1:$B$32,"ERROR"))</f>
        <v>Valor por definir</v>
      </c>
      <c r="G17" s="4"/>
      <c r="H17" s="4"/>
      <c r="I17" s="4" t="str">
        <f t="shared" si="0"/>
        <v>Revisar datos</v>
      </c>
      <c r="J17" s="4"/>
      <c r="K17" s="4"/>
      <c r="L17" s="15">
        <f>H17*J17*K17</f>
        <v>0</v>
      </c>
      <c r="M17" s="16">
        <f t="shared" si="1"/>
        <v>0</v>
      </c>
      <c r="N17" s="4"/>
      <c r="O17" s="6"/>
    </row>
    <row r="18" spans="1:34" ht="22.2" hidden="1" customHeight="1" thickTop="1" x14ac:dyDescent="0.3">
      <c r="A18" s="9">
        <v>5</v>
      </c>
      <c r="B18" s="4"/>
      <c r="C18" s="4"/>
      <c r="D18" s="4"/>
      <c r="E18" s="4"/>
      <c r="F18" s="5" t="str">
        <f>IF(E18="","Valor por definir",_xlfn.XLOOKUP(E18,'TABLA DE SMMLV'!$A$1:$A$32,'TABLA DE SMMLV'!$B$1:$B$32,"ERROR"))</f>
        <v>Valor por definir</v>
      </c>
      <c r="G18" s="4"/>
      <c r="H18" s="4"/>
      <c r="I18" s="4" t="str">
        <f t="shared" si="0"/>
        <v>Revisar datos</v>
      </c>
      <c r="J18" s="4"/>
      <c r="K18" s="4"/>
      <c r="L18" s="15">
        <f>H18*J18*K18</f>
        <v>0</v>
      </c>
      <c r="M18" s="16">
        <f t="shared" si="1"/>
        <v>0</v>
      </c>
      <c r="N18" s="4"/>
      <c r="O18" s="6"/>
    </row>
    <row r="19" spans="1:34" ht="22.2" hidden="1" customHeight="1" thickTop="1" x14ac:dyDescent="0.3">
      <c r="A19" s="10">
        <v>6</v>
      </c>
      <c r="B19" s="4"/>
      <c r="C19" s="4"/>
      <c r="D19" s="4"/>
      <c r="E19" s="4"/>
      <c r="F19" s="5" t="str">
        <f>IF(E19="","Valor por definir",_xlfn.XLOOKUP(E19,'TABLA DE SMMLV'!$A$1:$A$32,'TABLA DE SMMLV'!$B$1:$B$32,"ERROR"))</f>
        <v>Valor por definir</v>
      </c>
      <c r="G19" s="4"/>
      <c r="H19" s="4"/>
      <c r="I19" s="4" t="str">
        <f t="shared" si="0"/>
        <v>Revisar datos</v>
      </c>
      <c r="J19" s="4"/>
      <c r="K19" s="4"/>
      <c r="L19" s="15">
        <f>H19*J19*K19</f>
        <v>0</v>
      </c>
      <c r="M19" s="16">
        <f t="shared" si="1"/>
        <v>0</v>
      </c>
      <c r="N19" s="4"/>
      <c r="O19" s="6"/>
    </row>
    <row r="20" spans="1:34" ht="22.2" hidden="1" customHeight="1" thickTop="1" x14ac:dyDescent="0.3">
      <c r="A20" s="9">
        <v>7</v>
      </c>
      <c r="B20" s="4"/>
      <c r="C20" s="4"/>
      <c r="D20" s="4"/>
      <c r="E20" s="4"/>
      <c r="F20" s="5" t="str">
        <f>IF(E20="","Valor por definir",_xlfn.XLOOKUP(E20,'TABLA DE SMMLV'!$A$1:$A$32,'TABLA DE SMMLV'!$B$1:$B$32,"ERROR"))</f>
        <v>Valor por definir</v>
      </c>
      <c r="G20" s="4"/>
      <c r="H20" s="4"/>
      <c r="I20" s="4" t="str">
        <f t="shared" si="0"/>
        <v>Revisar datos</v>
      </c>
      <c r="J20" s="4"/>
      <c r="K20" s="4"/>
      <c r="L20" s="15">
        <f t="shared" si="2"/>
        <v>0</v>
      </c>
      <c r="M20" s="16">
        <f t="shared" si="1"/>
        <v>0</v>
      </c>
      <c r="N20" s="4"/>
      <c r="O20" s="6"/>
    </row>
    <row r="21" spans="1:34" ht="22.2" hidden="1" customHeight="1" thickTop="1" x14ac:dyDescent="0.3">
      <c r="A21" s="158" t="s">
        <v>10</v>
      </c>
      <c r="B21" s="159"/>
      <c r="C21" s="101" t="s">
        <v>11</v>
      </c>
      <c r="D21" s="18">
        <v>3411038010</v>
      </c>
      <c r="E21" s="18" t="s">
        <v>12</v>
      </c>
      <c r="F21" s="18">
        <f>D21/1750905</f>
        <v>1948.1571016131657</v>
      </c>
      <c r="G21" s="160" t="s">
        <v>13</v>
      </c>
      <c r="H21" s="160"/>
      <c r="I21" s="160"/>
      <c r="J21" s="160"/>
      <c r="K21" s="160"/>
      <c r="L21" s="7">
        <f>SUM(L14:L20)</f>
        <v>0</v>
      </c>
      <c r="M21" s="17">
        <f t="shared" si="1"/>
        <v>0</v>
      </c>
      <c r="N21" s="7"/>
      <c r="O21" s="8"/>
    </row>
    <row r="22" spans="1:34" ht="6" customHeight="1" thickTop="1" x14ac:dyDescent="0.3"/>
    <row r="23" spans="1:34" ht="13.8" thickBot="1" x14ac:dyDescent="0.35"/>
    <row r="24" spans="1:34" ht="36" customHeight="1" thickTop="1" x14ac:dyDescent="0.3">
      <c r="A24" s="161" t="s">
        <v>57</v>
      </c>
      <c r="B24" s="162"/>
      <c r="C24" s="162"/>
      <c r="D24" s="162"/>
      <c r="E24" s="162"/>
      <c r="F24" s="162"/>
      <c r="G24" s="162"/>
      <c r="H24" s="162"/>
      <c r="I24" s="163"/>
      <c r="J24" s="38"/>
      <c r="K24" s="38"/>
      <c r="L24" s="38"/>
      <c r="M24" s="38"/>
      <c r="N24" s="38"/>
      <c r="O24" s="38"/>
    </row>
    <row r="25" spans="1:34" ht="36" customHeight="1" x14ac:dyDescent="0.3">
      <c r="A25" s="164" t="s">
        <v>58</v>
      </c>
      <c r="B25" s="165"/>
      <c r="C25" s="165"/>
      <c r="D25" s="106" t="s">
        <v>59</v>
      </c>
      <c r="E25" s="166" t="s">
        <v>28</v>
      </c>
      <c r="F25" s="167"/>
      <c r="G25" s="167"/>
      <c r="H25" s="167"/>
      <c r="I25" s="168"/>
      <c r="J25" s="39"/>
      <c r="K25" s="39"/>
      <c r="L25" s="39"/>
      <c r="M25" s="39"/>
      <c r="N25" s="39"/>
      <c r="O25" s="39"/>
    </row>
    <row r="26" spans="1:34" ht="45.6" customHeight="1" thickBot="1" x14ac:dyDescent="0.35">
      <c r="A26" s="169" t="s">
        <v>60</v>
      </c>
      <c r="B26" s="170"/>
      <c r="C26" s="170"/>
      <c r="D26" s="40" t="s">
        <v>118</v>
      </c>
      <c r="E26" s="171"/>
      <c r="F26" s="172"/>
      <c r="G26" s="172"/>
      <c r="H26" s="172"/>
      <c r="I26" s="173"/>
      <c r="J26" s="41"/>
      <c r="K26" s="41"/>
      <c r="L26" s="41"/>
      <c r="M26" s="41"/>
      <c r="N26" s="41"/>
      <c r="O26" s="41"/>
    </row>
    <row r="27" spans="1:34" ht="14.4" thickTop="1" thickBot="1" x14ac:dyDescent="0.35"/>
    <row r="28" spans="1:34" ht="36" customHeight="1" thickTop="1" x14ac:dyDescent="0.3">
      <c r="A28" s="132" t="s">
        <v>61</v>
      </c>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4"/>
    </row>
    <row r="29" spans="1:34" ht="28.95" customHeight="1" x14ac:dyDescent="0.3">
      <c r="A29" s="137" t="s">
        <v>3</v>
      </c>
      <c r="B29" s="131" t="s">
        <v>62</v>
      </c>
      <c r="C29" s="148" t="s">
        <v>63</v>
      </c>
      <c r="D29" s="130" t="s">
        <v>64</v>
      </c>
      <c r="E29" s="145" t="s">
        <v>65</v>
      </c>
      <c r="F29" s="145"/>
      <c r="G29" s="130" t="s">
        <v>4</v>
      </c>
      <c r="H29" s="146" t="s">
        <v>66</v>
      </c>
      <c r="I29" s="146"/>
      <c r="J29" s="130" t="s">
        <v>67</v>
      </c>
      <c r="K29" s="130" t="s">
        <v>68</v>
      </c>
      <c r="L29" s="130" t="s">
        <v>69</v>
      </c>
      <c r="M29" s="130" t="s">
        <v>70</v>
      </c>
      <c r="N29" s="131" t="s">
        <v>71</v>
      </c>
      <c r="O29" s="124" t="s">
        <v>72</v>
      </c>
      <c r="P29" s="124"/>
      <c r="Q29" s="124"/>
      <c r="R29" s="124"/>
      <c r="S29" s="124"/>
      <c r="T29" s="124"/>
      <c r="U29" s="124"/>
      <c r="V29" s="124"/>
      <c r="W29" s="124"/>
      <c r="X29" s="124"/>
      <c r="Y29" s="124"/>
      <c r="Z29" s="124"/>
      <c r="AA29" s="124"/>
      <c r="AB29" s="124"/>
      <c r="AC29" s="124"/>
      <c r="AD29" s="124"/>
      <c r="AE29" s="124"/>
      <c r="AF29" s="124"/>
      <c r="AG29" s="144"/>
    </row>
    <row r="30" spans="1:34" ht="28.95" customHeight="1" x14ac:dyDescent="0.3">
      <c r="A30" s="137"/>
      <c r="B30" s="131"/>
      <c r="C30" s="148"/>
      <c r="D30" s="130"/>
      <c r="E30" s="145" t="s">
        <v>73</v>
      </c>
      <c r="F30" s="145" t="s">
        <v>74</v>
      </c>
      <c r="G30" s="130"/>
      <c r="H30" s="130" t="s">
        <v>75</v>
      </c>
      <c r="I30" s="146" t="s">
        <v>76</v>
      </c>
      <c r="J30" s="130"/>
      <c r="K30" s="130"/>
      <c r="L30" s="130"/>
      <c r="M30" s="130"/>
      <c r="N30" s="131"/>
      <c r="O30" s="127" t="s">
        <v>77</v>
      </c>
      <c r="P30" s="131" t="s">
        <v>53</v>
      </c>
      <c r="Q30" s="130" t="s">
        <v>78</v>
      </c>
      <c r="R30" s="147" t="s">
        <v>9</v>
      </c>
      <c r="S30" s="129" t="s">
        <v>79</v>
      </c>
      <c r="T30" s="123" t="s">
        <v>80</v>
      </c>
      <c r="U30" s="124"/>
      <c r="V30" s="124"/>
      <c r="W30" s="124"/>
      <c r="X30" s="124"/>
      <c r="Y30" s="124"/>
      <c r="Z30" s="124"/>
      <c r="AA30" s="125"/>
      <c r="AB30" s="126" t="s">
        <v>81</v>
      </c>
      <c r="AC30" s="127"/>
      <c r="AD30" s="128"/>
      <c r="AE30" s="129" t="s">
        <v>82</v>
      </c>
      <c r="AF30" s="129" t="s">
        <v>83</v>
      </c>
      <c r="AG30" s="149" t="s">
        <v>28</v>
      </c>
    </row>
    <row r="31" spans="1:34" ht="124.2" customHeight="1" x14ac:dyDescent="0.3">
      <c r="A31" s="137"/>
      <c r="B31" s="131"/>
      <c r="C31" s="148"/>
      <c r="D31" s="130"/>
      <c r="E31" s="145"/>
      <c r="F31" s="145"/>
      <c r="G31" s="130"/>
      <c r="H31" s="130"/>
      <c r="I31" s="146"/>
      <c r="J31" s="130"/>
      <c r="K31" s="130"/>
      <c r="L31" s="130"/>
      <c r="M31" s="130"/>
      <c r="N31" s="131"/>
      <c r="O31" s="127"/>
      <c r="P31" s="131"/>
      <c r="Q31" s="130"/>
      <c r="R31" s="147"/>
      <c r="S31" s="129"/>
      <c r="T31" s="96" t="s">
        <v>84</v>
      </c>
      <c r="U31" s="97" t="s">
        <v>85</v>
      </c>
      <c r="V31" s="97" t="s">
        <v>86</v>
      </c>
      <c r="W31" s="97" t="s">
        <v>87</v>
      </c>
      <c r="X31" s="97" t="s">
        <v>88</v>
      </c>
      <c r="Y31" s="97" t="s">
        <v>89</v>
      </c>
      <c r="Z31" s="97" t="s">
        <v>90</v>
      </c>
      <c r="AA31" s="98" t="s">
        <v>59</v>
      </c>
      <c r="AB31" s="96" t="s">
        <v>91</v>
      </c>
      <c r="AC31" s="97" t="s">
        <v>92</v>
      </c>
      <c r="AD31" s="98" t="s">
        <v>59</v>
      </c>
      <c r="AE31" s="129"/>
      <c r="AF31" s="129"/>
      <c r="AG31" s="149"/>
    </row>
    <row r="32" spans="1:34" ht="39.6" x14ac:dyDescent="0.6">
      <c r="A32" s="72">
        <v>1</v>
      </c>
      <c r="B32" s="63">
        <v>1</v>
      </c>
      <c r="C32" s="24" t="s">
        <v>125</v>
      </c>
      <c r="D32" s="25" t="s">
        <v>126</v>
      </c>
      <c r="E32" s="63" t="s">
        <v>127</v>
      </c>
      <c r="F32" s="25" t="s">
        <v>128</v>
      </c>
      <c r="G32" s="25" t="s">
        <v>129</v>
      </c>
      <c r="H32" s="25" t="s">
        <v>130</v>
      </c>
      <c r="I32" s="26">
        <v>1</v>
      </c>
      <c r="J32" s="26" t="s">
        <v>131</v>
      </c>
      <c r="K32" s="27">
        <v>40805</v>
      </c>
      <c r="L32" s="27">
        <v>40983</v>
      </c>
      <c r="M32" s="47">
        <v>2012</v>
      </c>
      <c r="N32" s="28">
        <v>749963676</v>
      </c>
      <c r="O32" s="70">
        <f>N32/(_xlfn.XLOOKUP(M32,'TABLA DE SMMLV'!$A$1:$A$32,'TABLA DE SMMLV'!$B$1:$B$32,"0"))</f>
        <v>1323.3874642668079</v>
      </c>
      <c r="P32" s="88">
        <v>1</v>
      </c>
      <c r="Q32" s="30">
        <f>IF(AF32="CUMPLE",I32*O32*P32,0)</f>
        <v>1323.3874642668079</v>
      </c>
      <c r="R32" s="69">
        <f>Q32/(3411038010/1750905)</f>
        <v>0.67930223038531179</v>
      </c>
      <c r="S32" s="21" t="s">
        <v>118</v>
      </c>
      <c r="T32" s="43" t="s">
        <v>132</v>
      </c>
      <c r="U32" s="31" t="s">
        <v>132</v>
      </c>
      <c r="V32" s="31" t="s">
        <v>132</v>
      </c>
      <c r="W32" s="31" t="s">
        <v>132</v>
      </c>
      <c r="X32" s="31" t="s">
        <v>132</v>
      </c>
      <c r="Y32" s="31" t="s">
        <v>132</v>
      </c>
      <c r="Z32" s="31" t="s">
        <v>132</v>
      </c>
      <c r="AA32" s="44" t="str">
        <f>IF(AND(OR(T32="SI",T32="NO APLICA"),
      OR(U32="SI",U32="NO APLICA"),
      OR(V32="SI",V32="NO APLICA"),
      OR(W32="SI",W32="NO APLICA"),
      OR(X32="SI",X32="NO APLICA"),
      OR(Y32="SI",Y32="NO APLICA"),
      OR(Z32="SI",Z32="NO APLICA")),
   "CUMPLE",
   "NO CUMPLE")</f>
        <v>CUMPLE</v>
      </c>
      <c r="AB32" s="43" t="s">
        <v>133</v>
      </c>
      <c r="AC32" s="31" t="s">
        <v>133</v>
      </c>
      <c r="AD32" s="44" t="str">
        <f>IF(AND(OR(AB32="SI",AB32="NO APLICA"),
      OR(AC32="SI",AC32="NO APLICA")),
   "CUMPLE",
   "NO CUMPLE")</f>
        <v>CUMPLE</v>
      </c>
      <c r="AE32" s="21" t="s">
        <v>118</v>
      </c>
      <c r="AF32" s="46" t="str">
        <f>IF(AND(OR(S32="CUMPLE",S32="NO APLICA"),
      OR(AA32="CUMPLE",AA32="NO APLICA"),
      OR(AD32="CUMPLE",AD32="NO APLICA"),
      OR(AE32="CUMPLE",AE32="NO APLICA")),
   "CUMPLE",
   "NO CUMPLE")</f>
        <v>CUMPLE</v>
      </c>
      <c r="AG32" s="71" t="s">
        <v>134</v>
      </c>
      <c r="AH32" s="94"/>
    </row>
    <row r="33" spans="1:34" ht="39.6" x14ac:dyDescent="0.3">
      <c r="A33" s="72">
        <v>2</v>
      </c>
      <c r="B33" s="63">
        <v>52</v>
      </c>
      <c r="C33" s="24" t="s">
        <v>125</v>
      </c>
      <c r="D33" s="25" t="s">
        <v>135</v>
      </c>
      <c r="E33" s="63" t="s">
        <v>136</v>
      </c>
      <c r="F33" s="25" t="s">
        <v>137</v>
      </c>
      <c r="G33" s="25" t="s">
        <v>129</v>
      </c>
      <c r="H33" s="25" t="s">
        <v>138</v>
      </c>
      <c r="I33" s="26">
        <v>0.5</v>
      </c>
      <c r="J33" s="26" t="s">
        <v>131</v>
      </c>
      <c r="K33" s="27">
        <v>42598</v>
      </c>
      <c r="L33" s="27">
        <v>42734</v>
      </c>
      <c r="M33" s="47">
        <v>2016</v>
      </c>
      <c r="N33" s="28">
        <v>284200000</v>
      </c>
      <c r="O33" s="70">
        <f>N33/(_xlfn.XLOOKUP(M33,'TABLA DE SMMLV'!$A$1:$A$32,'TABLA DE SMMLV'!$B$1:$B$32,"0"))</f>
        <v>412.21024172751191</v>
      </c>
      <c r="P33" s="88">
        <v>1</v>
      </c>
      <c r="Q33" s="30">
        <f t="shared" ref="Q33:Q38" si="3">IF(AF33="CUMPLE",I33*O33*P33,0)</f>
        <v>206.10512086375596</v>
      </c>
      <c r="R33" s="69">
        <f t="shared" ref="R33:R38" si="4">Q33/(3411038010/1750905)</f>
        <v>0.10579491802436838</v>
      </c>
      <c r="S33" s="21" t="s">
        <v>118</v>
      </c>
      <c r="T33" s="43" t="s">
        <v>132</v>
      </c>
      <c r="U33" s="31" t="s">
        <v>132</v>
      </c>
      <c r="V33" s="31" t="s">
        <v>132</v>
      </c>
      <c r="W33" s="31" t="s">
        <v>132</v>
      </c>
      <c r="X33" s="31" t="s">
        <v>132</v>
      </c>
      <c r="Y33" s="31" t="s">
        <v>132</v>
      </c>
      <c r="Z33" s="31" t="s">
        <v>132</v>
      </c>
      <c r="AA33" s="44" t="str">
        <f t="shared" ref="AA33:AA38" si="5">IF(AND(OR(T33="SI",T33="NO APLICA"),
      OR(U33="SI",U33="NO APLICA"),
      OR(V33="SI",V33="NO APLICA"),
      OR(W33="SI",W33="NO APLICA"),
      OR(X33="SI",X33="NO APLICA"),
      OR(Y33="SI",Y33="NO APLICA"),
      OR(Z33="SI",Z33="NO APLICA")),
   "CUMPLE",
   "NO CUMPLE")</f>
        <v>CUMPLE</v>
      </c>
      <c r="AB33" s="43" t="s">
        <v>133</v>
      </c>
      <c r="AC33" s="31" t="s">
        <v>133</v>
      </c>
      <c r="AD33" s="44" t="str">
        <f t="shared" ref="AD33:AD38" si="6">IF(AND(OR(AB33="SI",AB33="NO APLICA"),
      OR(AC33="SI",AC33="NO APLICA")),
   "CUMPLE",
   "NO CUMPLE")</f>
        <v>CUMPLE</v>
      </c>
      <c r="AE33" s="21" t="s">
        <v>118</v>
      </c>
      <c r="AF33" s="46" t="str">
        <f t="shared" ref="AF33:AF38" si="7">IF(AND(OR(S33="CUMPLE",S33="NO APLICA"),
      OR(AA33="CUMPLE",AA33="NO APLICA"),
      OR(AD33="CUMPLE",AD33="NO APLICA"),
      OR(AE33="CUMPLE",AE33="NO APLICA")),
   "CUMPLE",
   "NO CUMPLE")</f>
        <v>CUMPLE</v>
      </c>
      <c r="AG33" s="71" t="s">
        <v>134</v>
      </c>
    </row>
    <row r="34" spans="1:34" ht="79.2" x14ac:dyDescent="0.6">
      <c r="A34" s="72">
        <v>3</v>
      </c>
      <c r="B34" s="63">
        <v>57</v>
      </c>
      <c r="C34" s="24" t="s">
        <v>125</v>
      </c>
      <c r="D34" s="25" t="s">
        <v>139</v>
      </c>
      <c r="E34" s="63" t="s">
        <v>140</v>
      </c>
      <c r="F34" s="25" t="s">
        <v>141</v>
      </c>
      <c r="G34" s="25" t="s">
        <v>129</v>
      </c>
      <c r="H34" s="25" t="s">
        <v>138</v>
      </c>
      <c r="I34" s="26">
        <v>0.55000000000000004</v>
      </c>
      <c r="J34" s="26" t="s">
        <v>131</v>
      </c>
      <c r="K34" s="27">
        <v>42654</v>
      </c>
      <c r="L34" s="27">
        <v>42759</v>
      </c>
      <c r="M34" s="47">
        <v>2017</v>
      </c>
      <c r="N34" s="28">
        <v>471424000</v>
      </c>
      <c r="O34" s="70">
        <f>N34/(_xlfn.XLOOKUP(M34,'TABLA DE SMMLV'!$A$1:$A$32,'TABLA DE SMMLV'!$B$1:$B$32,"0"))</f>
        <v>639.0309563152266</v>
      </c>
      <c r="P34" s="88">
        <v>1</v>
      </c>
      <c r="Q34" s="30">
        <f>IF(AF34="CUMPLE",I34*O34*P34,0)</f>
        <v>351.46702597337463</v>
      </c>
      <c r="R34" s="69">
        <f t="shared" si="4"/>
        <v>0.18041000167919899</v>
      </c>
      <c r="S34" s="21" t="s">
        <v>118</v>
      </c>
      <c r="T34" s="43" t="s">
        <v>132</v>
      </c>
      <c r="U34" s="31" t="s">
        <v>132</v>
      </c>
      <c r="V34" s="31" t="s">
        <v>132</v>
      </c>
      <c r="W34" s="31" t="s">
        <v>132</v>
      </c>
      <c r="X34" s="31" t="s">
        <v>132</v>
      </c>
      <c r="Y34" s="31" t="s">
        <v>132</v>
      </c>
      <c r="Z34" s="31" t="s">
        <v>132</v>
      </c>
      <c r="AA34" s="44" t="str">
        <f>IF(AND(OR(T34="SI",T34="NO APLICA"),
      OR(U34="SI",U34="NO APLICA"),
      OR(V34="SI",V34="NO APLICA"),
      OR(W34="SI",W34="NO APLICA"),
      OR(X34="SI",X34="NO APLICA"),
      OR(Y34="SI",Y34="NO APLICA"),
      OR(Z34="SI",Z34="NO APLICA")),
   "CUMPLE",
   "NO CUMPLE")</f>
        <v>CUMPLE</v>
      </c>
      <c r="AB34" s="43" t="s">
        <v>133</v>
      </c>
      <c r="AC34" s="31" t="s">
        <v>133</v>
      </c>
      <c r="AD34" s="44" t="str">
        <f>IF(AND(OR(AB34="SI",AB34="NO APLICA"),
      OR(AC34="SI",AC34="NO APLICA")),
   "CUMPLE",
   "NO CUMPLE")</f>
        <v>CUMPLE</v>
      </c>
      <c r="AE34" s="21" t="s">
        <v>118</v>
      </c>
      <c r="AF34" s="46" t="str">
        <f>IF(AND(OR(S34="CUMPLE",S34="NO APLICA"),
      OR(AA34="CUMPLE",AA34="NO APLICA"),
      OR(AD34="CUMPLE",AD34="NO APLICA"),
      OR(AE34="CUMPLE",AE34="NO APLICA")),
   "CUMPLE",
   "NO CUMPLE")</f>
        <v>CUMPLE</v>
      </c>
      <c r="AG34" s="71" t="s">
        <v>142</v>
      </c>
      <c r="AH34" s="94"/>
    </row>
    <row r="35" spans="1:34" ht="225" customHeight="1" x14ac:dyDescent="0.3">
      <c r="A35" s="72">
        <v>4</v>
      </c>
      <c r="B35" s="63">
        <v>61</v>
      </c>
      <c r="C35" s="24" t="s">
        <v>125</v>
      </c>
      <c r="D35" s="25" t="s">
        <v>143</v>
      </c>
      <c r="E35" s="63" t="s">
        <v>144</v>
      </c>
      <c r="F35" s="25" t="s">
        <v>145</v>
      </c>
      <c r="G35" s="25" t="s">
        <v>129</v>
      </c>
      <c r="H35" s="25" t="s">
        <v>138</v>
      </c>
      <c r="I35" s="26">
        <v>0.4</v>
      </c>
      <c r="J35" s="26" t="s">
        <v>131</v>
      </c>
      <c r="K35" s="27">
        <v>42754</v>
      </c>
      <c r="L35" s="27">
        <v>43175</v>
      </c>
      <c r="M35" s="47">
        <v>2018</v>
      </c>
      <c r="N35" s="28">
        <v>2293631103</v>
      </c>
      <c r="O35" s="70">
        <f>N35/(_xlfn.XLOOKUP(M35,'TABLA DE SMMLV'!$A$1:$A$32,'TABLA DE SMMLV'!$B$1:$B$32,"0"))</f>
        <v>2935.8778752294425</v>
      </c>
      <c r="P35" s="88">
        <v>1</v>
      </c>
      <c r="Q35" s="30">
        <f t="shared" si="3"/>
        <v>1174.3511500917771</v>
      </c>
      <c r="R35" s="69">
        <f t="shared" si="4"/>
        <v>0.60280105188609234</v>
      </c>
      <c r="S35" s="21" t="s">
        <v>118</v>
      </c>
      <c r="T35" s="43" t="s">
        <v>132</v>
      </c>
      <c r="U35" s="31" t="s">
        <v>132</v>
      </c>
      <c r="V35" s="31" t="s">
        <v>132</v>
      </c>
      <c r="W35" s="31" t="s">
        <v>132</v>
      </c>
      <c r="X35" s="31" t="s">
        <v>132</v>
      </c>
      <c r="Y35" s="31" t="s">
        <v>132</v>
      </c>
      <c r="Z35" s="31" t="s">
        <v>132</v>
      </c>
      <c r="AA35" s="44" t="str">
        <f>IF(AND(OR(T35="SI",T35="NO APLICA"),
      OR(U35="SI",U35="NO APLICA"),
      OR(V35="SI",V35="NO APLICA"),
      OR(W35="SI",W35="NO APLICA"),
      OR(X35="SI",X35="NO APLICA"),
      OR(Y35="SI",Y35="NO APLICA"),
      OR(Z35="SI",Z35="NO APLICA")),
   "CUMPLE",
   "NO CUMPLE")</f>
        <v>CUMPLE</v>
      </c>
      <c r="AB35" s="43" t="s">
        <v>133</v>
      </c>
      <c r="AC35" s="31" t="s">
        <v>133</v>
      </c>
      <c r="AD35" s="44" t="str">
        <f>IF(AND(OR(AB35="SI",AB35="NO APLICA"),
      OR(AC35="SI",AC35="NO APLICA")),
   "CUMPLE",
   "NO CUMPLE")</f>
        <v>CUMPLE</v>
      </c>
      <c r="AE35" s="21" t="s">
        <v>118</v>
      </c>
      <c r="AF35" s="46" t="str">
        <f>IF(AND(OR(S35="CUMPLE",S35="NO APLICA"),
      OR(AA35="CUMPLE",AA35="NO APLICA"),
      OR(AD35="CUMPLE",AD35="NO APLICA"),
      OR(AE35="CUMPLE",AE35="NO APLICA")),
   "CUMPLE",
   "NO CUMPLE")</f>
        <v>CUMPLE</v>
      </c>
      <c r="AG35" s="71" t="s">
        <v>146</v>
      </c>
    </row>
    <row r="36" spans="1:34" ht="45" hidden="1" customHeight="1" x14ac:dyDescent="0.3">
      <c r="A36" s="22">
        <v>5</v>
      </c>
      <c r="B36" s="23"/>
      <c r="C36" s="24"/>
      <c r="D36" s="25"/>
      <c r="E36" s="23"/>
      <c r="F36" s="25"/>
      <c r="G36" s="25"/>
      <c r="H36" s="25"/>
      <c r="I36" s="26"/>
      <c r="J36" s="26"/>
      <c r="K36" s="27"/>
      <c r="L36" s="27"/>
      <c r="M36" s="47"/>
      <c r="N36" s="28"/>
      <c r="O36" s="29">
        <f>N36/(_xlfn.XLOOKUP(M36,'TABLA DE SMMLV'!$A$1:$A$32,'TABLA DE SMMLV'!$B$1:$B$32,"0"))</f>
        <v>0</v>
      </c>
      <c r="P36" s="58">
        <v>0</v>
      </c>
      <c r="Q36" s="30">
        <f t="shared" si="3"/>
        <v>0</v>
      </c>
      <c r="R36" s="69">
        <f t="shared" si="4"/>
        <v>0</v>
      </c>
      <c r="S36" s="21"/>
      <c r="T36" s="43"/>
      <c r="U36" s="31"/>
      <c r="V36" s="31"/>
      <c r="W36" s="31"/>
      <c r="X36" s="31"/>
      <c r="Y36" s="31"/>
      <c r="Z36" s="31"/>
      <c r="AA36" s="44" t="str">
        <f t="shared" si="5"/>
        <v>NO CUMPLE</v>
      </c>
      <c r="AB36" s="43"/>
      <c r="AC36" s="31"/>
      <c r="AD36" s="44" t="str">
        <f t="shared" si="6"/>
        <v>NO CUMPLE</v>
      </c>
      <c r="AE36" s="21"/>
      <c r="AF36" s="46" t="str">
        <f t="shared" si="7"/>
        <v>NO CUMPLE</v>
      </c>
      <c r="AG36" s="45"/>
    </row>
    <row r="37" spans="1:34" ht="45" hidden="1" customHeight="1" x14ac:dyDescent="0.3">
      <c r="A37" s="22">
        <v>6</v>
      </c>
      <c r="B37" s="23"/>
      <c r="C37" s="24"/>
      <c r="D37" s="25"/>
      <c r="E37" s="23"/>
      <c r="F37" s="25"/>
      <c r="G37" s="25"/>
      <c r="H37" s="25"/>
      <c r="I37" s="26"/>
      <c r="J37" s="26"/>
      <c r="K37" s="27"/>
      <c r="L37" s="27"/>
      <c r="M37" s="47"/>
      <c r="N37" s="28"/>
      <c r="O37" s="29">
        <f>N37/(_xlfn.XLOOKUP(M37,'TABLA DE SMMLV'!$A$1:$A$32,'TABLA DE SMMLV'!$B$1:$B$32,"0"))</f>
        <v>0</v>
      </c>
      <c r="P37" s="58">
        <v>0</v>
      </c>
      <c r="Q37" s="30">
        <f t="shared" si="3"/>
        <v>0</v>
      </c>
      <c r="R37" s="69">
        <f t="shared" si="4"/>
        <v>0</v>
      </c>
      <c r="S37" s="21"/>
      <c r="T37" s="43"/>
      <c r="U37" s="31"/>
      <c r="V37" s="31"/>
      <c r="W37" s="31"/>
      <c r="X37" s="31"/>
      <c r="Y37" s="31"/>
      <c r="Z37" s="31"/>
      <c r="AA37" s="44" t="str">
        <f t="shared" si="5"/>
        <v>NO CUMPLE</v>
      </c>
      <c r="AB37" s="43"/>
      <c r="AC37" s="31"/>
      <c r="AD37" s="44" t="str">
        <f t="shared" si="6"/>
        <v>NO CUMPLE</v>
      </c>
      <c r="AE37" s="21"/>
      <c r="AF37" s="46" t="str">
        <f t="shared" si="7"/>
        <v>NO CUMPLE</v>
      </c>
      <c r="AG37" s="45"/>
    </row>
    <row r="38" spans="1:34" ht="45" hidden="1" customHeight="1" x14ac:dyDescent="0.3">
      <c r="A38" s="32">
        <v>7</v>
      </c>
      <c r="B38" s="23"/>
      <c r="C38" s="24"/>
      <c r="D38" s="25"/>
      <c r="E38" s="23"/>
      <c r="F38" s="25"/>
      <c r="G38" s="25"/>
      <c r="H38" s="25"/>
      <c r="I38" s="26"/>
      <c r="J38" s="26"/>
      <c r="K38" s="27"/>
      <c r="L38" s="27"/>
      <c r="M38" s="47"/>
      <c r="N38" s="28"/>
      <c r="O38" s="29">
        <f>N38/(_xlfn.XLOOKUP(M38,'TABLA DE SMMLV'!$A$1:$A$32,'TABLA DE SMMLV'!$B$1:$B$32,"0"))</f>
        <v>0</v>
      </c>
      <c r="P38" s="58">
        <v>0</v>
      </c>
      <c r="Q38" s="30">
        <f t="shared" si="3"/>
        <v>0</v>
      </c>
      <c r="R38" s="69">
        <f t="shared" si="4"/>
        <v>0</v>
      </c>
      <c r="S38" s="21"/>
      <c r="T38" s="43"/>
      <c r="U38" s="31"/>
      <c r="V38" s="31"/>
      <c r="W38" s="31"/>
      <c r="X38" s="31"/>
      <c r="Y38" s="31"/>
      <c r="Z38" s="31"/>
      <c r="AA38" s="44" t="str">
        <f t="shared" si="5"/>
        <v>NO CUMPLE</v>
      </c>
      <c r="AB38" s="43"/>
      <c r="AC38" s="31"/>
      <c r="AD38" s="44" t="str">
        <f t="shared" si="6"/>
        <v>NO CUMPLE</v>
      </c>
      <c r="AE38" s="21"/>
      <c r="AF38" s="46" t="str">
        <f t="shared" si="7"/>
        <v>NO CUMPLE</v>
      </c>
      <c r="AG38" s="45"/>
    </row>
    <row r="39" spans="1:34" ht="34.200000000000003" customHeight="1" thickBot="1" x14ac:dyDescent="0.35">
      <c r="A39" s="138" t="s">
        <v>93</v>
      </c>
      <c r="B39" s="139"/>
      <c r="C39" s="139"/>
      <c r="D39" s="139"/>
      <c r="E39" s="139"/>
      <c r="F39" s="139"/>
      <c r="G39" s="139"/>
      <c r="H39" s="139"/>
      <c r="I39" s="139"/>
      <c r="J39" s="139"/>
      <c r="K39" s="139"/>
      <c r="L39" s="139"/>
      <c r="M39" s="139"/>
      <c r="N39" s="139"/>
      <c r="O39" s="139"/>
      <c r="P39" s="140"/>
      <c r="Q39" s="48">
        <f>SUM(Q32:Q38)</f>
        <v>3055.3107611957157</v>
      </c>
      <c r="R39" s="49">
        <f>Q39/(3411038010/1750905)</f>
        <v>1.5683082019749714</v>
      </c>
      <c r="S39" s="141"/>
      <c r="T39" s="142"/>
      <c r="U39" s="142"/>
      <c r="V39" s="142"/>
      <c r="W39" s="142"/>
      <c r="X39" s="142"/>
      <c r="Y39" s="142"/>
      <c r="Z39" s="142"/>
      <c r="AA39" s="142"/>
      <c r="AB39" s="142"/>
      <c r="AC39" s="142"/>
      <c r="AD39" s="142"/>
      <c r="AE39" s="142"/>
      <c r="AF39" s="142"/>
      <c r="AG39" s="143"/>
    </row>
    <row r="40" spans="1:34" ht="13.8" thickTop="1" x14ac:dyDescent="0.3">
      <c r="R40" s="73"/>
    </row>
    <row r="41" spans="1:34" ht="6" customHeight="1" x14ac:dyDescent="0.3">
      <c r="O41" s="42"/>
    </row>
    <row r="42" spans="1:34" ht="6" customHeight="1" thickBot="1" x14ac:dyDescent="0.35">
      <c r="R42" s="73"/>
    </row>
    <row r="43" spans="1:34" ht="36" customHeight="1" thickTop="1" x14ac:dyDescent="0.3">
      <c r="A43" s="132" t="s">
        <v>94</v>
      </c>
      <c r="B43" s="133"/>
      <c r="C43" s="133"/>
      <c r="D43" s="133"/>
      <c r="E43" s="133"/>
      <c r="F43" s="133"/>
      <c r="G43" s="133"/>
      <c r="H43" s="133"/>
      <c r="I43" s="133"/>
      <c r="J43" s="133"/>
      <c r="K43" s="134"/>
    </row>
    <row r="44" spans="1:34" ht="52.2" customHeight="1" x14ac:dyDescent="0.3">
      <c r="A44" s="55" t="s">
        <v>95</v>
      </c>
      <c r="B44" s="99" t="s">
        <v>96</v>
      </c>
      <c r="C44" s="99" t="s">
        <v>97</v>
      </c>
      <c r="D44" s="99" t="s">
        <v>98</v>
      </c>
      <c r="E44" s="99" t="s">
        <v>99</v>
      </c>
      <c r="F44" s="99" t="s">
        <v>100</v>
      </c>
      <c r="G44" s="99" t="s">
        <v>56</v>
      </c>
      <c r="H44" s="135" t="s">
        <v>28</v>
      </c>
      <c r="I44" s="135"/>
      <c r="J44" s="135"/>
      <c r="K44" s="136"/>
    </row>
    <row r="45" spans="1:34" ht="48" customHeight="1" x14ac:dyDescent="0.3">
      <c r="A45" s="22" t="s">
        <v>101</v>
      </c>
      <c r="B45" s="50" t="s">
        <v>102</v>
      </c>
      <c r="C45" s="95">
        <v>5</v>
      </c>
      <c r="D45" s="95">
        <v>7</v>
      </c>
      <c r="E45" s="51">
        <f>COUNT(B32:B38)</f>
        <v>4</v>
      </c>
      <c r="F45" s="95" t="s">
        <v>103</v>
      </c>
      <c r="G45" s="31" t="s">
        <v>118</v>
      </c>
      <c r="H45" s="121"/>
      <c r="I45" s="121"/>
      <c r="J45" s="121"/>
      <c r="K45" s="122"/>
    </row>
    <row r="46" spans="1:34" ht="48" customHeight="1" x14ac:dyDescent="0.3">
      <c r="A46" s="22">
        <v>2</v>
      </c>
      <c r="B46" s="50" t="s">
        <v>104</v>
      </c>
      <c r="C46" s="120" t="s">
        <v>105</v>
      </c>
      <c r="D46" s="120"/>
      <c r="E46" s="53">
        <f>R39</f>
        <v>1.5683082019749714</v>
      </c>
      <c r="F46" s="95" t="s">
        <v>106</v>
      </c>
      <c r="G46" s="31" t="s">
        <v>118</v>
      </c>
      <c r="H46" s="121"/>
      <c r="I46" s="121"/>
      <c r="J46" s="121"/>
      <c r="K46" s="122"/>
    </row>
    <row r="47" spans="1:34" ht="48" customHeight="1" x14ac:dyDescent="0.3">
      <c r="A47" s="22">
        <v>3</v>
      </c>
      <c r="B47" s="50" t="s">
        <v>107</v>
      </c>
      <c r="C47" s="120" t="s">
        <v>108</v>
      </c>
      <c r="D47" s="120"/>
      <c r="E47" s="53">
        <f>MAX(R32:R38)</f>
        <v>0.67930223038531179</v>
      </c>
      <c r="F47" s="95" t="s">
        <v>109</v>
      </c>
      <c r="G47" s="31" t="s">
        <v>118</v>
      </c>
      <c r="H47" s="121"/>
      <c r="I47" s="121"/>
      <c r="J47" s="121"/>
      <c r="K47" s="122"/>
    </row>
    <row r="48" spans="1:34" ht="48" customHeight="1" x14ac:dyDescent="0.3">
      <c r="A48" s="22">
        <v>4</v>
      </c>
      <c r="B48" s="50" t="s">
        <v>110</v>
      </c>
      <c r="C48" s="120" t="s">
        <v>111</v>
      </c>
      <c r="D48" s="120"/>
      <c r="E48" s="51" t="s">
        <v>147</v>
      </c>
      <c r="F48" s="95" t="s">
        <v>112</v>
      </c>
      <c r="G48" s="31" t="s">
        <v>118</v>
      </c>
      <c r="H48" s="121"/>
      <c r="I48" s="121"/>
      <c r="J48" s="121"/>
      <c r="K48" s="122"/>
    </row>
    <row r="49" spans="1:11" ht="48" customHeight="1" x14ac:dyDescent="0.3">
      <c r="A49" s="22">
        <v>5</v>
      </c>
      <c r="B49" s="50" t="s">
        <v>113</v>
      </c>
      <c r="C49" s="120" t="s">
        <v>114</v>
      </c>
      <c r="D49" s="120"/>
      <c r="E49" s="52" t="s">
        <v>148</v>
      </c>
      <c r="F49" s="95" t="s">
        <v>115</v>
      </c>
      <c r="G49" s="31" t="s">
        <v>118</v>
      </c>
      <c r="H49" s="121"/>
      <c r="I49" s="121"/>
      <c r="J49" s="121"/>
      <c r="K49" s="122"/>
    </row>
    <row r="50" spans="1:11" ht="48" customHeight="1" x14ac:dyDescent="0.3">
      <c r="A50" s="22">
        <v>6</v>
      </c>
      <c r="B50" s="50" t="s">
        <v>116</v>
      </c>
      <c r="C50" s="120" t="s">
        <v>116</v>
      </c>
      <c r="D50" s="120"/>
      <c r="E50" s="90" t="s">
        <v>149</v>
      </c>
      <c r="F50" s="95" t="s">
        <v>117</v>
      </c>
      <c r="G50" s="31" t="s">
        <v>118</v>
      </c>
      <c r="H50" s="121"/>
      <c r="I50" s="121"/>
      <c r="J50" s="121"/>
      <c r="K50" s="122"/>
    </row>
    <row r="51" spans="1:11" ht="57.6" customHeight="1" thickBot="1" x14ac:dyDescent="0.35">
      <c r="A51" s="54">
        <v>7</v>
      </c>
      <c r="B51" s="110" t="s">
        <v>118</v>
      </c>
      <c r="C51" s="110"/>
      <c r="D51" s="110"/>
      <c r="E51" s="110"/>
      <c r="F51" s="110"/>
      <c r="G51" s="40" t="str">
        <f>IF(COUNTIF(G45:G50,"CUMPLE")+COUNTIF(G45:G50,"NO APLICA")=ROWS(G45:G50),"CUMPLE","NO CUMPLE")</f>
        <v>CUMPLE</v>
      </c>
      <c r="H51" s="111"/>
      <c r="I51" s="111"/>
      <c r="J51" s="111"/>
      <c r="K51" s="112"/>
    </row>
    <row r="52" spans="1:11" ht="6" customHeight="1" thickTop="1" thickBot="1" x14ac:dyDescent="0.35"/>
    <row r="53" spans="1:11" ht="46.95" customHeight="1" thickTop="1" x14ac:dyDescent="0.3">
      <c r="A53" s="113" t="s">
        <v>381</v>
      </c>
      <c r="B53" s="114"/>
      <c r="C53" s="114"/>
      <c r="D53" s="114"/>
      <c r="E53" s="114"/>
      <c r="F53" s="114"/>
      <c r="G53" s="114"/>
      <c r="H53" s="114"/>
      <c r="I53" s="114"/>
      <c r="J53" s="114"/>
      <c r="K53" s="115"/>
    </row>
    <row r="54" spans="1:11" ht="46.95" customHeight="1" thickBot="1" x14ac:dyDescent="0.35">
      <c r="A54" s="116" t="s">
        <v>382</v>
      </c>
      <c r="B54" s="117"/>
      <c r="C54" s="117"/>
      <c r="D54" s="117"/>
      <c r="E54" s="117"/>
      <c r="F54" s="117"/>
      <c r="G54" s="117"/>
      <c r="H54" s="117"/>
      <c r="I54" s="117"/>
      <c r="J54" s="206" t="s">
        <v>118</v>
      </c>
      <c r="K54" s="207"/>
    </row>
    <row r="55" spans="1:11" ht="13.8" thickTop="1" x14ac:dyDescent="0.3"/>
  </sheetData>
  <sheetProtection formatColumns="0" formatRows="0"/>
  <mergeCells count="65">
    <mergeCell ref="H11:I11"/>
    <mergeCell ref="A21:B21"/>
    <mergeCell ref="A9:I9"/>
    <mergeCell ref="A10:B10"/>
    <mergeCell ref="A11:B11"/>
    <mergeCell ref="D11:E11"/>
    <mergeCell ref="G21:K21"/>
    <mergeCell ref="A12:O12"/>
    <mergeCell ref="H10:I10"/>
    <mergeCell ref="D10:E10"/>
    <mergeCell ref="H29:I29"/>
    <mergeCell ref="H47:K47"/>
    <mergeCell ref="H48:K48"/>
    <mergeCell ref="H49:K49"/>
    <mergeCell ref="H51:K51"/>
    <mergeCell ref="H44:K44"/>
    <mergeCell ref="H45:K45"/>
    <mergeCell ref="H46:K46"/>
    <mergeCell ref="A43:K43"/>
    <mergeCell ref="C47:D47"/>
    <mergeCell ref="C49:D49"/>
    <mergeCell ref="C48:D48"/>
    <mergeCell ref="A29:A31"/>
    <mergeCell ref="B29:B31"/>
    <mergeCell ref="C46:D46"/>
    <mergeCell ref="E26:I26"/>
    <mergeCell ref="A25:C25"/>
    <mergeCell ref="A24:I24"/>
    <mergeCell ref="A28:AG28"/>
    <mergeCell ref="L29:L31"/>
    <mergeCell ref="M29:M31"/>
    <mergeCell ref="N29:N31"/>
    <mergeCell ref="O29:AG29"/>
    <mergeCell ref="C29:C31"/>
    <mergeCell ref="D29:D31"/>
    <mergeCell ref="E29:F29"/>
    <mergeCell ref="R30:R31"/>
    <mergeCell ref="Q30:Q31"/>
    <mergeCell ref="P30:P31"/>
    <mergeCell ref="J29:J31"/>
    <mergeCell ref="K29:K31"/>
    <mergeCell ref="S39:AG39"/>
    <mergeCell ref="A53:K53"/>
    <mergeCell ref="A54:I54"/>
    <mergeCell ref="A39:P39"/>
    <mergeCell ref="C50:D50"/>
    <mergeCell ref="H50:K50"/>
    <mergeCell ref="B51:F51"/>
    <mergeCell ref="J54:K54"/>
    <mergeCell ref="B5:AG6"/>
    <mergeCell ref="A1:AG4"/>
    <mergeCell ref="E30:E31"/>
    <mergeCell ref="F30:F31"/>
    <mergeCell ref="H30:H31"/>
    <mergeCell ref="I30:I31"/>
    <mergeCell ref="G29:G31"/>
    <mergeCell ref="O30:O31"/>
    <mergeCell ref="AE30:AE31"/>
    <mergeCell ref="AG30:AG31"/>
    <mergeCell ref="AB30:AD30"/>
    <mergeCell ref="AF30:AF31"/>
    <mergeCell ref="T30:AA30"/>
    <mergeCell ref="S30:S31"/>
    <mergeCell ref="A26:C26"/>
    <mergeCell ref="E25:I25"/>
  </mergeCells>
  <conditionalFormatting sqref="B48:B49">
    <cfRule type="duplicateValues" dxfId="194" priority="17"/>
  </conditionalFormatting>
  <conditionalFormatting sqref="D26 G45:G51">
    <cfRule type="cellIs" dxfId="193" priority="18" operator="equal">
      <formula>"CUMPLE"</formula>
    </cfRule>
    <cfRule type="cellIs" dxfId="192" priority="19" operator="equal">
      <formula>"NO CUMPLE"</formula>
    </cfRule>
    <cfRule type="cellIs" dxfId="191" priority="20" operator="equal">
      <formula>"SI"</formula>
    </cfRule>
    <cfRule type="cellIs" dxfId="190" priority="21" operator="equal">
      <formula>"NO"</formula>
    </cfRule>
  </conditionalFormatting>
  <conditionalFormatting sqref="J54">
    <cfRule type="cellIs" dxfId="189" priority="4" operator="equal">
      <formula>"RECHAZADO"</formula>
    </cfRule>
    <cfRule type="cellIs" dxfId="188" priority="5" operator="equal">
      <formula>"HABILITADO"</formula>
    </cfRule>
    <cfRule type="cellIs" dxfId="187" priority="6" operator="equal">
      <formula>"NO HABILITADO"</formula>
    </cfRule>
  </conditionalFormatting>
  <conditionalFormatting sqref="S32:AF38">
    <cfRule type="cellIs" dxfId="186" priority="13" operator="equal">
      <formula>"CUMPLE"</formula>
    </cfRule>
    <cfRule type="cellIs" dxfId="185" priority="14" operator="equal">
      <formula>"NO CUMPLE"</formula>
    </cfRule>
    <cfRule type="cellIs" dxfId="184" priority="15" operator="equal">
      <formula>"SI"</formula>
    </cfRule>
    <cfRule type="cellIs" dxfId="183" priority="16" operator="equal">
      <formula>"NO"</formula>
    </cfRule>
  </conditionalFormatting>
  <conditionalFormatting sqref="J54:K54">
    <cfRule type="cellIs" dxfId="182" priority="1" operator="equal">
      <formula>"CUMPLE"</formula>
    </cfRule>
    <cfRule type="cellIs" dxfId="181" priority="2" operator="equal">
      <formula>"RECHAZADO"</formula>
    </cfRule>
  </conditionalFormatting>
  <dataValidations count="11">
    <dataValidation type="list" allowBlank="1" sqref="O14:O21 N13 L13" xr:uid="{757121AD-EB07-4E33-8E63-698839F5AA0C}">
      <formula1>"CUMPLE,NO CUMPLE,N/A"</formula1>
    </dataValidation>
    <dataValidation type="list" allowBlank="1" sqref="O21" xr:uid="{8BFDB337-45D8-4522-8090-E0A3BA5CD508}">
      <formula1>"CUMPLE,NO CUMPLE"</formula1>
    </dataValidation>
    <dataValidation type="list" allowBlank="1" sqref="C11 F11" xr:uid="{96B455BB-B383-417B-88DA-7436DB2F132E}">
      <formula1>"SÍ,NO"</formula1>
    </dataValidation>
    <dataValidation type="list" allowBlank="1" sqref="F10" xr:uid="{AEC77D79-C2B2-4BED-89F6-59E92C766DBC}">
      <formula1>"Singular,Plural (Consorcio),Plural (UT)"</formula1>
    </dataValidation>
    <dataValidation type="list" allowBlank="1" sqref="I52" xr:uid="{CD671DEF-E6B3-45EE-9FFA-E4EB208743C0}">
      <formula1>"CUMPLE,NO CUMPLE,PENDIENTE,N/A"</formula1>
    </dataValidation>
    <dataValidation type="list" allowBlank="1" showInputMessage="1" showErrorMessage="1" sqref="D26 G45:G50" xr:uid="{78F8282D-28FF-4063-B220-C99449F31356}">
      <formula1>"CUMPLE,NO CUMPLE,PENDIENTE,N/A"</formula1>
    </dataValidation>
    <dataValidation type="list" allowBlank="1" showInputMessage="1" showErrorMessage="1" sqref="H32:H38" xr:uid="{A74FE254-2349-4BA7-923B-569DC4881EBD}">
      <formula1>"INDIVIDUAL,CONSORCIO,UNION TEMPORAL,OTRA"</formula1>
    </dataValidation>
    <dataValidation type="list" allowBlank="1" showInputMessage="1" showErrorMessage="1" sqref="S32:S38 AE32:AE38" xr:uid="{D14C3DC0-334B-4E77-B736-01336A9559C8}">
      <formula1>"CUMPLE,NO CUMPLE,NO APLICA"</formula1>
    </dataValidation>
    <dataValidation type="list" allowBlank="1" showInputMessage="1" showErrorMessage="1" sqref="T32:Z38" xr:uid="{DBBF80EE-6042-4170-B400-4350A1A9F019}">
      <formula1>"SI,NO, NO APLICA"</formula1>
    </dataValidation>
    <dataValidation type="list" allowBlank="1" showInputMessage="1" showErrorMessage="1" sqref="AB32:AC38" xr:uid="{07C57A85-800E-408F-AF19-BBF4EB595F22}">
      <formula1>"SI,NO,NO APLICA"</formula1>
    </dataValidation>
    <dataValidation type="list" allowBlank="1" sqref="J54:K54" xr:uid="{61DBD09A-D247-4CB2-AC6A-1FDC6025AAB2}">
      <formula1>"CUMPLE, RECHAZADO"</formula1>
    </dataValidation>
  </dataValidations>
  <pageMargins left="0.75" right="0.75" top="1" bottom="1" header="0.5" footer="0.5"/>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0E064-9AA8-4912-9569-FA3F881BAA09}">
  <sheetPr codeName="Hoja4"/>
  <dimension ref="A1:AH55"/>
  <sheetViews>
    <sheetView showGridLines="0" topLeftCell="A39" zoomScale="78" zoomScaleNormal="78" workbookViewId="0">
      <selection activeCell="E47" sqref="E47"/>
    </sheetView>
  </sheetViews>
  <sheetFormatPr baseColWidth="10" defaultColWidth="8.88671875" defaultRowHeight="13.2" x14ac:dyDescent="0.3"/>
  <cols>
    <col min="1" max="1" width="5" style="37" customWidth="1"/>
    <col min="2" max="2" width="23.109375" style="37" customWidth="1"/>
    <col min="3" max="3" width="44.44140625" style="37" customWidth="1"/>
    <col min="4" max="5" width="16.6640625" style="37" customWidth="1"/>
    <col min="6" max="6" width="62.33203125" style="37" customWidth="1"/>
    <col min="7" max="9" width="16.6640625" style="37" customWidth="1"/>
    <col min="10" max="28" width="19.33203125" style="37" customWidth="1"/>
    <col min="29" max="29" width="23" style="37" customWidth="1"/>
    <col min="30" max="32" width="19.33203125" style="37" customWidth="1"/>
    <col min="33" max="33" width="139" style="37" customWidth="1"/>
    <col min="34" max="16384" width="8.88671875" style="37"/>
  </cols>
  <sheetData>
    <row r="1" spans="1:33" s="34" customFormat="1" ht="13.2" customHeight="1" x14ac:dyDescent="0.3">
      <c r="A1" s="174" t="s">
        <v>0</v>
      </c>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row>
    <row r="2" spans="1:33" s="34" customFormat="1" ht="25.5" customHeight="1" x14ac:dyDescent="0.3">
      <c r="A2" s="174"/>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row>
    <row r="3" spans="1:33" s="34" customFormat="1" x14ac:dyDescent="0.3">
      <c r="A3" s="174"/>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row>
    <row r="4" spans="1:33" s="35" customFormat="1" x14ac:dyDescent="0.3">
      <c r="A4" s="174"/>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row>
    <row r="5" spans="1:33" s="35" customFormat="1" ht="15.45" customHeight="1" x14ac:dyDescent="0.3">
      <c r="A5" s="36"/>
      <c r="B5" s="174" t="s">
        <v>42</v>
      </c>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row>
    <row r="6" spans="1:33" s="35" customFormat="1" ht="15.45" customHeight="1" x14ac:dyDescent="0.3">
      <c r="A6" s="36"/>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row>
    <row r="7" spans="1:33" s="35" customFormat="1" ht="15.45" customHeight="1" x14ac:dyDescent="0.3">
      <c r="A7" s="36"/>
      <c r="B7" s="103"/>
      <c r="C7" s="103"/>
      <c r="D7" s="103"/>
      <c r="E7" s="103"/>
      <c r="F7" s="103"/>
      <c r="G7" s="103"/>
      <c r="H7" s="103"/>
      <c r="I7" s="103"/>
      <c r="J7" s="103"/>
      <c r="K7" s="103"/>
      <c r="L7" s="103"/>
      <c r="M7" s="103"/>
      <c r="N7" s="103"/>
      <c r="O7" s="103"/>
      <c r="P7" s="103"/>
      <c r="Q7" s="103"/>
    </row>
    <row r="8" spans="1:33" s="35" customFormat="1" ht="15.45" customHeight="1" thickBot="1" x14ac:dyDescent="0.35">
      <c r="A8" s="36"/>
      <c r="B8" s="103"/>
      <c r="C8" s="103"/>
      <c r="D8" s="103"/>
      <c r="E8" s="103"/>
      <c r="F8" s="103"/>
      <c r="G8" s="103"/>
      <c r="H8" s="103"/>
      <c r="I8" s="103"/>
      <c r="J8" s="103"/>
      <c r="K8" s="103"/>
      <c r="L8" s="103"/>
      <c r="M8" s="103"/>
      <c r="N8" s="103"/>
      <c r="O8" s="103"/>
      <c r="P8" s="103"/>
      <c r="Q8" s="103"/>
    </row>
    <row r="9" spans="1:33" ht="34.200000000000003" customHeight="1" thickTop="1" x14ac:dyDescent="0.3">
      <c r="A9" s="175" t="s">
        <v>43</v>
      </c>
      <c r="B9" s="176"/>
      <c r="C9" s="176"/>
      <c r="D9" s="176"/>
      <c r="E9" s="176"/>
      <c r="F9" s="176"/>
      <c r="G9" s="176"/>
      <c r="H9" s="176"/>
      <c r="I9" s="177"/>
    </row>
    <row r="10" spans="1:33" ht="36" customHeight="1" x14ac:dyDescent="0.3">
      <c r="A10" s="178" t="s">
        <v>24</v>
      </c>
      <c r="B10" s="179"/>
      <c r="C10" s="105" t="s">
        <v>150</v>
      </c>
      <c r="D10" s="179" t="s">
        <v>44</v>
      </c>
      <c r="E10" s="179"/>
      <c r="F10" s="105" t="s">
        <v>122</v>
      </c>
      <c r="G10" s="104" t="s">
        <v>45</v>
      </c>
      <c r="H10" s="180" t="s">
        <v>133</v>
      </c>
      <c r="I10" s="181"/>
    </row>
    <row r="11" spans="1:33" ht="36" customHeight="1" thickBot="1" x14ac:dyDescent="0.35">
      <c r="A11" s="150" t="s">
        <v>46</v>
      </c>
      <c r="B11" s="151"/>
      <c r="C11" s="57" t="s">
        <v>124</v>
      </c>
      <c r="D11" s="151" t="s">
        <v>47</v>
      </c>
      <c r="E11" s="151"/>
      <c r="F11" s="57" t="s">
        <v>124</v>
      </c>
      <c r="G11" s="107" t="s">
        <v>48</v>
      </c>
      <c r="H11" s="152">
        <v>46107</v>
      </c>
      <c r="I11" s="153"/>
    </row>
    <row r="12" spans="1:33" ht="22.2" hidden="1" customHeight="1" thickBot="1" x14ac:dyDescent="0.35">
      <c r="A12" s="154" t="s">
        <v>2</v>
      </c>
      <c r="B12" s="155"/>
      <c r="C12" s="155"/>
      <c r="D12" s="155"/>
      <c r="E12" s="155"/>
      <c r="F12" s="155"/>
      <c r="G12" s="155"/>
      <c r="H12" s="155"/>
      <c r="I12" s="155"/>
      <c r="J12" s="156"/>
      <c r="K12" s="156"/>
      <c r="L12" s="156"/>
      <c r="M12" s="156"/>
      <c r="N12" s="156"/>
      <c r="O12" s="157"/>
    </row>
    <row r="13" spans="1:33" ht="165.6" hidden="1" customHeight="1" thickTop="1" x14ac:dyDescent="0.3">
      <c r="A13" s="11" t="s">
        <v>3</v>
      </c>
      <c r="B13" s="19" t="s">
        <v>49</v>
      </c>
      <c r="C13" s="19" t="s">
        <v>4</v>
      </c>
      <c r="D13" s="12" t="s">
        <v>5</v>
      </c>
      <c r="E13" s="12" t="s">
        <v>6</v>
      </c>
      <c r="F13" s="12" t="s">
        <v>7</v>
      </c>
      <c r="G13" s="12" t="s">
        <v>8</v>
      </c>
      <c r="H13" s="12" t="s">
        <v>50</v>
      </c>
      <c r="I13" s="12" t="s">
        <v>51</v>
      </c>
      <c r="J13" s="12" t="s">
        <v>52</v>
      </c>
      <c r="K13" s="12" t="s">
        <v>53</v>
      </c>
      <c r="L13" s="20" t="s">
        <v>54</v>
      </c>
      <c r="M13" s="12" t="s">
        <v>9</v>
      </c>
      <c r="N13" s="12" t="s">
        <v>55</v>
      </c>
      <c r="O13" s="13" t="s">
        <v>56</v>
      </c>
    </row>
    <row r="14" spans="1:33" ht="22.2" hidden="1" customHeight="1" thickTop="1" x14ac:dyDescent="0.3">
      <c r="A14" s="9">
        <v>1</v>
      </c>
      <c r="B14" s="4"/>
      <c r="C14" s="4"/>
      <c r="D14" s="4"/>
      <c r="E14" s="4"/>
      <c r="F14" s="5" t="str">
        <f>IF(E14="","Valor por definir",_xlfn.XLOOKUP(E14,'TABLA DE SMMLV'!$A$1:$A$32,'TABLA DE SMMLV'!$B$1:$B$32,"ERROR"))</f>
        <v>Valor por definir</v>
      </c>
      <c r="G14" s="4"/>
      <c r="H14" s="4"/>
      <c r="I14" s="4" t="str">
        <f t="shared" ref="I14:I20" si="0">IF(F14="","Valor por definir",IFERROR(G14/F14,"Revisar datos"))</f>
        <v>Revisar datos</v>
      </c>
      <c r="J14" s="4"/>
      <c r="K14" s="4"/>
      <c r="L14" s="15">
        <f>H14*J14*K14</f>
        <v>0</v>
      </c>
      <c r="M14" s="16">
        <f t="shared" ref="M14:M21" si="1">L14/$F$21</f>
        <v>0</v>
      </c>
      <c r="N14" s="4"/>
      <c r="O14" s="6"/>
    </row>
    <row r="15" spans="1:33" ht="22.2" hidden="1" customHeight="1" thickTop="1" x14ac:dyDescent="0.3">
      <c r="A15" s="10">
        <v>2</v>
      </c>
      <c r="B15" s="4"/>
      <c r="C15" s="4"/>
      <c r="D15" s="4"/>
      <c r="E15" s="4"/>
      <c r="F15" s="5" t="str">
        <f>IF(E15="","Valor por definir",_xlfn.XLOOKUP(E15,'TABLA DE SMMLV'!$A$1:$A$32,'TABLA DE SMMLV'!$B$1:$B$32,"ERROR"))</f>
        <v>Valor por definir</v>
      </c>
      <c r="G15" s="4"/>
      <c r="H15" s="4"/>
      <c r="I15" s="4" t="str">
        <f t="shared" si="0"/>
        <v>Revisar datos</v>
      </c>
      <c r="J15" s="4"/>
      <c r="K15" s="4"/>
      <c r="L15" s="15">
        <f t="shared" ref="L15:L20" si="2">H15*J15*K15</f>
        <v>0</v>
      </c>
      <c r="M15" s="16">
        <f t="shared" si="1"/>
        <v>0</v>
      </c>
      <c r="N15" s="4"/>
      <c r="O15" s="6"/>
    </row>
    <row r="16" spans="1:33" ht="22.2" hidden="1" customHeight="1" thickTop="1" x14ac:dyDescent="0.3">
      <c r="A16" s="9">
        <v>3</v>
      </c>
      <c r="B16" s="4"/>
      <c r="C16" s="4"/>
      <c r="D16" s="4"/>
      <c r="E16" s="4"/>
      <c r="F16" s="5" t="str">
        <f>IF(E16="","Valor por definir",_xlfn.XLOOKUP(E16,'TABLA DE SMMLV'!$A$1:$A$32,'TABLA DE SMMLV'!$B$1:$B$32,"ERROR"))</f>
        <v>Valor por definir</v>
      </c>
      <c r="G16" s="4"/>
      <c r="H16" s="4"/>
      <c r="I16" s="4" t="str">
        <f t="shared" si="0"/>
        <v>Revisar datos</v>
      </c>
      <c r="J16" s="4"/>
      <c r="K16" s="4"/>
      <c r="L16" s="15">
        <f>H16*J16*K16</f>
        <v>0</v>
      </c>
      <c r="M16" s="16">
        <f t="shared" si="1"/>
        <v>0</v>
      </c>
      <c r="N16" s="4"/>
      <c r="O16" s="6"/>
    </row>
    <row r="17" spans="1:33" ht="22.2" hidden="1" customHeight="1" thickTop="1" x14ac:dyDescent="0.3">
      <c r="A17" s="10">
        <v>4</v>
      </c>
      <c r="B17" s="4"/>
      <c r="C17" s="4"/>
      <c r="D17" s="4"/>
      <c r="E17" s="4"/>
      <c r="F17" s="5" t="str">
        <f>IF(E17="","Valor por definir",_xlfn.XLOOKUP(E17,'TABLA DE SMMLV'!$A$1:$A$32,'TABLA DE SMMLV'!$B$1:$B$32,"ERROR"))</f>
        <v>Valor por definir</v>
      </c>
      <c r="G17" s="4"/>
      <c r="H17" s="4"/>
      <c r="I17" s="4" t="str">
        <f t="shared" si="0"/>
        <v>Revisar datos</v>
      </c>
      <c r="J17" s="4"/>
      <c r="K17" s="4"/>
      <c r="L17" s="15">
        <f>H17*J17*K17</f>
        <v>0</v>
      </c>
      <c r="M17" s="16">
        <f t="shared" si="1"/>
        <v>0</v>
      </c>
      <c r="N17" s="4"/>
      <c r="O17" s="6"/>
    </row>
    <row r="18" spans="1:33" ht="22.2" hidden="1" customHeight="1" thickTop="1" x14ac:dyDescent="0.3">
      <c r="A18" s="9">
        <v>5</v>
      </c>
      <c r="B18" s="4"/>
      <c r="C18" s="4"/>
      <c r="D18" s="4"/>
      <c r="E18" s="4"/>
      <c r="F18" s="5" t="str">
        <f>IF(E18="","Valor por definir",_xlfn.XLOOKUP(E18,'TABLA DE SMMLV'!$A$1:$A$32,'TABLA DE SMMLV'!$B$1:$B$32,"ERROR"))</f>
        <v>Valor por definir</v>
      </c>
      <c r="G18" s="4"/>
      <c r="H18" s="4"/>
      <c r="I18" s="4" t="str">
        <f t="shared" si="0"/>
        <v>Revisar datos</v>
      </c>
      <c r="J18" s="4"/>
      <c r="K18" s="4"/>
      <c r="L18" s="15">
        <f>H18*J18*K18</f>
        <v>0</v>
      </c>
      <c r="M18" s="16">
        <f t="shared" si="1"/>
        <v>0</v>
      </c>
      <c r="N18" s="4"/>
      <c r="O18" s="6"/>
    </row>
    <row r="19" spans="1:33" ht="22.2" hidden="1" customHeight="1" thickTop="1" x14ac:dyDescent="0.3">
      <c r="A19" s="10">
        <v>6</v>
      </c>
      <c r="B19" s="4"/>
      <c r="C19" s="4"/>
      <c r="D19" s="4"/>
      <c r="E19" s="4"/>
      <c r="F19" s="5" t="str">
        <f>IF(E19="","Valor por definir",_xlfn.XLOOKUP(E19,'TABLA DE SMMLV'!$A$1:$A$32,'TABLA DE SMMLV'!$B$1:$B$32,"ERROR"))</f>
        <v>Valor por definir</v>
      </c>
      <c r="G19" s="4"/>
      <c r="H19" s="4"/>
      <c r="I19" s="4" t="str">
        <f t="shared" si="0"/>
        <v>Revisar datos</v>
      </c>
      <c r="J19" s="4"/>
      <c r="K19" s="4"/>
      <c r="L19" s="15">
        <f>H19*J19*K19</f>
        <v>0</v>
      </c>
      <c r="M19" s="16">
        <f t="shared" si="1"/>
        <v>0</v>
      </c>
      <c r="N19" s="4"/>
      <c r="O19" s="6"/>
    </row>
    <row r="20" spans="1:33" ht="22.2" hidden="1" customHeight="1" thickTop="1" x14ac:dyDescent="0.3">
      <c r="A20" s="9">
        <v>7</v>
      </c>
      <c r="B20" s="4"/>
      <c r="C20" s="4"/>
      <c r="D20" s="4"/>
      <c r="E20" s="4"/>
      <c r="F20" s="5" t="str">
        <f>IF(E20="","Valor por definir",_xlfn.XLOOKUP(E20,'TABLA DE SMMLV'!$A$1:$A$32,'TABLA DE SMMLV'!$B$1:$B$32,"ERROR"))</f>
        <v>Valor por definir</v>
      </c>
      <c r="G20" s="4"/>
      <c r="H20" s="4"/>
      <c r="I20" s="4" t="str">
        <f t="shared" si="0"/>
        <v>Revisar datos</v>
      </c>
      <c r="J20" s="4"/>
      <c r="K20" s="4"/>
      <c r="L20" s="15">
        <f t="shared" si="2"/>
        <v>0</v>
      </c>
      <c r="M20" s="16">
        <f t="shared" si="1"/>
        <v>0</v>
      </c>
      <c r="N20" s="4"/>
      <c r="O20" s="6"/>
    </row>
    <row r="21" spans="1:33" ht="22.2" hidden="1" customHeight="1" thickTop="1" x14ac:dyDescent="0.3">
      <c r="A21" s="158" t="s">
        <v>10</v>
      </c>
      <c r="B21" s="159"/>
      <c r="C21" s="101" t="s">
        <v>11</v>
      </c>
      <c r="D21" s="18">
        <v>3411038010</v>
      </c>
      <c r="E21" s="18" t="s">
        <v>12</v>
      </c>
      <c r="F21" s="18">
        <f>D21/1750905</f>
        <v>1948.1571016131657</v>
      </c>
      <c r="G21" s="160" t="s">
        <v>13</v>
      </c>
      <c r="H21" s="160"/>
      <c r="I21" s="160"/>
      <c r="J21" s="160"/>
      <c r="K21" s="160"/>
      <c r="L21" s="7">
        <f>SUM(L14:L20)</f>
        <v>0</v>
      </c>
      <c r="M21" s="17">
        <f t="shared" si="1"/>
        <v>0</v>
      </c>
      <c r="N21" s="7"/>
      <c r="O21" s="8"/>
    </row>
    <row r="22" spans="1:33" ht="6" customHeight="1" thickTop="1" x14ac:dyDescent="0.3"/>
    <row r="23" spans="1:33" ht="13.8" thickBot="1" x14ac:dyDescent="0.35"/>
    <row r="24" spans="1:33" ht="36" customHeight="1" thickTop="1" x14ac:dyDescent="0.3">
      <c r="A24" s="161" t="s">
        <v>57</v>
      </c>
      <c r="B24" s="162"/>
      <c r="C24" s="162"/>
      <c r="D24" s="162"/>
      <c r="E24" s="162"/>
      <c r="F24" s="162"/>
      <c r="G24" s="162"/>
      <c r="H24" s="162"/>
      <c r="I24" s="163"/>
      <c r="J24" s="38"/>
      <c r="K24" s="38"/>
      <c r="L24" s="38"/>
      <c r="M24" s="38"/>
      <c r="N24" s="38"/>
      <c r="O24" s="38"/>
    </row>
    <row r="25" spans="1:33" ht="36" customHeight="1" x14ac:dyDescent="0.3">
      <c r="A25" s="164" t="s">
        <v>58</v>
      </c>
      <c r="B25" s="165"/>
      <c r="C25" s="165"/>
      <c r="D25" s="106" t="s">
        <v>59</v>
      </c>
      <c r="E25" s="166" t="s">
        <v>28</v>
      </c>
      <c r="F25" s="167"/>
      <c r="G25" s="167"/>
      <c r="H25" s="167"/>
      <c r="I25" s="168"/>
      <c r="J25" s="39"/>
      <c r="K25" s="39"/>
      <c r="L25" s="39"/>
      <c r="M25" s="39"/>
      <c r="N25" s="39"/>
      <c r="O25" s="39"/>
    </row>
    <row r="26" spans="1:33" ht="45.6" customHeight="1" thickBot="1" x14ac:dyDescent="0.35">
      <c r="A26" s="169" t="s">
        <v>60</v>
      </c>
      <c r="B26" s="170"/>
      <c r="C26" s="170"/>
      <c r="D26" s="40" t="s">
        <v>118</v>
      </c>
      <c r="E26" s="171"/>
      <c r="F26" s="172"/>
      <c r="G26" s="172"/>
      <c r="H26" s="172"/>
      <c r="I26" s="173"/>
      <c r="J26" s="41"/>
      <c r="K26" s="41"/>
      <c r="L26" s="41"/>
      <c r="M26" s="41"/>
      <c r="N26" s="41"/>
      <c r="O26" s="41"/>
    </row>
    <row r="27" spans="1:33" ht="14.4" thickTop="1" thickBot="1" x14ac:dyDescent="0.35"/>
    <row r="28" spans="1:33" ht="36" customHeight="1" thickTop="1" x14ac:dyDescent="0.3">
      <c r="A28" s="132" t="s">
        <v>61</v>
      </c>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4"/>
    </row>
    <row r="29" spans="1:33" ht="28.95" customHeight="1" x14ac:dyDescent="0.3">
      <c r="A29" s="137" t="s">
        <v>3</v>
      </c>
      <c r="B29" s="131" t="s">
        <v>62</v>
      </c>
      <c r="C29" s="148" t="s">
        <v>63</v>
      </c>
      <c r="D29" s="130" t="s">
        <v>64</v>
      </c>
      <c r="E29" s="145" t="s">
        <v>65</v>
      </c>
      <c r="F29" s="145"/>
      <c r="G29" s="130" t="s">
        <v>4</v>
      </c>
      <c r="H29" s="146" t="s">
        <v>66</v>
      </c>
      <c r="I29" s="146"/>
      <c r="J29" s="130" t="s">
        <v>67</v>
      </c>
      <c r="K29" s="130" t="s">
        <v>68</v>
      </c>
      <c r="L29" s="130" t="s">
        <v>69</v>
      </c>
      <c r="M29" s="130" t="s">
        <v>70</v>
      </c>
      <c r="N29" s="131" t="s">
        <v>71</v>
      </c>
      <c r="O29" s="124" t="s">
        <v>72</v>
      </c>
      <c r="P29" s="124"/>
      <c r="Q29" s="124"/>
      <c r="R29" s="124"/>
      <c r="S29" s="124"/>
      <c r="T29" s="124"/>
      <c r="U29" s="124"/>
      <c r="V29" s="124"/>
      <c r="W29" s="124"/>
      <c r="X29" s="124"/>
      <c r="Y29" s="124"/>
      <c r="Z29" s="124"/>
      <c r="AA29" s="124"/>
      <c r="AB29" s="124"/>
      <c r="AC29" s="124"/>
      <c r="AD29" s="124"/>
      <c r="AE29" s="124"/>
      <c r="AF29" s="124"/>
      <c r="AG29" s="144"/>
    </row>
    <row r="30" spans="1:33" ht="28.95" customHeight="1" x14ac:dyDescent="0.3">
      <c r="A30" s="137"/>
      <c r="B30" s="131"/>
      <c r="C30" s="148"/>
      <c r="D30" s="130"/>
      <c r="E30" s="145" t="s">
        <v>73</v>
      </c>
      <c r="F30" s="145" t="s">
        <v>74</v>
      </c>
      <c r="G30" s="130"/>
      <c r="H30" s="130" t="s">
        <v>75</v>
      </c>
      <c r="I30" s="146" t="s">
        <v>76</v>
      </c>
      <c r="J30" s="130"/>
      <c r="K30" s="130"/>
      <c r="L30" s="130"/>
      <c r="M30" s="130"/>
      <c r="N30" s="131"/>
      <c r="O30" s="127" t="s">
        <v>77</v>
      </c>
      <c r="P30" s="131" t="s">
        <v>53</v>
      </c>
      <c r="Q30" s="130" t="s">
        <v>78</v>
      </c>
      <c r="R30" s="147" t="s">
        <v>9</v>
      </c>
      <c r="S30" s="129" t="s">
        <v>79</v>
      </c>
      <c r="T30" s="123" t="s">
        <v>80</v>
      </c>
      <c r="U30" s="124"/>
      <c r="V30" s="124"/>
      <c r="W30" s="124"/>
      <c r="X30" s="124"/>
      <c r="Y30" s="124"/>
      <c r="Z30" s="124"/>
      <c r="AA30" s="125"/>
      <c r="AB30" s="126" t="s">
        <v>81</v>
      </c>
      <c r="AC30" s="127"/>
      <c r="AD30" s="128"/>
      <c r="AE30" s="129" t="s">
        <v>82</v>
      </c>
      <c r="AF30" s="129" t="s">
        <v>83</v>
      </c>
      <c r="AG30" s="149" t="s">
        <v>28</v>
      </c>
    </row>
    <row r="31" spans="1:33" ht="124.2" customHeight="1" x14ac:dyDescent="0.3">
      <c r="A31" s="137"/>
      <c r="B31" s="131"/>
      <c r="C31" s="148"/>
      <c r="D31" s="130"/>
      <c r="E31" s="145"/>
      <c r="F31" s="145"/>
      <c r="G31" s="130"/>
      <c r="H31" s="130"/>
      <c r="I31" s="146"/>
      <c r="J31" s="130"/>
      <c r="K31" s="130"/>
      <c r="L31" s="130"/>
      <c r="M31" s="130"/>
      <c r="N31" s="131"/>
      <c r="O31" s="127"/>
      <c r="P31" s="131"/>
      <c r="Q31" s="130"/>
      <c r="R31" s="147"/>
      <c r="S31" s="129"/>
      <c r="T31" s="96" t="s">
        <v>84</v>
      </c>
      <c r="U31" s="97" t="s">
        <v>85</v>
      </c>
      <c r="V31" s="97" t="s">
        <v>86</v>
      </c>
      <c r="W31" s="97" t="s">
        <v>87</v>
      </c>
      <c r="X31" s="97" t="s">
        <v>88</v>
      </c>
      <c r="Y31" s="97" t="s">
        <v>89</v>
      </c>
      <c r="Z31" s="97" t="s">
        <v>90</v>
      </c>
      <c r="AA31" s="98" t="s">
        <v>59</v>
      </c>
      <c r="AB31" s="96" t="s">
        <v>91</v>
      </c>
      <c r="AC31" s="97" t="s">
        <v>92</v>
      </c>
      <c r="AD31" s="98" t="s">
        <v>59</v>
      </c>
      <c r="AE31" s="129"/>
      <c r="AF31" s="129"/>
      <c r="AG31" s="149"/>
    </row>
    <row r="32" spans="1:33" ht="44.4" customHeight="1" x14ac:dyDescent="0.3">
      <c r="A32" s="72">
        <v>1</v>
      </c>
      <c r="B32" s="77">
        <v>82</v>
      </c>
      <c r="C32" s="76" t="s">
        <v>151</v>
      </c>
      <c r="D32" s="76" t="s">
        <v>152</v>
      </c>
      <c r="E32" s="77" t="s">
        <v>153</v>
      </c>
      <c r="F32" s="76" t="s">
        <v>154</v>
      </c>
      <c r="G32" s="76" t="s">
        <v>129</v>
      </c>
      <c r="H32" s="76" t="s">
        <v>138</v>
      </c>
      <c r="I32" s="78">
        <v>0.33</v>
      </c>
      <c r="J32" s="78" t="s">
        <v>155</v>
      </c>
      <c r="K32" s="79">
        <v>44831</v>
      </c>
      <c r="L32" s="79">
        <v>45133</v>
      </c>
      <c r="M32" s="80">
        <v>2023</v>
      </c>
      <c r="N32" s="81">
        <v>2140680912</v>
      </c>
      <c r="O32" s="29">
        <f>N32/(_xlfn.XLOOKUP(M32,'TABLA DE SMMLV'!$A$1:$A$32,'TABLA DE SMMLV'!$B$1:$B$32,"0"))</f>
        <v>1845.4145793103448</v>
      </c>
      <c r="P32" s="89">
        <v>1</v>
      </c>
      <c r="Q32" s="30">
        <f>IF(AF32="CUMPLE",I32*O32*P32,0)</f>
        <v>608.98681117241381</v>
      </c>
      <c r="R32" s="69">
        <f>Q32/(3411038010/1750905)</f>
        <v>0.3125963561502017</v>
      </c>
      <c r="S32" s="21" t="s">
        <v>118</v>
      </c>
      <c r="T32" s="43" t="s">
        <v>132</v>
      </c>
      <c r="U32" s="31" t="s">
        <v>132</v>
      </c>
      <c r="V32" s="31" t="s">
        <v>132</v>
      </c>
      <c r="W32" s="31" t="s">
        <v>132</v>
      </c>
      <c r="X32" s="31" t="s">
        <v>132</v>
      </c>
      <c r="Y32" s="31" t="s">
        <v>132</v>
      </c>
      <c r="Z32" s="31" t="s">
        <v>132</v>
      </c>
      <c r="AA32" s="44" t="str">
        <f>IF(AND(OR(T32="SI",T32="NO APLICA"),
      OR(U32="SI",U32="NO APLICA"),
      OR(V32="SI",V32="NO APLICA"),
      OR(W32="SI",W32="NO APLICA"),
      OR(X32="SI",X32="NO APLICA"),
      OR(Y32="SI",Y32="NO APLICA"),
      OR(Z32="SI",Z32="NO APLICA")),
   "CUMPLE",
   "NO CUMPLE")</f>
        <v>CUMPLE</v>
      </c>
      <c r="AB32" s="43" t="s">
        <v>133</v>
      </c>
      <c r="AC32" s="31" t="s">
        <v>133</v>
      </c>
      <c r="AD32" s="44" t="str">
        <f>IF(AND(OR(AB32="SI",AB32="NO APLICA"),
      OR(AC32="SI",AC32="NO APLICA")),
   "CUMPLE",
   "NO CUMPLE")</f>
        <v>CUMPLE</v>
      </c>
      <c r="AE32" s="21" t="s">
        <v>133</v>
      </c>
      <c r="AF32" s="46" t="str">
        <f>IF(AND(OR(S32="CUMPLE",S32="NO APLICA"),
      OR(AA32="CUMPLE",AA32="NO APLICA"),
      OR(AD32="CUMPLE",AD32="NO APLICA"),
      OR(AE32="CUMPLE",AE32="NO APLICA")),
   "CUMPLE",
   "NO CUMPLE")</f>
        <v>CUMPLE</v>
      </c>
      <c r="AG32" s="45"/>
    </row>
    <row r="33" spans="1:34" ht="44.4" customHeight="1" x14ac:dyDescent="0.3">
      <c r="A33" s="72">
        <v>2</v>
      </c>
      <c r="B33" s="77">
        <v>15</v>
      </c>
      <c r="C33" s="76" t="s">
        <v>156</v>
      </c>
      <c r="D33" s="76" t="s">
        <v>157</v>
      </c>
      <c r="E33" s="77" t="s">
        <v>158</v>
      </c>
      <c r="F33" s="76" t="s">
        <v>159</v>
      </c>
      <c r="G33" s="76" t="s">
        <v>129</v>
      </c>
      <c r="H33" s="76" t="s">
        <v>130</v>
      </c>
      <c r="I33" s="78">
        <v>1</v>
      </c>
      <c r="J33" s="78" t="s">
        <v>155</v>
      </c>
      <c r="K33" s="79">
        <v>35795</v>
      </c>
      <c r="L33" s="79">
        <v>35914</v>
      </c>
      <c r="M33" s="80">
        <v>1998</v>
      </c>
      <c r="N33" s="81">
        <v>41549070.240000002</v>
      </c>
      <c r="O33" s="70">
        <f>N33/(_xlfn.XLOOKUP(M33,'TABLA DE SMMLV'!$A$1:$A$32,'TABLA DE SMMLV'!$B$1:$B$32,"0"))</f>
        <v>203.84578140178388</v>
      </c>
      <c r="P33" s="88">
        <v>1</v>
      </c>
      <c r="Q33" s="30">
        <f t="shared" ref="Q33:Q38" si="3">IF(AF33="CUMPLE",I33*O33*P33,0)</f>
        <v>203.84578140178388</v>
      </c>
      <c r="R33" s="69">
        <f t="shared" ref="R33:R38" si="4">Q33/(3411038010/1750905)</f>
        <v>0.10463518636817841</v>
      </c>
      <c r="S33" s="21" t="s">
        <v>118</v>
      </c>
      <c r="T33" s="43" t="s">
        <v>132</v>
      </c>
      <c r="U33" s="31" t="s">
        <v>132</v>
      </c>
      <c r="V33" s="31" t="s">
        <v>132</v>
      </c>
      <c r="W33" s="31" t="s">
        <v>132</v>
      </c>
      <c r="X33" s="31" t="s">
        <v>132</v>
      </c>
      <c r="Y33" s="31" t="s">
        <v>132</v>
      </c>
      <c r="Z33" s="31" t="s">
        <v>132</v>
      </c>
      <c r="AA33" s="44" t="str">
        <f t="shared" ref="AA33:AA38" si="5">IF(AND(OR(T33="SI",T33="NO APLICA"),
      OR(U33="SI",U33="NO APLICA"),
      OR(V33="SI",V33="NO APLICA"),
      OR(W33="SI",W33="NO APLICA"),
      OR(X33="SI",X33="NO APLICA"),
      OR(Y33="SI",Y33="NO APLICA"),
      OR(Z33="SI",Z33="NO APLICA")),
   "CUMPLE",
   "NO CUMPLE")</f>
        <v>CUMPLE</v>
      </c>
      <c r="AB33" s="43" t="s">
        <v>133</v>
      </c>
      <c r="AC33" s="31" t="s">
        <v>133</v>
      </c>
      <c r="AD33" s="44" t="str">
        <f t="shared" ref="AD33:AD38" si="6">IF(AND(OR(AB33="SI",AB33="NO APLICA"),
      OR(AC33="SI",AC33="NO APLICA")),
   "CUMPLE",
   "NO CUMPLE")</f>
        <v>CUMPLE</v>
      </c>
      <c r="AE33" s="21" t="s">
        <v>133</v>
      </c>
      <c r="AF33" s="46" t="str">
        <f t="shared" ref="AF33:AF38" si="7">IF(AND(OR(S33="CUMPLE",S33="NO APLICA"),
      OR(AA33="CUMPLE",AA33="NO APLICA"),
      OR(AD33="CUMPLE",AD33="NO APLICA"),
      OR(AE33="CUMPLE",AE33="NO APLICA")),
   "CUMPLE",
   "NO CUMPLE")</f>
        <v>CUMPLE</v>
      </c>
      <c r="AG33" s="45"/>
    </row>
    <row r="34" spans="1:34" ht="208.95" customHeight="1" x14ac:dyDescent="0.3">
      <c r="A34" s="72">
        <v>3</v>
      </c>
      <c r="B34" s="77">
        <v>263</v>
      </c>
      <c r="C34" s="76" t="s">
        <v>160</v>
      </c>
      <c r="D34" s="76" t="s">
        <v>161</v>
      </c>
      <c r="E34" s="77" t="s">
        <v>162</v>
      </c>
      <c r="F34" s="76" t="s">
        <v>163</v>
      </c>
      <c r="G34" s="25" t="s">
        <v>129</v>
      </c>
      <c r="H34" s="76" t="s">
        <v>130</v>
      </c>
      <c r="I34" s="78">
        <v>1</v>
      </c>
      <c r="J34" s="78" t="s">
        <v>164</v>
      </c>
      <c r="K34" s="79">
        <v>41059</v>
      </c>
      <c r="L34" s="79">
        <v>41872</v>
      </c>
      <c r="M34" s="80">
        <v>2014</v>
      </c>
      <c r="N34" s="28">
        <v>600000000</v>
      </c>
      <c r="O34" s="70">
        <f>N34/(_xlfn.XLOOKUP(M34,'TABLA DE SMMLV'!$A$1:$A$32,'TABLA DE SMMLV'!$B$1:$B$32,"0"))</f>
        <v>974.02597402597405</v>
      </c>
      <c r="P34" s="88">
        <v>1</v>
      </c>
      <c r="Q34" s="30">
        <f t="shared" si="3"/>
        <v>974.02597402597405</v>
      </c>
      <c r="R34" s="69">
        <f t="shared" si="4"/>
        <v>0.49997301204273248</v>
      </c>
      <c r="S34" s="21" t="s">
        <v>118</v>
      </c>
      <c r="T34" s="43" t="s">
        <v>132</v>
      </c>
      <c r="U34" s="31" t="s">
        <v>132</v>
      </c>
      <c r="V34" s="31" t="s">
        <v>132</v>
      </c>
      <c r="W34" s="31" t="s">
        <v>132</v>
      </c>
      <c r="X34" s="31" t="s">
        <v>132</v>
      </c>
      <c r="Y34" s="31" t="s">
        <v>132</v>
      </c>
      <c r="Z34" s="31" t="s">
        <v>132</v>
      </c>
      <c r="AA34" s="44" t="str">
        <f>IF(AND(OR(T34="SI",T34="NO APLICA"),
      OR(U34="SI",U34="NO APLICA"),
      OR(V34="SI",V34="NO APLICA"),
      OR(W34="SI",W34="NO APLICA"),
      OR(X34="SI",X34="NO APLICA"),
      OR(Y34="SI",Y34="NO APLICA"),
      OR(Z34="SI",Z34="NO APLICA")),
   "CUMPLE",
   "NO CUMPLE")</f>
        <v>CUMPLE</v>
      </c>
      <c r="AB34" s="43" t="s">
        <v>133</v>
      </c>
      <c r="AC34" s="31" t="s">
        <v>133</v>
      </c>
      <c r="AD34" s="44" t="str">
        <f t="shared" si="6"/>
        <v>CUMPLE</v>
      </c>
      <c r="AE34" s="21" t="s">
        <v>118</v>
      </c>
      <c r="AF34" s="46" t="str">
        <f>IF(AND(OR(S34="CUMPLE",S34="NO APLICA"),
      OR(AA34="CUMPLE",AA34="NO APLICA"),
      OR(AD34="CUMPLE",AD34="NO APLICA"),
      OR(AE34="CUMPLE",AE34="NO APLICA")),
   "CUMPLE",
   "NO CUMPLE")</f>
        <v>CUMPLE</v>
      </c>
      <c r="AG34" s="71" t="s">
        <v>165</v>
      </c>
    </row>
    <row r="35" spans="1:34" ht="39.6" x14ac:dyDescent="0.6">
      <c r="A35" s="72">
        <v>4</v>
      </c>
      <c r="B35" s="63">
        <v>288</v>
      </c>
      <c r="C35" s="25" t="s">
        <v>166</v>
      </c>
      <c r="D35" s="25" t="s">
        <v>167</v>
      </c>
      <c r="E35" s="63" t="s">
        <v>168</v>
      </c>
      <c r="F35" s="25" t="s">
        <v>169</v>
      </c>
      <c r="G35" s="25" t="s">
        <v>129</v>
      </c>
      <c r="H35" s="25" t="s">
        <v>170</v>
      </c>
      <c r="I35" s="26">
        <v>0.84</v>
      </c>
      <c r="J35" s="26" t="s">
        <v>164</v>
      </c>
      <c r="K35" s="27">
        <v>43402</v>
      </c>
      <c r="L35" s="27">
        <v>43683</v>
      </c>
      <c r="M35" s="47">
        <v>2019</v>
      </c>
      <c r="N35" s="28">
        <v>1351052696</v>
      </c>
      <c r="O35" s="70">
        <f>N35/(_xlfn.XLOOKUP(M35,'TABLA DE SMMLV'!$A$1:$A$32,'TABLA DE SMMLV'!$B$1:$B$32,"0"))</f>
        <v>1631.4775900960735</v>
      </c>
      <c r="P35" s="88">
        <v>1</v>
      </c>
      <c r="Q35" s="30">
        <f t="shared" si="3"/>
        <v>1370.4411756807017</v>
      </c>
      <c r="R35" s="69">
        <f t="shared" si="4"/>
        <v>0.70345516516399631</v>
      </c>
      <c r="S35" s="21" t="s">
        <v>118</v>
      </c>
      <c r="T35" s="43" t="s">
        <v>132</v>
      </c>
      <c r="U35" s="31" t="s">
        <v>132</v>
      </c>
      <c r="V35" s="31" t="s">
        <v>132</v>
      </c>
      <c r="W35" s="31" t="s">
        <v>132</v>
      </c>
      <c r="X35" s="31" t="s">
        <v>132</v>
      </c>
      <c r="Y35" s="31" t="s">
        <v>132</v>
      </c>
      <c r="Z35" s="31" t="s">
        <v>132</v>
      </c>
      <c r="AA35" s="44" t="str">
        <f>IF(AND(OR(T35="SI",T35="NO APLICA"),
      OR(U35="SI",U35="NO APLICA"),
      OR(V35="SI",V35="NO APLICA"),
      OR(W35="SI",W35="NO APLICA"),
      OR(X35="SI",X35="NO APLICA"),
      OR(Y35="SI",Y35="NO APLICA"),
      OR(Z35="SI",Z35="NO APLICA")),
   "CUMPLE",
   "NO CUMPLE")</f>
        <v>CUMPLE</v>
      </c>
      <c r="AB35" s="43" t="s">
        <v>133</v>
      </c>
      <c r="AC35" s="31" t="s">
        <v>133</v>
      </c>
      <c r="AD35" s="44" t="str">
        <f>IF(AND(OR(AB35="SI",AB35="NO APLICA"),
      OR(AC35="SI",AC35="NO APLICA")),
   "CUMPLE",
   "NO CUMPLE")</f>
        <v>CUMPLE</v>
      </c>
      <c r="AE35" s="21" t="s">
        <v>118</v>
      </c>
      <c r="AF35" s="46" t="str">
        <f>IF(AND(OR(S35="CUMPLE",S35="NO APLICA"),
      OR(AA35="CUMPLE",AA35="NO APLICA"),
      OR(AD35="CUMPLE",AD35="NO APLICA"),
      OR(AE35="CUMPLE",AE35="NO APLICA")),
   "CUMPLE",
   "NO CUMPLE")</f>
        <v>CUMPLE</v>
      </c>
      <c r="AG35" s="71" t="s">
        <v>171</v>
      </c>
      <c r="AH35" s="94"/>
    </row>
    <row r="36" spans="1:34" ht="66" x14ac:dyDescent="0.6">
      <c r="A36" s="22">
        <v>5</v>
      </c>
      <c r="B36" s="63">
        <v>11</v>
      </c>
      <c r="C36" s="25" t="s">
        <v>172</v>
      </c>
      <c r="D36" s="25" t="s">
        <v>173</v>
      </c>
      <c r="E36" s="63" t="s">
        <v>174</v>
      </c>
      <c r="F36" s="25" t="s">
        <v>175</v>
      </c>
      <c r="G36" s="25" t="s">
        <v>129</v>
      </c>
      <c r="H36" s="25" t="s">
        <v>130</v>
      </c>
      <c r="I36" s="26">
        <v>1</v>
      </c>
      <c r="J36" s="26" t="s">
        <v>164</v>
      </c>
      <c r="K36" s="27">
        <v>43690</v>
      </c>
      <c r="L36" s="27">
        <v>43812</v>
      </c>
      <c r="M36" s="47">
        <v>2019</v>
      </c>
      <c r="N36" s="28">
        <v>749990000</v>
      </c>
      <c r="O36" s="70">
        <f>N36/(_xlfn.XLOOKUP(M36,'TABLA DE SMMLV'!$A$1:$A$32,'TABLA DE SMMLV'!$B$1:$B$32,"0"))</f>
        <v>905.65814451115546</v>
      </c>
      <c r="P36" s="88">
        <v>1</v>
      </c>
      <c r="Q36" s="30">
        <f t="shared" si="3"/>
        <v>905.65814451115546</v>
      </c>
      <c r="R36" s="69">
        <f t="shared" si="4"/>
        <v>0.46487942053606862</v>
      </c>
      <c r="S36" s="21" t="s">
        <v>118</v>
      </c>
      <c r="T36" s="43" t="s">
        <v>132</v>
      </c>
      <c r="U36" s="31" t="s">
        <v>132</v>
      </c>
      <c r="V36" s="31" t="s">
        <v>132</v>
      </c>
      <c r="W36" s="31" t="s">
        <v>132</v>
      </c>
      <c r="X36" s="31" t="s">
        <v>132</v>
      </c>
      <c r="Y36" s="31" t="s">
        <v>132</v>
      </c>
      <c r="Z36" s="31" t="s">
        <v>132</v>
      </c>
      <c r="AA36" s="44" t="str">
        <f t="shared" si="5"/>
        <v>CUMPLE</v>
      </c>
      <c r="AB36" s="43" t="s">
        <v>133</v>
      </c>
      <c r="AC36" s="31" t="s">
        <v>133</v>
      </c>
      <c r="AD36" s="44" t="str">
        <f t="shared" si="6"/>
        <v>CUMPLE</v>
      </c>
      <c r="AE36" s="21" t="s">
        <v>118</v>
      </c>
      <c r="AF36" s="46" t="str">
        <f t="shared" si="7"/>
        <v>CUMPLE</v>
      </c>
      <c r="AG36" s="71" t="s">
        <v>176</v>
      </c>
      <c r="AH36" s="94"/>
    </row>
    <row r="37" spans="1:34" ht="44.4" customHeight="1" x14ac:dyDescent="0.3">
      <c r="A37" s="22">
        <v>6</v>
      </c>
      <c r="B37" s="63">
        <v>227</v>
      </c>
      <c r="C37" s="25" t="s">
        <v>177</v>
      </c>
      <c r="D37" s="25" t="s">
        <v>178</v>
      </c>
      <c r="E37" s="63" t="s">
        <v>179</v>
      </c>
      <c r="F37" s="25" t="s">
        <v>180</v>
      </c>
      <c r="G37" s="25" t="s">
        <v>129</v>
      </c>
      <c r="H37" s="25" t="s">
        <v>130</v>
      </c>
      <c r="I37" s="26">
        <v>1</v>
      </c>
      <c r="J37" s="26" t="s">
        <v>164</v>
      </c>
      <c r="K37" s="27">
        <v>40078</v>
      </c>
      <c r="L37" s="27">
        <v>40543</v>
      </c>
      <c r="M37" s="47">
        <v>2010</v>
      </c>
      <c r="N37" s="28">
        <v>1109995708</v>
      </c>
      <c r="O37" s="70">
        <f>N37/(_xlfn.XLOOKUP(M37,'TABLA DE SMMLV'!$A$1:$A$32,'TABLA DE SMMLV'!$B$1:$B$32,"0"))</f>
        <v>2155.33147184466</v>
      </c>
      <c r="P37" s="88">
        <v>1</v>
      </c>
      <c r="Q37" s="30">
        <f t="shared" si="3"/>
        <v>2155.33147184466</v>
      </c>
      <c r="R37" s="69">
        <f t="shared" si="4"/>
        <v>1.1063437697401017</v>
      </c>
      <c r="S37" s="21" t="s">
        <v>118</v>
      </c>
      <c r="T37" s="43" t="s">
        <v>132</v>
      </c>
      <c r="U37" s="31" t="s">
        <v>132</v>
      </c>
      <c r="V37" s="31" t="s">
        <v>132</v>
      </c>
      <c r="W37" s="31" t="s">
        <v>132</v>
      </c>
      <c r="X37" s="31" t="s">
        <v>132</v>
      </c>
      <c r="Y37" s="31" t="s">
        <v>132</v>
      </c>
      <c r="Z37" s="31" t="s">
        <v>132</v>
      </c>
      <c r="AA37" s="44" t="str">
        <f t="shared" si="5"/>
        <v>CUMPLE</v>
      </c>
      <c r="AB37" s="43" t="s">
        <v>133</v>
      </c>
      <c r="AC37" s="31" t="s">
        <v>133</v>
      </c>
      <c r="AD37" s="44" t="str">
        <f t="shared" si="6"/>
        <v>CUMPLE</v>
      </c>
      <c r="AE37" s="21" t="s">
        <v>118</v>
      </c>
      <c r="AF37" s="46" t="str">
        <f t="shared" si="7"/>
        <v>CUMPLE</v>
      </c>
      <c r="AG37" s="71"/>
    </row>
    <row r="38" spans="1:34" ht="44.4" hidden="1" customHeight="1" x14ac:dyDescent="0.3">
      <c r="A38" s="32">
        <v>7</v>
      </c>
      <c r="B38" s="23"/>
      <c r="C38" s="24"/>
      <c r="D38" s="25"/>
      <c r="E38" s="23"/>
      <c r="F38" s="25"/>
      <c r="G38" s="25"/>
      <c r="H38" s="25"/>
      <c r="I38" s="26"/>
      <c r="J38" s="26"/>
      <c r="K38" s="27"/>
      <c r="L38" s="27"/>
      <c r="M38" s="47"/>
      <c r="N38" s="28"/>
      <c r="O38" s="29">
        <f>N38/(_xlfn.XLOOKUP(M38,'TABLA DE SMMLV'!$A$1:$A$32,'TABLA DE SMMLV'!$B$1:$B$32,"0"))</f>
        <v>0</v>
      </c>
      <c r="P38" s="88">
        <v>1</v>
      </c>
      <c r="Q38" s="30">
        <f t="shared" si="3"/>
        <v>0</v>
      </c>
      <c r="R38" s="69">
        <f t="shared" si="4"/>
        <v>0</v>
      </c>
      <c r="S38" s="21"/>
      <c r="T38" s="43"/>
      <c r="U38" s="31"/>
      <c r="V38" s="31"/>
      <c r="W38" s="31"/>
      <c r="X38" s="31"/>
      <c r="Y38" s="31"/>
      <c r="Z38" s="31"/>
      <c r="AA38" s="44" t="str">
        <f t="shared" si="5"/>
        <v>NO CUMPLE</v>
      </c>
      <c r="AB38" s="43"/>
      <c r="AC38" s="31"/>
      <c r="AD38" s="44" t="str">
        <f t="shared" si="6"/>
        <v>NO CUMPLE</v>
      </c>
      <c r="AE38" s="21"/>
      <c r="AF38" s="46" t="str">
        <f t="shared" si="7"/>
        <v>NO CUMPLE</v>
      </c>
      <c r="AG38" s="45"/>
    </row>
    <row r="39" spans="1:34" ht="34.200000000000003" customHeight="1" thickBot="1" x14ac:dyDescent="0.35">
      <c r="A39" s="138" t="s">
        <v>93</v>
      </c>
      <c r="B39" s="139"/>
      <c r="C39" s="139"/>
      <c r="D39" s="139"/>
      <c r="E39" s="139"/>
      <c r="F39" s="139"/>
      <c r="G39" s="139"/>
      <c r="H39" s="139"/>
      <c r="I39" s="139"/>
      <c r="J39" s="139"/>
      <c r="K39" s="139"/>
      <c r="L39" s="139"/>
      <c r="M39" s="139"/>
      <c r="N39" s="139"/>
      <c r="O39" s="139"/>
      <c r="P39" s="140"/>
      <c r="Q39" s="48">
        <f>SUM(Q32:Q38)</f>
        <v>6218.289358636689</v>
      </c>
      <c r="R39" s="49">
        <f>Q39/(3411038010/1750905)</f>
        <v>3.1918829100012793</v>
      </c>
      <c r="S39" s="141"/>
      <c r="T39" s="142"/>
      <c r="U39" s="142"/>
      <c r="V39" s="142"/>
      <c r="W39" s="142"/>
      <c r="X39" s="142"/>
      <c r="Y39" s="142"/>
      <c r="Z39" s="142"/>
      <c r="AA39" s="142"/>
      <c r="AB39" s="142"/>
      <c r="AC39" s="142"/>
      <c r="AD39" s="142"/>
      <c r="AE39" s="142"/>
      <c r="AF39" s="142"/>
      <c r="AG39" s="143"/>
    </row>
    <row r="40" spans="1:34" ht="13.8" thickTop="1" x14ac:dyDescent="0.3">
      <c r="R40" s="73"/>
    </row>
    <row r="41" spans="1:34" ht="6" customHeight="1" x14ac:dyDescent="0.3">
      <c r="O41" s="42"/>
    </row>
    <row r="42" spans="1:34" ht="6" customHeight="1" thickBot="1" x14ac:dyDescent="0.35">
      <c r="R42" s="73"/>
    </row>
    <row r="43" spans="1:34" ht="36" customHeight="1" thickTop="1" x14ac:dyDescent="0.3">
      <c r="A43" s="132" t="s">
        <v>94</v>
      </c>
      <c r="B43" s="133"/>
      <c r="C43" s="133"/>
      <c r="D43" s="133"/>
      <c r="E43" s="133"/>
      <c r="F43" s="133"/>
      <c r="G43" s="133"/>
      <c r="H43" s="133"/>
      <c r="I43" s="133"/>
      <c r="J43" s="133"/>
      <c r="K43" s="134"/>
    </row>
    <row r="44" spans="1:34" ht="52.2" customHeight="1" x14ac:dyDescent="0.3">
      <c r="A44" s="55" t="s">
        <v>95</v>
      </c>
      <c r="B44" s="99" t="s">
        <v>96</v>
      </c>
      <c r="C44" s="99" t="s">
        <v>97</v>
      </c>
      <c r="D44" s="99" t="s">
        <v>98</v>
      </c>
      <c r="E44" s="99" t="s">
        <v>99</v>
      </c>
      <c r="F44" s="99" t="s">
        <v>100</v>
      </c>
      <c r="G44" s="99" t="s">
        <v>56</v>
      </c>
      <c r="H44" s="135" t="s">
        <v>28</v>
      </c>
      <c r="I44" s="135"/>
      <c r="J44" s="135"/>
      <c r="K44" s="136"/>
    </row>
    <row r="45" spans="1:34" ht="48" customHeight="1" x14ac:dyDescent="0.3">
      <c r="A45" s="22" t="s">
        <v>101</v>
      </c>
      <c r="B45" s="50" t="s">
        <v>102</v>
      </c>
      <c r="C45" s="95">
        <v>5</v>
      </c>
      <c r="D45" s="95">
        <v>7</v>
      </c>
      <c r="E45" s="51">
        <f>COUNT(B32:B38)</f>
        <v>6</v>
      </c>
      <c r="F45" s="95" t="s">
        <v>103</v>
      </c>
      <c r="G45" s="31" t="s">
        <v>118</v>
      </c>
      <c r="H45" s="121"/>
      <c r="I45" s="121"/>
      <c r="J45" s="121"/>
      <c r="K45" s="122"/>
    </row>
    <row r="46" spans="1:34" ht="48" customHeight="1" x14ac:dyDescent="0.3">
      <c r="A46" s="22">
        <v>2</v>
      </c>
      <c r="B46" s="50" t="s">
        <v>104</v>
      </c>
      <c r="C46" s="120" t="s">
        <v>105</v>
      </c>
      <c r="D46" s="120"/>
      <c r="E46" s="53">
        <f>R39</f>
        <v>3.1918829100012793</v>
      </c>
      <c r="F46" s="95" t="s">
        <v>106</v>
      </c>
      <c r="G46" s="31" t="s">
        <v>118</v>
      </c>
      <c r="H46" s="121"/>
      <c r="I46" s="121"/>
      <c r="J46" s="121"/>
      <c r="K46" s="122"/>
    </row>
    <row r="47" spans="1:34" ht="48" customHeight="1" x14ac:dyDescent="0.3">
      <c r="A47" s="22">
        <v>3</v>
      </c>
      <c r="B47" s="50" t="s">
        <v>107</v>
      </c>
      <c r="C47" s="120" t="s">
        <v>108</v>
      </c>
      <c r="D47" s="120"/>
      <c r="E47" s="53">
        <f>MAX(R32:R38)</f>
        <v>1.1063437697401017</v>
      </c>
      <c r="F47" s="95" t="s">
        <v>109</v>
      </c>
      <c r="G47" s="31" t="s">
        <v>118</v>
      </c>
      <c r="H47" s="121"/>
      <c r="I47" s="121"/>
      <c r="J47" s="121"/>
      <c r="K47" s="122"/>
    </row>
    <row r="48" spans="1:34" ht="48" customHeight="1" x14ac:dyDescent="0.3">
      <c r="A48" s="22">
        <v>4</v>
      </c>
      <c r="B48" s="50" t="s">
        <v>110</v>
      </c>
      <c r="C48" s="120" t="s">
        <v>111</v>
      </c>
      <c r="D48" s="120"/>
      <c r="E48" s="51" t="s">
        <v>129</v>
      </c>
      <c r="F48" s="95" t="s">
        <v>112</v>
      </c>
      <c r="G48" s="31" t="s">
        <v>118</v>
      </c>
      <c r="H48" s="121"/>
      <c r="I48" s="121"/>
      <c r="J48" s="121"/>
      <c r="K48" s="122"/>
    </row>
    <row r="49" spans="1:11" ht="48" customHeight="1" x14ac:dyDescent="0.3">
      <c r="A49" s="22">
        <v>5</v>
      </c>
      <c r="B49" s="50" t="s">
        <v>113</v>
      </c>
      <c r="C49" s="120" t="s">
        <v>114</v>
      </c>
      <c r="D49" s="120"/>
      <c r="E49" s="52" t="s">
        <v>181</v>
      </c>
      <c r="F49" s="95" t="s">
        <v>115</v>
      </c>
      <c r="G49" s="31" t="s">
        <v>118</v>
      </c>
      <c r="H49" s="121"/>
      <c r="I49" s="121"/>
      <c r="J49" s="121"/>
      <c r="K49" s="122"/>
    </row>
    <row r="50" spans="1:11" ht="48" customHeight="1" x14ac:dyDescent="0.3">
      <c r="A50" s="22">
        <v>6</v>
      </c>
      <c r="B50" s="50" t="s">
        <v>116</v>
      </c>
      <c r="C50" s="120" t="s">
        <v>116</v>
      </c>
      <c r="D50" s="120"/>
      <c r="E50" s="90" t="s">
        <v>149</v>
      </c>
      <c r="F50" s="95" t="s">
        <v>117</v>
      </c>
      <c r="G50" s="31" t="s">
        <v>118</v>
      </c>
      <c r="H50" s="121"/>
      <c r="I50" s="121"/>
      <c r="J50" s="121"/>
      <c r="K50" s="122"/>
    </row>
    <row r="51" spans="1:11" ht="48" customHeight="1" thickBot="1" x14ac:dyDescent="0.35">
      <c r="A51" s="54">
        <v>7</v>
      </c>
      <c r="B51" s="110" t="s">
        <v>118</v>
      </c>
      <c r="C51" s="110"/>
      <c r="D51" s="110"/>
      <c r="E51" s="110"/>
      <c r="F51" s="110"/>
      <c r="G51" s="40" t="str">
        <f>IF(COUNTIF(G45:G50,"CUMPLE")+COUNTIF(G45:G50,"NO APLICA")=ROWS(G45:G50),"CUMPLE","NO CUMPLE")</f>
        <v>CUMPLE</v>
      </c>
      <c r="H51" s="111"/>
      <c r="I51" s="111"/>
      <c r="J51" s="111"/>
      <c r="K51" s="112"/>
    </row>
    <row r="52" spans="1:11" ht="6" customHeight="1" thickTop="1" thickBot="1" x14ac:dyDescent="0.35"/>
    <row r="53" spans="1:11" ht="46.95" customHeight="1" thickTop="1" x14ac:dyDescent="0.3">
      <c r="A53" s="113" t="s">
        <v>381</v>
      </c>
      <c r="B53" s="114"/>
      <c r="C53" s="114"/>
      <c r="D53" s="114"/>
      <c r="E53" s="114"/>
      <c r="F53" s="114"/>
      <c r="G53" s="114"/>
      <c r="H53" s="114"/>
      <c r="I53" s="114"/>
      <c r="J53" s="114"/>
      <c r="K53" s="115"/>
    </row>
    <row r="54" spans="1:11" ht="46.95" customHeight="1" thickBot="1" x14ac:dyDescent="0.35">
      <c r="A54" s="116" t="s">
        <v>382</v>
      </c>
      <c r="B54" s="117"/>
      <c r="C54" s="117"/>
      <c r="D54" s="117"/>
      <c r="E54" s="117"/>
      <c r="F54" s="117"/>
      <c r="G54" s="117"/>
      <c r="H54" s="117"/>
      <c r="I54" s="117"/>
      <c r="J54" s="206" t="s">
        <v>118</v>
      </c>
      <c r="K54" s="207"/>
    </row>
    <row r="55" spans="1:11" ht="13.8" thickTop="1" x14ac:dyDescent="0.3"/>
  </sheetData>
  <sheetProtection formatColumns="0" formatRows="0"/>
  <mergeCells count="65">
    <mergeCell ref="B51:F51"/>
    <mergeCell ref="H51:K51"/>
    <mergeCell ref="A53:K53"/>
    <mergeCell ref="A54:I54"/>
    <mergeCell ref="J54:K54"/>
    <mergeCell ref="C48:D48"/>
    <mergeCell ref="H48:K48"/>
    <mergeCell ref="C49:D49"/>
    <mergeCell ref="H49:K49"/>
    <mergeCell ref="C50:D50"/>
    <mergeCell ref="H50:K50"/>
    <mergeCell ref="C47:D47"/>
    <mergeCell ref="H47:K47"/>
    <mergeCell ref="T30:AA30"/>
    <mergeCell ref="AB30:AD30"/>
    <mergeCell ref="AE30:AE31"/>
    <mergeCell ref="K29:K31"/>
    <mergeCell ref="L29:L31"/>
    <mergeCell ref="M29:M31"/>
    <mergeCell ref="N29:N31"/>
    <mergeCell ref="G29:G31"/>
    <mergeCell ref="A43:K43"/>
    <mergeCell ref="H44:K44"/>
    <mergeCell ref="H45:K45"/>
    <mergeCell ref="C46:D46"/>
    <mergeCell ref="H46:K46"/>
    <mergeCell ref="A29:A31"/>
    <mergeCell ref="A39:P39"/>
    <mergeCell ref="S39:AG39"/>
    <mergeCell ref="O29:AG29"/>
    <mergeCell ref="E30:E31"/>
    <mergeCell ref="F30:F31"/>
    <mergeCell ref="H30:H31"/>
    <mergeCell ref="I30:I31"/>
    <mergeCell ref="O30:O31"/>
    <mergeCell ref="P30:P31"/>
    <mergeCell ref="Q30:Q31"/>
    <mergeCell ref="R30:R31"/>
    <mergeCell ref="S30:S31"/>
    <mergeCell ref="H29:I29"/>
    <mergeCell ref="J29:J31"/>
    <mergeCell ref="B29:B31"/>
    <mergeCell ref="C29:C31"/>
    <mergeCell ref="D29:D31"/>
    <mergeCell ref="E29:F29"/>
    <mergeCell ref="A28:AG28"/>
    <mergeCell ref="AF30:AF31"/>
    <mergeCell ref="AG30:AG31"/>
    <mergeCell ref="A11:B11"/>
    <mergeCell ref="D11:E11"/>
    <mergeCell ref="H11:I11"/>
    <mergeCell ref="A12:O12"/>
    <mergeCell ref="A21:B21"/>
    <mergeCell ref="G21:K21"/>
    <mergeCell ref="A24:I24"/>
    <mergeCell ref="A25:C25"/>
    <mergeCell ref="E25:I25"/>
    <mergeCell ref="A26:C26"/>
    <mergeCell ref="E26:I26"/>
    <mergeCell ref="A1:AG4"/>
    <mergeCell ref="B5:AG6"/>
    <mergeCell ref="A9:I9"/>
    <mergeCell ref="A10:B10"/>
    <mergeCell ref="D10:E10"/>
    <mergeCell ref="H10:I10"/>
  </mergeCells>
  <conditionalFormatting sqref="B48:B49">
    <cfRule type="duplicateValues" dxfId="180" priority="12"/>
  </conditionalFormatting>
  <conditionalFormatting sqref="D26 G45:G51">
    <cfRule type="cellIs" dxfId="179" priority="13" operator="equal">
      <formula>"CUMPLE"</formula>
    </cfRule>
    <cfRule type="cellIs" dxfId="178" priority="14" operator="equal">
      <formula>"NO CUMPLE"</formula>
    </cfRule>
    <cfRule type="cellIs" dxfId="177" priority="15" operator="equal">
      <formula>"SI"</formula>
    </cfRule>
    <cfRule type="cellIs" dxfId="176" priority="16" operator="equal">
      <formula>"NO"</formula>
    </cfRule>
  </conditionalFormatting>
  <conditionalFormatting sqref="S32:AF38">
    <cfRule type="cellIs" dxfId="175" priority="8" operator="equal">
      <formula>"CUMPLE"</formula>
    </cfRule>
    <cfRule type="cellIs" dxfId="174" priority="9" operator="equal">
      <formula>"NO CUMPLE"</formula>
    </cfRule>
    <cfRule type="cellIs" dxfId="173" priority="10" operator="equal">
      <formula>"SI"</formula>
    </cfRule>
    <cfRule type="cellIs" dxfId="172" priority="11" operator="equal">
      <formula>"NO"</formula>
    </cfRule>
  </conditionalFormatting>
  <conditionalFormatting sqref="J54">
    <cfRule type="cellIs" dxfId="171" priority="3" operator="equal">
      <formula>"RECHAZADO"</formula>
    </cfRule>
    <cfRule type="cellIs" dxfId="170" priority="4" operator="equal">
      <formula>"HABILITADO"</formula>
    </cfRule>
    <cfRule type="cellIs" dxfId="169" priority="5" operator="equal">
      <formula>"NO HABILITADO"</formula>
    </cfRule>
  </conditionalFormatting>
  <conditionalFormatting sqref="J54:K54">
    <cfRule type="cellIs" dxfId="168" priority="1" operator="equal">
      <formula>"CUMPLE"</formula>
    </cfRule>
    <cfRule type="cellIs" dxfId="167" priority="2" operator="equal">
      <formula>"RECHAZADO"</formula>
    </cfRule>
  </conditionalFormatting>
  <dataValidations count="11">
    <dataValidation type="list" allowBlank="1" sqref="O14:O21 N13 L13" xr:uid="{1E98FE45-3822-4DFE-B394-2EB865D698A8}">
      <formula1>"CUMPLE,NO CUMPLE,N/A"</formula1>
    </dataValidation>
    <dataValidation type="list" allowBlank="1" sqref="O21" xr:uid="{68E4F6C6-0295-4543-9810-3A88BFE2DE9A}">
      <formula1>"CUMPLE,NO CUMPLE"</formula1>
    </dataValidation>
    <dataValidation type="list" allowBlank="1" sqref="C11 F11" xr:uid="{AACF6739-2A69-4C2B-850A-6ABF1BC47669}">
      <formula1>"SÍ,NO"</formula1>
    </dataValidation>
    <dataValidation type="list" allowBlank="1" sqref="F10" xr:uid="{EC013D04-096D-40D0-B903-FE6129E19716}">
      <formula1>"Singular,Plural (Consorcio),Plural (UT)"</formula1>
    </dataValidation>
    <dataValidation type="list" allowBlank="1" sqref="I52" xr:uid="{4F8B1A89-351F-473D-90C7-1B50E613137E}">
      <formula1>"CUMPLE,NO CUMPLE,PENDIENTE,N/A"</formula1>
    </dataValidation>
    <dataValidation type="list" allowBlank="1" showInputMessage="1" showErrorMessage="1" sqref="D26 G45:G50" xr:uid="{D5F932BF-A7FA-4245-9900-D3AF95B0F6C5}">
      <formula1>"CUMPLE,NO CUMPLE,PENDIENTE,N/A"</formula1>
    </dataValidation>
    <dataValidation type="list" allowBlank="1" showInputMessage="1" showErrorMessage="1" sqref="H32:H38" xr:uid="{E9877A1F-3E93-494D-B10B-3DEC06E7EC25}">
      <formula1>"INDIVIDUAL,CONSORCIO,UNION TEMPORAL,OTRA"</formula1>
    </dataValidation>
    <dataValidation type="list" allowBlank="1" showInputMessage="1" showErrorMessage="1" sqref="S32:S38 AE32:AE38" xr:uid="{BEBE25EE-1525-46A2-B37B-875B6D286973}">
      <formula1>"CUMPLE,NO CUMPLE,NO APLICA"</formula1>
    </dataValidation>
    <dataValidation type="list" allowBlank="1" showInputMessage="1" showErrorMessage="1" sqref="T32:Z38" xr:uid="{4F3402B7-48FA-4FFC-8B5C-40F944015730}">
      <formula1>"SI,NO, NO APLICA"</formula1>
    </dataValidation>
    <dataValidation type="list" allowBlank="1" showInputMessage="1" showErrorMessage="1" sqref="AB32:AC38" xr:uid="{7B667D5B-12B2-4E6F-9507-4293B52E09A9}">
      <formula1>"SI,NO,NO APLICA"</formula1>
    </dataValidation>
    <dataValidation type="list" allowBlank="1" sqref="J54:K54" xr:uid="{2FB0BF40-8C51-47D5-8149-5450BEB4F23F}">
      <formula1>"CUMPLE, RECHAZADO"</formula1>
    </dataValidation>
  </dataValidations>
  <pageMargins left="0.75" right="0.75" top="1" bottom="1" header="0.5" footer="0.5"/>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FADFA-FC9E-4733-A899-96A3C687C7C5}">
  <sheetPr codeName="Hoja5"/>
  <dimension ref="A1:AH55"/>
  <sheetViews>
    <sheetView showGridLines="0" topLeftCell="A35" zoomScale="70" zoomScaleNormal="70" workbookViewId="0">
      <selection activeCell="A54" sqref="A54:K54"/>
    </sheetView>
  </sheetViews>
  <sheetFormatPr baseColWidth="10" defaultColWidth="8.88671875" defaultRowHeight="13.2" x14ac:dyDescent="0.3"/>
  <cols>
    <col min="1" max="1" width="5" style="37" customWidth="1"/>
    <col min="2" max="2" width="23.109375" style="37" customWidth="1"/>
    <col min="3" max="3" width="44.44140625" style="37" customWidth="1"/>
    <col min="4" max="5" width="16.6640625" style="37" customWidth="1"/>
    <col min="6" max="6" width="62.33203125" style="37" customWidth="1"/>
    <col min="7" max="9" width="16.6640625" style="37" customWidth="1"/>
    <col min="10" max="14" width="19.33203125" style="37" customWidth="1"/>
    <col min="15" max="15" width="20.33203125" style="37" customWidth="1"/>
    <col min="16" max="28" width="19.33203125" style="37" customWidth="1"/>
    <col min="29" max="29" width="23" style="37" customWidth="1"/>
    <col min="30" max="32" width="19.33203125" style="37" customWidth="1"/>
    <col min="33" max="33" width="139" style="37" customWidth="1"/>
    <col min="34" max="16384" width="8.88671875" style="37"/>
  </cols>
  <sheetData>
    <row r="1" spans="1:33" s="34" customFormat="1" ht="13.2" customHeight="1" x14ac:dyDescent="0.3">
      <c r="A1" s="174" t="s">
        <v>0</v>
      </c>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row>
    <row r="2" spans="1:33" s="34" customFormat="1" ht="25.5" customHeight="1" x14ac:dyDescent="0.3">
      <c r="A2" s="174"/>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row>
    <row r="3" spans="1:33" s="34" customFormat="1" x14ac:dyDescent="0.3">
      <c r="A3" s="174"/>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row>
    <row r="4" spans="1:33" s="35" customFormat="1" x14ac:dyDescent="0.3">
      <c r="A4" s="174"/>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row>
    <row r="5" spans="1:33" s="35" customFormat="1" ht="15.45" customHeight="1" x14ac:dyDescent="0.3">
      <c r="A5" s="36"/>
      <c r="B5" s="174" t="s">
        <v>42</v>
      </c>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row>
    <row r="6" spans="1:33" s="35" customFormat="1" ht="15.45" customHeight="1" x14ac:dyDescent="0.3">
      <c r="A6" s="36"/>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row>
    <row r="7" spans="1:33" s="35" customFormat="1" ht="15.45" customHeight="1" x14ac:dyDescent="0.3">
      <c r="A7" s="36"/>
      <c r="B7" s="103"/>
      <c r="C7" s="103"/>
      <c r="D7" s="103"/>
      <c r="E7" s="103"/>
      <c r="F7" s="103"/>
      <c r="G7" s="103"/>
      <c r="H7" s="103"/>
      <c r="I7" s="103"/>
      <c r="J7" s="103"/>
      <c r="K7" s="103"/>
      <c r="L7" s="103"/>
      <c r="M7" s="103"/>
      <c r="N7" s="103"/>
      <c r="O7" s="103"/>
      <c r="P7" s="103"/>
      <c r="Q7" s="103"/>
    </row>
    <row r="8" spans="1:33" s="35" customFormat="1" ht="15.45" customHeight="1" thickBot="1" x14ac:dyDescent="0.35">
      <c r="A8" s="36"/>
      <c r="B8" s="103"/>
      <c r="C8" s="103"/>
      <c r="D8" s="103"/>
      <c r="E8" s="103"/>
      <c r="F8" s="103"/>
      <c r="G8" s="103"/>
      <c r="H8" s="103"/>
      <c r="I8" s="103"/>
      <c r="J8" s="103"/>
      <c r="K8" s="103"/>
      <c r="L8" s="103"/>
      <c r="M8" s="103"/>
      <c r="N8" s="103"/>
      <c r="O8" s="103"/>
      <c r="P8" s="103"/>
      <c r="Q8" s="103"/>
    </row>
    <row r="9" spans="1:33" ht="34.200000000000003" customHeight="1" thickTop="1" x14ac:dyDescent="0.3">
      <c r="A9" s="175" t="s">
        <v>43</v>
      </c>
      <c r="B9" s="176"/>
      <c r="C9" s="176"/>
      <c r="D9" s="176"/>
      <c r="E9" s="176"/>
      <c r="F9" s="176"/>
      <c r="G9" s="176"/>
      <c r="H9" s="176"/>
      <c r="I9" s="177"/>
    </row>
    <row r="10" spans="1:33" ht="36" customHeight="1" x14ac:dyDescent="0.3">
      <c r="A10" s="178" t="s">
        <v>24</v>
      </c>
      <c r="B10" s="179"/>
      <c r="C10" s="105" t="s">
        <v>182</v>
      </c>
      <c r="D10" s="179" t="s">
        <v>44</v>
      </c>
      <c r="E10" s="179"/>
      <c r="F10" s="105" t="s">
        <v>122</v>
      </c>
      <c r="G10" s="104" t="s">
        <v>45</v>
      </c>
      <c r="H10" s="180" t="s">
        <v>133</v>
      </c>
      <c r="I10" s="181"/>
    </row>
    <row r="11" spans="1:33" ht="36" customHeight="1" thickBot="1" x14ac:dyDescent="0.35">
      <c r="A11" s="150" t="s">
        <v>46</v>
      </c>
      <c r="B11" s="151"/>
      <c r="C11" s="57" t="s">
        <v>124</v>
      </c>
      <c r="D11" s="151" t="s">
        <v>47</v>
      </c>
      <c r="E11" s="151"/>
      <c r="F11" s="57" t="s">
        <v>124</v>
      </c>
      <c r="G11" s="107" t="s">
        <v>48</v>
      </c>
      <c r="H11" s="152">
        <v>46107</v>
      </c>
      <c r="I11" s="153"/>
    </row>
    <row r="12" spans="1:33" ht="22.2" hidden="1" customHeight="1" thickBot="1" x14ac:dyDescent="0.35">
      <c r="A12" s="154" t="s">
        <v>2</v>
      </c>
      <c r="B12" s="155"/>
      <c r="C12" s="155"/>
      <c r="D12" s="155"/>
      <c r="E12" s="155"/>
      <c r="F12" s="155"/>
      <c r="G12" s="155"/>
      <c r="H12" s="155"/>
      <c r="I12" s="155"/>
      <c r="J12" s="156"/>
      <c r="K12" s="156"/>
      <c r="L12" s="156"/>
      <c r="M12" s="156"/>
      <c r="N12" s="156"/>
      <c r="O12" s="157"/>
    </row>
    <row r="13" spans="1:33" ht="165.6" hidden="1" customHeight="1" thickTop="1" x14ac:dyDescent="0.3">
      <c r="A13" s="11" t="s">
        <v>3</v>
      </c>
      <c r="B13" s="19" t="s">
        <v>49</v>
      </c>
      <c r="C13" s="19" t="s">
        <v>4</v>
      </c>
      <c r="D13" s="12" t="s">
        <v>5</v>
      </c>
      <c r="E13" s="12" t="s">
        <v>6</v>
      </c>
      <c r="F13" s="12" t="s">
        <v>7</v>
      </c>
      <c r="G13" s="12" t="s">
        <v>8</v>
      </c>
      <c r="H13" s="12" t="s">
        <v>50</v>
      </c>
      <c r="I13" s="12" t="s">
        <v>51</v>
      </c>
      <c r="J13" s="12" t="s">
        <v>52</v>
      </c>
      <c r="K13" s="12" t="s">
        <v>53</v>
      </c>
      <c r="L13" s="20" t="s">
        <v>54</v>
      </c>
      <c r="M13" s="12" t="s">
        <v>9</v>
      </c>
      <c r="N13" s="12" t="s">
        <v>55</v>
      </c>
      <c r="O13" s="13" t="s">
        <v>56</v>
      </c>
    </row>
    <row r="14" spans="1:33" ht="22.2" hidden="1" customHeight="1" thickTop="1" x14ac:dyDescent="0.3">
      <c r="A14" s="9">
        <v>1</v>
      </c>
      <c r="B14" s="4"/>
      <c r="C14" s="4"/>
      <c r="D14" s="4"/>
      <c r="E14" s="4"/>
      <c r="F14" s="5" t="str">
        <f>IF(E14="","Valor por definir",_xlfn.XLOOKUP(E14,'TABLA DE SMMLV'!$A$1:$A$32,'TABLA DE SMMLV'!$B$1:$B$32,"ERROR"))</f>
        <v>Valor por definir</v>
      </c>
      <c r="G14" s="4"/>
      <c r="H14" s="4"/>
      <c r="I14" s="4" t="str">
        <f t="shared" ref="I14:I20" si="0">IF(F14="","Valor por definir",IFERROR(G14/F14,"Revisar datos"))</f>
        <v>Revisar datos</v>
      </c>
      <c r="J14" s="4"/>
      <c r="K14" s="4"/>
      <c r="L14" s="15">
        <f>H14*J14*K14</f>
        <v>0</v>
      </c>
      <c r="M14" s="16">
        <f t="shared" ref="M14:M21" si="1">L14/$F$21</f>
        <v>0</v>
      </c>
      <c r="N14" s="4"/>
      <c r="O14" s="6"/>
    </row>
    <row r="15" spans="1:33" ht="22.2" hidden="1" customHeight="1" thickTop="1" x14ac:dyDescent="0.3">
      <c r="A15" s="10">
        <v>2</v>
      </c>
      <c r="B15" s="4"/>
      <c r="C15" s="4"/>
      <c r="D15" s="4"/>
      <c r="E15" s="4"/>
      <c r="F15" s="5" t="str">
        <f>IF(E15="","Valor por definir",_xlfn.XLOOKUP(E15,'TABLA DE SMMLV'!$A$1:$A$32,'TABLA DE SMMLV'!$B$1:$B$32,"ERROR"))</f>
        <v>Valor por definir</v>
      </c>
      <c r="G15" s="4"/>
      <c r="H15" s="4"/>
      <c r="I15" s="4" t="str">
        <f t="shared" si="0"/>
        <v>Revisar datos</v>
      </c>
      <c r="J15" s="4"/>
      <c r="K15" s="4"/>
      <c r="L15" s="15">
        <f t="shared" ref="L15:L20" si="2">H15*J15*K15</f>
        <v>0</v>
      </c>
      <c r="M15" s="16">
        <f t="shared" si="1"/>
        <v>0</v>
      </c>
      <c r="N15" s="4"/>
      <c r="O15" s="6"/>
    </row>
    <row r="16" spans="1:33" ht="22.2" hidden="1" customHeight="1" thickTop="1" x14ac:dyDescent="0.3">
      <c r="A16" s="9">
        <v>3</v>
      </c>
      <c r="B16" s="4"/>
      <c r="C16" s="4"/>
      <c r="D16" s="4"/>
      <c r="E16" s="4"/>
      <c r="F16" s="5" t="str">
        <f>IF(E16="","Valor por definir",_xlfn.XLOOKUP(E16,'TABLA DE SMMLV'!$A$1:$A$32,'TABLA DE SMMLV'!$B$1:$B$32,"ERROR"))</f>
        <v>Valor por definir</v>
      </c>
      <c r="G16" s="4"/>
      <c r="H16" s="4"/>
      <c r="I16" s="4" t="str">
        <f t="shared" si="0"/>
        <v>Revisar datos</v>
      </c>
      <c r="J16" s="4"/>
      <c r="K16" s="4"/>
      <c r="L16" s="15">
        <f>H16*J16*K16</f>
        <v>0</v>
      </c>
      <c r="M16" s="16">
        <f t="shared" si="1"/>
        <v>0</v>
      </c>
      <c r="N16" s="4"/>
      <c r="O16" s="6"/>
    </row>
    <row r="17" spans="1:34" ht="22.2" hidden="1" customHeight="1" thickTop="1" x14ac:dyDescent="0.3">
      <c r="A17" s="10">
        <v>4</v>
      </c>
      <c r="B17" s="4"/>
      <c r="C17" s="4"/>
      <c r="D17" s="4"/>
      <c r="E17" s="4"/>
      <c r="F17" s="5" t="str">
        <f>IF(E17="","Valor por definir",_xlfn.XLOOKUP(E17,'TABLA DE SMMLV'!$A$1:$A$32,'TABLA DE SMMLV'!$B$1:$B$32,"ERROR"))</f>
        <v>Valor por definir</v>
      </c>
      <c r="G17" s="4"/>
      <c r="H17" s="4"/>
      <c r="I17" s="4" t="str">
        <f t="shared" si="0"/>
        <v>Revisar datos</v>
      </c>
      <c r="J17" s="4"/>
      <c r="K17" s="4"/>
      <c r="L17" s="15">
        <f>H17*J17*K17</f>
        <v>0</v>
      </c>
      <c r="M17" s="16">
        <f t="shared" si="1"/>
        <v>0</v>
      </c>
      <c r="N17" s="4"/>
      <c r="O17" s="6"/>
    </row>
    <row r="18" spans="1:34" ht="22.2" hidden="1" customHeight="1" thickTop="1" x14ac:dyDescent="0.3">
      <c r="A18" s="9">
        <v>5</v>
      </c>
      <c r="B18" s="4"/>
      <c r="C18" s="4"/>
      <c r="D18" s="4"/>
      <c r="E18" s="4"/>
      <c r="F18" s="5" t="str">
        <f>IF(E18="","Valor por definir",_xlfn.XLOOKUP(E18,'TABLA DE SMMLV'!$A$1:$A$32,'TABLA DE SMMLV'!$B$1:$B$32,"ERROR"))</f>
        <v>Valor por definir</v>
      </c>
      <c r="G18" s="4"/>
      <c r="H18" s="4"/>
      <c r="I18" s="4" t="str">
        <f t="shared" si="0"/>
        <v>Revisar datos</v>
      </c>
      <c r="J18" s="4"/>
      <c r="K18" s="4"/>
      <c r="L18" s="15">
        <f>H18*J18*K18</f>
        <v>0</v>
      </c>
      <c r="M18" s="16">
        <f t="shared" si="1"/>
        <v>0</v>
      </c>
      <c r="N18" s="4"/>
      <c r="O18" s="6"/>
    </row>
    <row r="19" spans="1:34" ht="22.2" hidden="1" customHeight="1" thickTop="1" x14ac:dyDescent="0.3">
      <c r="A19" s="10">
        <v>6</v>
      </c>
      <c r="B19" s="4"/>
      <c r="C19" s="4"/>
      <c r="D19" s="4"/>
      <c r="E19" s="4"/>
      <c r="F19" s="5" t="str">
        <f>IF(E19="","Valor por definir",_xlfn.XLOOKUP(E19,'TABLA DE SMMLV'!$A$1:$A$32,'TABLA DE SMMLV'!$B$1:$B$32,"ERROR"))</f>
        <v>Valor por definir</v>
      </c>
      <c r="G19" s="4"/>
      <c r="H19" s="4"/>
      <c r="I19" s="4" t="str">
        <f t="shared" si="0"/>
        <v>Revisar datos</v>
      </c>
      <c r="J19" s="4"/>
      <c r="K19" s="4"/>
      <c r="L19" s="15">
        <f>H19*J19*K19</f>
        <v>0</v>
      </c>
      <c r="M19" s="16">
        <f t="shared" si="1"/>
        <v>0</v>
      </c>
      <c r="N19" s="4"/>
      <c r="O19" s="6"/>
    </row>
    <row r="20" spans="1:34" ht="22.2" hidden="1" customHeight="1" thickTop="1" x14ac:dyDescent="0.3">
      <c r="A20" s="9">
        <v>7</v>
      </c>
      <c r="B20" s="4"/>
      <c r="C20" s="4"/>
      <c r="D20" s="4"/>
      <c r="E20" s="4"/>
      <c r="F20" s="5" t="str">
        <f>IF(E20="","Valor por definir",_xlfn.XLOOKUP(E20,'TABLA DE SMMLV'!$A$1:$A$32,'TABLA DE SMMLV'!$B$1:$B$32,"ERROR"))</f>
        <v>Valor por definir</v>
      </c>
      <c r="G20" s="4"/>
      <c r="H20" s="4"/>
      <c r="I20" s="4" t="str">
        <f t="shared" si="0"/>
        <v>Revisar datos</v>
      </c>
      <c r="J20" s="4"/>
      <c r="K20" s="4"/>
      <c r="L20" s="15">
        <f t="shared" si="2"/>
        <v>0</v>
      </c>
      <c r="M20" s="16">
        <f t="shared" si="1"/>
        <v>0</v>
      </c>
      <c r="N20" s="4"/>
      <c r="O20" s="6"/>
    </row>
    <row r="21" spans="1:34" ht="22.2" hidden="1" customHeight="1" thickTop="1" x14ac:dyDescent="0.3">
      <c r="A21" s="158" t="s">
        <v>10</v>
      </c>
      <c r="B21" s="159"/>
      <c r="C21" s="101" t="s">
        <v>11</v>
      </c>
      <c r="D21" s="18">
        <v>3411038010</v>
      </c>
      <c r="E21" s="18" t="s">
        <v>12</v>
      </c>
      <c r="F21" s="18">
        <f>D21/1750905</f>
        <v>1948.1571016131657</v>
      </c>
      <c r="G21" s="160" t="s">
        <v>13</v>
      </c>
      <c r="H21" s="160"/>
      <c r="I21" s="160"/>
      <c r="J21" s="160"/>
      <c r="K21" s="160"/>
      <c r="L21" s="7">
        <f>SUM(L14:L20)</f>
        <v>0</v>
      </c>
      <c r="M21" s="17">
        <f t="shared" si="1"/>
        <v>0</v>
      </c>
      <c r="N21" s="7"/>
      <c r="O21" s="8"/>
    </row>
    <row r="22" spans="1:34" ht="6" customHeight="1" thickTop="1" x14ac:dyDescent="0.3"/>
    <row r="23" spans="1:34" ht="13.8" thickBot="1" x14ac:dyDescent="0.35"/>
    <row r="24" spans="1:34" ht="36" customHeight="1" thickTop="1" x14ac:dyDescent="0.3">
      <c r="A24" s="161" t="s">
        <v>57</v>
      </c>
      <c r="B24" s="162"/>
      <c r="C24" s="162"/>
      <c r="D24" s="162"/>
      <c r="E24" s="162"/>
      <c r="F24" s="162"/>
      <c r="G24" s="162"/>
      <c r="H24" s="162"/>
      <c r="I24" s="163"/>
      <c r="J24" s="38"/>
      <c r="K24" s="38"/>
      <c r="L24" s="38"/>
      <c r="M24" s="38"/>
      <c r="N24" s="38"/>
      <c r="O24" s="38"/>
    </row>
    <row r="25" spans="1:34" ht="36" customHeight="1" x14ac:dyDescent="0.3">
      <c r="A25" s="164" t="s">
        <v>58</v>
      </c>
      <c r="B25" s="165"/>
      <c r="C25" s="165"/>
      <c r="D25" s="106" t="s">
        <v>59</v>
      </c>
      <c r="E25" s="166" t="s">
        <v>28</v>
      </c>
      <c r="F25" s="167"/>
      <c r="G25" s="167"/>
      <c r="H25" s="167"/>
      <c r="I25" s="168"/>
      <c r="J25" s="39"/>
      <c r="K25" s="39"/>
      <c r="L25" s="39"/>
      <c r="M25" s="39"/>
      <c r="N25" s="39"/>
      <c r="O25" s="39"/>
    </row>
    <row r="26" spans="1:34" ht="45.6" customHeight="1" thickBot="1" x14ac:dyDescent="0.35">
      <c r="A26" s="169" t="s">
        <v>60</v>
      </c>
      <c r="B26" s="170"/>
      <c r="C26" s="170"/>
      <c r="D26" s="40" t="s">
        <v>118</v>
      </c>
      <c r="E26" s="171"/>
      <c r="F26" s="172"/>
      <c r="G26" s="172"/>
      <c r="H26" s="172"/>
      <c r="I26" s="173"/>
      <c r="J26" s="41"/>
      <c r="K26" s="41"/>
      <c r="L26" s="41"/>
      <c r="M26" s="41"/>
      <c r="N26" s="41"/>
      <c r="O26" s="41"/>
    </row>
    <row r="27" spans="1:34" ht="14.4" thickTop="1" thickBot="1" x14ac:dyDescent="0.35"/>
    <row r="28" spans="1:34" ht="36" customHeight="1" thickTop="1" x14ac:dyDescent="0.3">
      <c r="A28" s="132" t="s">
        <v>61</v>
      </c>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4"/>
    </row>
    <row r="29" spans="1:34" ht="28.95" customHeight="1" x14ac:dyDescent="0.3">
      <c r="A29" s="137" t="s">
        <v>3</v>
      </c>
      <c r="B29" s="131" t="s">
        <v>62</v>
      </c>
      <c r="C29" s="148" t="s">
        <v>63</v>
      </c>
      <c r="D29" s="130" t="s">
        <v>64</v>
      </c>
      <c r="E29" s="145" t="s">
        <v>65</v>
      </c>
      <c r="F29" s="145"/>
      <c r="G29" s="130" t="s">
        <v>4</v>
      </c>
      <c r="H29" s="146" t="s">
        <v>66</v>
      </c>
      <c r="I29" s="146"/>
      <c r="J29" s="130" t="s">
        <v>67</v>
      </c>
      <c r="K29" s="130" t="s">
        <v>68</v>
      </c>
      <c r="L29" s="130" t="s">
        <v>69</v>
      </c>
      <c r="M29" s="130" t="s">
        <v>70</v>
      </c>
      <c r="N29" s="131" t="s">
        <v>71</v>
      </c>
      <c r="O29" s="124" t="s">
        <v>72</v>
      </c>
      <c r="P29" s="124"/>
      <c r="Q29" s="124"/>
      <c r="R29" s="124"/>
      <c r="S29" s="124"/>
      <c r="T29" s="124"/>
      <c r="U29" s="124"/>
      <c r="V29" s="124"/>
      <c r="W29" s="124"/>
      <c r="X29" s="124"/>
      <c r="Y29" s="124"/>
      <c r="Z29" s="124"/>
      <c r="AA29" s="124"/>
      <c r="AB29" s="124"/>
      <c r="AC29" s="124"/>
      <c r="AD29" s="124"/>
      <c r="AE29" s="124"/>
      <c r="AF29" s="124"/>
      <c r="AG29" s="144"/>
    </row>
    <row r="30" spans="1:34" ht="28.95" customHeight="1" x14ac:dyDescent="0.3">
      <c r="A30" s="137"/>
      <c r="B30" s="131"/>
      <c r="C30" s="148"/>
      <c r="D30" s="130"/>
      <c r="E30" s="145" t="s">
        <v>73</v>
      </c>
      <c r="F30" s="145" t="s">
        <v>74</v>
      </c>
      <c r="G30" s="130"/>
      <c r="H30" s="130" t="s">
        <v>75</v>
      </c>
      <c r="I30" s="146" t="s">
        <v>76</v>
      </c>
      <c r="J30" s="130"/>
      <c r="K30" s="130"/>
      <c r="L30" s="130"/>
      <c r="M30" s="130"/>
      <c r="N30" s="131"/>
      <c r="O30" s="127" t="s">
        <v>77</v>
      </c>
      <c r="P30" s="131" t="s">
        <v>53</v>
      </c>
      <c r="Q30" s="130" t="s">
        <v>78</v>
      </c>
      <c r="R30" s="147" t="s">
        <v>9</v>
      </c>
      <c r="S30" s="129" t="s">
        <v>79</v>
      </c>
      <c r="T30" s="123" t="s">
        <v>80</v>
      </c>
      <c r="U30" s="124"/>
      <c r="V30" s="124"/>
      <c r="W30" s="124"/>
      <c r="X30" s="124"/>
      <c r="Y30" s="124"/>
      <c r="Z30" s="124"/>
      <c r="AA30" s="125"/>
      <c r="AB30" s="126" t="s">
        <v>81</v>
      </c>
      <c r="AC30" s="127"/>
      <c r="AD30" s="128"/>
      <c r="AE30" s="129" t="s">
        <v>82</v>
      </c>
      <c r="AF30" s="129" t="s">
        <v>83</v>
      </c>
      <c r="AG30" s="149" t="s">
        <v>28</v>
      </c>
    </row>
    <row r="31" spans="1:34" ht="124.2" customHeight="1" x14ac:dyDescent="0.3">
      <c r="A31" s="137"/>
      <c r="B31" s="131"/>
      <c r="C31" s="148"/>
      <c r="D31" s="130"/>
      <c r="E31" s="145"/>
      <c r="F31" s="145"/>
      <c r="G31" s="130"/>
      <c r="H31" s="130"/>
      <c r="I31" s="146"/>
      <c r="J31" s="130"/>
      <c r="K31" s="130"/>
      <c r="L31" s="130"/>
      <c r="M31" s="130"/>
      <c r="N31" s="131"/>
      <c r="O31" s="127"/>
      <c r="P31" s="131"/>
      <c r="Q31" s="130"/>
      <c r="R31" s="147"/>
      <c r="S31" s="129"/>
      <c r="T31" s="96" t="s">
        <v>84</v>
      </c>
      <c r="U31" s="97" t="s">
        <v>85</v>
      </c>
      <c r="V31" s="97" t="s">
        <v>86</v>
      </c>
      <c r="W31" s="97" t="s">
        <v>87</v>
      </c>
      <c r="X31" s="97" t="s">
        <v>88</v>
      </c>
      <c r="Y31" s="97" t="s">
        <v>89</v>
      </c>
      <c r="Z31" s="97" t="s">
        <v>90</v>
      </c>
      <c r="AA31" s="98" t="s">
        <v>59</v>
      </c>
      <c r="AB31" s="96" t="s">
        <v>91</v>
      </c>
      <c r="AC31" s="97" t="s">
        <v>92</v>
      </c>
      <c r="AD31" s="98" t="s">
        <v>59</v>
      </c>
      <c r="AE31" s="129"/>
      <c r="AF31" s="129"/>
      <c r="AG31" s="149"/>
    </row>
    <row r="32" spans="1:34" ht="238.2" customHeight="1" x14ac:dyDescent="0.6">
      <c r="A32" s="72">
        <v>1</v>
      </c>
      <c r="B32" s="63">
        <v>13</v>
      </c>
      <c r="C32" s="25" t="s">
        <v>183</v>
      </c>
      <c r="D32" s="25" t="s">
        <v>184</v>
      </c>
      <c r="E32" s="63" t="s">
        <v>185</v>
      </c>
      <c r="F32" s="25" t="s">
        <v>186</v>
      </c>
      <c r="G32" s="25" t="s">
        <v>187</v>
      </c>
      <c r="H32" s="25" t="s">
        <v>130</v>
      </c>
      <c r="I32" s="26">
        <v>1</v>
      </c>
      <c r="J32" s="26" t="s">
        <v>188</v>
      </c>
      <c r="K32" s="27">
        <v>42387</v>
      </c>
      <c r="L32" s="27">
        <v>42723</v>
      </c>
      <c r="M32" s="47">
        <v>2016</v>
      </c>
      <c r="N32" s="28">
        <v>2864630996.16115</v>
      </c>
      <c r="O32" s="70">
        <f>N32/(_xlfn.XLOOKUP(M32,'TABLA DE SMMLV'!$A$1:$A$32,'TABLA DE SMMLV'!$B$1:$B$32,"0"))</f>
        <v>4154.9269366210801</v>
      </c>
      <c r="P32" s="88">
        <v>0</v>
      </c>
      <c r="Q32" s="30">
        <f>IF(AF32="CUMPLE",I32*O32*P32,0)</f>
        <v>0</v>
      </c>
      <c r="R32" s="69">
        <f>Q32/(3411038010/1750905)</f>
        <v>0</v>
      </c>
      <c r="S32" s="21" t="s">
        <v>189</v>
      </c>
      <c r="T32" s="43" t="s">
        <v>132</v>
      </c>
      <c r="U32" s="31" t="s">
        <v>132</v>
      </c>
      <c r="V32" s="31" t="s">
        <v>132</v>
      </c>
      <c r="W32" s="31" t="s">
        <v>132</v>
      </c>
      <c r="X32" s="31" t="s">
        <v>132</v>
      </c>
      <c r="Y32" s="31" t="s">
        <v>132</v>
      </c>
      <c r="Z32" s="31" t="s">
        <v>132</v>
      </c>
      <c r="AA32" s="44" t="str">
        <f>IF(AND(OR(T32="SI",T32="NO APLICA"),
      OR(U32="SI",U32="NO APLICA"),
      OR(V32="SI",V32="NO APLICA"),
      OR(W32="SI",W32="NO APLICA"),
      OR(X32="SI",X32="NO APLICA"),
      OR(Y32="SI",Y32="NO APLICA"),
      OR(Z32="SI",Z32="NO APLICA")),
   "CUMPLE",
   "NO CUMPLE")</f>
        <v>CUMPLE</v>
      </c>
      <c r="AB32" s="43" t="s">
        <v>132</v>
      </c>
      <c r="AC32" s="31" t="s">
        <v>133</v>
      </c>
      <c r="AD32" s="44" t="str">
        <f>IF(AND(OR(AB32="SI",AB32="NO APLICA"),
      OR(AC32="SI",AC32="NO APLICA")),
   "CUMPLE",
   "NO CUMPLE")</f>
        <v>CUMPLE</v>
      </c>
      <c r="AE32" s="21" t="s">
        <v>118</v>
      </c>
      <c r="AF32" s="46" t="str">
        <f>IF(AND(OR(S32="CUMPLE",S32="NO APLICA"),
      OR(AA32="CUMPLE",AA32="NO APLICA"),
      OR(AD32="CUMPLE",AD32="NO APLICA"),
      OR(AE32="CUMPLE",AE32="NO APLICA")),
   "CUMPLE",
   "NO CUMPLE")</f>
        <v>NO CUMPLE</v>
      </c>
      <c r="AG32" s="71" t="s">
        <v>190</v>
      </c>
      <c r="AH32" s="94"/>
    </row>
    <row r="33" spans="1:34" ht="236.4" customHeight="1" x14ac:dyDescent="0.6">
      <c r="A33" s="72">
        <v>2</v>
      </c>
      <c r="B33" s="63">
        <v>15</v>
      </c>
      <c r="C33" s="25" t="s">
        <v>183</v>
      </c>
      <c r="D33" s="25" t="s">
        <v>191</v>
      </c>
      <c r="E33" s="63">
        <v>11071901</v>
      </c>
      <c r="F33" s="25" t="s">
        <v>192</v>
      </c>
      <c r="G33" s="25" t="s">
        <v>193</v>
      </c>
      <c r="H33" s="25" t="s">
        <v>138</v>
      </c>
      <c r="I33" s="26">
        <v>0.6</v>
      </c>
      <c r="J33" s="26" t="s">
        <v>194</v>
      </c>
      <c r="K33" s="27">
        <v>43657</v>
      </c>
      <c r="L33" s="27">
        <v>43815</v>
      </c>
      <c r="M33" s="47">
        <v>2019</v>
      </c>
      <c r="N33" s="28">
        <v>800000000</v>
      </c>
      <c r="O33" s="70">
        <f>N33/(_xlfn.XLOOKUP(M33,'TABLA DE SMMLV'!$A$1:$A$32,'TABLA DE SMMLV'!$B$1:$B$32,"0"))</f>
        <v>966.04823478836295</v>
      </c>
      <c r="P33" s="88">
        <v>1</v>
      </c>
      <c r="Q33" s="30">
        <f t="shared" ref="Q33:Q38" si="3">IF(AF33="CUMPLE",I33*O33*P33,0)</f>
        <v>579.62894087301777</v>
      </c>
      <c r="R33" s="69">
        <f t="shared" ref="R33:R38" si="4">Q33/(3411038010/1750905)</f>
        <v>0.29752679616703281</v>
      </c>
      <c r="S33" s="21" t="s">
        <v>118</v>
      </c>
      <c r="T33" s="43" t="s">
        <v>132</v>
      </c>
      <c r="U33" s="31" t="s">
        <v>132</v>
      </c>
      <c r="V33" s="31" t="s">
        <v>132</v>
      </c>
      <c r="W33" s="31" t="s">
        <v>132</v>
      </c>
      <c r="X33" s="31" t="s">
        <v>132</v>
      </c>
      <c r="Y33" s="31" t="s">
        <v>132</v>
      </c>
      <c r="Z33" s="31" t="s">
        <v>132</v>
      </c>
      <c r="AA33" s="44" t="str">
        <f t="shared" ref="AA33:AA38" si="5">IF(AND(OR(T33="SI",T33="NO APLICA"),
      OR(U33="SI",U33="NO APLICA"),
      OR(V33="SI",V33="NO APLICA"),
      OR(W33="SI",W33="NO APLICA"),
      OR(X33="SI",X33="NO APLICA"),
      OR(Y33="SI",Y33="NO APLICA"),
      OR(Z33="SI",Z33="NO APLICA")),
   "CUMPLE",
   "NO CUMPLE")</f>
        <v>CUMPLE</v>
      </c>
      <c r="AB33" s="43" t="s">
        <v>133</v>
      </c>
      <c r="AC33" s="31" t="s">
        <v>133</v>
      </c>
      <c r="AD33" s="44" t="str">
        <f t="shared" ref="AD33:AD38" si="6">IF(AND(OR(AB33="SI",AB33="NO APLICA"),
      OR(AC33="SI",AC33="NO APLICA")),
   "CUMPLE",
   "NO CUMPLE")</f>
        <v>CUMPLE</v>
      </c>
      <c r="AE33" s="21" t="s">
        <v>118</v>
      </c>
      <c r="AF33" s="46" t="str">
        <f t="shared" ref="AF33:AF38" si="7">IF(AND(OR(S33="CUMPLE",S33="NO APLICA"),
      OR(AA33="CUMPLE",AA33="NO APLICA"),
      OR(AD33="CUMPLE",AD33="NO APLICA"),
      OR(AE33="CUMPLE",AE33="NO APLICA")),
   "CUMPLE",
   "NO CUMPLE")</f>
        <v>CUMPLE</v>
      </c>
      <c r="AG33" s="71" t="s">
        <v>195</v>
      </c>
      <c r="AH33" s="94"/>
    </row>
    <row r="34" spans="1:34" ht="388.2" customHeight="1" x14ac:dyDescent="0.6">
      <c r="A34" s="72">
        <v>3</v>
      </c>
      <c r="B34" s="63">
        <v>9</v>
      </c>
      <c r="C34" s="25" t="s">
        <v>183</v>
      </c>
      <c r="D34" s="25" t="s">
        <v>196</v>
      </c>
      <c r="E34" s="63" t="s">
        <v>197</v>
      </c>
      <c r="F34" s="25" t="s">
        <v>198</v>
      </c>
      <c r="G34" s="25" t="s">
        <v>199</v>
      </c>
      <c r="H34" s="25" t="s">
        <v>130</v>
      </c>
      <c r="I34" s="26">
        <v>1</v>
      </c>
      <c r="J34" s="26" t="s">
        <v>200</v>
      </c>
      <c r="K34" s="27">
        <v>41456</v>
      </c>
      <c r="L34" s="27">
        <v>41699</v>
      </c>
      <c r="M34" s="47">
        <v>2014</v>
      </c>
      <c r="N34" s="28">
        <v>1358791228</v>
      </c>
      <c r="O34" s="70">
        <f>N34/(_xlfn.XLOOKUP(M34,'TABLA DE SMMLV'!$A$1:$A$32,'TABLA DE SMMLV'!$B$1:$B$32,"0"))</f>
        <v>2205.8299155844156</v>
      </c>
      <c r="P34" s="88">
        <v>0</v>
      </c>
      <c r="Q34" s="30">
        <f t="shared" si="3"/>
        <v>0</v>
      </c>
      <c r="R34" s="69">
        <f t="shared" si="4"/>
        <v>0</v>
      </c>
      <c r="S34" s="21" t="s">
        <v>189</v>
      </c>
      <c r="T34" s="43" t="s">
        <v>132</v>
      </c>
      <c r="U34" s="31" t="s">
        <v>132</v>
      </c>
      <c r="V34" s="31" t="s">
        <v>132</v>
      </c>
      <c r="W34" s="31" t="s">
        <v>132</v>
      </c>
      <c r="X34" s="31" t="s">
        <v>132</v>
      </c>
      <c r="Y34" s="31" t="s">
        <v>132</v>
      </c>
      <c r="Z34" s="31" t="s">
        <v>132</v>
      </c>
      <c r="AA34" s="44" t="str">
        <f>IF(AND(OR(T34="SI",T34="NO APLICA"),
      OR(U34="SI",U34="NO APLICA"),
      OR(V34="SI",V34="NO APLICA"),
      OR(W34="SI",W34="NO APLICA"),
      OR(X34="SI",X34="NO APLICA"),
      OR(Y34="SI",Y34="NO APLICA"),
      OR(Z34="SI",Z34="NO APLICA")),
   "CUMPLE",
   "NO CUMPLE")</f>
        <v>CUMPLE</v>
      </c>
      <c r="AB34" s="43" t="s">
        <v>133</v>
      </c>
      <c r="AC34" s="31" t="s">
        <v>133</v>
      </c>
      <c r="AD34" s="44" t="str">
        <f t="shared" si="6"/>
        <v>CUMPLE</v>
      </c>
      <c r="AE34" s="21" t="s">
        <v>133</v>
      </c>
      <c r="AF34" s="46" t="str">
        <f>IF(AND(OR(S34="CUMPLE",S34="NO APLICA"),
      OR(AA34="CUMPLE",AA34="NO APLICA"),
      OR(AD34="CUMPLE",AD34="NO APLICA"),
      OR(AE34="CUMPLE",AE34="NO APLICA")),
   "CUMPLE",
   "NO CUMPLE")</f>
        <v>NO CUMPLE</v>
      </c>
      <c r="AG34" s="71" t="s">
        <v>201</v>
      </c>
      <c r="AH34" s="94"/>
    </row>
    <row r="35" spans="1:34" ht="247.95" customHeight="1" x14ac:dyDescent="0.6">
      <c r="A35" s="72">
        <v>4</v>
      </c>
      <c r="B35" s="63">
        <v>11</v>
      </c>
      <c r="C35" s="25" t="s">
        <v>183</v>
      </c>
      <c r="D35" s="25" t="s">
        <v>202</v>
      </c>
      <c r="E35" s="63">
        <v>2170768</v>
      </c>
      <c r="F35" s="25" t="s">
        <v>203</v>
      </c>
      <c r="G35" s="25" t="s">
        <v>199</v>
      </c>
      <c r="H35" s="25" t="s">
        <v>138</v>
      </c>
      <c r="I35" s="26">
        <v>0.5</v>
      </c>
      <c r="J35" s="26" t="s">
        <v>200</v>
      </c>
      <c r="K35" s="27">
        <v>42933</v>
      </c>
      <c r="L35" s="27">
        <v>43239</v>
      </c>
      <c r="M35" s="47">
        <v>2018</v>
      </c>
      <c r="N35" s="28">
        <v>0</v>
      </c>
      <c r="O35" s="70">
        <f>N35/(_xlfn.XLOOKUP(M35,'TABLA DE SMMLV'!$A$1:$A$32,'TABLA DE SMMLV'!$B$1:$B$32,"0"))</f>
        <v>0</v>
      </c>
      <c r="P35" s="88">
        <v>0</v>
      </c>
      <c r="Q35" s="30">
        <f t="shared" si="3"/>
        <v>0</v>
      </c>
      <c r="R35" s="69">
        <f t="shared" si="4"/>
        <v>0</v>
      </c>
      <c r="S35" s="21" t="s">
        <v>189</v>
      </c>
      <c r="T35" s="43" t="s">
        <v>204</v>
      </c>
      <c r="U35" s="31" t="s">
        <v>204</v>
      </c>
      <c r="V35" s="31" t="s">
        <v>204</v>
      </c>
      <c r="W35" s="31" t="s">
        <v>204</v>
      </c>
      <c r="X35" s="31" t="s">
        <v>204</v>
      </c>
      <c r="Y35" s="31" t="s">
        <v>204</v>
      </c>
      <c r="Z35" s="31" t="s">
        <v>204</v>
      </c>
      <c r="AA35" s="44" t="str">
        <f>IF(AND(OR(T35="SI",T35="NO APLICA"),
      OR(U35="SI",U35="NO APLICA"),
      OR(V35="SI",V35="NO APLICA"),
      OR(W35="SI",W35="NO APLICA"),
      OR(X35="SI",X35="NO APLICA"),
      OR(Y35="SI",Y35="NO APLICA"),
      OR(Z35="SI",Z35="NO APLICA")),
   "CUMPLE",
   "NO CUMPLE")</f>
        <v>NO CUMPLE</v>
      </c>
      <c r="AB35" s="43" t="s">
        <v>133</v>
      </c>
      <c r="AC35" s="31" t="s">
        <v>133</v>
      </c>
      <c r="AD35" s="44" t="str">
        <f>IF(AND(OR(AB35="SI",AB35="NO APLICA"),
      OR(AC35="SI",AC35="NO APLICA")),
   "CUMPLE",
   "NO CUMPLE")</f>
        <v>CUMPLE</v>
      </c>
      <c r="AE35" s="21" t="s">
        <v>133</v>
      </c>
      <c r="AF35" s="46" t="str">
        <f>IF(AND(OR(S35="CUMPLE",S35="NO APLICA"),
      OR(AA35="CUMPLE",AA35="NO APLICA"),
      OR(AD35="CUMPLE",AD35="NO APLICA"),
      OR(AE35="CUMPLE",AE35="NO APLICA")),
   "CUMPLE",
   "NO CUMPLE")</f>
        <v>NO CUMPLE</v>
      </c>
      <c r="AG35" s="71" t="s">
        <v>205</v>
      </c>
      <c r="AH35" s="94"/>
    </row>
    <row r="36" spans="1:34" ht="44.4" hidden="1" customHeight="1" x14ac:dyDescent="0.3">
      <c r="A36" s="22">
        <v>5</v>
      </c>
      <c r="B36" s="23"/>
      <c r="C36" s="24"/>
      <c r="D36" s="25"/>
      <c r="E36" s="23"/>
      <c r="F36" s="25"/>
      <c r="G36" s="25"/>
      <c r="H36" s="25"/>
      <c r="I36" s="26"/>
      <c r="J36" s="26"/>
      <c r="K36" s="27"/>
      <c r="L36" s="27"/>
      <c r="M36" s="47"/>
      <c r="N36" s="28"/>
      <c r="O36" s="29">
        <f>N36/(_xlfn.XLOOKUP(M36,'TABLA DE SMMLV'!$A$1:$A$32,'TABLA DE SMMLV'!$B$1:$B$32,"0"))</f>
        <v>0</v>
      </c>
      <c r="P36" s="58">
        <v>0</v>
      </c>
      <c r="Q36" s="30">
        <f t="shared" si="3"/>
        <v>0</v>
      </c>
      <c r="R36" s="69">
        <f t="shared" si="4"/>
        <v>0</v>
      </c>
      <c r="S36" s="21"/>
      <c r="T36" s="43"/>
      <c r="U36" s="31"/>
      <c r="V36" s="31"/>
      <c r="W36" s="31"/>
      <c r="X36" s="31"/>
      <c r="Y36" s="31"/>
      <c r="Z36" s="31"/>
      <c r="AA36" s="44" t="str">
        <f t="shared" si="5"/>
        <v>NO CUMPLE</v>
      </c>
      <c r="AB36" s="43"/>
      <c r="AC36" s="31"/>
      <c r="AD36" s="44" t="str">
        <f t="shared" si="6"/>
        <v>NO CUMPLE</v>
      </c>
      <c r="AE36" s="21"/>
      <c r="AF36" s="46" t="str">
        <f t="shared" si="7"/>
        <v>NO CUMPLE</v>
      </c>
      <c r="AG36" s="45"/>
    </row>
    <row r="37" spans="1:34" ht="44.4" hidden="1" customHeight="1" x14ac:dyDescent="0.3">
      <c r="A37" s="22">
        <v>6</v>
      </c>
      <c r="B37" s="23"/>
      <c r="C37" s="24"/>
      <c r="D37" s="25"/>
      <c r="E37" s="23"/>
      <c r="F37" s="25"/>
      <c r="G37" s="25"/>
      <c r="H37" s="25"/>
      <c r="I37" s="26"/>
      <c r="J37" s="26"/>
      <c r="K37" s="27"/>
      <c r="L37" s="27"/>
      <c r="M37" s="47"/>
      <c r="N37" s="28"/>
      <c r="O37" s="29">
        <f>N37/(_xlfn.XLOOKUP(M37,'TABLA DE SMMLV'!$A$1:$A$32,'TABLA DE SMMLV'!$B$1:$B$32,"0"))</f>
        <v>0</v>
      </c>
      <c r="P37" s="58">
        <v>0</v>
      </c>
      <c r="Q37" s="30">
        <f t="shared" si="3"/>
        <v>0</v>
      </c>
      <c r="R37" s="69">
        <f t="shared" si="4"/>
        <v>0</v>
      </c>
      <c r="S37" s="21"/>
      <c r="T37" s="43"/>
      <c r="U37" s="31"/>
      <c r="V37" s="31"/>
      <c r="W37" s="31"/>
      <c r="X37" s="31"/>
      <c r="Y37" s="31"/>
      <c r="Z37" s="31"/>
      <c r="AA37" s="44" t="str">
        <f t="shared" si="5"/>
        <v>NO CUMPLE</v>
      </c>
      <c r="AB37" s="43"/>
      <c r="AC37" s="31"/>
      <c r="AD37" s="44" t="str">
        <f t="shared" si="6"/>
        <v>NO CUMPLE</v>
      </c>
      <c r="AE37" s="21"/>
      <c r="AF37" s="46" t="str">
        <f t="shared" si="7"/>
        <v>NO CUMPLE</v>
      </c>
      <c r="AG37" s="45"/>
    </row>
    <row r="38" spans="1:34" ht="44.4" hidden="1" customHeight="1" x14ac:dyDescent="0.3">
      <c r="A38" s="32">
        <v>7</v>
      </c>
      <c r="B38" s="23"/>
      <c r="C38" s="24"/>
      <c r="D38" s="25"/>
      <c r="E38" s="23"/>
      <c r="F38" s="25"/>
      <c r="G38" s="25"/>
      <c r="H38" s="25"/>
      <c r="I38" s="26"/>
      <c r="J38" s="26"/>
      <c r="K38" s="27"/>
      <c r="L38" s="27"/>
      <c r="M38" s="47"/>
      <c r="N38" s="28"/>
      <c r="O38" s="29">
        <f>N38/(_xlfn.XLOOKUP(M38,'TABLA DE SMMLV'!$A$1:$A$32,'TABLA DE SMMLV'!$B$1:$B$32,"0"))</f>
        <v>0</v>
      </c>
      <c r="P38" s="58">
        <v>0</v>
      </c>
      <c r="Q38" s="30">
        <f t="shared" si="3"/>
        <v>0</v>
      </c>
      <c r="R38" s="69">
        <f t="shared" si="4"/>
        <v>0</v>
      </c>
      <c r="S38" s="21"/>
      <c r="T38" s="43"/>
      <c r="U38" s="31"/>
      <c r="V38" s="31"/>
      <c r="W38" s="31"/>
      <c r="X38" s="31"/>
      <c r="Y38" s="31"/>
      <c r="Z38" s="31"/>
      <c r="AA38" s="44" t="str">
        <f t="shared" si="5"/>
        <v>NO CUMPLE</v>
      </c>
      <c r="AB38" s="43"/>
      <c r="AC38" s="31"/>
      <c r="AD38" s="44" t="str">
        <f t="shared" si="6"/>
        <v>NO CUMPLE</v>
      </c>
      <c r="AE38" s="21"/>
      <c r="AF38" s="46" t="str">
        <f t="shared" si="7"/>
        <v>NO CUMPLE</v>
      </c>
      <c r="AG38" s="45"/>
    </row>
    <row r="39" spans="1:34" ht="34.200000000000003" customHeight="1" thickBot="1" x14ac:dyDescent="0.35">
      <c r="A39" s="138" t="s">
        <v>93</v>
      </c>
      <c r="B39" s="139"/>
      <c r="C39" s="139"/>
      <c r="D39" s="139"/>
      <c r="E39" s="139"/>
      <c r="F39" s="139"/>
      <c r="G39" s="139"/>
      <c r="H39" s="139"/>
      <c r="I39" s="139"/>
      <c r="J39" s="139"/>
      <c r="K39" s="139"/>
      <c r="L39" s="139"/>
      <c r="M39" s="139"/>
      <c r="N39" s="139"/>
      <c r="O39" s="139"/>
      <c r="P39" s="140"/>
      <c r="Q39" s="48">
        <f>SUM(Q32:Q38)</f>
        <v>579.62894087301777</v>
      </c>
      <c r="R39" s="49">
        <f>Q39/(3411038010/1750905)</f>
        <v>0.29752679616703281</v>
      </c>
      <c r="S39" s="141"/>
      <c r="T39" s="142"/>
      <c r="U39" s="142"/>
      <c r="V39" s="142"/>
      <c r="W39" s="142"/>
      <c r="X39" s="142"/>
      <c r="Y39" s="142"/>
      <c r="Z39" s="142"/>
      <c r="AA39" s="142"/>
      <c r="AB39" s="142"/>
      <c r="AC39" s="142"/>
      <c r="AD39" s="142"/>
      <c r="AE39" s="142"/>
      <c r="AF39" s="142"/>
      <c r="AG39" s="143"/>
    </row>
    <row r="40" spans="1:34" ht="13.8" thickTop="1" x14ac:dyDescent="0.3">
      <c r="R40" s="73"/>
    </row>
    <row r="41" spans="1:34" ht="6" customHeight="1" x14ac:dyDescent="0.3">
      <c r="O41" s="42"/>
    </row>
    <row r="42" spans="1:34" ht="6" customHeight="1" thickBot="1" x14ac:dyDescent="0.35">
      <c r="R42" s="73"/>
    </row>
    <row r="43" spans="1:34" ht="36" customHeight="1" thickTop="1" x14ac:dyDescent="0.3">
      <c r="A43" s="132" t="s">
        <v>94</v>
      </c>
      <c r="B43" s="133"/>
      <c r="C43" s="133"/>
      <c r="D43" s="133"/>
      <c r="E43" s="133"/>
      <c r="F43" s="133"/>
      <c r="G43" s="133"/>
      <c r="H43" s="133"/>
      <c r="I43" s="133"/>
      <c r="J43" s="133"/>
      <c r="K43" s="134"/>
    </row>
    <row r="44" spans="1:34" ht="52.2" customHeight="1" x14ac:dyDescent="0.3">
      <c r="A44" s="55" t="s">
        <v>95</v>
      </c>
      <c r="B44" s="99" t="s">
        <v>96</v>
      </c>
      <c r="C44" s="99" t="s">
        <v>97</v>
      </c>
      <c r="D44" s="99" t="s">
        <v>98</v>
      </c>
      <c r="E44" s="99" t="s">
        <v>99</v>
      </c>
      <c r="F44" s="99" t="s">
        <v>100</v>
      </c>
      <c r="G44" s="99" t="s">
        <v>56</v>
      </c>
      <c r="H44" s="135" t="s">
        <v>28</v>
      </c>
      <c r="I44" s="135"/>
      <c r="J44" s="135"/>
      <c r="K44" s="136"/>
    </row>
    <row r="45" spans="1:34" ht="48" customHeight="1" x14ac:dyDescent="0.3">
      <c r="A45" s="22" t="s">
        <v>101</v>
      </c>
      <c r="B45" s="50" t="s">
        <v>102</v>
      </c>
      <c r="C45" s="95">
        <v>5</v>
      </c>
      <c r="D45" s="95">
        <v>7</v>
      </c>
      <c r="E45" s="51">
        <f>COUNT(B32:B38)</f>
        <v>4</v>
      </c>
      <c r="F45" s="95" t="s">
        <v>103</v>
      </c>
      <c r="G45" s="31" t="s">
        <v>118</v>
      </c>
      <c r="H45" s="121"/>
      <c r="I45" s="121"/>
      <c r="J45" s="121"/>
      <c r="K45" s="122"/>
    </row>
    <row r="46" spans="1:34" ht="48" customHeight="1" x14ac:dyDescent="0.3">
      <c r="A46" s="22">
        <v>2</v>
      </c>
      <c r="B46" s="50" t="s">
        <v>104</v>
      </c>
      <c r="C46" s="120" t="s">
        <v>105</v>
      </c>
      <c r="D46" s="120"/>
      <c r="E46" s="53">
        <f>R39</f>
        <v>0.29752679616703281</v>
      </c>
      <c r="F46" s="95" t="s">
        <v>106</v>
      </c>
      <c r="G46" s="31" t="s">
        <v>189</v>
      </c>
      <c r="H46" s="121"/>
      <c r="I46" s="121"/>
      <c r="J46" s="121"/>
      <c r="K46" s="122"/>
    </row>
    <row r="47" spans="1:34" ht="48" customHeight="1" x14ac:dyDescent="0.3">
      <c r="A47" s="22">
        <v>3</v>
      </c>
      <c r="B47" s="50" t="s">
        <v>107</v>
      </c>
      <c r="C47" s="120" t="s">
        <v>108</v>
      </c>
      <c r="D47" s="120"/>
      <c r="E47" s="53">
        <f>MAX(R32:R38)</f>
        <v>0.29752679616703281</v>
      </c>
      <c r="F47" s="95" t="s">
        <v>109</v>
      </c>
      <c r="G47" s="31" t="s">
        <v>189</v>
      </c>
      <c r="H47" s="121"/>
      <c r="I47" s="121"/>
      <c r="J47" s="121"/>
      <c r="K47" s="122"/>
    </row>
    <row r="48" spans="1:34" ht="48" customHeight="1" x14ac:dyDescent="0.3">
      <c r="A48" s="22">
        <v>4</v>
      </c>
      <c r="B48" s="50" t="s">
        <v>110</v>
      </c>
      <c r="C48" s="120" t="s">
        <v>111</v>
      </c>
      <c r="D48" s="120"/>
      <c r="E48" s="51" t="s">
        <v>147</v>
      </c>
      <c r="F48" s="95" t="s">
        <v>112</v>
      </c>
      <c r="G48" s="31" t="s">
        <v>118</v>
      </c>
      <c r="H48" s="121"/>
      <c r="I48" s="121"/>
      <c r="J48" s="121"/>
      <c r="K48" s="122"/>
    </row>
    <row r="49" spans="1:11" ht="48" customHeight="1" x14ac:dyDescent="0.3">
      <c r="A49" s="22">
        <v>5</v>
      </c>
      <c r="B49" s="50" t="s">
        <v>113</v>
      </c>
      <c r="C49" s="120" t="s">
        <v>114</v>
      </c>
      <c r="D49" s="120"/>
      <c r="E49" s="52"/>
      <c r="F49" s="95" t="s">
        <v>115</v>
      </c>
      <c r="G49" s="31" t="s">
        <v>189</v>
      </c>
      <c r="H49" s="121"/>
      <c r="I49" s="121"/>
      <c r="J49" s="121"/>
      <c r="K49" s="122"/>
    </row>
    <row r="50" spans="1:11" ht="48" customHeight="1" x14ac:dyDescent="0.3">
      <c r="A50" s="22">
        <v>6</v>
      </c>
      <c r="B50" s="50" t="s">
        <v>116</v>
      </c>
      <c r="C50" s="120" t="s">
        <v>116</v>
      </c>
      <c r="D50" s="120"/>
      <c r="E50" s="90"/>
      <c r="F50" s="95" t="s">
        <v>117</v>
      </c>
      <c r="G50" s="31" t="s">
        <v>189</v>
      </c>
      <c r="H50" s="121"/>
      <c r="I50" s="121"/>
      <c r="J50" s="121"/>
      <c r="K50" s="122"/>
    </row>
    <row r="51" spans="1:11" ht="48" customHeight="1" thickBot="1" x14ac:dyDescent="0.35">
      <c r="A51" s="54">
        <v>7</v>
      </c>
      <c r="B51" s="110" t="s">
        <v>118</v>
      </c>
      <c r="C51" s="110"/>
      <c r="D51" s="110"/>
      <c r="E51" s="110"/>
      <c r="F51" s="110"/>
      <c r="G51" s="40" t="str">
        <f>IF(COUNTIF(G45:G50,"CUMPLE")+COUNTIF(G45:G50,"NO APLICA")=ROWS(G45:G50),"CUMPLE","NO CUMPLE")</f>
        <v>NO CUMPLE</v>
      </c>
      <c r="H51" s="111"/>
      <c r="I51" s="111"/>
      <c r="J51" s="111"/>
      <c r="K51" s="112"/>
    </row>
    <row r="52" spans="1:11" ht="6" customHeight="1" thickTop="1" thickBot="1" x14ac:dyDescent="0.35"/>
    <row r="53" spans="1:11" ht="46.95" customHeight="1" thickTop="1" x14ac:dyDescent="0.3">
      <c r="A53" s="113" t="s">
        <v>381</v>
      </c>
      <c r="B53" s="114"/>
      <c r="C53" s="114"/>
      <c r="D53" s="114"/>
      <c r="E53" s="114"/>
      <c r="F53" s="114"/>
      <c r="G53" s="114"/>
      <c r="H53" s="114"/>
      <c r="I53" s="114"/>
      <c r="J53" s="114"/>
      <c r="K53" s="115"/>
    </row>
    <row r="54" spans="1:11" ht="46.95" customHeight="1" thickBot="1" x14ac:dyDescent="0.35">
      <c r="A54" s="116" t="s">
        <v>382</v>
      </c>
      <c r="B54" s="117"/>
      <c r="C54" s="117"/>
      <c r="D54" s="117"/>
      <c r="E54" s="117"/>
      <c r="F54" s="117"/>
      <c r="G54" s="117"/>
      <c r="H54" s="117"/>
      <c r="I54" s="117"/>
      <c r="J54" s="206" t="s">
        <v>35</v>
      </c>
      <c r="K54" s="207"/>
    </row>
    <row r="55" spans="1:11" ht="13.8" thickTop="1" x14ac:dyDescent="0.3"/>
  </sheetData>
  <sheetProtection formatColumns="0" formatRows="0"/>
  <mergeCells count="65">
    <mergeCell ref="B51:F51"/>
    <mergeCell ref="H51:K51"/>
    <mergeCell ref="A53:K53"/>
    <mergeCell ref="A54:I54"/>
    <mergeCell ref="J54:K54"/>
    <mergeCell ref="C48:D48"/>
    <mergeCell ref="H48:K48"/>
    <mergeCell ref="C49:D49"/>
    <mergeCell ref="H49:K49"/>
    <mergeCell ref="C50:D50"/>
    <mergeCell ref="H50:K50"/>
    <mergeCell ref="C47:D47"/>
    <mergeCell ref="H47:K47"/>
    <mergeCell ref="T30:AA30"/>
    <mergeCell ref="AB30:AD30"/>
    <mergeCell ref="AE30:AE31"/>
    <mergeCell ref="K29:K31"/>
    <mergeCell ref="L29:L31"/>
    <mergeCell ref="M29:M31"/>
    <mergeCell ref="N29:N31"/>
    <mergeCell ref="G29:G31"/>
    <mergeCell ref="A43:K43"/>
    <mergeCell ref="H44:K44"/>
    <mergeCell ref="H45:K45"/>
    <mergeCell ref="C46:D46"/>
    <mergeCell ref="H46:K46"/>
    <mergeCell ref="A29:A31"/>
    <mergeCell ref="A39:P39"/>
    <mergeCell ref="S39:AG39"/>
    <mergeCell ref="O29:AG29"/>
    <mergeCell ref="E30:E31"/>
    <mergeCell ref="F30:F31"/>
    <mergeCell ref="H30:H31"/>
    <mergeCell ref="I30:I31"/>
    <mergeCell ref="O30:O31"/>
    <mergeCell ref="P30:P31"/>
    <mergeCell ref="Q30:Q31"/>
    <mergeCell ref="R30:R31"/>
    <mergeCell ref="S30:S31"/>
    <mergeCell ref="H29:I29"/>
    <mergeCell ref="J29:J31"/>
    <mergeCell ref="B29:B31"/>
    <mergeCell ref="C29:C31"/>
    <mergeCell ref="D29:D31"/>
    <mergeCell ref="E29:F29"/>
    <mergeCell ref="A28:AG28"/>
    <mergeCell ref="AF30:AF31"/>
    <mergeCell ref="AG30:AG31"/>
    <mergeCell ref="A11:B11"/>
    <mergeCell ref="D11:E11"/>
    <mergeCell ref="H11:I11"/>
    <mergeCell ref="A12:O12"/>
    <mergeCell ref="A21:B21"/>
    <mergeCell ref="G21:K21"/>
    <mergeCell ref="A24:I24"/>
    <mergeCell ref="A25:C25"/>
    <mergeCell ref="E25:I25"/>
    <mergeCell ref="A26:C26"/>
    <mergeCell ref="E26:I26"/>
    <mergeCell ref="A1:AG4"/>
    <mergeCell ref="B5:AG6"/>
    <mergeCell ref="A9:I9"/>
    <mergeCell ref="A10:B10"/>
    <mergeCell ref="D10:E10"/>
    <mergeCell ref="H10:I10"/>
  </mergeCells>
  <conditionalFormatting sqref="B48:B49">
    <cfRule type="duplicateValues" dxfId="166" priority="20"/>
  </conditionalFormatting>
  <conditionalFormatting sqref="D26">
    <cfRule type="cellIs" dxfId="165" priority="21" operator="equal">
      <formula>"CUMPLE"</formula>
    </cfRule>
    <cfRule type="cellIs" dxfId="164" priority="22" operator="equal">
      <formula>"NO CUMPLE"</formula>
    </cfRule>
    <cfRule type="cellIs" dxfId="163" priority="23" operator="equal">
      <formula>"SI"</formula>
    </cfRule>
    <cfRule type="cellIs" dxfId="162" priority="24" operator="equal">
      <formula>"NO"</formula>
    </cfRule>
  </conditionalFormatting>
  <conditionalFormatting sqref="G45:G51">
    <cfRule type="cellIs" dxfId="161" priority="10" operator="equal">
      <formula>"CUMPLE"</formula>
    </cfRule>
    <cfRule type="cellIs" dxfId="160" priority="11" operator="equal">
      <formula>"NO CUMPLE"</formula>
    </cfRule>
    <cfRule type="cellIs" dxfId="159" priority="12" operator="equal">
      <formula>"SI"</formula>
    </cfRule>
    <cfRule type="cellIs" dxfId="158" priority="13" operator="equal">
      <formula>"NO"</formula>
    </cfRule>
  </conditionalFormatting>
  <conditionalFormatting sqref="S32:AF38">
    <cfRule type="cellIs" dxfId="157" priority="16" operator="equal">
      <formula>"CUMPLE"</formula>
    </cfRule>
    <cfRule type="cellIs" dxfId="156" priority="17" operator="equal">
      <formula>"NO CUMPLE"</formula>
    </cfRule>
    <cfRule type="cellIs" dxfId="155" priority="18" operator="equal">
      <formula>"SI"</formula>
    </cfRule>
    <cfRule type="cellIs" dxfId="154" priority="19" operator="equal">
      <formula>"NO"</formula>
    </cfRule>
  </conditionalFormatting>
  <conditionalFormatting sqref="J54">
    <cfRule type="cellIs" dxfId="153" priority="3" operator="equal">
      <formula>"RECHAZADO"</formula>
    </cfRule>
    <cfRule type="cellIs" dxfId="152" priority="4" operator="equal">
      <formula>"HABILITADO"</formula>
    </cfRule>
    <cfRule type="cellIs" dxfId="151" priority="5" operator="equal">
      <formula>"NO HABILITADO"</formula>
    </cfRule>
  </conditionalFormatting>
  <conditionalFormatting sqref="J54:K54">
    <cfRule type="cellIs" dxfId="150" priority="1" operator="equal">
      <formula>"CUMPLE"</formula>
    </cfRule>
    <cfRule type="cellIs" dxfId="149" priority="2" operator="equal">
      <formula>"RECHAZADO"</formula>
    </cfRule>
  </conditionalFormatting>
  <dataValidations count="11">
    <dataValidation type="list" allowBlank="1" sqref="O14:O21 N13 L13" xr:uid="{78CD81F7-CD96-4BB0-BB18-02EA7A1DED58}">
      <formula1>"CUMPLE,NO CUMPLE,N/A"</formula1>
    </dataValidation>
    <dataValidation type="list" allowBlank="1" sqref="O21" xr:uid="{BC8448BC-B7CC-41C1-B054-DC770FDDB5A6}">
      <formula1>"CUMPLE,NO CUMPLE"</formula1>
    </dataValidation>
    <dataValidation type="list" allowBlank="1" sqref="C11 F11" xr:uid="{3C8021B8-7CD2-424C-B73E-6C035CC1B372}">
      <formula1>"SÍ,NO"</formula1>
    </dataValidation>
    <dataValidation type="list" allowBlank="1" sqref="F10" xr:uid="{F42BAC9E-E966-4914-8B73-85A2E97955A1}">
      <formula1>"Singular,Plural (Consorcio),Plural (UT)"</formula1>
    </dataValidation>
    <dataValidation type="list" allowBlank="1" sqref="I52" xr:uid="{26A025FB-6A55-4C0E-8028-F13AD8CAF563}">
      <formula1>"CUMPLE,NO CUMPLE,PENDIENTE,N/A"</formula1>
    </dataValidation>
    <dataValidation type="list" allowBlank="1" showInputMessage="1" showErrorMessage="1" sqref="D26 G45:G50" xr:uid="{B1891753-8867-4013-BFBA-FB9EC4D09BCE}">
      <formula1>"CUMPLE,NO CUMPLE,PENDIENTE,N/A"</formula1>
    </dataValidation>
    <dataValidation type="list" allowBlank="1" showInputMessage="1" showErrorMessage="1" sqref="H32:H38" xr:uid="{26724DD0-4FFA-4C15-8FD9-888F017026C6}">
      <formula1>"INDIVIDUAL,CONSORCIO,UNION TEMPORAL,OTRA"</formula1>
    </dataValidation>
    <dataValidation type="list" allowBlank="1" showInputMessage="1" showErrorMessage="1" sqref="S32:S38 AE32:AE38" xr:uid="{8781FF8F-B67A-4A57-AE1C-55CB1D01D291}">
      <formula1>"CUMPLE,NO CUMPLE,NO APLICA"</formula1>
    </dataValidation>
    <dataValidation type="list" allowBlank="1" showInputMessage="1" showErrorMessage="1" sqref="T32:Z38" xr:uid="{5E638121-D6FC-4D24-83EE-9D2DD8D1384A}">
      <formula1>"SI,NO, NO APLICA"</formula1>
    </dataValidation>
    <dataValidation type="list" allowBlank="1" showInputMessage="1" showErrorMessage="1" sqref="AB32:AC38" xr:uid="{030C7B71-096A-4800-9854-5759D132046B}">
      <formula1>"SI,NO,NO APLICA"</formula1>
    </dataValidation>
    <dataValidation type="list" allowBlank="1" sqref="J54:K54" xr:uid="{D3B93733-5B26-4C32-BA65-24AED37BF6B4}">
      <formula1>"CUMPLE, RECHAZADO"</formula1>
    </dataValidation>
  </dataValidations>
  <pageMargins left="0.75" right="0.75" top="1" bottom="1" header="0.5" footer="0.5"/>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93BE6-F2F8-4540-9558-5ADD36C38B79}">
  <sheetPr codeName="Hoja6"/>
  <dimension ref="A1:AH55"/>
  <sheetViews>
    <sheetView showGridLines="0" topLeftCell="A43" zoomScale="80" zoomScaleNormal="80" workbookViewId="0">
      <selection activeCell="J54" sqref="J54:K54"/>
    </sheetView>
  </sheetViews>
  <sheetFormatPr baseColWidth="10" defaultColWidth="8.88671875" defaultRowHeight="13.2" x14ac:dyDescent="0.3"/>
  <cols>
    <col min="1" max="1" width="5" style="37" customWidth="1"/>
    <col min="2" max="2" width="23.109375" style="37" customWidth="1"/>
    <col min="3" max="3" width="44.44140625" style="37" customWidth="1"/>
    <col min="4" max="5" width="16.6640625" style="37" customWidth="1"/>
    <col min="6" max="6" width="62.33203125" style="37" customWidth="1"/>
    <col min="7" max="9" width="16.6640625" style="37" customWidth="1"/>
    <col min="10" max="10" width="19.33203125" style="37" customWidth="1"/>
    <col min="11" max="11" width="20.33203125" style="37" customWidth="1"/>
    <col min="12" max="28" width="19.33203125" style="37" customWidth="1"/>
    <col min="29" max="29" width="23" style="37" customWidth="1"/>
    <col min="30" max="32" width="19.33203125" style="37" customWidth="1"/>
    <col min="33" max="33" width="139" style="37" customWidth="1"/>
    <col min="34" max="16384" width="8.88671875" style="37"/>
  </cols>
  <sheetData>
    <row r="1" spans="1:33" s="34" customFormat="1" ht="13.2" customHeight="1" x14ac:dyDescent="0.3">
      <c r="A1" s="174" t="s">
        <v>0</v>
      </c>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row>
    <row r="2" spans="1:33" s="34" customFormat="1" ht="25.5" customHeight="1" x14ac:dyDescent="0.3">
      <c r="A2" s="174"/>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row>
    <row r="3" spans="1:33" s="34" customFormat="1" x14ac:dyDescent="0.3">
      <c r="A3" s="174"/>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row>
    <row r="4" spans="1:33" s="35" customFormat="1" x14ac:dyDescent="0.3">
      <c r="A4" s="174"/>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row>
    <row r="5" spans="1:33" s="35" customFormat="1" ht="15.45" customHeight="1" x14ac:dyDescent="0.3">
      <c r="A5" s="36"/>
      <c r="B5" s="174" t="s">
        <v>42</v>
      </c>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row>
    <row r="6" spans="1:33" s="35" customFormat="1" ht="15.45" customHeight="1" x14ac:dyDescent="0.3">
      <c r="A6" s="36"/>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row>
    <row r="7" spans="1:33" s="35" customFormat="1" ht="15.45" customHeight="1" x14ac:dyDescent="0.3">
      <c r="A7" s="36"/>
      <c r="B7" s="103"/>
      <c r="C7" s="103"/>
      <c r="D7" s="103"/>
      <c r="E7" s="103"/>
      <c r="F7" s="103"/>
      <c r="G7" s="103"/>
      <c r="H7" s="103"/>
      <c r="I7" s="103"/>
      <c r="J7" s="103"/>
      <c r="K7" s="103"/>
      <c r="L7" s="103"/>
      <c r="M7" s="103"/>
      <c r="N7" s="103"/>
      <c r="O7" s="103"/>
      <c r="P7" s="103"/>
      <c r="Q7" s="103"/>
    </row>
    <row r="8" spans="1:33" s="35" customFormat="1" ht="15.45" customHeight="1" thickBot="1" x14ac:dyDescent="0.35">
      <c r="A8" s="36"/>
      <c r="B8" s="103"/>
      <c r="C8" s="103"/>
      <c r="D8" s="103"/>
      <c r="E8" s="103"/>
      <c r="F8" s="103"/>
      <c r="G8" s="103"/>
      <c r="H8" s="103"/>
      <c r="I8" s="103"/>
      <c r="J8" s="103"/>
      <c r="K8" s="103"/>
      <c r="L8" s="103"/>
      <c r="M8" s="103"/>
      <c r="N8" s="103"/>
      <c r="O8" s="103"/>
      <c r="P8" s="103"/>
      <c r="Q8" s="103"/>
    </row>
    <row r="9" spans="1:33" ht="34.200000000000003" customHeight="1" thickTop="1" x14ac:dyDescent="0.3">
      <c r="A9" s="175" t="s">
        <v>43</v>
      </c>
      <c r="B9" s="176"/>
      <c r="C9" s="176"/>
      <c r="D9" s="176"/>
      <c r="E9" s="176"/>
      <c r="F9" s="176"/>
      <c r="G9" s="176"/>
      <c r="H9" s="176"/>
      <c r="I9" s="177"/>
    </row>
    <row r="10" spans="1:33" ht="36" customHeight="1" x14ac:dyDescent="0.3">
      <c r="A10" s="178" t="s">
        <v>24</v>
      </c>
      <c r="B10" s="179"/>
      <c r="C10" s="105" t="s">
        <v>206</v>
      </c>
      <c r="D10" s="179" t="s">
        <v>44</v>
      </c>
      <c r="E10" s="179"/>
      <c r="F10" s="105" t="s">
        <v>122</v>
      </c>
      <c r="G10" s="104" t="s">
        <v>45</v>
      </c>
      <c r="H10" s="180" t="s">
        <v>133</v>
      </c>
      <c r="I10" s="181"/>
    </row>
    <row r="11" spans="1:33" ht="36" customHeight="1" thickBot="1" x14ac:dyDescent="0.35">
      <c r="A11" s="150" t="s">
        <v>46</v>
      </c>
      <c r="B11" s="151"/>
      <c r="C11" s="57" t="s">
        <v>124</v>
      </c>
      <c r="D11" s="151" t="s">
        <v>47</v>
      </c>
      <c r="E11" s="151"/>
      <c r="F11" s="57" t="s">
        <v>124</v>
      </c>
      <c r="G11" s="107" t="s">
        <v>48</v>
      </c>
      <c r="H11" s="152">
        <v>46107</v>
      </c>
      <c r="I11" s="153"/>
    </row>
    <row r="12" spans="1:33" ht="22.2" hidden="1" customHeight="1" thickBot="1" x14ac:dyDescent="0.35">
      <c r="A12" s="154" t="s">
        <v>2</v>
      </c>
      <c r="B12" s="155"/>
      <c r="C12" s="155"/>
      <c r="D12" s="155"/>
      <c r="E12" s="155"/>
      <c r="F12" s="155"/>
      <c r="G12" s="155"/>
      <c r="H12" s="155"/>
      <c r="I12" s="155"/>
      <c r="J12" s="156"/>
      <c r="K12" s="156"/>
      <c r="L12" s="156"/>
      <c r="M12" s="156"/>
      <c r="N12" s="156"/>
      <c r="O12" s="157"/>
    </row>
    <row r="13" spans="1:33" ht="165.6" hidden="1" customHeight="1" thickTop="1" x14ac:dyDescent="0.3">
      <c r="A13" s="11" t="s">
        <v>3</v>
      </c>
      <c r="B13" s="19" t="s">
        <v>49</v>
      </c>
      <c r="C13" s="19" t="s">
        <v>4</v>
      </c>
      <c r="D13" s="12" t="s">
        <v>5</v>
      </c>
      <c r="E13" s="12" t="s">
        <v>6</v>
      </c>
      <c r="F13" s="12" t="s">
        <v>7</v>
      </c>
      <c r="G13" s="12" t="s">
        <v>8</v>
      </c>
      <c r="H13" s="12" t="s">
        <v>50</v>
      </c>
      <c r="I13" s="12" t="s">
        <v>51</v>
      </c>
      <c r="J13" s="12" t="s">
        <v>52</v>
      </c>
      <c r="K13" s="12" t="s">
        <v>53</v>
      </c>
      <c r="L13" s="20" t="s">
        <v>54</v>
      </c>
      <c r="M13" s="12" t="s">
        <v>9</v>
      </c>
      <c r="N13" s="12" t="s">
        <v>55</v>
      </c>
      <c r="O13" s="13" t="s">
        <v>56</v>
      </c>
    </row>
    <row r="14" spans="1:33" ht="22.2" hidden="1" customHeight="1" thickTop="1" x14ac:dyDescent="0.3">
      <c r="A14" s="9">
        <v>1</v>
      </c>
      <c r="B14" s="4"/>
      <c r="C14" s="4"/>
      <c r="D14" s="4"/>
      <c r="E14" s="4"/>
      <c r="F14" s="5" t="str">
        <f>IF(E14="","Valor por definir",_xlfn.XLOOKUP(E14,'TABLA DE SMMLV'!$A$1:$A$32,'TABLA DE SMMLV'!$B$1:$B$32,"ERROR"))</f>
        <v>Valor por definir</v>
      </c>
      <c r="G14" s="4"/>
      <c r="H14" s="4"/>
      <c r="I14" s="4" t="str">
        <f t="shared" ref="I14:I20" si="0">IF(F14="","Valor por definir",IFERROR(G14/F14,"Revisar datos"))</f>
        <v>Revisar datos</v>
      </c>
      <c r="J14" s="4"/>
      <c r="K14" s="4"/>
      <c r="L14" s="15">
        <f>H14*J14*K14</f>
        <v>0</v>
      </c>
      <c r="M14" s="16">
        <f t="shared" ref="M14:M21" si="1">L14/$F$21</f>
        <v>0</v>
      </c>
      <c r="N14" s="4"/>
      <c r="O14" s="6"/>
    </row>
    <row r="15" spans="1:33" ht="22.2" hidden="1" customHeight="1" thickTop="1" x14ac:dyDescent="0.3">
      <c r="A15" s="10">
        <v>2</v>
      </c>
      <c r="B15" s="4"/>
      <c r="C15" s="4"/>
      <c r="D15" s="4"/>
      <c r="E15" s="4"/>
      <c r="F15" s="5" t="str">
        <f>IF(E15="","Valor por definir",_xlfn.XLOOKUP(E15,'TABLA DE SMMLV'!$A$1:$A$32,'TABLA DE SMMLV'!$B$1:$B$32,"ERROR"))</f>
        <v>Valor por definir</v>
      </c>
      <c r="G15" s="4"/>
      <c r="H15" s="4"/>
      <c r="I15" s="4" t="str">
        <f t="shared" si="0"/>
        <v>Revisar datos</v>
      </c>
      <c r="J15" s="4"/>
      <c r="K15" s="4"/>
      <c r="L15" s="15">
        <f t="shared" ref="L15:L20" si="2">H15*J15*K15</f>
        <v>0</v>
      </c>
      <c r="M15" s="16">
        <f t="shared" si="1"/>
        <v>0</v>
      </c>
      <c r="N15" s="4"/>
      <c r="O15" s="6"/>
    </row>
    <row r="16" spans="1:33" ht="22.2" hidden="1" customHeight="1" thickTop="1" x14ac:dyDescent="0.3">
      <c r="A16" s="9">
        <v>3</v>
      </c>
      <c r="B16" s="4"/>
      <c r="C16" s="4"/>
      <c r="D16" s="4"/>
      <c r="E16" s="4"/>
      <c r="F16" s="5" t="str">
        <f>IF(E16="","Valor por definir",_xlfn.XLOOKUP(E16,'TABLA DE SMMLV'!$A$1:$A$32,'TABLA DE SMMLV'!$B$1:$B$32,"ERROR"))</f>
        <v>Valor por definir</v>
      </c>
      <c r="G16" s="4"/>
      <c r="H16" s="4"/>
      <c r="I16" s="4" t="str">
        <f t="shared" si="0"/>
        <v>Revisar datos</v>
      </c>
      <c r="J16" s="4"/>
      <c r="K16" s="4"/>
      <c r="L16" s="15">
        <f>H16*J16*K16</f>
        <v>0</v>
      </c>
      <c r="M16" s="16">
        <f t="shared" si="1"/>
        <v>0</v>
      </c>
      <c r="N16" s="4"/>
      <c r="O16" s="6"/>
    </row>
    <row r="17" spans="1:33" ht="22.2" hidden="1" customHeight="1" thickTop="1" x14ac:dyDescent="0.3">
      <c r="A17" s="10">
        <v>4</v>
      </c>
      <c r="B17" s="4"/>
      <c r="C17" s="4"/>
      <c r="D17" s="4"/>
      <c r="E17" s="4"/>
      <c r="F17" s="5" t="str">
        <f>IF(E17="","Valor por definir",_xlfn.XLOOKUP(E17,'TABLA DE SMMLV'!$A$1:$A$32,'TABLA DE SMMLV'!$B$1:$B$32,"ERROR"))</f>
        <v>Valor por definir</v>
      </c>
      <c r="G17" s="4"/>
      <c r="H17" s="4"/>
      <c r="I17" s="4" t="str">
        <f t="shared" si="0"/>
        <v>Revisar datos</v>
      </c>
      <c r="J17" s="4"/>
      <c r="K17" s="4"/>
      <c r="L17" s="15">
        <f>H17*J17*K17</f>
        <v>0</v>
      </c>
      <c r="M17" s="16">
        <f t="shared" si="1"/>
        <v>0</v>
      </c>
      <c r="N17" s="4"/>
      <c r="O17" s="6"/>
    </row>
    <row r="18" spans="1:33" ht="22.2" hidden="1" customHeight="1" thickTop="1" x14ac:dyDescent="0.3">
      <c r="A18" s="9">
        <v>5</v>
      </c>
      <c r="B18" s="4"/>
      <c r="C18" s="4"/>
      <c r="D18" s="4"/>
      <c r="E18" s="4"/>
      <c r="F18" s="5" t="str">
        <f>IF(E18="","Valor por definir",_xlfn.XLOOKUP(E18,'TABLA DE SMMLV'!$A$1:$A$32,'TABLA DE SMMLV'!$B$1:$B$32,"ERROR"))</f>
        <v>Valor por definir</v>
      </c>
      <c r="G18" s="4"/>
      <c r="H18" s="4"/>
      <c r="I18" s="4" t="str">
        <f t="shared" si="0"/>
        <v>Revisar datos</v>
      </c>
      <c r="J18" s="4"/>
      <c r="K18" s="4"/>
      <c r="L18" s="15">
        <f>H18*J18*K18</f>
        <v>0</v>
      </c>
      <c r="M18" s="16">
        <f t="shared" si="1"/>
        <v>0</v>
      </c>
      <c r="N18" s="4"/>
      <c r="O18" s="6"/>
    </row>
    <row r="19" spans="1:33" ht="22.2" hidden="1" customHeight="1" thickTop="1" x14ac:dyDescent="0.3">
      <c r="A19" s="10">
        <v>6</v>
      </c>
      <c r="B19" s="4"/>
      <c r="C19" s="4"/>
      <c r="D19" s="4"/>
      <c r="E19" s="4"/>
      <c r="F19" s="5" t="str">
        <f>IF(E19="","Valor por definir",_xlfn.XLOOKUP(E19,'TABLA DE SMMLV'!$A$1:$A$32,'TABLA DE SMMLV'!$B$1:$B$32,"ERROR"))</f>
        <v>Valor por definir</v>
      </c>
      <c r="G19" s="4"/>
      <c r="H19" s="4"/>
      <c r="I19" s="4" t="str">
        <f t="shared" si="0"/>
        <v>Revisar datos</v>
      </c>
      <c r="J19" s="4"/>
      <c r="K19" s="4"/>
      <c r="L19" s="15">
        <f>H19*J19*K19</f>
        <v>0</v>
      </c>
      <c r="M19" s="16">
        <f t="shared" si="1"/>
        <v>0</v>
      </c>
      <c r="N19" s="4"/>
      <c r="O19" s="6"/>
    </row>
    <row r="20" spans="1:33" ht="22.2" hidden="1" customHeight="1" thickTop="1" x14ac:dyDescent="0.3">
      <c r="A20" s="9">
        <v>7</v>
      </c>
      <c r="B20" s="4"/>
      <c r="C20" s="4"/>
      <c r="D20" s="4"/>
      <c r="E20" s="4"/>
      <c r="F20" s="5" t="str">
        <f>IF(E20="","Valor por definir",_xlfn.XLOOKUP(E20,'TABLA DE SMMLV'!$A$1:$A$32,'TABLA DE SMMLV'!$B$1:$B$32,"ERROR"))</f>
        <v>Valor por definir</v>
      </c>
      <c r="G20" s="4"/>
      <c r="H20" s="4"/>
      <c r="I20" s="4" t="str">
        <f t="shared" si="0"/>
        <v>Revisar datos</v>
      </c>
      <c r="J20" s="4"/>
      <c r="K20" s="4"/>
      <c r="L20" s="15">
        <f t="shared" si="2"/>
        <v>0</v>
      </c>
      <c r="M20" s="16">
        <f t="shared" si="1"/>
        <v>0</v>
      </c>
      <c r="N20" s="4"/>
      <c r="O20" s="6"/>
    </row>
    <row r="21" spans="1:33" ht="22.2" hidden="1" customHeight="1" thickTop="1" x14ac:dyDescent="0.3">
      <c r="A21" s="158" t="s">
        <v>10</v>
      </c>
      <c r="B21" s="159"/>
      <c r="C21" s="101" t="s">
        <v>11</v>
      </c>
      <c r="D21" s="18">
        <v>3411038010</v>
      </c>
      <c r="E21" s="18" t="s">
        <v>12</v>
      </c>
      <c r="F21" s="18">
        <f>D21/1750905</f>
        <v>1948.1571016131657</v>
      </c>
      <c r="G21" s="160" t="s">
        <v>13</v>
      </c>
      <c r="H21" s="160"/>
      <c r="I21" s="160"/>
      <c r="J21" s="160"/>
      <c r="K21" s="160"/>
      <c r="L21" s="7">
        <f>SUM(L14:L20)</f>
        <v>0</v>
      </c>
      <c r="M21" s="17">
        <f t="shared" si="1"/>
        <v>0</v>
      </c>
      <c r="N21" s="7"/>
      <c r="O21" s="8"/>
    </row>
    <row r="22" spans="1:33" ht="6" customHeight="1" thickTop="1" x14ac:dyDescent="0.3"/>
    <row r="23" spans="1:33" ht="13.8" thickBot="1" x14ac:dyDescent="0.35"/>
    <row r="24" spans="1:33" ht="36" customHeight="1" thickTop="1" x14ac:dyDescent="0.3">
      <c r="A24" s="161" t="s">
        <v>57</v>
      </c>
      <c r="B24" s="162"/>
      <c r="C24" s="162"/>
      <c r="D24" s="162"/>
      <c r="E24" s="162"/>
      <c r="F24" s="162"/>
      <c r="G24" s="162"/>
      <c r="H24" s="162"/>
      <c r="I24" s="163"/>
      <c r="J24" s="38"/>
      <c r="K24" s="38"/>
      <c r="L24" s="38"/>
      <c r="M24" s="38"/>
      <c r="N24" s="38"/>
      <c r="O24" s="38"/>
    </row>
    <row r="25" spans="1:33" ht="36" customHeight="1" x14ac:dyDescent="0.3">
      <c r="A25" s="164" t="s">
        <v>58</v>
      </c>
      <c r="B25" s="165"/>
      <c r="C25" s="165"/>
      <c r="D25" s="106" t="s">
        <v>59</v>
      </c>
      <c r="E25" s="166" t="s">
        <v>28</v>
      </c>
      <c r="F25" s="167"/>
      <c r="G25" s="167"/>
      <c r="H25" s="167"/>
      <c r="I25" s="168"/>
      <c r="J25" s="39"/>
      <c r="K25" s="39"/>
      <c r="L25" s="39"/>
      <c r="M25" s="39"/>
      <c r="N25" s="39"/>
      <c r="O25" s="39"/>
    </row>
    <row r="26" spans="1:33" ht="45.6" customHeight="1" thickBot="1" x14ac:dyDescent="0.35">
      <c r="A26" s="169" t="s">
        <v>60</v>
      </c>
      <c r="B26" s="170"/>
      <c r="C26" s="170"/>
      <c r="D26" s="40" t="s">
        <v>118</v>
      </c>
      <c r="E26" s="171"/>
      <c r="F26" s="172"/>
      <c r="G26" s="172"/>
      <c r="H26" s="172"/>
      <c r="I26" s="173"/>
      <c r="J26" s="41"/>
      <c r="K26" s="41"/>
      <c r="L26" s="41"/>
      <c r="M26" s="41"/>
      <c r="N26" s="41"/>
      <c r="O26" s="41"/>
    </row>
    <row r="27" spans="1:33" ht="14.4" thickTop="1" thickBot="1" x14ac:dyDescent="0.35"/>
    <row r="28" spans="1:33" ht="36" customHeight="1" thickTop="1" x14ac:dyDescent="0.3">
      <c r="A28" s="132" t="s">
        <v>61</v>
      </c>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4"/>
    </row>
    <row r="29" spans="1:33" ht="28.95" customHeight="1" x14ac:dyDescent="0.3">
      <c r="A29" s="137" t="s">
        <v>3</v>
      </c>
      <c r="B29" s="131" t="s">
        <v>62</v>
      </c>
      <c r="C29" s="148" t="s">
        <v>63</v>
      </c>
      <c r="D29" s="130" t="s">
        <v>64</v>
      </c>
      <c r="E29" s="145" t="s">
        <v>65</v>
      </c>
      <c r="F29" s="145"/>
      <c r="G29" s="130" t="s">
        <v>4</v>
      </c>
      <c r="H29" s="146" t="s">
        <v>66</v>
      </c>
      <c r="I29" s="146"/>
      <c r="J29" s="130" t="s">
        <v>67</v>
      </c>
      <c r="K29" s="130" t="s">
        <v>68</v>
      </c>
      <c r="L29" s="130" t="s">
        <v>69</v>
      </c>
      <c r="M29" s="130" t="s">
        <v>70</v>
      </c>
      <c r="N29" s="131" t="s">
        <v>71</v>
      </c>
      <c r="O29" s="124" t="s">
        <v>72</v>
      </c>
      <c r="P29" s="124"/>
      <c r="Q29" s="124"/>
      <c r="R29" s="124"/>
      <c r="S29" s="124"/>
      <c r="T29" s="124"/>
      <c r="U29" s="124"/>
      <c r="V29" s="124"/>
      <c r="W29" s="124"/>
      <c r="X29" s="124"/>
      <c r="Y29" s="124"/>
      <c r="Z29" s="124"/>
      <c r="AA29" s="124"/>
      <c r="AB29" s="124"/>
      <c r="AC29" s="124"/>
      <c r="AD29" s="124"/>
      <c r="AE29" s="124"/>
      <c r="AF29" s="124"/>
      <c r="AG29" s="144"/>
    </row>
    <row r="30" spans="1:33" ht="28.95" customHeight="1" x14ac:dyDescent="0.3">
      <c r="A30" s="137"/>
      <c r="B30" s="131"/>
      <c r="C30" s="148"/>
      <c r="D30" s="130"/>
      <c r="E30" s="145" t="s">
        <v>73</v>
      </c>
      <c r="F30" s="145" t="s">
        <v>74</v>
      </c>
      <c r="G30" s="130"/>
      <c r="H30" s="130" t="s">
        <v>75</v>
      </c>
      <c r="I30" s="146" t="s">
        <v>76</v>
      </c>
      <c r="J30" s="130"/>
      <c r="K30" s="130"/>
      <c r="L30" s="130"/>
      <c r="M30" s="130"/>
      <c r="N30" s="131"/>
      <c r="O30" s="127" t="s">
        <v>77</v>
      </c>
      <c r="P30" s="131" t="s">
        <v>53</v>
      </c>
      <c r="Q30" s="130" t="s">
        <v>78</v>
      </c>
      <c r="R30" s="147" t="s">
        <v>9</v>
      </c>
      <c r="S30" s="129" t="s">
        <v>79</v>
      </c>
      <c r="T30" s="123" t="s">
        <v>80</v>
      </c>
      <c r="U30" s="124"/>
      <c r="V30" s="124"/>
      <c r="W30" s="124"/>
      <c r="X30" s="124"/>
      <c r="Y30" s="124"/>
      <c r="Z30" s="124"/>
      <c r="AA30" s="125"/>
      <c r="AB30" s="126" t="s">
        <v>81</v>
      </c>
      <c r="AC30" s="127"/>
      <c r="AD30" s="128"/>
      <c r="AE30" s="129" t="s">
        <v>82</v>
      </c>
      <c r="AF30" s="129" t="s">
        <v>83</v>
      </c>
      <c r="AG30" s="149" t="s">
        <v>28</v>
      </c>
    </row>
    <row r="31" spans="1:33" ht="124.2" customHeight="1" x14ac:dyDescent="0.3">
      <c r="A31" s="137"/>
      <c r="B31" s="131"/>
      <c r="C31" s="148"/>
      <c r="D31" s="130"/>
      <c r="E31" s="145"/>
      <c r="F31" s="145"/>
      <c r="G31" s="130"/>
      <c r="H31" s="130"/>
      <c r="I31" s="146"/>
      <c r="J31" s="130"/>
      <c r="K31" s="130"/>
      <c r="L31" s="130"/>
      <c r="M31" s="130"/>
      <c r="N31" s="131"/>
      <c r="O31" s="127"/>
      <c r="P31" s="131"/>
      <c r="Q31" s="130"/>
      <c r="R31" s="147"/>
      <c r="S31" s="129"/>
      <c r="T31" s="96" t="s">
        <v>84</v>
      </c>
      <c r="U31" s="97" t="s">
        <v>85</v>
      </c>
      <c r="V31" s="97" t="s">
        <v>86</v>
      </c>
      <c r="W31" s="97" t="s">
        <v>87</v>
      </c>
      <c r="X31" s="97" t="s">
        <v>88</v>
      </c>
      <c r="Y31" s="97" t="s">
        <v>89</v>
      </c>
      <c r="Z31" s="97" t="s">
        <v>90</v>
      </c>
      <c r="AA31" s="98" t="s">
        <v>59</v>
      </c>
      <c r="AB31" s="96" t="s">
        <v>91</v>
      </c>
      <c r="AC31" s="97" t="s">
        <v>92</v>
      </c>
      <c r="AD31" s="98" t="s">
        <v>59</v>
      </c>
      <c r="AE31" s="129"/>
      <c r="AF31" s="129"/>
      <c r="AG31" s="149"/>
    </row>
    <row r="32" spans="1:33" ht="139.94999999999999" customHeight="1" x14ac:dyDescent="0.3">
      <c r="A32" s="72">
        <v>1</v>
      </c>
      <c r="B32" s="63">
        <v>61</v>
      </c>
      <c r="C32" s="25" t="s">
        <v>207</v>
      </c>
      <c r="D32" s="25" t="s">
        <v>208</v>
      </c>
      <c r="E32" s="63" t="s">
        <v>209</v>
      </c>
      <c r="F32" s="25" t="s">
        <v>210</v>
      </c>
      <c r="G32" s="25" t="s">
        <v>187</v>
      </c>
      <c r="H32" s="25" t="s">
        <v>138</v>
      </c>
      <c r="I32" s="82">
        <v>0.9</v>
      </c>
      <c r="J32" s="26" t="s">
        <v>211</v>
      </c>
      <c r="K32" s="27">
        <v>44861</v>
      </c>
      <c r="L32" s="27">
        <v>44984</v>
      </c>
      <c r="M32" s="47">
        <v>2023</v>
      </c>
      <c r="N32" s="28">
        <v>304574000</v>
      </c>
      <c r="O32" s="70">
        <f>N32/(_xlfn.XLOOKUP(M32,'TABLA DE SMMLV'!$A$1:$A$32,'TABLA DE SMMLV'!$B$1:$B$32,"0"))</f>
        <v>262.56379310344829</v>
      </c>
      <c r="P32" s="88">
        <f>IF(S32="CUMPLE",100%,0%)</f>
        <v>0</v>
      </c>
      <c r="Q32" s="30">
        <f>IF(AF32="CUMPLE",I32*O32*P32,0)</f>
        <v>0</v>
      </c>
      <c r="R32" s="69">
        <f>Q32/(3411038010/1750905)</f>
        <v>0</v>
      </c>
      <c r="S32" s="21" t="s">
        <v>189</v>
      </c>
      <c r="T32" s="43" t="s">
        <v>132</v>
      </c>
      <c r="U32" s="31" t="s">
        <v>132</v>
      </c>
      <c r="V32" s="31" t="s">
        <v>132</v>
      </c>
      <c r="W32" s="31" t="s">
        <v>132</v>
      </c>
      <c r="X32" s="31" t="s">
        <v>132</v>
      </c>
      <c r="Y32" s="31" t="s">
        <v>132</v>
      </c>
      <c r="Z32" s="31" t="s">
        <v>132</v>
      </c>
      <c r="AA32" s="44" t="str">
        <f>IF(AND(OR(T32="SI",T32="NO APLICA"),
      OR(U32="SI",U32="NO APLICA"),
      OR(V32="SI",V32="NO APLICA"),
      OR(W32="SI",W32="NO APLICA"),
      OR(X32="SI",X32="NO APLICA"),
      OR(Y32="SI",Y32="NO APLICA"),
      OR(Z32="SI",Z32="NO APLICA")),
   "CUMPLE",
   "NO CUMPLE")</f>
        <v>CUMPLE</v>
      </c>
      <c r="AB32" s="43" t="s">
        <v>133</v>
      </c>
      <c r="AC32" s="31" t="s">
        <v>133</v>
      </c>
      <c r="AD32" s="44" t="str">
        <f>IF(AND(OR(AB32="SI",AB32="NO APLICA"),
      OR(AC32="SI",AC32="NO APLICA")),
   "CUMPLE",
   "NO CUMPLE")</f>
        <v>CUMPLE</v>
      </c>
      <c r="AE32" s="21" t="s">
        <v>133</v>
      </c>
      <c r="AF32" s="46" t="str">
        <f>IF(AND(OR(S32="CUMPLE",S32="NO APLICA"),
      OR(AA32="CUMPLE",AA32="NO APLICA"),
      OR(AD32="CUMPLE",AD32="NO APLICA"),
      OR(AE32="CUMPLE",AE32="NO APLICA")),
   "CUMPLE",
   "NO CUMPLE")</f>
        <v>NO CUMPLE</v>
      </c>
      <c r="AG32" s="71" t="s">
        <v>212</v>
      </c>
    </row>
    <row r="33" spans="1:34" ht="110.4" customHeight="1" x14ac:dyDescent="0.3">
      <c r="A33" s="72">
        <v>2</v>
      </c>
      <c r="B33" s="63">
        <v>54</v>
      </c>
      <c r="C33" s="25" t="s">
        <v>213</v>
      </c>
      <c r="D33" s="25" t="s">
        <v>214</v>
      </c>
      <c r="E33" s="63" t="s">
        <v>215</v>
      </c>
      <c r="F33" s="25" t="s">
        <v>216</v>
      </c>
      <c r="G33" s="25" t="s">
        <v>187</v>
      </c>
      <c r="H33" s="25" t="s">
        <v>138</v>
      </c>
      <c r="I33" s="82">
        <v>0.33</v>
      </c>
      <c r="J33" s="26" t="s">
        <v>211</v>
      </c>
      <c r="K33" s="27">
        <v>44664</v>
      </c>
      <c r="L33" s="27">
        <v>44998</v>
      </c>
      <c r="M33" s="47">
        <v>2023</v>
      </c>
      <c r="N33" s="28">
        <v>2164748176</v>
      </c>
      <c r="O33" s="70">
        <f>N33/(_xlfn.XLOOKUP(M33,'TABLA DE SMMLV'!$A$1:$A$32,'TABLA DE SMMLV'!$B$1:$B$32,"0"))</f>
        <v>1866.1622206896552</v>
      </c>
      <c r="P33" s="88">
        <f t="shared" ref="P33:P38" si="3">IF(S33="CUMPLE",100%,0%)</f>
        <v>1</v>
      </c>
      <c r="Q33" s="30">
        <f t="shared" ref="Q33:Q38" si="4">IF(AF33="CUMPLE",I33*O33*P33,0)</f>
        <v>615.83353282758628</v>
      </c>
      <c r="R33" s="69">
        <f>Q33/(3411038010/1750905)</f>
        <v>0.31611081689338461</v>
      </c>
      <c r="S33" s="21" t="s">
        <v>118</v>
      </c>
      <c r="T33" s="43" t="s">
        <v>132</v>
      </c>
      <c r="U33" s="31" t="s">
        <v>132</v>
      </c>
      <c r="V33" s="31" t="s">
        <v>132</v>
      </c>
      <c r="W33" s="31" t="s">
        <v>132</v>
      </c>
      <c r="X33" s="31" t="s">
        <v>132</v>
      </c>
      <c r="Y33" s="31" t="s">
        <v>132</v>
      </c>
      <c r="Z33" s="31" t="s">
        <v>132</v>
      </c>
      <c r="AA33" s="44" t="str">
        <f t="shared" ref="AA33:AA38" si="5">IF(AND(OR(T33="SI",T33="NO APLICA"),
      OR(U33="SI",U33="NO APLICA"),
      OR(V33="SI",V33="NO APLICA"),
      OR(W33="SI",W33="NO APLICA"),
      OR(X33="SI",X33="NO APLICA"),
      OR(Y33="SI",Y33="NO APLICA"),
      OR(Z33="SI",Z33="NO APLICA")),
   "CUMPLE",
   "NO CUMPLE")</f>
        <v>CUMPLE</v>
      </c>
      <c r="AB33" s="43" t="s">
        <v>133</v>
      </c>
      <c r="AC33" s="31" t="s">
        <v>133</v>
      </c>
      <c r="AD33" s="44" t="str">
        <f t="shared" ref="AD33:AD36" si="6">IF(AND(OR(AB33="SI",AB33="NO APLICA"),
      OR(AC33="SI",AC33="NO APLICA")),
   "CUMPLE",
   "NO CUMPLE")</f>
        <v>CUMPLE</v>
      </c>
      <c r="AE33" s="21" t="s">
        <v>133</v>
      </c>
      <c r="AF33" s="46" t="str">
        <f t="shared" ref="AF33:AF38" si="7">IF(AND(OR(S33="CUMPLE",S33="NO APLICA"),
      OR(AA33="CUMPLE",AA33="NO APLICA"),
      OR(AD33="CUMPLE",AD33="NO APLICA"),
      OR(AE33="CUMPLE",AE33="NO APLICA")),
   "CUMPLE",
   "NO CUMPLE")</f>
        <v>CUMPLE</v>
      </c>
      <c r="AG33" s="71"/>
    </row>
    <row r="34" spans="1:34" ht="52.8" x14ac:dyDescent="0.3">
      <c r="A34" s="72">
        <v>3</v>
      </c>
      <c r="B34" s="63">
        <v>29</v>
      </c>
      <c r="C34" s="25" t="s">
        <v>213</v>
      </c>
      <c r="D34" s="25" t="s">
        <v>217</v>
      </c>
      <c r="E34" s="63" t="s">
        <v>215</v>
      </c>
      <c r="F34" s="25" t="s">
        <v>216</v>
      </c>
      <c r="G34" s="25" t="s">
        <v>187</v>
      </c>
      <c r="H34" s="25" t="s">
        <v>138</v>
      </c>
      <c r="I34" s="82">
        <v>0.33329999999999999</v>
      </c>
      <c r="J34" s="26" t="s">
        <v>218</v>
      </c>
      <c r="K34" s="27">
        <v>44664</v>
      </c>
      <c r="L34" s="27">
        <v>44998</v>
      </c>
      <c r="M34" s="47">
        <v>2023</v>
      </c>
      <c r="N34" s="28">
        <v>2164748176</v>
      </c>
      <c r="O34" s="70">
        <f>N34/(_xlfn.XLOOKUP(M34,'TABLA DE SMMLV'!$A$1:$A$32,'TABLA DE SMMLV'!$B$1:$B$32,"0"))</f>
        <v>1866.1622206896552</v>
      </c>
      <c r="P34" s="88">
        <f t="shared" si="3"/>
        <v>1</v>
      </c>
      <c r="Q34" s="30">
        <f t="shared" si="4"/>
        <v>621.99186815586211</v>
      </c>
      <c r="R34" s="69">
        <f t="shared" ref="R34:R38" si="8">Q34/(3411038010/1750905)</f>
        <v>0.31927192506231844</v>
      </c>
      <c r="S34" s="21" t="s">
        <v>118</v>
      </c>
      <c r="T34" s="43" t="s">
        <v>132</v>
      </c>
      <c r="U34" s="31" t="s">
        <v>132</v>
      </c>
      <c r="V34" s="31" t="s">
        <v>132</v>
      </c>
      <c r="W34" s="31" t="s">
        <v>132</v>
      </c>
      <c r="X34" s="31" t="s">
        <v>132</v>
      </c>
      <c r="Y34" s="31" t="s">
        <v>132</v>
      </c>
      <c r="Z34" s="31" t="s">
        <v>132</v>
      </c>
      <c r="AA34" s="44" t="str">
        <f t="shared" ref="AA34" si="9">IF(AND(OR(T34="SI",T34="NO APLICA"),
      OR(U34="SI",U34="NO APLICA"),
      OR(V34="SI",V34="NO APLICA"),
      OR(W34="SI",W34="NO APLICA"),
      OR(X34="SI",X34="NO APLICA"),
      OR(Y34="SI",Y34="NO APLICA"),
      OR(Z34="SI",Z34="NO APLICA")),
   "CUMPLE",
   "NO CUMPLE")</f>
        <v>CUMPLE</v>
      </c>
      <c r="AB34" s="43" t="s">
        <v>133</v>
      </c>
      <c r="AC34" s="31" t="s">
        <v>133</v>
      </c>
      <c r="AD34" s="44" t="str">
        <f t="shared" ref="AD34" si="10">IF(AND(OR(AB34="SI",AB34="NO APLICA"),
      OR(AC34="SI",AC34="NO APLICA")),
   "CUMPLE",
   "NO CUMPLE")</f>
        <v>CUMPLE</v>
      </c>
      <c r="AE34" s="21" t="s">
        <v>133</v>
      </c>
      <c r="AF34" s="46" t="str">
        <f t="shared" ref="AF34" si="11">IF(AND(OR(S34="CUMPLE",S34="NO APLICA"),
      OR(AA34="CUMPLE",AA34="NO APLICA"),
      OR(AD34="CUMPLE",AD34="NO APLICA"),
      OR(AE34="CUMPLE",AE34="NO APLICA")),
   "CUMPLE",
   "NO CUMPLE")</f>
        <v>CUMPLE</v>
      </c>
      <c r="AG34" s="71"/>
    </row>
    <row r="35" spans="1:34" ht="105.6" x14ac:dyDescent="0.3">
      <c r="A35" s="72">
        <v>4</v>
      </c>
      <c r="B35" s="63">
        <v>6</v>
      </c>
      <c r="C35" s="25" t="s">
        <v>219</v>
      </c>
      <c r="D35" s="25" t="s">
        <v>220</v>
      </c>
      <c r="E35" s="63" t="s">
        <v>221</v>
      </c>
      <c r="F35" s="25" t="s">
        <v>222</v>
      </c>
      <c r="G35" s="25" t="s">
        <v>187</v>
      </c>
      <c r="H35" s="25" t="s">
        <v>130</v>
      </c>
      <c r="I35" s="82">
        <v>1</v>
      </c>
      <c r="J35" s="26" t="s">
        <v>218</v>
      </c>
      <c r="K35" s="27">
        <v>46379</v>
      </c>
      <c r="L35" s="27">
        <v>42878</v>
      </c>
      <c r="M35" s="47">
        <v>2017</v>
      </c>
      <c r="N35" s="28">
        <v>258280000</v>
      </c>
      <c r="O35" s="70">
        <f>N35/(_xlfn.XLOOKUP(M35,'TABLA DE SMMLV'!$A$1:$A$32,'TABLA DE SMMLV'!$B$1:$B$32,"0"))</f>
        <v>350.10715491170731</v>
      </c>
      <c r="P35" s="88">
        <f t="shared" si="3"/>
        <v>1</v>
      </c>
      <c r="Q35" s="30">
        <f t="shared" si="4"/>
        <v>350.10715491170731</v>
      </c>
      <c r="R35" s="69">
        <f t="shared" si="8"/>
        <v>0.17971197221302232</v>
      </c>
      <c r="S35" s="21" t="s">
        <v>118</v>
      </c>
      <c r="T35" s="43" t="s">
        <v>132</v>
      </c>
      <c r="U35" s="31" t="s">
        <v>132</v>
      </c>
      <c r="V35" s="31" t="s">
        <v>132</v>
      </c>
      <c r="W35" s="31" t="s">
        <v>132</v>
      </c>
      <c r="X35" s="31" t="s">
        <v>132</v>
      </c>
      <c r="Y35" s="31" t="s">
        <v>132</v>
      </c>
      <c r="Z35" s="31" t="s">
        <v>132</v>
      </c>
      <c r="AA35" s="44" t="str">
        <f>IF(AND(OR(T35="SI",T35="NO APLICA"),
      OR(U35="SI",U35="NO APLICA"),
      OR(V35="SI",V35="NO APLICA"),
      OR(W35="SI",W35="NO APLICA"),
      OR(X35="SI",X35="NO APLICA"),
      OR(Y35="SI",Y35="NO APLICA"),
      OR(Z35="SI",Z35="NO APLICA")),
   "CUMPLE",
   "NO CUMPLE")</f>
        <v>CUMPLE</v>
      </c>
      <c r="AB35" s="43" t="s">
        <v>133</v>
      </c>
      <c r="AC35" s="31" t="s">
        <v>133</v>
      </c>
      <c r="AD35" s="44" t="str">
        <f t="shared" ref="AD35" si="12">IF(AND(OR(AB35="SI",AB35="NO APLICA"),
      OR(AC35="SI",AC35="NO APLICA")),
   "CUMPLE",
   "NO CUMPLE")</f>
        <v>CUMPLE</v>
      </c>
      <c r="AE35" s="21" t="s">
        <v>133</v>
      </c>
      <c r="AF35" s="46" t="str">
        <f t="shared" ref="AF35" si="13">IF(AND(OR(S35="CUMPLE",S35="NO APLICA"),
      OR(AA35="CUMPLE",AA35="NO APLICA"),
      OR(AD35="CUMPLE",AD35="NO APLICA"),
      OR(AE35="CUMPLE",AE35="NO APLICA")),
   "CUMPLE",
   "NO CUMPLE")</f>
        <v>CUMPLE</v>
      </c>
      <c r="AG35" s="71"/>
    </row>
    <row r="36" spans="1:34" ht="44.4" customHeight="1" x14ac:dyDescent="0.3">
      <c r="A36" s="22">
        <v>5</v>
      </c>
      <c r="B36" s="63">
        <v>22</v>
      </c>
      <c r="C36" s="25" t="s">
        <v>223</v>
      </c>
      <c r="D36" s="25" t="s">
        <v>224</v>
      </c>
      <c r="E36" s="63" t="s">
        <v>225</v>
      </c>
      <c r="F36" s="25" t="s">
        <v>226</v>
      </c>
      <c r="G36" s="25" t="s">
        <v>187</v>
      </c>
      <c r="H36" s="25" t="s">
        <v>130</v>
      </c>
      <c r="I36" s="82">
        <v>1</v>
      </c>
      <c r="J36" s="26" t="s">
        <v>218</v>
      </c>
      <c r="K36" s="27">
        <v>43360</v>
      </c>
      <c r="L36" s="27">
        <v>43451</v>
      </c>
      <c r="M36" s="47">
        <v>2018</v>
      </c>
      <c r="N36" s="28">
        <v>223545784</v>
      </c>
      <c r="O36" s="70">
        <f>N36/(_xlfn.XLOOKUP(M36,'TABLA DE SMMLV'!$A$1:$A$32,'TABLA DE SMMLV'!$B$1:$B$32,"0"))</f>
        <v>286.14153360930413</v>
      </c>
      <c r="P36" s="88">
        <f t="shared" si="3"/>
        <v>1</v>
      </c>
      <c r="Q36" s="30">
        <f t="shared" si="4"/>
        <v>286.14153360930413</v>
      </c>
      <c r="R36" s="69">
        <f t="shared" si="8"/>
        <v>0.14687805894728176</v>
      </c>
      <c r="S36" s="21" t="s">
        <v>118</v>
      </c>
      <c r="T36" s="43" t="s">
        <v>132</v>
      </c>
      <c r="U36" s="31" t="s">
        <v>132</v>
      </c>
      <c r="V36" s="31" t="s">
        <v>132</v>
      </c>
      <c r="W36" s="31" t="s">
        <v>132</v>
      </c>
      <c r="X36" s="31" t="s">
        <v>132</v>
      </c>
      <c r="Y36" s="31" t="s">
        <v>132</v>
      </c>
      <c r="Z36" s="31" t="s">
        <v>132</v>
      </c>
      <c r="AA36" s="44" t="str">
        <f t="shared" si="5"/>
        <v>CUMPLE</v>
      </c>
      <c r="AB36" s="43" t="s">
        <v>133</v>
      </c>
      <c r="AC36" s="31" t="s">
        <v>133</v>
      </c>
      <c r="AD36" s="44" t="str">
        <f t="shared" si="6"/>
        <v>CUMPLE</v>
      </c>
      <c r="AE36" s="21" t="s">
        <v>133</v>
      </c>
      <c r="AF36" s="46" t="str">
        <f t="shared" si="7"/>
        <v>CUMPLE</v>
      </c>
      <c r="AG36" s="45"/>
    </row>
    <row r="37" spans="1:34" ht="108" customHeight="1" x14ac:dyDescent="0.6">
      <c r="A37" s="22">
        <v>6</v>
      </c>
      <c r="B37" s="23">
        <v>42</v>
      </c>
      <c r="C37" s="25" t="s">
        <v>227</v>
      </c>
      <c r="D37" s="25" t="s">
        <v>228</v>
      </c>
      <c r="E37" s="23" t="s">
        <v>229</v>
      </c>
      <c r="F37" s="25" t="s">
        <v>230</v>
      </c>
      <c r="G37" s="25" t="s">
        <v>187</v>
      </c>
      <c r="H37" s="25" t="s">
        <v>130</v>
      </c>
      <c r="I37" s="82">
        <v>1</v>
      </c>
      <c r="J37" s="26" t="s">
        <v>211</v>
      </c>
      <c r="K37" s="27">
        <v>43718</v>
      </c>
      <c r="L37" s="27">
        <v>44561</v>
      </c>
      <c r="M37" s="47">
        <v>2021</v>
      </c>
      <c r="N37" s="28">
        <v>400000000</v>
      </c>
      <c r="O37" s="29">
        <f>N37/(_xlfn.XLOOKUP(M37,'TABLA DE SMMLV'!$A$1:$A$32,'TABLA DE SMMLV'!$B$1:$B$32,"0"))</f>
        <v>440.27358600634432</v>
      </c>
      <c r="P37" s="88">
        <f t="shared" si="3"/>
        <v>1</v>
      </c>
      <c r="Q37" s="30">
        <f t="shared" si="4"/>
        <v>440.27358600634432</v>
      </c>
      <c r="R37" s="69">
        <f t="shared" si="8"/>
        <v>0.22599490854293891</v>
      </c>
      <c r="S37" s="21" t="s">
        <v>118</v>
      </c>
      <c r="T37" s="43" t="s">
        <v>132</v>
      </c>
      <c r="U37" s="31" t="s">
        <v>132</v>
      </c>
      <c r="V37" s="31" t="s">
        <v>133</v>
      </c>
      <c r="W37" s="31" t="s">
        <v>132</v>
      </c>
      <c r="X37" s="31" t="s">
        <v>132</v>
      </c>
      <c r="Y37" s="31" t="s">
        <v>132</v>
      </c>
      <c r="Z37" s="31" t="s">
        <v>132</v>
      </c>
      <c r="AA37" s="44" t="str">
        <f t="shared" si="5"/>
        <v>CUMPLE</v>
      </c>
      <c r="AB37" s="43" t="s">
        <v>133</v>
      </c>
      <c r="AC37" s="31" t="s">
        <v>133</v>
      </c>
      <c r="AD37" s="44" t="str">
        <f t="shared" ref="AD37" si="14">IF(AND(OR(AB37="SI",AB37="NO APLICA"),
      OR(AC37="SI",AC37="NO APLICA")),
   "CUMPLE",
   "NO CUMPLE")</f>
        <v>CUMPLE</v>
      </c>
      <c r="AE37" s="21" t="s">
        <v>133</v>
      </c>
      <c r="AF37" s="46" t="str">
        <f t="shared" si="7"/>
        <v>CUMPLE</v>
      </c>
      <c r="AG37" s="71" t="s">
        <v>231</v>
      </c>
      <c r="AH37" s="94"/>
    </row>
    <row r="38" spans="1:34" ht="105.6" x14ac:dyDescent="0.6">
      <c r="A38" s="32">
        <v>7</v>
      </c>
      <c r="B38" s="23">
        <v>33</v>
      </c>
      <c r="C38" s="25" t="s">
        <v>232</v>
      </c>
      <c r="D38" s="25" t="s">
        <v>233</v>
      </c>
      <c r="E38" s="23" t="s">
        <v>234</v>
      </c>
      <c r="F38" s="25" t="s">
        <v>235</v>
      </c>
      <c r="G38" s="25" t="s">
        <v>187</v>
      </c>
      <c r="H38" s="25" t="s">
        <v>130</v>
      </c>
      <c r="I38" s="82">
        <v>1</v>
      </c>
      <c r="J38" s="26" t="s">
        <v>211</v>
      </c>
      <c r="K38" s="27">
        <v>44347</v>
      </c>
      <c r="L38" s="27">
        <v>44499</v>
      </c>
      <c r="M38" s="47">
        <v>2021</v>
      </c>
      <c r="N38" s="28">
        <v>958521498</v>
      </c>
      <c r="O38" s="29">
        <f>N38/(_xlfn.XLOOKUP(M38,'TABLA DE SMMLV'!$A$1:$A$32,'TABLA DE SMMLV'!$B$1:$B$32,"0"))</f>
        <v>1055.0292429715826</v>
      </c>
      <c r="P38" s="88">
        <f t="shared" si="3"/>
        <v>0</v>
      </c>
      <c r="Q38" s="30">
        <f t="shared" si="4"/>
        <v>0</v>
      </c>
      <c r="R38" s="69">
        <f t="shared" si="8"/>
        <v>0</v>
      </c>
      <c r="S38" s="21" t="s">
        <v>189</v>
      </c>
      <c r="T38" s="43" t="s">
        <v>132</v>
      </c>
      <c r="U38" s="31" t="s">
        <v>132</v>
      </c>
      <c r="V38" s="31" t="s">
        <v>132</v>
      </c>
      <c r="W38" s="31" t="s">
        <v>132</v>
      </c>
      <c r="X38" s="31" t="s">
        <v>132</v>
      </c>
      <c r="Y38" s="31" t="s">
        <v>132</v>
      </c>
      <c r="Z38" s="31" t="s">
        <v>132</v>
      </c>
      <c r="AA38" s="44" t="str">
        <f t="shared" si="5"/>
        <v>CUMPLE</v>
      </c>
      <c r="AB38" s="43" t="s">
        <v>133</v>
      </c>
      <c r="AC38" s="31" t="s">
        <v>133</v>
      </c>
      <c r="AD38" s="44" t="str">
        <f t="shared" ref="AD38" si="15">IF(AND(OR(AB38="SI",AB38="NO APLICA"),
      OR(AC38="SI",AC38="NO APLICA")),
   "CUMPLE",
   "NO CUMPLE")</f>
        <v>CUMPLE</v>
      </c>
      <c r="AE38" s="21" t="s">
        <v>133</v>
      </c>
      <c r="AF38" s="46" t="str">
        <f t="shared" si="7"/>
        <v>NO CUMPLE</v>
      </c>
      <c r="AG38" s="71" t="s">
        <v>236</v>
      </c>
      <c r="AH38" s="94"/>
    </row>
    <row r="39" spans="1:34" ht="34.200000000000003" customHeight="1" thickBot="1" x14ac:dyDescent="0.35">
      <c r="A39" s="138" t="s">
        <v>93</v>
      </c>
      <c r="B39" s="139"/>
      <c r="C39" s="139"/>
      <c r="D39" s="139"/>
      <c r="E39" s="139"/>
      <c r="F39" s="139"/>
      <c r="G39" s="139"/>
      <c r="H39" s="139"/>
      <c r="I39" s="139"/>
      <c r="J39" s="139"/>
      <c r="K39" s="139"/>
      <c r="L39" s="139"/>
      <c r="M39" s="139"/>
      <c r="N39" s="139"/>
      <c r="O39" s="139"/>
      <c r="P39" s="140"/>
      <c r="Q39" s="48">
        <f>SUM(Q32:Q38)</f>
        <v>2314.347675510804</v>
      </c>
      <c r="R39" s="49">
        <f>Q39/(3411038010/1750905)</f>
        <v>1.187967681658946</v>
      </c>
      <c r="S39" s="141"/>
      <c r="T39" s="142"/>
      <c r="U39" s="142"/>
      <c r="V39" s="142"/>
      <c r="W39" s="142"/>
      <c r="X39" s="142"/>
      <c r="Y39" s="142"/>
      <c r="Z39" s="142"/>
      <c r="AA39" s="142"/>
      <c r="AB39" s="142"/>
      <c r="AC39" s="142"/>
      <c r="AD39" s="142"/>
      <c r="AE39" s="142"/>
      <c r="AF39" s="142"/>
      <c r="AG39" s="143"/>
    </row>
    <row r="40" spans="1:34" ht="13.8" thickTop="1" x14ac:dyDescent="0.3">
      <c r="R40" s="73"/>
    </row>
    <row r="41" spans="1:34" ht="6" customHeight="1" x14ac:dyDescent="0.3">
      <c r="O41" s="42"/>
    </row>
    <row r="42" spans="1:34" ht="6" customHeight="1" thickBot="1" x14ac:dyDescent="0.35">
      <c r="R42" s="73"/>
    </row>
    <row r="43" spans="1:34" ht="36" customHeight="1" thickTop="1" x14ac:dyDescent="0.3">
      <c r="A43" s="132" t="s">
        <v>94</v>
      </c>
      <c r="B43" s="133"/>
      <c r="C43" s="133"/>
      <c r="D43" s="133"/>
      <c r="E43" s="133"/>
      <c r="F43" s="133"/>
      <c r="G43" s="133"/>
      <c r="H43" s="133"/>
      <c r="I43" s="133"/>
      <c r="J43" s="133"/>
      <c r="K43" s="134"/>
    </row>
    <row r="44" spans="1:34" ht="52.2" customHeight="1" x14ac:dyDescent="0.3">
      <c r="A44" s="55" t="s">
        <v>95</v>
      </c>
      <c r="B44" s="99" t="s">
        <v>96</v>
      </c>
      <c r="C44" s="99" t="s">
        <v>97</v>
      </c>
      <c r="D44" s="99" t="s">
        <v>98</v>
      </c>
      <c r="E44" s="99" t="s">
        <v>99</v>
      </c>
      <c r="F44" s="99" t="s">
        <v>100</v>
      </c>
      <c r="G44" s="99" t="s">
        <v>56</v>
      </c>
      <c r="H44" s="135" t="s">
        <v>28</v>
      </c>
      <c r="I44" s="135"/>
      <c r="J44" s="135"/>
      <c r="K44" s="136"/>
    </row>
    <row r="45" spans="1:34" ht="48" customHeight="1" x14ac:dyDescent="0.3">
      <c r="A45" s="22" t="s">
        <v>101</v>
      </c>
      <c r="B45" s="50" t="s">
        <v>102</v>
      </c>
      <c r="C45" s="95">
        <v>5</v>
      </c>
      <c r="D45" s="95">
        <v>7</v>
      </c>
      <c r="E45" s="51">
        <f>COUNT(B32:B38)</f>
        <v>7</v>
      </c>
      <c r="F45" s="95" t="s">
        <v>103</v>
      </c>
      <c r="G45" s="31" t="s">
        <v>118</v>
      </c>
      <c r="H45" s="121"/>
      <c r="I45" s="121"/>
      <c r="J45" s="121"/>
      <c r="K45" s="122"/>
    </row>
    <row r="46" spans="1:34" ht="48" customHeight="1" x14ac:dyDescent="0.3">
      <c r="A46" s="22">
        <v>2</v>
      </c>
      <c r="B46" s="50" t="s">
        <v>104</v>
      </c>
      <c r="C46" s="120" t="s">
        <v>105</v>
      </c>
      <c r="D46" s="120"/>
      <c r="E46" s="53">
        <f>R39</f>
        <v>1.187967681658946</v>
      </c>
      <c r="F46" s="95" t="s">
        <v>106</v>
      </c>
      <c r="G46" s="31" t="s">
        <v>118</v>
      </c>
      <c r="H46" s="121"/>
      <c r="I46" s="121"/>
      <c r="J46" s="121"/>
      <c r="K46" s="122"/>
    </row>
    <row r="47" spans="1:34" ht="48" customHeight="1" x14ac:dyDescent="0.3">
      <c r="A47" s="22">
        <v>3</v>
      </c>
      <c r="B47" s="50" t="s">
        <v>107</v>
      </c>
      <c r="C47" s="120" t="s">
        <v>108</v>
      </c>
      <c r="D47" s="120"/>
      <c r="E47" s="53">
        <f>R33+R34</f>
        <v>0.63538274195570299</v>
      </c>
      <c r="F47" s="95" t="s">
        <v>109</v>
      </c>
      <c r="G47" s="31" t="s">
        <v>118</v>
      </c>
      <c r="H47" s="121"/>
      <c r="I47" s="121"/>
      <c r="J47" s="121"/>
      <c r="K47" s="122"/>
    </row>
    <row r="48" spans="1:34" ht="48" customHeight="1" x14ac:dyDescent="0.3">
      <c r="A48" s="22">
        <v>4</v>
      </c>
      <c r="B48" s="50" t="s">
        <v>110</v>
      </c>
      <c r="C48" s="120" t="s">
        <v>111</v>
      </c>
      <c r="D48" s="120"/>
      <c r="E48" s="51" t="s">
        <v>147</v>
      </c>
      <c r="F48" s="95" t="s">
        <v>112</v>
      </c>
      <c r="G48" s="31" t="s">
        <v>118</v>
      </c>
      <c r="H48" s="121"/>
      <c r="I48" s="121"/>
      <c r="J48" s="121"/>
      <c r="K48" s="122"/>
    </row>
    <row r="49" spans="1:11" ht="48" customHeight="1" x14ac:dyDescent="0.3">
      <c r="A49" s="22">
        <v>5</v>
      </c>
      <c r="B49" s="50" t="s">
        <v>113</v>
      </c>
      <c r="C49" s="120" t="s">
        <v>114</v>
      </c>
      <c r="D49" s="120"/>
      <c r="E49" s="52" t="s">
        <v>218</v>
      </c>
      <c r="F49" s="95" t="s">
        <v>115</v>
      </c>
      <c r="G49" s="31" t="s">
        <v>118</v>
      </c>
      <c r="H49" s="121"/>
      <c r="I49" s="121"/>
      <c r="J49" s="121"/>
      <c r="K49" s="122"/>
    </row>
    <row r="50" spans="1:11" ht="48" customHeight="1" x14ac:dyDescent="0.3">
      <c r="A50" s="22">
        <v>6</v>
      </c>
      <c r="B50" s="50" t="s">
        <v>116</v>
      </c>
      <c r="C50" s="120" t="s">
        <v>116</v>
      </c>
      <c r="D50" s="120"/>
      <c r="E50" s="90" t="s">
        <v>149</v>
      </c>
      <c r="F50" s="95" t="s">
        <v>117</v>
      </c>
      <c r="G50" s="31" t="s">
        <v>118</v>
      </c>
      <c r="H50" s="121"/>
      <c r="I50" s="121"/>
      <c r="J50" s="121"/>
      <c r="K50" s="122"/>
    </row>
    <row r="51" spans="1:11" ht="48" customHeight="1" thickBot="1" x14ac:dyDescent="0.35">
      <c r="A51" s="54">
        <v>7</v>
      </c>
      <c r="B51" s="110" t="s">
        <v>118</v>
      </c>
      <c r="C51" s="110"/>
      <c r="D51" s="110"/>
      <c r="E51" s="110"/>
      <c r="F51" s="110"/>
      <c r="G51" s="40" t="str">
        <f>IF(COUNTIF(G45:G50,"CUMPLE")+COUNTIF(G45:G50,"NO APLICA")=ROWS(G45:G50),"CUMPLE","NO CUMPLE")</f>
        <v>CUMPLE</v>
      </c>
      <c r="H51" s="111"/>
      <c r="I51" s="111"/>
      <c r="J51" s="111"/>
      <c r="K51" s="112"/>
    </row>
    <row r="52" spans="1:11" ht="6" customHeight="1" thickTop="1" thickBot="1" x14ac:dyDescent="0.35"/>
    <row r="53" spans="1:11" ht="46.95" customHeight="1" thickTop="1" x14ac:dyDescent="0.3">
      <c r="A53" s="113" t="s">
        <v>381</v>
      </c>
      <c r="B53" s="114"/>
      <c r="C53" s="114"/>
      <c r="D53" s="114"/>
      <c r="E53" s="114"/>
      <c r="F53" s="114"/>
      <c r="G53" s="114"/>
      <c r="H53" s="114"/>
      <c r="I53" s="114"/>
      <c r="J53" s="114"/>
      <c r="K53" s="115"/>
    </row>
    <row r="54" spans="1:11" ht="46.95" customHeight="1" thickBot="1" x14ac:dyDescent="0.35">
      <c r="A54" s="116" t="s">
        <v>382</v>
      </c>
      <c r="B54" s="117"/>
      <c r="C54" s="117"/>
      <c r="D54" s="117"/>
      <c r="E54" s="117"/>
      <c r="F54" s="117"/>
      <c r="G54" s="117"/>
      <c r="H54" s="117"/>
      <c r="I54" s="117"/>
      <c r="J54" s="206" t="s">
        <v>118</v>
      </c>
      <c r="K54" s="207"/>
    </row>
    <row r="55" spans="1:11" ht="13.8" thickTop="1" x14ac:dyDescent="0.3"/>
  </sheetData>
  <sheetProtection formatColumns="0" formatRows="0"/>
  <mergeCells count="65">
    <mergeCell ref="B51:F51"/>
    <mergeCell ref="H51:K51"/>
    <mergeCell ref="A53:K53"/>
    <mergeCell ref="A54:I54"/>
    <mergeCell ref="J54:K54"/>
    <mergeCell ref="C48:D48"/>
    <mergeCell ref="H48:K48"/>
    <mergeCell ref="C49:D49"/>
    <mergeCell ref="H49:K49"/>
    <mergeCell ref="C50:D50"/>
    <mergeCell ref="H50:K50"/>
    <mergeCell ref="C47:D47"/>
    <mergeCell ref="H47:K47"/>
    <mergeCell ref="T30:AA30"/>
    <mergeCell ref="AB30:AD30"/>
    <mergeCell ref="AE30:AE31"/>
    <mergeCell ref="K29:K31"/>
    <mergeCell ref="L29:L31"/>
    <mergeCell ref="M29:M31"/>
    <mergeCell ref="N29:N31"/>
    <mergeCell ref="G29:G31"/>
    <mergeCell ref="A43:K43"/>
    <mergeCell ref="H44:K44"/>
    <mergeCell ref="H45:K45"/>
    <mergeCell ref="C46:D46"/>
    <mergeCell ref="H46:K46"/>
    <mergeCell ref="A29:A31"/>
    <mergeCell ref="A39:P39"/>
    <mergeCell ref="S39:AG39"/>
    <mergeCell ref="O29:AG29"/>
    <mergeCell ref="E30:E31"/>
    <mergeCell ref="F30:F31"/>
    <mergeCell ref="H30:H31"/>
    <mergeCell ref="I30:I31"/>
    <mergeCell ref="O30:O31"/>
    <mergeCell ref="P30:P31"/>
    <mergeCell ref="Q30:Q31"/>
    <mergeCell ref="R30:R31"/>
    <mergeCell ref="S30:S31"/>
    <mergeCell ref="H29:I29"/>
    <mergeCell ref="J29:J31"/>
    <mergeCell ref="B29:B31"/>
    <mergeCell ref="C29:C31"/>
    <mergeCell ref="D29:D31"/>
    <mergeCell ref="E29:F29"/>
    <mergeCell ref="A28:AG28"/>
    <mergeCell ref="AF30:AF31"/>
    <mergeCell ref="AG30:AG31"/>
    <mergeCell ref="A11:B11"/>
    <mergeCell ref="D11:E11"/>
    <mergeCell ref="H11:I11"/>
    <mergeCell ref="A12:O12"/>
    <mergeCell ref="A21:B21"/>
    <mergeCell ref="G21:K21"/>
    <mergeCell ref="A24:I24"/>
    <mergeCell ref="A25:C25"/>
    <mergeCell ref="E25:I25"/>
    <mergeCell ref="A26:C26"/>
    <mergeCell ref="E26:I26"/>
    <mergeCell ref="A1:AG4"/>
    <mergeCell ref="B5:AG6"/>
    <mergeCell ref="A9:I9"/>
    <mergeCell ref="A10:B10"/>
    <mergeCell ref="D10:E10"/>
    <mergeCell ref="H10:I10"/>
  </mergeCells>
  <conditionalFormatting sqref="B48:B49">
    <cfRule type="duplicateValues" dxfId="148" priority="16"/>
  </conditionalFormatting>
  <conditionalFormatting sqref="D26">
    <cfRule type="cellIs" dxfId="147" priority="17" operator="equal">
      <formula>"CUMPLE"</formula>
    </cfRule>
    <cfRule type="cellIs" dxfId="146" priority="18" operator="equal">
      <formula>"NO CUMPLE"</formula>
    </cfRule>
    <cfRule type="cellIs" dxfId="145" priority="19" operator="equal">
      <formula>"SI"</formula>
    </cfRule>
    <cfRule type="cellIs" dxfId="144" priority="20" operator="equal">
      <formula>"NO"</formula>
    </cfRule>
  </conditionalFormatting>
  <conditionalFormatting sqref="G45:G51">
    <cfRule type="cellIs" dxfId="143" priority="6" operator="equal">
      <formula>"CUMPLE"</formula>
    </cfRule>
    <cfRule type="cellIs" dxfId="142" priority="7" operator="equal">
      <formula>"NO CUMPLE"</formula>
    </cfRule>
    <cfRule type="cellIs" dxfId="141" priority="8" operator="equal">
      <formula>"SI"</formula>
    </cfRule>
    <cfRule type="cellIs" dxfId="140" priority="9" operator="equal">
      <formula>"NO"</formula>
    </cfRule>
  </conditionalFormatting>
  <conditionalFormatting sqref="S32:AF38">
    <cfRule type="cellIs" dxfId="139" priority="12" operator="equal">
      <formula>"CUMPLE"</formula>
    </cfRule>
    <cfRule type="cellIs" dxfId="138" priority="13" operator="equal">
      <formula>"NO CUMPLE"</formula>
    </cfRule>
    <cfRule type="cellIs" dxfId="137" priority="14" operator="equal">
      <formula>"SI"</formula>
    </cfRule>
    <cfRule type="cellIs" dxfId="136" priority="15" operator="equal">
      <formula>"NO"</formula>
    </cfRule>
  </conditionalFormatting>
  <conditionalFormatting sqref="J54">
    <cfRule type="cellIs" dxfId="135" priority="3" operator="equal">
      <formula>"RECHAZADO"</formula>
    </cfRule>
    <cfRule type="cellIs" dxfId="134" priority="4" operator="equal">
      <formula>"HABILITADO"</formula>
    </cfRule>
    <cfRule type="cellIs" dxfId="133" priority="5" operator="equal">
      <formula>"NO HABILITADO"</formula>
    </cfRule>
  </conditionalFormatting>
  <conditionalFormatting sqref="J54:K54">
    <cfRule type="cellIs" dxfId="132" priority="1" operator="equal">
      <formula>"CUMPLE"</formula>
    </cfRule>
    <cfRule type="cellIs" dxfId="131" priority="2" operator="equal">
      <formula>"RECHAZADO"</formula>
    </cfRule>
  </conditionalFormatting>
  <dataValidations count="11">
    <dataValidation type="list" allowBlank="1" sqref="O14:O21 N13 L13" xr:uid="{8ABB1DB1-7EA6-4F3F-8860-5C621D573971}">
      <formula1>"CUMPLE,NO CUMPLE,N/A"</formula1>
    </dataValidation>
    <dataValidation type="list" allowBlank="1" sqref="O21" xr:uid="{0738DCB7-F695-4507-ADDD-B74167123857}">
      <formula1>"CUMPLE,NO CUMPLE"</formula1>
    </dataValidation>
    <dataValidation type="list" allowBlank="1" sqref="C11 F11" xr:uid="{2297876D-9F5B-4F4A-BB4D-9A5C1C29724E}">
      <formula1>"SÍ,NO"</formula1>
    </dataValidation>
    <dataValidation type="list" allowBlank="1" sqref="F10" xr:uid="{4C2AF539-A578-49AF-8973-7B6D29F91CB2}">
      <formula1>"Singular,Plural (Consorcio),Plural (UT)"</formula1>
    </dataValidation>
    <dataValidation type="list" allowBlank="1" sqref="I52" xr:uid="{2047C646-AFFF-4B29-A72D-AC05663162AA}">
      <formula1>"CUMPLE,NO CUMPLE,PENDIENTE,N/A"</formula1>
    </dataValidation>
    <dataValidation type="list" allowBlank="1" showInputMessage="1" showErrorMessage="1" sqref="D26 G45:G50" xr:uid="{D3603239-C42B-4F07-940A-22FD6E28D891}">
      <formula1>"CUMPLE,NO CUMPLE,PENDIENTE,N/A"</formula1>
    </dataValidation>
    <dataValidation type="list" allowBlank="1" showInputMessage="1" showErrorMessage="1" sqref="H32:H38" xr:uid="{D8BDB862-C440-4D8A-8366-1D5C487E5272}">
      <formula1>"INDIVIDUAL,CONSORCIO,UNION TEMPORAL,OTRA"</formula1>
    </dataValidation>
    <dataValidation type="list" allowBlank="1" showInputMessage="1" showErrorMessage="1" sqref="S32:S38 AE32:AE38" xr:uid="{0882E8E8-459E-4D8D-B302-64CAB5F98E95}">
      <formula1>"CUMPLE,NO CUMPLE,NO APLICA"</formula1>
    </dataValidation>
    <dataValidation type="list" allowBlank="1" showInputMessage="1" showErrorMessage="1" sqref="T32:Z38" xr:uid="{BBA41098-DABB-43FB-8950-BC3DF66A3F88}">
      <formula1>"SI,NO, NO APLICA"</formula1>
    </dataValidation>
    <dataValidation type="list" allowBlank="1" showInputMessage="1" showErrorMessage="1" sqref="AB32:AC38" xr:uid="{52E20ECA-3B17-4861-B679-1B7369C922D3}">
      <formula1>"SI,NO,NO APLICA"</formula1>
    </dataValidation>
    <dataValidation type="list" allowBlank="1" sqref="J54:K54" xr:uid="{495522BA-460B-4B6E-B381-7398DE5CCEA0}">
      <formula1>"CUMPLE, RECHAZADO"</formula1>
    </dataValidation>
  </dataValidations>
  <pageMargins left="0.75" right="0.75" top="1" bottom="1" header="0.5" footer="0.5"/>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50063-31C0-4E8C-91E7-655043D6B2F5}">
  <sheetPr codeName="Hoja7"/>
  <dimension ref="A1:AH55"/>
  <sheetViews>
    <sheetView showGridLines="0" topLeftCell="C45" zoomScale="50" zoomScaleNormal="50" workbookViewId="0">
      <selection activeCell="L49" sqref="L49"/>
    </sheetView>
  </sheetViews>
  <sheetFormatPr baseColWidth="10" defaultColWidth="8.88671875" defaultRowHeight="13.2" x14ac:dyDescent="0.3"/>
  <cols>
    <col min="1" max="1" width="5" style="37" customWidth="1"/>
    <col min="2" max="2" width="23.109375" style="37" customWidth="1"/>
    <col min="3" max="3" width="44.44140625" style="37" customWidth="1"/>
    <col min="4" max="5" width="16.6640625" style="37" customWidth="1"/>
    <col min="6" max="6" width="62.33203125" style="37" customWidth="1"/>
    <col min="7" max="9" width="16.6640625" style="37" customWidth="1"/>
    <col min="10" max="16" width="19.33203125" style="37" customWidth="1"/>
    <col min="17" max="17" width="19.88671875" style="37" customWidth="1"/>
    <col min="18" max="28" width="19.33203125" style="37" customWidth="1"/>
    <col min="29" max="29" width="23" style="37" customWidth="1"/>
    <col min="30" max="32" width="19.33203125" style="37" customWidth="1"/>
    <col min="33" max="33" width="139" style="37" customWidth="1"/>
    <col min="34" max="16384" width="8.88671875" style="37"/>
  </cols>
  <sheetData>
    <row r="1" spans="1:33" s="34" customFormat="1" ht="13.2" customHeight="1" x14ac:dyDescent="0.3">
      <c r="A1" s="174" t="s">
        <v>0</v>
      </c>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row>
    <row r="2" spans="1:33" s="34" customFormat="1" ht="25.5" customHeight="1" x14ac:dyDescent="0.3">
      <c r="A2" s="174"/>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row>
    <row r="3" spans="1:33" s="34" customFormat="1" x14ac:dyDescent="0.3">
      <c r="A3" s="174"/>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row>
    <row r="4" spans="1:33" s="35" customFormat="1" x14ac:dyDescent="0.3">
      <c r="A4" s="174"/>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row>
    <row r="5" spans="1:33" s="35" customFormat="1" ht="15.45" customHeight="1" x14ac:dyDescent="0.3">
      <c r="A5" s="36"/>
      <c r="B5" s="174" t="s">
        <v>42</v>
      </c>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row>
    <row r="6" spans="1:33" s="35" customFormat="1" ht="15.45" customHeight="1" x14ac:dyDescent="0.3">
      <c r="A6" s="36"/>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row>
    <row r="7" spans="1:33" s="35" customFormat="1" ht="15.45" customHeight="1" x14ac:dyDescent="0.3">
      <c r="A7" s="36"/>
      <c r="B7" s="103"/>
      <c r="C7" s="103"/>
      <c r="D7" s="103"/>
      <c r="E7" s="103"/>
      <c r="F7" s="103"/>
      <c r="G7" s="103"/>
      <c r="H7" s="103"/>
      <c r="I7" s="103"/>
      <c r="J7" s="103"/>
      <c r="K7" s="103"/>
      <c r="L7" s="103"/>
      <c r="M7" s="103"/>
      <c r="N7" s="103"/>
      <c r="O7" s="103"/>
      <c r="P7" s="103"/>
      <c r="Q7" s="103"/>
    </row>
    <row r="8" spans="1:33" s="35" customFormat="1" ht="15.45" customHeight="1" thickBot="1" x14ac:dyDescent="0.35">
      <c r="A8" s="36"/>
      <c r="B8" s="103"/>
      <c r="C8" s="103"/>
      <c r="D8" s="103"/>
      <c r="E8" s="103"/>
      <c r="F8" s="103"/>
      <c r="G8" s="103"/>
      <c r="H8" s="103"/>
      <c r="I8" s="103"/>
      <c r="J8" s="103"/>
      <c r="K8" s="103"/>
      <c r="L8" s="103"/>
      <c r="M8" s="103"/>
      <c r="N8" s="103"/>
      <c r="O8" s="103"/>
      <c r="P8" s="103"/>
      <c r="Q8" s="103"/>
    </row>
    <row r="9" spans="1:33" ht="34.200000000000003" customHeight="1" thickTop="1" x14ac:dyDescent="0.3">
      <c r="A9" s="175" t="s">
        <v>43</v>
      </c>
      <c r="B9" s="176"/>
      <c r="C9" s="176"/>
      <c r="D9" s="176"/>
      <c r="E9" s="176"/>
      <c r="F9" s="176"/>
      <c r="G9" s="176"/>
      <c r="H9" s="176"/>
      <c r="I9" s="177"/>
    </row>
    <row r="10" spans="1:33" ht="36" customHeight="1" x14ac:dyDescent="0.3">
      <c r="A10" s="178" t="s">
        <v>24</v>
      </c>
      <c r="B10" s="179"/>
      <c r="C10" s="105" t="s">
        <v>237</v>
      </c>
      <c r="D10" s="179" t="s">
        <v>44</v>
      </c>
      <c r="E10" s="179"/>
      <c r="F10" s="105" t="s">
        <v>238</v>
      </c>
      <c r="G10" s="104" t="s">
        <v>45</v>
      </c>
      <c r="H10" s="180" t="s">
        <v>239</v>
      </c>
      <c r="I10" s="181"/>
    </row>
    <row r="11" spans="1:33" ht="36" customHeight="1" thickBot="1" x14ac:dyDescent="0.35">
      <c r="A11" s="150" t="s">
        <v>46</v>
      </c>
      <c r="B11" s="151"/>
      <c r="C11" s="57" t="s">
        <v>124</v>
      </c>
      <c r="D11" s="151" t="s">
        <v>47</v>
      </c>
      <c r="E11" s="151"/>
      <c r="F11" s="57" t="s">
        <v>124</v>
      </c>
      <c r="G11" s="107" t="s">
        <v>48</v>
      </c>
      <c r="H11" s="152">
        <v>46107</v>
      </c>
      <c r="I11" s="153"/>
    </row>
    <row r="12" spans="1:33" ht="22.2" hidden="1" customHeight="1" thickBot="1" x14ac:dyDescent="0.35">
      <c r="A12" s="154" t="s">
        <v>2</v>
      </c>
      <c r="B12" s="155"/>
      <c r="C12" s="155"/>
      <c r="D12" s="155"/>
      <c r="E12" s="155"/>
      <c r="F12" s="155"/>
      <c r="G12" s="155"/>
      <c r="H12" s="155"/>
      <c r="I12" s="155"/>
      <c r="J12" s="156"/>
      <c r="K12" s="156"/>
      <c r="L12" s="156"/>
      <c r="M12" s="156"/>
      <c r="N12" s="156"/>
      <c r="O12" s="157"/>
    </row>
    <row r="13" spans="1:33" ht="165.6" hidden="1" customHeight="1" thickTop="1" x14ac:dyDescent="0.3">
      <c r="A13" s="11" t="s">
        <v>3</v>
      </c>
      <c r="B13" s="19" t="s">
        <v>49</v>
      </c>
      <c r="C13" s="19" t="s">
        <v>4</v>
      </c>
      <c r="D13" s="12" t="s">
        <v>5</v>
      </c>
      <c r="E13" s="12" t="s">
        <v>6</v>
      </c>
      <c r="F13" s="12" t="s">
        <v>7</v>
      </c>
      <c r="G13" s="12" t="s">
        <v>8</v>
      </c>
      <c r="H13" s="12" t="s">
        <v>50</v>
      </c>
      <c r="I13" s="12" t="s">
        <v>51</v>
      </c>
      <c r="J13" s="12" t="s">
        <v>52</v>
      </c>
      <c r="K13" s="12" t="s">
        <v>53</v>
      </c>
      <c r="L13" s="20" t="s">
        <v>54</v>
      </c>
      <c r="M13" s="12" t="s">
        <v>9</v>
      </c>
      <c r="N13" s="12" t="s">
        <v>55</v>
      </c>
      <c r="O13" s="13" t="s">
        <v>56</v>
      </c>
    </row>
    <row r="14" spans="1:33" ht="22.2" hidden="1" customHeight="1" thickTop="1" x14ac:dyDescent="0.3">
      <c r="A14" s="9">
        <v>1</v>
      </c>
      <c r="B14" s="4"/>
      <c r="C14" s="4"/>
      <c r="D14" s="4"/>
      <c r="E14" s="4"/>
      <c r="F14" s="5" t="str">
        <f>IF(E14="","Valor por definir",_xlfn.XLOOKUP(E14,'TABLA DE SMMLV'!$A$1:$A$32,'TABLA DE SMMLV'!$B$1:$B$32,"ERROR"))</f>
        <v>Valor por definir</v>
      </c>
      <c r="G14" s="4"/>
      <c r="H14" s="4"/>
      <c r="I14" s="4" t="str">
        <f t="shared" ref="I14:I20" si="0">IF(F14="","Valor por definir",IFERROR(G14/F14,"Revisar datos"))</f>
        <v>Revisar datos</v>
      </c>
      <c r="J14" s="4"/>
      <c r="K14" s="4"/>
      <c r="L14" s="15">
        <f>H14*J14*K14</f>
        <v>0</v>
      </c>
      <c r="M14" s="16">
        <f t="shared" ref="M14:M21" si="1">L14/$F$21</f>
        <v>0</v>
      </c>
      <c r="N14" s="4"/>
      <c r="O14" s="6"/>
    </row>
    <row r="15" spans="1:33" ht="22.2" hidden="1" customHeight="1" thickTop="1" x14ac:dyDescent="0.3">
      <c r="A15" s="10">
        <v>2</v>
      </c>
      <c r="B15" s="4"/>
      <c r="C15" s="4"/>
      <c r="D15" s="4"/>
      <c r="E15" s="4"/>
      <c r="F15" s="5" t="str">
        <f>IF(E15="","Valor por definir",_xlfn.XLOOKUP(E15,'TABLA DE SMMLV'!$A$1:$A$32,'TABLA DE SMMLV'!$B$1:$B$32,"ERROR"))</f>
        <v>Valor por definir</v>
      </c>
      <c r="G15" s="4"/>
      <c r="H15" s="4"/>
      <c r="I15" s="4" t="str">
        <f t="shared" si="0"/>
        <v>Revisar datos</v>
      </c>
      <c r="J15" s="4"/>
      <c r="K15" s="4"/>
      <c r="L15" s="15">
        <f t="shared" ref="L15:L20" si="2">H15*J15*K15</f>
        <v>0</v>
      </c>
      <c r="M15" s="16">
        <f t="shared" si="1"/>
        <v>0</v>
      </c>
      <c r="N15" s="4"/>
      <c r="O15" s="6"/>
    </row>
    <row r="16" spans="1:33" ht="22.2" hidden="1" customHeight="1" thickTop="1" x14ac:dyDescent="0.3">
      <c r="A16" s="9">
        <v>3</v>
      </c>
      <c r="B16" s="4"/>
      <c r="C16" s="4"/>
      <c r="D16" s="4"/>
      <c r="E16" s="4"/>
      <c r="F16" s="5" t="str">
        <f>IF(E16="","Valor por definir",_xlfn.XLOOKUP(E16,'TABLA DE SMMLV'!$A$1:$A$32,'TABLA DE SMMLV'!$B$1:$B$32,"ERROR"))</f>
        <v>Valor por definir</v>
      </c>
      <c r="G16" s="4"/>
      <c r="H16" s="4"/>
      <c r="I16" s="4" t="str">
        <f t="shared" si="0"/>
        <v>Revisar datos</v>
      </c>
      <c r="J16" s="4"/>
      <c r="K16" s="4"/>
      <c r="L16" s="15">
        <f>H16*J16*K16</f>
        <v>0</v>
      </c>
      <c r="M16" s="16">
        <f t="shared" si="1"/>
        <v>0</v>
      </c>
      <c r="N16" s="4"/>
      <c r="O16" s="6"/>
    </row>
    <row r="17" spans="1:34" ht="22.2" hidden="1" customHeight="1" thickTop="1" x14ac:dyDescent="0.3">
      <c r="A17" s="10">
        <v>4</v>
      </c>
      <c r="B17" s="4"/>
      <c r="C17" s="4"/>
      <c r="D17" s="4"/>
      <c r="E17" s="4"/>
      <c r="F17" s="5" t="str">
        <f>IF(E17="","Valor por definir",_xlfn.XLOOKUP(E17,'TABLA DE SMMLV'!$A$1:$A$32,'TABLA DE SMMLV'!$B$1:$B$32,"ERROR"))</f>
        <v>Valor por definir</v>
      </c>
      <c r="G17" s="4"/>
      <c r="H17" s="4"/>
      <c r="I17" s="4" t="str">
        <f t="shared" si="0"/>
        <v>Revisar datos</v>
      </c>
      <c r="J17" s="4"/>
      <c r="K17" s="4"/>
      <c r="L17" s="15">
        <f>H17*J17*K17</f>
        <v>0</v>
      </c>
      <c r="M17" s="16">
        <f t="shared" si="1"/>
        <v>0</v>
      </c>
      <c r="N17" s="4"/>
      <c r="O17" s="6"/>
    </row>
    <row r="18" spans="1:34" ht="22.2" hidden="1" customHeight="1" thickTop="1" x14ac:dyDescent="0.3">
      <c r="A18" s="9">
        <v>5</v>
      </c>
      <c r="B18" s="4"/>
      <c r="C18" s="4"/>
      <c r="D18" s="4"/>
      <c r="E18" s="4"/>
      <c r="F18" s="5" t="str">
        <f>IF(E18="","Valor por definir",_xlfn.XLOOKUP(E18,'TABLA DE SMMLV'!$A$1:$A$32,'TABLA DE SMMLV'!$B$1:$B$32,"ERROR"))</f>
        <v>Valor por definir</v>
      </c>
      <c r="G18" s="4"/>
      <c r="H18" s="4"/>
      <c r="I18" s="4" t="str">
        <f t="shared" si="0"/>
        <v>Revisar datos</v>
      </c>
      <c r="J18" s="4"/>
      <c r="K18" s="4"/>
      <c r="L18" s="15">
        <f>H18*J18*K18</f>
        <v>0</v>
      </c>
      <c r="M18" s="16">
        <f t="shared" si="1"/>
        <v>0</v>
      </c>
      <c r="N18" s="4"/>
      <c r="O18" s="6"/>
    </row>
    <row r="19" spans="1:34" ht="22.2" hidden="1" customHeight="1" thickTop="1" x14ac:dyDescent="0.3">
      <c r="A19" s="10">
        <v>6</v>
      </c>
      <c r="B19" s="4"/>
      <c r="C19" s="4"/>
      <c r="D19" s="4"/>
      <c r="E19" s="4"/>
      <c r="F19" s="5" t="str">
        <f>IF(E19="","Valor por definir",_xlfn.XLOOKUP(E19,'TABLA DE SMMLV'!$A$1:$A$32,'TABLA DE SMMLV'!$B$1:$B$32,"ERROR"))</f>
        <v>Valor por definir</v>
      </c>
      <c r="G19" s="4"/>
      <c r="H19" s="4"/>
      <c r="I19" s="4" t="str">
        <f t="shared" si="0"/>
        <v>Revisar datos</v>
      </c>
      <c r="J19" s="4"/>
      <c r="K19" s="4"/>
      <c r="L19" s="15">
        <f>H19*J19*K19</f>
        <v>0</v>
      </c>
      <c r="M19" s="16">
        <f t="shared" si="1"/>
        <v>0</v>
      </c>
      <c r="N19" s="4"/>
      <c r="O19" s="6"/>
    </row>
    <row r="20" spans="1:34" ht="22.2" hidden="1" customHeight="1" thickTop="1" x14ac:dyDescent="0.3">
      <c r="A20" s="9">
        <v>7</v>
      </c>
      <c r="B20" s="4"/>
      <c r="C20" s="4"/>
      <c r="D20" s="4"/>
      <c r="E20" s="4"/>
      <c r="F20" s="5" t="str">
        <f>IF(E20="","Valor por definir",_xlfn.XLOOKUP(E20,'TABLA DE SMMLV'!$A$1:$A$32,'TABLA DE SMMLV'!$B$1:$B$32,"ERROR"))</f>
        <v>Valor por definir</v>
      </c>
      <c r="G20" s="4"/>
      <c r="H20" s="4"/>
      <c r="I20" s="4" t="str">
        <f t="shared" si="0"/>
        <v>Revisar datos</v>
      </c>
      <c r="J20" s="4"/>
      <c r="K20" s="4"/>
      <c r="L20" s="15">
        <f t="shared" si="2"/>
        <v>0</v>
      </c>
      <c r="M20" s="16">
        <f t="shared" si="1"/>
        <v>0</v>
      </c>
      <c r="N20" s="4"/>
      <c r="O20" s="6"/>
    </row>
    <row r="21" spans="1:34" ht="22.2" hidden="1" customHeight="1" thickTop="1" x14ac:dyDescent="0.3">
      <c r="A21" s="158" t="s">
        <v>10</v>
      </c>
      <c r="B21" s="159"/>
      <c r="C21" s="101" t="s">
        <v>11</v>
      </c>
      <c r="D21" s="18">
        <v>3411038010</v>
      </c>
      <c r="E21" s="18" t="s">
        <v>12</v>
      </c>
      <c r="F21" s="18">
        <f>D21/1750905</f>
        <v>1948.1571016131657</v>
      </c>
      <c r="G21" s="160" t="s">
        <v>13</v>
      </c>
      <c r="H21" s="160"/>
      <c r="I21" s="160"/>
      <c r="J21" s="160"/>
      <c r="K21" s="160"/>
      <c r="L21" s="7">
        <f>SUM(L14:L20)</f>
        <v>0</v>
      </c>
      <c r="M21" s="17">
        <f t="shared" si="1"/>
        <v>0</v>
      </c>
      <c r="N21" s="7"/>
      <c r="O21" s="8"/>
    </row>
    <row r="22" spans="1:34" ht="6" customHeight="1" thickTop="1" x14ac:dyDescent="0.3"/>
    <row r="23" spans="1:34" ht="13.8" thickBot="1" x14ac:dyDescent="0.35"/>
    <row r="24" spans="1:34" ht="36" customHeight="1" thickTop="1" x14ac:dyDescent="0.3">
      <c r="A24" s="161" t="s">
        <v>57</v>
      </c>
      <c r="B24" s="162"/>
      <c r="C24" s="162"/>
      <c r="D24" s="162"/>
      <c r="E24" s="162"/>
      <c r="F24" s="162"/>
      <c r="G24" s="162"/>
      <c r="H24" s="162"/>
      <c r="I24" s="163"/>
      <c r="J24" s="38"/>
      <c r="K24" s="38"/>
      <c r="L24" s="38"/>
      <c r="M24" s="38"/>
      <c r="N24" s="38"/>
      <c r="O24" s="38"/>
    </row>
    <row r="25" spans="1:34" ht="36" customHeight="1" x14ac:dyDescent="0.3">
      <c r="A25" s="164" t="s">
        <v>58</v>
      </c>
      <c r="B25" s="165"/>
      <c r="C25" s="165"/>
      <c r="D25" s="106" t="s">
        <v>59</v>
      </c>
      <c r="E25" s="166" t="s">
        <v>28</v>
      </c>
      <c r="F25" s="167"/>
      <c r="G25" s="167"/>
      <c r="H25" s="167"/>
      <c r="I25" s="168"/>
      <c r="J25" s="39"/>
      <c r="K25" s="39"/>
      <c r="L25" s="39"/>
      <c r="M25" s="39"/>
      <c r="N25" s="39"/>
      <c r="O25" s="39"/>
    </row>
    <row r="26" spans="1:34" ht="45.6" customHeight="1" thickBot="1" x14ac:dyDescent="0.35">
      <c r="A26" s="169" t="s">
        <v>60</v>
      </c>
      <c r="B26" s="170"/>
      <c r="C26" s="170"/>
      <c r="D26" s="40" t="s">
        <v>118</v>
      </c>
      <c r="E26" s="171"/>
      <c r="F26" s="172"/>
      <c r="G26" s="172"/>
      <c r="H26" s="172"/>
      <c r="I26" s="173"/>
      <c r="J26" s="41"/>
      <c r="K26" s="41"/>
      <c r="L26" s="41"/>
      <c r="M26" s="41"/>
      <c r="N26" s="41"/>
      <c r="O26" s="41"/>
    </row>
    <row r="27" spans="1:34" ht="14.4" thickTop="1" thickBot="1" x14ac:dyDescent="0.35"/>
    <row r="28" spans="1:34" ht="36" customHeight="1" thickTop="1" x14ac:dyDescent="0.3">
      <c r="A28" s="132" t="s">
        <v>61</v>
      </c>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4"/>
    </row>
    <row r="29" spans="1:34" ht="28.95" customHeight="1" x14ac:dyDescent="0.3">
      <c r="A29" s="137" t="s">
        <v>3</v>
      </c>
      <c r="B29" s="131" t="s">
        <v>62</v>
      </c>
      <c r="C29" s="148" t="s">
        <v>63</v>
      </c>
      <c r="D29" s="130" t="s">
        <v>64</v>
      </c>
      <c r="E29" s="145" t="s">
        <v>65</v>
      </c>
      <c r="F29" s="145"/>
      <c r="G29" s="130" t="s">
        <v>4</v>
      </c>
      <c r="H29" s="146" t="s">
        <v>66</v>
      </c>
      <c r="I29" s="146"/>
      <c r="J29" s="130" t="s">
        <v>67</v>
      </c>
      <c r="K29" s="130" t="s">
        <v>68</v>
      </c>
      <c r="L29" s="130" t="s">
        <v>69</v>
      </c>
      <c r="M29" s="130" t="s">
        <v>70</v>
      </c>
      <c r="N29" s="131" t="s">
        <v>71</v>
      </c>
      <c r="O29" s="124" t="s">
        <v>72</v>
      </c>
      <c r="P29" s="124"/>
      <c r="Q29" s="124"/>
      <c r="R29" s="124"/>
      <c r="S29" s="124"/>
      <c r="T29" s="124"/>
      <c r="U29" s="124"/>
      <c r="V29" s="124"/>
      <c r="W29" s="124"/>
      <c r="X29" s="124"/>
      <c r="Y29" s="124"/>
      <c r="Z29" s="124"/>
      <c r="AA29" s="124"/>
      <c r="AB29" s="124"/>
      <c r="AC29" s="124"/>
      <c r="AD29" s="124"/>
      <c r="AE29" s="124"/>
      <c r="AF29" s="124"/>
      <c r="AG29" s="144"/>
    </row>
    <row r="30" spans="1:34" ht="28.95" customHeight="1" x14ac:dyDescent="0.3">
      <c r="A30" s="137"/>
      <c r="B30" s="131"/>
      <c r="C30" s="148"/>
      <c r="D30" s="130"/>
      <c r="E30" s="145" t="s">
        <v>73</v>
      </c>
      <c r="F30" s="145" t="s">
        <v>74</v>
      </c>
      <c r="G30" s="130"/>
      <c r="H30" s="130" t="s">
        <v>75</v>
      </c>
      <c r="I30" s="146" t="s">
        <v>76</v>
      </c>
      <c r="J30" s="130"/>
      <c r="K30" s="130"/>
      <c r="L30" s="130"/>
      <c r="M30" s="130"/>
      <c r="N30" s="131"/>
      <c r="O30" s="127" t="s">
        <v>77</v>
      </c>
      <c r="P30" s="131" t="s">
        <v>53</v>
      </c>
      <c r="Q30" s="130" t="s">
        <v>78</v>
      </c>
      <c r="R30" s="147" t="s">
        <v>9</v>
      </c>
      <c r="S30" s="129" t="s">
        <v>79</v>
      </c>
      <c r="T30" s="123" t="s">
        <v>80</v>
      </c>
      <c r="U30" s="124"/>
      <c r="V30" s="124"/>
      <c r="W30" s="124"/>
      <c r="X30" s="124"/>
      <c r="Y30" s="124"/>
      <c r="Z30" s="124"/>
      <c r="AA30" s="125"/>
      <c r="AB30" s="126" t="s">
        <v>81</v>
      </c>
      <c r="AC30" s="127"/>
      <c r="AD30" s="128"/>
      <c r="AE30" s="129" t="s">
        <v>82</v>
      </c>
      <c r="AF30" s="129" t="s">
        <v>83</v>
      </c>
      <c r="AG30" s="149" t="s">
        <v>28</v>
      </c>
    </row>
    <row r="31" spans="1:34" ht="124.2" customHeight="1" x14ac:dyDescent="0.3">
      <c r="A31" s="137"/>
      <c r="B31" s="131"/>
      <c r="C31" s="148"/>
      <c r="D31" s="130"/>
      <c r="E31" s="145"/>
      <c r="F31" s="145"/>
      <c r="G31" s="130"/>
      <c r="H31" s="130"/>
      <c r="I31" s="146"/>
      <c r="J31" s="130"/>
      <c r="K31" s="130"/>
      <c r="L31" s="130"/>
      <c r="M31" s="130"/>
      <c r="N31" s="131"/>
      <c r="O31" s="127"/>
      <c r="P31" s="131"/>
      <c r="Q31" s="130"/>
      <c r="R31" s="147"/>
      <c r="S31" s="129"/>
      <c r="T31" s="96" t="s">
        <v>84</v>
      </c>
      <c r="U31" s="97" t="s">
        <v>85</v>
      </c>
      <c r="V31" s="97" t="s">
        <v>86</v>
      </c>
      <c r="W31" s="97" t="s">
        <v>87</v>
      </c>
      <c r="X31" s="97" t="s">
        <v>88</v>
      </c>
      <c r="Y31" s="97" t="s">
        <v>89</v>
      </c>
      <c r="Z31" s="97" t="s">
        <v>90</v>
      </c>
      <c r="AA31" s="98" t="s">
        <v>59</v>
      </c>
      <c r="AB31" s="96" t="s">
        <v>91</v>
      </c>
      <c r="AC31" s="97" t="s">
        <v>92</v>
      </c>
      <c r="AD31" s="98" t="s">
        <v>59</v>
      </c>
      <c r="AE31" s="129"/>
      <c r="AF31" s="129"/>
      <c r="AG31" s="149"/>
    </row>
    <row r="32" spans="1:34" ht="96" customHeight="1" x14ac:dyDescent="0.6">
      <c r="A32" s="72">
        <v>1</v>
      </c>
      <c r="B32" s="63">
        <v>232</v>
      </c>
      <c r="C32" s="25" t="s">
        <v>240</v>
      </c>
      <c r="D32" s="25" t="s">
        <v>241</v>
      </c>
      <c r="E32" s="63" t="s">
        <v>242</v>
      </c>
      <c r="F32" s="25" t="s">
        <v>243</v>
      </c>
      <c r="G32" s="25" t="s">
        <v>147</v>
      </c>
      <c r="H32" s="25" t="s">
        <v>138</v>
      </c>
      <c r="I32" s="26">
        <v>0.33</v>
      </c>
      <c r="J32" s="26" t="s">
        <v>244</v>
      </c>
      <c r="K32" s="27">
        <v>45219</v>
      </c>
      <c r="L32" s="27">
        <v>45492</v>
      </c>
      <c r="M32" s="47">
        <v>2024</v>
      </c>
      <c r="N32" s="28">
        <v>3820000000</v>
      </c>
      <c r="O32" s="70">
        <f>N32/(_xlfn.XLOOKUP(M32,'TABLA DE SMMLV'!$A$1:$A$32,'TABLA DE SMMLV'!$B$1:$B$32,"0"))</f>
        <v>2938.4615384615386</v>
      </c>
      <c r="P32" s="88">
        <f>IF(S32="CUMPLE",100%,0%)</f>
        <v>1</v>
      </c>
      <c r="Q32" s="30">
        <f>IF(AF32="CUMPLE",I32*O32*P32,0)</f>
        <v>969.69230769230774</v>
      </c>
      <c r="R32" s="69">
        <f>Q32/(3411038010/1750905)</f>
        <v>0.49774851673376697</v>
      </c>
      <c r="S32" s="21" t="s">
        <v>118</v>
      </c>
      <c r="T32" s="43" t="s">
        <v>132</v>
      </c>
      <c r="U32" s="31" t="s">
        <v>132</v>
      </c>
      <c r="V32" s="31" t="s">
        <v>132</v>
      </c>
      <c r="W32" s="31" t="s">
        <v>132</v>
      </c>
      <c r="X32" s="31" t="s">
        <v>132</v>
      </c>
      <c r="Y32" s="31" t="s">
        <v>132</v>
      </c>
      <c r="Z32" s="31" t="s">
        <v>132</v>
      </c>
      <c r="AA32" s="44" t="str">
        <f>IF(AND(OR(T32="SI",T32="NO APLICA"),
      OR(U32="SI",U32="NO APLICA"),
      OR(V32="SI",V32="NO APLICA"),
      OR(W32="SI",W32="NO APLICA"),
      OR(X32="SI",X32="NO APLICA"),
      OR(Y32="SI",Y32="NO APLICA"),
      OR(Z32="SI",Z32="NO APLICA")),
   "CUMPLE",
   "NO CUMPLE")</f>
        <v>CUMPLE</v>
      </c>
      <c r="AB32" s="43" t="s">
        <v>133</v>
      </c>
      <c r="AC32" s="31" t="s">
        <v>133</v>
      </c>
      <c r="AD32" s="44" t="str">
        <f>IF(AND(OR(AB32="SI",AB32="NO APLICA"),
      OR(AC32="SI",AC32="NO APLICA")),
   "CUMPLE",
   "NO CUMPLE")</f>
        <v>CUMPLE</v>
      </c>
      <c r="AE32" s="21" t="s">
        <v>118</v>
      </c>
      <c r="AF32" s="46" t="str">
        <f>IF(AND(OR(S32="CUMPLE",S32="NO APLICA"),
      OR(AA32="CUMPLE",AA32="NO APLICA"),
      OR(AD32="CUMPLE",AD32="NO APLICA"),
      OR(AE32="CUMPLE",AE32="NO APLICA")),
   "CUMPLE",
   "NO CUMPLE")</f>
        <v>CUMPLE</v>
      </c>
      <c r="AG32" s="71" t="s">
        <v>134</v>
      </c>
      <c r="AH32" s="94"/>
    </row>
    <row r="33" spans="1:34" ht="200.4" customHeight="1" x14ac:dyDescent="0.6">
      <c r="A33" s="72">
        <v>2</v>
      </c>
      <c r="B33" s="63">
        <v>221</v>
      </c>
      <c r="C33" s="25" t="s">
        <v>240</v>
      </c>
      <c r="D33" s="25" t="s">
        <v>245</v>
      </c>
      <c r="E33" s="63" t="s">
        <v>246</v>
      </c>
      <c r="F33" s="25" t="s">
        <v>247</v>
      </c>
      <c r="G33" s="25" t="s">
        <v>147</v>
      </c>
      <c r="H33" s="25" t="s">
        <v>130</v>
      </c>
      <c r="I33" s="26">
        <v>1</v>
      </c>
      <c r="J33" s="26" t="s">
        <v>244</v>
      </c>
      <c r="K33" s="27">
        <v>44433</v>
      </c>
      <c r="L33" s="27">
        <v>44753</v>
      </c>
      <c r="M33" s="47">
        <v>2022</v>
      </c>
      <c r="N33" s="28">
        <v>1030183000</v>
      </c>
      <c r="O33" s="70">
        <f>N33/(_xlfn.XLOOKUP(M33,'TABLA DE SMMLV'!$A$1:$A$32,'TABLA DE SMMLV'!$B$1:$B$32,"0"))</f>
        <v>1030.183</v>
      </c>
      <c r="P33" s="88">
        <f t="shared" ref="P33:P36" si="3">IF(S33="CUMPLE",100%,0%)</f>
        <v>0</v>
      </c>
      <c r="Q33" s="30">
        <f t="shared" ref="Q33:Q38" si="4">IF(AF33="CUMPLE",I33*O33*P33,0)</f>
        <v>0</v>
      </c>
      <c r="R33" s="69">
        <f t="shared" ref="R33:R38" si="5">Q33/(3411038010/1750905)</f>
        <v>0</v>
      </c>
      <c r="S33" s="21" t="s">
        <v>189</v>
      </c>
      <c r="T33" s="43" t="s">
        <v>132</v>
      </c>
      <c r="U33" s="31" t="s">
        <v>132</v>
      </c>
      <c r="V33" s="31" t="s">
        <v>132</v>
      </c>
      <c r="W33" s="31" t="s">
        <v>132</v>
      </c>
      <c r="X33" s="31" t="s">
        <v>132</v>
      </c>
      <c r="Y33" s="31" t="s">
        <v>132</v>
      </c>
      <c r="Z33" s="31" t="s">
        <v>132</v>
      </c>
      <c r="AA33" s="44" t="str">
        <f>IF(AND(OR(T33="SI",T33="NO APLICA"),
      OR(U33="SI",U33="NO APLICA"),
      OR(V33="SI",V33="NO APLICA"),
      OR(W33="SI",W33="NO APLICA"),
      OR(X33="SI",X33="NO APLICA"),
      OR(Y33="SI",Y33="NO APLICA"),
      OR(Z33="SI",Z33="NO APLICA")),
   "CUMPLE",
   "NO CUMPLE")</f>
        <v>CUMPLE</v>
      </c>
      <c r="AB33" s="43" t="s">
        <v>133</v>
      </c>
      <c r="AC33" s="31" t="s">
        <v>133</v>
      </c>
      <c r="AD33" s="44" t="str">
        <f t="shared" ref="AD33:AD38" si="6">IF(AND(OR(AB33="SI",AB33="NO APLICA"),
      OR(AC33="SI",AC33="NO APLICA")),
   "CUMPLE",
   "NO CUMPLE")</f>
        <v>CUMPLE</v>
      </c>
      <c r="AE33" s="21" t="s">
        <v>118</v>
      </c>
      <c r="AF33" s="46" t="str">
        <f t="shared" ref="AF33:AF38" si="7">IF(AND(OR(S33="CUMPLE",S33="NO APLICA"),
      OR(AA33="CUMPLE",AA33="NO APLICA"),
      OR(AD33="CUMPLE",AD33="NO APLICA"),
      OR(AE33="CUMPLE",AE33="NO APLICA")),
   "CUMPLE",
   "NO CUMPLE")</f>
        <v>NO CUMPLE</v>
      </c>
      <c r="AG33" s="71" t="s">
        <v>248</v>
      </c>
      <c r="AH33" s="94"/>
    </row>
    <row r="34" spans="1:34" ht="171" customHeight="1" x14ac:dyDescent="0.6">
      <c r="A34" s="72">
        <v>3</v>
      </c>
      <c r="B34" s="63">
        <v>205</v>
      </c>
      <c r="C34" s="25" t="s">
        <v>240</v>
      </c>
      <c r="D34" s="25" t="s">
        <v>249</v>
      </c>
      <c r="E34" s="63">
        <v>83362818</v>
      </c>
      <c r="F34" s="25" t="s">
        <v>250</v>
      </c>
      <c r="G34" s="25" t="s">
        <v>251</v>
      </c>
      <c r="H34" s="25" t="s">
        <v>130</v>
      </c>
      <c r="I34" s="26">
        <v>1</v>
      </c>
      <c r="J34" s="26" t="s">
        <v>244</v>
      </c>
      <c r="K34" s="27">
        <v>44106</v>
      </c>
      <c r="L34" s="27">
        <v>44383</v>
      </c>
      <c r="M34" s="47">
        <v>2021</v>
      </c>
      <c r="N34" s="28">
        <v>83362818</v>
      </c>
      <c r="O34" s="70">
        <f>N34/(_xlfn.XLOOKUP(M34,'TABLA DE SMMLV'!$A$1:$A$32,'TABLA DE SMMLV'!$B$1:$B$32,"0"))</f>
        <v>91.756117051135575</v>
      </c>
      <c r="P34" s="88">
        <f t="shared" si="3"/>
        <v>1</v>
      </c>
      <c r="Q34" s="30">
        <f t="shared" si="4"/>
        <v>91.756117051135575</v>
      </c>
      <c r="R34" s="69">
        <f t="shared" si="5"/>
        <v>4.7098931074479156E-2</v>
      </c>
      <c r="S34" s="21" t="s">
        <v>118</v>
      </c>
      <c r="T34" s="43" t="s">
        <v>132</v>
      </c>
      <c r="U34" s="31" t="s">
        <v>132</v>
      </c>
      <c r="V34" s="31" t="s">
        <v>132</v>
      </c>
      <c r="W34" s="31" t="s">
        <v>132</v>
      </c>
      <c r="X34" s="31" t="s">
        <v>132</v>
      </c>
      <c r="Y34" s="31" t="s">
        <v>132</v>
      </c>
      <c r="Z34" s="31" t="s">
        <v>132</v>
      </c>
      <c r="AA34" s="44" t="str">
        <f>IF(AND(OR(T34="SI",T34="NO APLICA"),
      OR(U34="SI",U34="NO APLICA"),
      OR(V34="SI",V34="NO APLICA"),
      OR(W34="SI",W34="NO APLICA"),
      OR(X34="SI",X34="NO APLICA"),
      OR(Y34="SI",Y34="NO APLICA"),
      OR(Z34="SI",Z34="NO APLICA")),
   "CUMPLE",
   "NO CUMPLE")</f>
        <v>CUMPLE</v>
      </c>
      <c r="AB34" s="43" t="s">
        <v>133</v>
      </c>
      <c r="AC34" s="31" t="s">
        <v>133</v>
      </c>
      <c r="AD34" s="44" t="str">
        <f t="shared" si="6"/>
        <v>CUMPLE</v>
      </c>
      <c r="AE34" s="21" t="s">
        <v>118</v>
      </c>
      <c r="AF34" s="46" t="str">
        <f>IF(AND(OR(S34="CUMPLE",S34="NO APLICA"),
      OR(AA34="CUMPLE",AA34="NO APLICA"),
      OR(AD34="CUMPLE",AD34="NO APLICA"),
      OR(AE34="CUMPLE",AE34="NO APLICA")),
   "CUMPLE",
   "NO CUMPLE")</f>
        <v>CUMPLE</v>
      </c>
      <c r="AG34" s="71" t="s">
        <v>252</v>
      </c>
      <c r="AH34" s="94"/>
    </row>
    <row r="35" spans="1:34" ht="149.4" customHeight="1" x14ac:dyDescent="0.6">
      <c r="A35" s="72">
        <v>4</v>
      </c>
      <c r="B35" s="63">
        <v>173</v>
      </c>
      <c r="C35" s="25" t="s">
        <v>240</v>
      </c>
      <c r="D35" s="25" t="s">
        <v>253</v>
      </c>
      <c r="E35" s="63" t="s">
        <v>254</v>
      </c>
      <c r="F35" s="25" t="s">
        <v>255</v>
      </c>
      <c r="G35" s="25" t="s">
        <v>147</v>
      </c>
      <c r="H35" s="25" t="s">
        <v>138</v>
      </c>
      <c r="I35" s="26">
        <v>0.25</v>
      </c>
      <c r="J35" s="26" t="s">
        <v>244</v>
      </c>
      <c r="K35" s="27">
        <v>42754</v>
      </c>
      <c r="L35" s="27">
        <v>43806</v>
      </c>
      <c r="M35" s="47">
        <v>2019</v>
      </c>
      <c r="N35" s="28">
        <v>12999999000</v>
      </c>
      <c r="O35" s="70">
        <f>N35/(_xlfn.XLOOKUP(M35,'TABLA DE SMMLV'!$A$1:$A$32,'TABLA DE SMMLV'!$B$1:$B$32,"0"))</f>
        <v>15698.282607750605</v>
      </c>
      <c r="P35" s="88">
        <f t="shared" si="3"/>
        <v>1</v>
      </c>
      <c r="Q35" s="30">
        <f t="shared" si="4"/>
        <v>3924.5706519376513</v>
      </c>
      <c r="R35" s="69">
        <f t="shared" si="5"/>
        <v>2.0145041940857449</v>
      </c>
      <c r="S35" s="21" t="s">
        <v>118</v>
      </c>
      <c r="T35" s="43" t="s">
        <v>132</v>
      </c>
      <c r="U35" s="31" t="s">
        <v>132</v>
      </c>
      <c r="V35" s="31" t="s">
        <v>132</v>
      </c>
      <c r="W35" s="31" t="s">
        <v>132</v>
      </c>
      <c r="X35" s="31" t="s">
        <v>132</v>
      </c>
      <c r="Y35" s="31" t="s">
        <v>132</v>
      </c>
      <c r="Z35" s="31" t="s">
        <v>132</v>
      </c>
      <c r="AA35" s="44" t="str">
        <f>IF(AND(OR(T35="SI",T35="NO APLICA"),
      OR(U35="SI",U35="NO APLICA"),
      OR(V35="SI",V35="NO APLICA"),
      OR(W35="SI",W35="NO APLICA"),
      OR(X35="SI",X35="NO APLICA"),
      OR(Y35="SI",Y35="NO APLICA"),
      OR(Z35="SI",Z35="NO APLICA")),
   "CUMPLE",
   "NO CUMPLE")</f>
        <v>CUMPLE</v>
      </c>
      <c r="AB35" s="43" t="s">
        <v>133</v>
      </c>
      <c r="AC35" s="31" t="s">
        <v>133</v>
      </c>
      <c r="AD35" s="44" t="str">
        <f>IF(AND(OR(AB35="SI",AB35="NO APLICA"),
      OR(AC35="SI",AC35="NO APLICA")),
   "CUMPLE",
   "NO CUMPLE")</f>
        <v>CUMPLE</v>
      </c>
      <c r="AE35" s="21" t="s">
        <v>118</v>
      </c>
      <c r="AF35" s="46" t="str">
        <f>IF(AND(OR(S35="CUMPLE",S35="NO APLICA"),
      OR(AA35="CUMPLE",AA35="NO APLICA"),
      OR(AD35="CUMPLE",AD35="NO APLICA"),
      OR(AE35="CUMPLE",AE35="NO APLICA")),
   "CUMPLE",
   "NO CUMPLE")</f>
        <v>CUMPLE</v>
      </c>
      <c r="AG35" s="71" t="s">
        <v>256</v>
      </c>
      <c r="AH35" s="94"/>
    </row>
    <row r="36" spans="1:34" ht="120" customHeight="1" x14ac:dyDescent="0.6">
      <c r="A36" s="22">
        <v>5</v>
      </c>
      <c r="B36" s="63">
        <v>207</v>
      </c>
      <c r="C36" s="25" t="s">
        <v>240</v>
      </c>
      <c r="D36" s="25" t="s">
        <v>253</v>
      </c>
      <c r="E36" s="63" t="s">
        <v>257</v>
      </c>
      <c r="F36" s="25" t="s">
        <v>258</v>
      </c>
      <c r="G36" s="25" t="s">
        <v>147</v>
      </c>
      <c r="H36" s="25" t="s">
        <v>138</v>
      </c>
      <c r="I36" s="26">
        <v>0.4</v>
      </c>
      <c r="J36" s="26" t="s">
        <v>244</v>
      </c>
      <c r="K36" s="27">
        <v>43097</v>
      </c>
      <c r="L36" s="27">
        <v>44516</v>
      </c>
      <c r="M36" s="47">
        <v>2021</v>
      </c>
      <c r="N36" s="28">
        <v>4850000000</v>
      </c>
      <c r="O36" s="29">
        <f>N36/(_xlfn.XLOOKUP(M36,'TABLA DE SMMLV'!$A$1:$A$32,'TABLA DE SMMLV'!$B$1:$B$32,"0"))</f>
        <v>5338.3172303269248</v>
      </c>
      <c r="P36" s="88">
        <f t="shared" si="3"/>
        <v>1</v>
      </c>
      <c r="Q36" s="30">
        <f t="shared" si="4"/>
        <v>2135.3268921307699</v>
      </c>
      <c r="R36" s="69">
        <f t="shared" si="5"/>
        <v>1.0960753064332538</v>
      </c>
      <c r="S36" s="21" t="s">
        <v>118</v>
      </c>
      <c r="T36" s="43" t="s">
        <v>132</v>
      </c>
      <c r="U36" s="31" t="s">
        <v>132</v>
      </c>
      <c r="V36" s="31" t="s">
        <v>132</v>
      </c>
      <c r="W36" s="31" t="s">
        <v>132</v>
      </c>
      <c r="X36" s="31" t="s">
        <v>132</v>
      </c>
      <c r="Y36" s="31" t="s">
        <v>132</v>
      </c>
      <c r="Z36" s="31" t="s">
        <v>132</v>
      </c>
      <c r="AA36" s="44" t="str">
        <f t="shared" ref="AA36:AA38" si="8">IF(AND(OR(T36="SI",T36="NO APLICA"),
      OR(U36="SI",U36="NO APLICA"),
      OR(V36="SI",V36="NO APLICA"),
      OR(W36="SI",W36="NO APLICA"),
      OR(X36="SI",X36="NO APLICA"),
      OR(Y36="SI",Y36="NO APLICA"),
      OR(Z36="SI",Z36="NO APLICA")),
   "CUMPLE",
   "NO CUMPLE")</f>
        <v>CUMPLE</v>
      </c>
      <c r="AB36" s="43" t="s">
        <v>133</v>
      </c>
      <c r="AC36" s="31" t="s">
        <v>133</v>
      </c>
      <c r="AD36" s="44" t="str">
        <f t="shared" si="6"/>
        <v>CUMPLE</v>
      </c>
      <c r="AE36" s="21" t="s">
        <v>118</v>
      </c>
      <c r="AF36" s="46" t="str">
        <f t="shared" si="7"/>
        <v>CUMPLE</v>
      </c>
      <c r="AG36" s="71" t="s">
        <v>256</v>
      </c>
      <c r="AH36" s="94"/>
    </row>
    <row r="37" spans="1:34" ht="44.4" hidden="1" customHeight="1" x14ac:dyDescent="0.3">
      <c r="A37" s="22">
        <v>6</v>
      </c>
      <c r="B37" s="23"/>
      <c r="C37" s="24"/>
      <c r="D37" s="25"/>
      <c r="E37" s="23"/>
      <c r="F37" s="25"/>
      <c r="G37" s="25"/>
      <c r="H37" s="25"/>
      <c r="I37" s="26"/>
      <c r="J37" s="26"/>
      <c r="K37" s="27"/>
      <c r="L37" s="27"/>
      <c r="M37" s="47"/>
      <c r="N37" s="28"/>
      <c r="O37" s="29">
        <f>N37/(_xlfn.XLOOKUP(M37,'TABLA DE SMMLV'!$A$1:$A$32,'TABLA DE SMMLV'!$B$1:$B$32,"0"))</f>
        <v>0</v>
      </c>
      <c r="P37" s="58">
        <v>0</v>
      </c>
      <c r="Q37" s="30">
        <f t="shared" si="4"/>
        <v>0</v>
      </c>
      <c r="R37" s="69">
        <f t="shared" si="5"/>
        <v>0</v>
      </c>
      <c r="S37" s="21"/>
      <c r="T37" s="43"/>
      <c r="U37" s="31"/>
      <c r="V37" s="31"/>
      <c r="W37" s="31"/>
      <c r="X37" s="31"/>
      <c r="Y37" s="31"/>
      <c r="Z37" s="31"/>
      <c r="AA37" s="44" t="str">
        <f t="shared" si="8"/>
        <v>NO CUMPLE</v>
      </c>
      <c r="AB37" s="43"/>
      <c r="AC37" s="31"/>
      <c r="AD37" s="44" t="str">
        <f t="shared" si="6"/>
        <v>NO CUMPLE</v>
      </c>
      <c r="AE37" s="21"/>
      <c r="AF37" s="46" t="str">
        <f t="shared" si="7"/>
        <v>NO CUMPLE</v>
      </c>
      <c r="AG37" s="45"/>
    </row>
    <row r="38" spans="1:34" ht="44.4" hidden="1" customHeight="1" x14ac:dyDescent="0.3">
      <c r="A38" s="32">
        <v>7</v>
      </c>
      <c r="B38" s="23"/>
      <c r="C38" s="24"/>
      <c r="D38" s="25"/>
      <c r="E38" s="23"/>
      <c r="F38" s="25"/>
      <c r="G38" s="25"/>
      <c r="H38" s="25"/>
      <c r="I38" s="26"/>
      <c r="J38" s="26"/>
      <c r="K38" s="27"/>
      <c r="L38" s="27"/>
      <c r="M38" s="47"/>
      <c r="N38" s="28"/>
      <c r="O38" s="29">
        <f>N38/(_xlfn.XLOOKUP(M38,'TABLA DE SMMLV'!$A$1:$A$32,'TABLA DE SMMLV'!$B$1:$B$32,"0"))</f>
        <v>0</v>
      </c>
      <c r="P38" s="58">
        <v>0</v>
      </c>
      <c r="Q38" s="30">
        <f t="shared" si="4"/>
        <v>0</v>
      </c>
      <c r="R38" s="69">
        <f t="shared" si="5"/>
        <v>0</v>
      </c>
      <c r="S38" s="21"/>
      <c r="T38" s="43"/>
      <c r="U38" s="31"/>
      <c r="V38" s="31"/>
      <c r="W38" s="31"/>
      <c r="X38" s="31"/>
      <c r="Y38" s="31"/>
      <c r="Z38" s="31"/>
      <c r="AA38" s="44" t="str">
        <f t="shared" si="8"/>
        <v>NO CUMPLE</v>
      </c>
      <c r="AB38" s="43"/>
      <c r="AC38" s="31"/>
      <c r="AD38" s="44" t="str">
        <f t="shared" si="6"/>
        <v>NO CUMPLE</v>
      </c>
      <c r="AE38" s="21"/>
      <c r="AF38" s="46" t="str">
        <f t="shared" si="7"/>
        <v>NO CUMPLE</v>
      </c>
      <c r="AG38" s="45"/>
    </row>
    <row r="39" spans="1:34" ht="34.200000000000003" customHeight="1" thickBot="1" x14ac:dyDescent="0.35">
      <c r="A39" s="138" t="s">
        <v>93</v>
      </c>
      <c r="B39" s="139"/>
      <c r="C39" s="139"/>
      <c r="D39" s="139"/>
      <c r="E39" s="139"/>
      <c r="F39" s="139"/>
      <c r="G39" s="139"/>
      <c r="H39" s="139"/>
      <c r="I39" s="139"/>
      <c r="J39" s="139"/>
      <c r="K39" s="139"/>
      <c r="L39" s="139"/>
      <c r="M39" s="139"/>
      <c r="N39" s="139"/>
      <c r="O39" s="139"/>
      <c r="P39" s="140"/>
      <c r="Q39" s="48">
        <f>SUM(Q32:Q38)</f>
        <v>7121.3459688118646</v>
      </c>
      <c r="R39" s="49">
        <f>Q39/(3411038010/1750905)</f>
        <v>3.655426948327245</v>
      </c>
      <c r="S39" s="141"/>
      <c r="T39" s="142"/>
      <c r="U39" s="142"/>
      <c r="V39" s="142"/>
      <c r="W39" s="142"/>
      <c r="X39" s="142"/>
      <c r="Y39" s="142"/>
      <c r="Z39" s="142"/>
      <c r="AA39" s="142"/>
      <c r="AB39" s="142"/>
      <c r="AC39" s="142"/>
      <c r="AD39" s="142"/>
      <c r="AE39" s="142"/>
      <c r="AF39" s="142"/>
      <c r="AG39" s="143"/>
    </row>
    <row r="40" spans="1:34" ht="13.8" thickTop="1" x14ac:dyDescent="0.3">
      <c r="R40" s="73"/>
    </row>
    <row r="41" spans="1:34" ht="6" customHeight="1" x14ac:dyDescent="0.3">
      <c r="O41" s="42"/>
    </row>
    <row r="42" spans="1:34" ht="6" customHeight="1" thickBot="1" x14ac:dyDescent="0.35">
      <c r="R42" s="73"/>
    </row>
    <row r="43" spans="1:34" ht="36" customHeight="1" thickTop="1" x14ac:dyDescent="0.3">
      <c r="A43" s="132" t="s">
        <v>94</v>
      </c>
      <c r="B43" s="133"/>
      <c r="C43" s="133"/>
      <c r="D43" s="133"/>
      <c r="E43" s="133"/>
      <c r="F43" s="133"/>
      <c r="G43" s="133"/>
      <c r="H43" s="133"/>
      <c r="I43" s="133"/>
      <c r="J43" s="133"/>
      <c r="K43" s="134"/>
    </row>
    <row r="44" spans="1:34" ht="52.2" customHeight="1" x14ac:dyDescent="0.3">
      <c r="A44" s="55" t="s">
        <v>95</v>
      </c>
      <c r="B44" s="99" t="s">
        <v>96</v>
      </c>
      <c r="C44" s="99" t="s">
        <v>97</v>
      </c>
      <c r="D44" s="99" t="s">
        <v>98</v>
      </c>
      <c r="E44" s="99" t="s">
        <v>99</v>
      </c>
      <c r="F44" s="99" t="s">
        <v>100</v>
      </c>
      <c r="G44" s="99" t="s">
        <v>56</v>
      </c>
      <c r="H44" s="135" t="s">
        <v>28</v>
      </c>
      <c r="I44" s="135"/>
      <c r="J44" s="135"/>
      <c r="K44" s="136"/>
    </row>
    <row r="45" spans="1:34" ht="48" customHeight="1" x14ac:dyDescent="0.3">
      <c r="A45" s="22" t="s">
        <v>101</v>
      </c>
      <c r="B45" s="50" t="s">
        <v>102</v>
      </c>
      <c r="C45" s="95">
        <v>5</v>
      </c>
      <c r="D45" s="95">
        <v>7</v>
      </c>
      <c r="E45" s="51">
        <f>COUNT(B32:B38)</f>
        <v>5</v>
      </c>
      <c r="F45" s="95" t="s">
        <v>103</v>
      </c>
      <c r="G45" s="31" t="s">
        <v>118</v>
      </c>
      <c r="H45" s="121"/>
      <c r="I45" s="121"/>
      <c r="J45" s="121"/>
      <c r="K45" s="122"/>
    </row>
    <row r="46" spans="1:34" ht="48" customHeight="1" x14ac:dyDescent="0.3">
      <c r="A46" s="22">
        <v>2</v>
      </c>
      <c r="B46" s="50" t="s">
        <v>104</v>
      </c>
      <c r="C46" s="120" t="s">
        <v>105</v>
      </c>
      <c r="D46" s="120"/>
      <c r="E46" s="53">
        <f>R39</f>
        <v>3.655426948327245</v>
      </c>
      <c r="F46" s="95" t="s">
        <v>106</v>
      </c>
      <c r="G46" s="31" t="s">
        <v>118</v>
      </c>
      <c r="H46" s="121"/>
      <c r="I46" s="121"/>
      <c r="J46" s="121"/>
      <c r="K46" s="122"/>
    </row>
    <row r="47" spans="1:34" ht="48" customHeight="1" x14ac:dyDescent="0.3">
      <c r="A47" s="22">
        <v>3</v>
      </c>
      <c r="B47" s="50" t="s">
        <v>107</v>
      </c>
      <c r="C47" s="120" t="s">
        <v>108</v>
      </c>
      <c r="D47" s="120"/>
      <c r="E47" s="53">
        <f>MAX(R32:R38)</f>
        <v>2.0145041940857449</v>
      </c>
      <c r="F47" s="95" t="s">
        <v>109</v>
      </c>
      <c r="G47" s="31" t="s">
        <v>118</v>
      </c>
      <c r="H47" s="121"/>
      <c r="I47" s="121"/>
      <c r="J47" s="121"/>
      <c r="K47" s="122"/>
    </row>
    <row r="48" spans="1:34" ht="48" customHeight="1" x14ac:dyDescent="0.3">
      <c r="A48" s="22">
        <v>4</v>
      </c>
      <c r="B48" s="50" t="s">
        <v>110</v>
      </c>
      <c r="C48" s="120" t="s">
        <v>111</v>
      </c>
      <c r="D48" s="120"/>
      <c r="E48" s="51" t="s">
        <v>147</v>
      </c>
      <c r="F48" s="95" t="s">
        <v>112</v>
      </c>
      <c r="G48" s="31" t="s">
        <v>118</v>
      </c>
      <c r="H48" s="121"/>
      <c r="I48" s="121"/>
      <c r="J48" s="121"/>
      <c r="K48" s="122"/>
    </row>
    <row r="49" spans="1:11" ht="48" customHeight="1" x14ac:dyDescent="0.3">
      <c r="A49" s="22">
        <v>5</v>
      </c>
      <c r="B49" s="50" t="s">
        <v>113</v>
      </c>
      <c r="C49" s="120" t="s">
        <v>114</v>
      </c>
      <c r="D49" s="120"/>
      <c r="E49" s="52" t="s">
        <v>259</v>
      </c>
      <c r="F49" s="95" t="s">
        <v>115</v>
      </c>
      <c r="G49" s="31" t="s">
        <v>118</v>
      </c>
      <c r="H49" s="121"/>
      <c r="I49" s="121"/>
      <c r="J49" s="121"/>
      <c r="K49" s="122"/>
    </row>
    <row r="50" spans="1:11" ht="48" customHeight="1" x14ac:dyDescent="0.3">
      <c r="A50" s="22">
        <v>6</v>
      </c>
      <c r="B50" s="50" t="s">
        <v>116</v>
      </c>
      <c r="C50" s="120" t="s">
        <v>116</v>
      </c>
      <c r="D50" s="120"/>
      <c r="E50" s="51" t="s">
        <v>149</v>
      </c>
      <c r="F50" s="95" t="s">
        <v>117</v>
      </c>
      <c r="G50" s="31" t="s">
        <v>118</v>
      </c>
      <c r="H50" s="121"/>
      <c r="I50" s="121"/>
      <c r="J50" s="121"/>
      <c r="K50" s="122"/>
    </row>
    <row r="51" spans="1:11" ht="48" customHeight="1" thickBot="1" x14ac:dyDescent="0.35">
      <c r="A51" s="54">
        <v>7</v>
      </c>
      <c r="B51" s="110" t="s">
        <v>118</v>
      </c>
      <c r="C51" s="110"/>
      <c r="D51" s="110"/>
      <c r="E51" s="110"/>
      <c r="F51" s="110"/>
      <c r="G51" s="40" t="str">
        <f>IF(COUNTIF(G45:G50,"CUMPLE")+COUNTIF(G45:G50,"NO APLICA")=ROWS(G45:G50),"CUMPLE","NO CUMPLE")</f>
        <v>CUMPLE</v>
      </c>
      <c r="H51" s="111"/>
      <c r="I51" s="111"/>
      <c r="J51" s="111"/>
      <c r="K51" s="112"/>
    </row>
    <row r="52" spans="1:11" ht="6" customHeight="1" thickTop="1" thickBot="1" x14ac:dyDescent="0.35"/>
    <row r="53" spans="1:11" ht="46.95" customHeight="1" thickTop="1" x14ac:dyDescent="0.3">
      <c r="A53" s="113" t="s">
        <v>381</v>
      </c>
      <c r="B53" s="114"/>
      <c r="C53" s="114"/>
      <c r="D53" s="114"/>
      <c r="E53" s="114"/>
      <c r="F53" s="114"/>
      <c r="G53" s="114"/>
      <c r="H53" s="114"/>
      <c r="I53" s="114"/>
      <c r="J53" s="114"/>
      <c r="K53" s="115"/>
    </row>
    <row r="54" spans="1:11" ht="46.95" customHeight="1" thickBot="1" x14ac:dyDescent="0.35">
      <c r="A54" s="116" t="s">
        <v>382</v>
      </c>
      <c r="B54" s="117"/>
      <c r="C54" s="117"/>
      <c r="D54" s="117"/>
      <c r="E54" s="117"/>
      <c r="F54" s="117"/>
      <c r="G54" s="117"/>
      <c r="H54" s="117"/>
      <c r="I54" s="117"/>
      <c r="J54" s="206" t="s">
        <v>118</v>
      </c>
      <c r="K54" s="207"/>
    </row>
    <row r="55" spans="1:11" ht="13.8" thickTop="1" x14ac:dyDescent="0.3"/>
  </sheetData>
  <sheetProtection formatColumns="0" formatRows="0"/>
  <mergeCells count="65">
    <mergeCell ref="B51:F51"/>
    <mergeCell ref="H51:K51"/>
    <mergeCell ref="A53:K53"/>
    <mergeCell ref="A54:I54"/>
    <mergeCell ref="J54:K54"/>
    <mergeCell ref="C48:D48"/>
    <mergeCell ref="H48:K48"/>
    <mergeCell ref="C49:D49"/>
    <mergeCell ref="H49:K49"/>
    <mergeCell ref="C50:D50"/>
    <mergeCell ref="H50:K50"/>
    <mergeCell ref="C47:D47"/>
    <mergeCell ref="H47:K47"/>
    <mergeCell ref="T30:AA30"/>
    <mergeCell ref="AB30:AD30"/>
    <mergeCell ref="AE30:AE31"/>
    <mergeCell ref="K29:K31"/>
    <mergeCell ref="L29:L31"/>
    <mergeCell ref="M29:M31"/>
    <mergeCell ref="N29:N31"/>
    <mergeCell ref="G29:G31"/>
    <mergeCell ref="A43:K43"/>
    <mergeCell ref="H44:K44"/>
    <mergeCell ref="H45:K45"/>
    <mergeCell ref="C46:D46"/>
    <mergeCell ref="H46:K46"/>
    <mergeCell ref="A29:A31"/>
    <mergeCell ref="A39:P39"/>
    <mergeCell ref="S39:AG39"/>
    <mergeCell ref="O29:AG29"/>
    <mergeCell ref="E30:E31"/>
    <mergeCell ref="F30:F31"/>
    <mergeCell ref="H30:H31"/>
    <mergeCell ref="I30:I31"/>
    <mergeCell ref="O30:O31"/>
    <mergeCell ref="P30:P31"/>
    <mergeCell ref="Q30:Q31"/>
    <mergeCell ref="R30:R31"/>
    <mergeCell ref="S30:S31"/>
    <mergeCell ref="H29:I29"/>
    <mergeCell ref="J29:J31"/>
    <mergeCell ref="B29:B31"/>
    <mergeCell ref="C29:C31"/>
    <mergeCell ref="D29:D31"/>
    <mergeCell ref="E29:F29"/>
    <mergeCell ref="A28:AG28"/>
    <mergeCell ref="AF30:AF31"/>
    <mergeCell ref="AG30:AG31"/>
    <mergeCell ref="A11:B11"/>
    <mergeCell ref="D11:E11"/>
    <mergeCell ref="H11:I11"/>
    <mergeCell ref="A12:O12"/>
    <mergeCell ref="A21:B21"/>
    <mergeCell ref="G21:K21"/>
    <mergeCell ref="A24:I24"/>
    <mergeCell ref="A25:C25"/>
    <mergeCell ref="E25:I25"/>
    <mergeCell ref="A26:C26"/>
    <mergeCell ref="E26:I26"/>
    <mergeCell ref="A1:AG4"/>
    <mergeCell ref="B5:AG6"/>
    <mergeCell ref="A9:I9"/>
    <mergeCell ref="A10:B10"/>
    <mergeCell ref="D10:E10"/>
    <mergeCell ref="H10:I10"/>
  </mergeCells>
  <conditionalFormatting sqref="B48:B49">
    <cfRule type="duplicateValues" dxfId="130" priority="12"/>
  </conditionalFormatting>
  <conditionalFormatting sqref="D26 G45:G51">
    <cfRule type="cellIs" dxfId="129" priority="13" operator="equal">
      <formula>"CUMPLE"</formula>
    </cfRule>
    <cfRule type="cellIs" dxfId="128" priority="14" operator="equal">
      <formula>"NO CUMPLE"</formula>
    </cfRule>
    <cfRule type="cellIs" dxfId="127" priority="15" operator="equal">
      <formula>"SI"</formula>
    </cfRule>
    <cfRule type="cellIs" dxfId="126" priority="16" operator="equal">
      <formula>"NO"</formula>
    </cfRule>
  </conditionalFormatting>
  <conditionalFormatting sqref="S32:AF38">
    <cfRule type="cellIs" dxfId="125" priority="8" operator="equal">
      <formula>"CUMPLE"</formula>
    </cfRule>
    <cfRule type="cellIs" dxfId="124" priority="9" operator="equal">
      <formula>"NO CUMPLE"</formula>
    </cfRule>
    <cfRule type="cellIs" dxfId="123" priority="10" operator="equal">
      <formula>"SI"</formula>
    </cfRule>
    <cfRule type="cellIs" dxfId="122" priority="11" operator="equal">
      <formula>"NO"</formula>
    </cfRule>
  </conditionalFormatting>
  <conditionalFormatting sqref="J54">
    <cfRule type="cellIs" dxfId="121" priority="3" operator="equal">
      <formula>"RECHAZADO"</formula>
    </cfRule>
    <cfRule type="cellIs" dxfId="120" priority="4" operator="equal">
      <formula>"HABILITADO"</formula>
    </cfRule>
    <cfRule type="cellIs" dxfId="119" priority="5" operator="equal">
      <formula>"NO HABILITADO"</formula>
    </cfRule>
  </conditionalFormatting>
  <conditionalFormatting sqref="J54:K54">
    <cfRule type="cellIs" dxfId="118" priority="1" operator="equal">
      <formula>"CUMPLE"</formula>
    </cfRule>
    <cfRule type="cellIs" dxfId="117" priority="2" operator="equal">
      <formula>"RECHAZADO"</formula>
    </cfRule>
  </conditionalFormatting>
  <dataValidations count="11">
    <dataValidation type="list" allowBlank="1" sqref="O14:O21 N13 L13" xr:uid="{8A631FC6-806B-49D9-8305-75C2CFB47220}">
      <formula1>"CUMPLE,NO CUMPLE,N/A"</formula1>
    </dataValidation>
    <dataValidation type="list" allowBlank="1" sqref="O21" xr:uid="{C5D5EF83-26B8-4EB5-AE88-687AD2ADF2CF}">
      <formula1>"CUMPLE,NO CUMPLE"</formula1>
    </dataValidation>
    <dataValidation type="list" allowBlank="1" sqref="C11 F11" xr:uid="{7E0BB117-3067-4837-9868-C0A68A656DE6}">
      <formula1>"SÍ,NO"</formula1>
    </dataValidation>
    <dataValidation type="list" allowBlank="1" sqref="F10" xr:uid="{47F2FDB0-6A14-4AA7-BD06-54A97188E15A}">
      <formula1>"Singular,Plural (Consorcio),Plural (UT)"</formula1>
    </dataValidation>
    <dataValidation type="list" allowBlank="1" sqref="I52" xr:uid="{71BCC289-1B79-4D4B-88FD-28E6F11BFBE3}">
      <formula1>"CUMPLE,NO CUMPLE,PENDIENTE,N/A"</formula1>
    </dataValidation>
    <dataValidation type="list" allowBlank="1" showInputMessage="1" showErrorMessage="1" sqref="D26 G45:G50" xr:uid="{00180217-D8A7-411B-BD6E-DEDF79492743}">
      <formula1>"CUMPLE,NO CUMPLE,PENDIENTE,N/A"</formula1>
    </dataValidation>
    <dataValidation type="list" allowBlank="1" showInputMessage="1" showErrorMessage="1" sqref="H32:H38" xr:uid="{2A1A70CC-3683-4051-9C15-26DA6DA2B6BE}">
      <formula1>"INDIVIDUAL,CONSORCIO,UNION TEMPORAL,OTRA"</formula1>
    </dataValidation>
    <dataValidation type="list" allowBlank="1" showInputMessage="1" showErrorMessage="1" sqref="S32:S38 AE32:AE38" xr:uid="{76EA5DD7-EE3D-4EB7-AF14-D33BB6744B08}">
      <formula1>"CUMPLE,NO CUMPLE,NO APLICA"</formula1>
    </dataValidation>
    <dataValidation type="list" allowBlank="1" showInputMessage="1" showErrorMessage="1" sqref="T32:Z38" xr:uid="{02CB2A39-BA7C-4A73-8935-5ACC6CF9FD8D}">
      <formula1>"SI,NO, NO APLICA"</formula1>
    </dataValidation>
    <dataValidation type="list" allowBlank="1" showInputMessage="1" showErrorMessage="1" sqref="AB32:AC38" xr:uid="{AE87711A-4AB2-409D-8D4C-5AD386B220B0}">
      <formula1>"SI,NO,NO APLICA"</formula1>
    </dataValidation>
    <dataValidation type="list" allowBlank="1" sqref="J54:K54" xr:uid="{45F1E369-32F8-46A1-BA6A-3D55D5E792AD}">
      <formula1>"CUMPLE, RECHAZADO"</formula1>
    </dataValidation>
  </dataValidations>
  <pageMargins left="0.75" right="0.75" top="1" bottom="1" header="0.5" footer="0.5"/>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05C2C-CCDF-40D6-B05B-35AD2E747941}">
  <sheetPr codeName="Hoja8"/>
  <dimension ref="A1:AG56"/>
  <sheetViews>
    <sheetView showGridLines="0" topLeftCell="A49" zoomScale="83" zoomScaleNormal="83" workbookViewId="0">
      <selection activeCell="A55" sqref="A55:K55"/>
    </sheetView>
  </sheetViews>
  <sheetFormatPr baseColWidth="10" defaultColWidth="8.88671875" defaultRowHeight="13.2" x14ac:dyDescent="0.3"/>
  <cols>
    <col min="1" max="1" width="5" style="37" customWidth="1"/>
    <col min="2" max="2" width="23.109375" style="37" customWidth="1"/>
    <col min="3" max="3" width="44.44140625" style="37" customWidth="1"/>
    <col min="4" max="4" width="16.6640625" style="37" customWidth="1"/>
    <col min="5" max="5" width="17.6640625" style="37" customWidth="1"/>
    <col min="6" max="6" width="62.33203125" style="37" customWidth="1"/>
    <col min="7" max="9" width="16.6640625" style="37" customWidth="1"/>
    <col min="10" max="28" width="19.33203125" style="37" customWidth="1"/>
    <col min="29" max="29" width="23" style="37" customWidth="1"/>
    <col min="30" max="32" width="19.33203125" style="37" customWidth="1"/>
    <col min="33" max="33" width="139" style="37" customWidth="1"/>
    <col min="34" max="16384" width="8.88671875" style="37"/>
  </cols>
  <sheetData>
    <row r="1" spans="1:33" s="34" customFormat="1" ht="13.2" customHeight="1" x14ac:dyDescent="0.3">
      <c r="A1" s="174" t="s">
        <v>0</v>
      </c>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row>
    <row r="2" spans="1:33" s="34" customFormat="1" ht="25.5" customHeight="1" x14ac:dyDescent="0.3">
      <c r="A2" s="174"/>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row>
    <row r="3" spans="1:33" s="34" customFormat="1" x14ac:dyDescent="0.3">
      <c r="A3" s="174"/>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row>
    <row r="4" spans="1:33" s="35" customFormat="1" x14ac:dyDescent="0.3">
      <c r="A4" s="174"/>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row>
    <row r="5" spans="1:33" s="35" customFormat="1" ht="15.45" customHeight="1" x14ac:dyDescent="0.3">
      <c r="A5" s="36"/>
      <c r="B5" s="174" t="s">
        <v>42</v>
      </c>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row>
    <row r="6" spans="1:33" s="35" customFormat="1" ht="15.45" customHeight="1" x14ac:dyDescent="0.3">
      <c r="A6" s="36"/>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row>
    <row r="7" spans="1:33" s="35" customFormat="1" ht="15.45" customHeight="1" x14ac:dyDescent="0.3">
      <c r="A7" s="36"/>
      <c r="B7" s="103"/>
      <c r="C7" s="103"/>
      <c r="D7" s="103"/>
      <c r="E7" s="103"/>
      <c r="F7" s="103"/>
      <c r="G7" s="103"/>
      <c r="H7" s="103"/>
      <c r="I7" s="103"/>
      <c r="J7" s="103"/>
      <c r="K7" s="103"/>
      <c r="L7" s="103"/>
      <c r="M7" s="103"/>
      <c r="N7" s="103"/>
      <c r="O7" s="103"/>
      <c r="P7" s="103"/>
      <c r="Q7" s="103"/>
    </row>
    <row r="8" spans="1:33" s="35" customFormat="1" ht="15.45" customHeight="1" thickBot="1" x14ac:dyDescent="0.35">
      <c r="A8" s="36"/>
      <c r="B8" s="103"/>
      <c r="C8" s="103"/>
      <c r="D8" s="103"/>
      <c r="E8" s="103"/>
      <c r="F8" s="103"/>
      <c r="G8" s="103"/>
      <c r="H8" s="103"/>
      <c r="I8" s="103"/>
      <c r="J8" s="103"/>
      <c r="K8" s="103"/>
      <c r="L8" s="103"/>
      <c r="M8" s="103"/>
      <c r="N8" s="103"/>
      <c r="O8" s="103"/>
      <c r="P8" s="103"/>
      <c r="Q8" s="103"/>
    </row>
    <row r="9" spans="1:33" ht="34.200000000000003" customHeight="1" thickTop="1" x14ac:dyDescent="0.3">
      <c r="A9" s="175" t="s">
        <v>43</v>
      </c>
      <c r="B9" s="176"/>
      <c r="C9" s="176"/>
      <c r="D9" s="176"/>
      <c r="E9" s="176"/>
      <c r="F9" s="176"/>
      <c r="G9" s="176"/>
      <c r="H9" s="176"/>
      <c r="I9" s="177"/>
    </row>
    <row r="10" spans="1:33" ht="36" customHeight="1" x14ac:dyDescent="0.3">
      <c r="A10" s="178" t="s">
        <v>24</v>
      </c>
      <c r="B10" s="179"/>
      <c r="C10" s="105" t="s">
        <v>260</v>
      </c>
      <c r="D10" s="179" t="s">
        <v>44</v>
      </c>
      <c r="E10" s="179"/>
      <c r="F10" s="105" t="s">
        <v>238</v>
      </c>
      <c r="G10" s="104" t="s">
        <v>45</v>
      </c>
      <c r="H10" s="180" t="s">
        <v>261</v>
      </c>
      <c r="I10" s="181"/>
    </row>
    <row r="11" spans="1:33" ht="36" customHeight="1" thickBot="1" x14ac:dyDescent="0.35">
      <c r="A11" s="150" t="s">
        <v>46</v>
      </c>
      <c r="B11" s="151"/>
      <c r="C11" s="57" t="s">
        <v>124</v>
      </c>
      <c r="D11" s="151" t="s">
        <v>47</v>
      </c>
      <c r="E11" s="151"/>
      <c r="F11" s="57" t="s">
        <v>124</v>
      </c>
      <c r="G11" s="107" t="s">
        <v>48</v>
      </c>
      <c r="H11" s="152">
        <v>46097</v>
      </c>
      <c r="I11" s="153"/>
    </row>
    <row r="12" spans="1:33" ht="22.2" hidden="1" customHeight="1" thickBot="1" x14ac:dyDescent="0.35">
      <c r="A12" s="154" t="s">
        <v>2</v>
      </c>
      <c r="B12" s="155"/>
      <c r="C12" s="155"/>
      <c r="D12" s="155"/>
      <c r="E12" s="155"/>
      <c r="F12" s="155"/>
      <c r="G12" s="155"/>
      <c r="H12" s="155"/>
      <c r="I12" s="155"/>
      <c r="J12" s="156"/>
      <c r="K12" s="156"/>
      <c r="L12" s="156"/>
      <c r="M12" s="156"/>
      <c r="N12" s="156"/>
      <c r="O12" s="157"/>
    </row>
    <row r="13" spans="1:33" ht="165.6" hidden="1" customHeight="1" thickTop="1" x14ac:dyDescent="0.3">
      <c r="A13" s="11" t="s">
        <v>3</v>
      </c>
      <c r="B13" s="19" t="s">
        <v>49</v>
      </c>
      <c r="C13" s="19" t="s">
        <v>4</v>
      </c>
      <c r="D13" s="12" t="s">
        <v>5</v>
      </c>
      <c r="E13" s="12" t="s">
        <v>6</v>
      </c>
      <c r="F13" s="12" t="s">
        <v>7</v>
      </c>
      <c r="G13" s="12" t="s">
        <v>8</v>
      </c>
      <c r="H13" s="12" t="s">
        <v>50</v>
      </c>
      <c r="I13" s="12" t="s">
        <v>51</v>
      </c>
      <c r="J13" s="12" t="s">
        <v>52</v>
      </c>
      <c r="K13" s="12" t="s">
        <v>53</v>
      </c>
      <c r="L13" s="20" t="s">
        <v>54</v>
      </c>
      <c r="M13" s="12" t="s">
        <v>9</v>
      </c>
      <c r="N13" s="12" t="s">
        <v>55</v>
      </c>
      <c r="O13" s="13" t="s">
        <v>56</v>
      </c>
    </row>
    <row r="14" spans="1:33" ht="22.2" hidden="1" customHeight="1" thickTop="1" x14ac:dyDescent="0.3">
      <c r="A14" s="9">
        <v>1</v>
      </c>
      <c r="B14" s="4"/>
      <c r="C14" s="4"/>
      <c r="D14" s="4"/>
      <c r="E14" s="4"/>
      <c r="F14" s="5" t="str">
        <f>IF(E14="","Valor por definir",_xlfn.XLOOKUP(E14,'TABLA DE SMMLV'!$A$1:$A$32,'TABLA DE SMMLV'!$B$1:$B$32,"ERROR"))</f>
        <v>Valor por definir</v>
      </c>
      <c r="G14" s="4"/>
      <c r="H14" s="4"/>
      <c r="I14" s="4" t="str">
        <f t="shared" ref="I14:I20" si="0">IF(F14="","Valor por definir",IFERROR(G14/F14,"Revisar datos"))</f>
        <v>Revisar datos</v>
      </c>
      <c r="J14" s="4"/>
      <c r="K14" s="4"/>
      <c r="L14" s="15">
        <f>H14*J14*K14</f>
        <v>0</v>
      </c>
      <c r="M14" s="16">
        <f t="shared" ref="M14:M21" si="1">L14/$F$21</f>
        <v>0</v>
      </c>
      <c r="N14" s="4"/>
      <c r="O14" s="6"/>
    </row>
    <row r="15" spans="1:33" ht="22.2" hidden="1" customHeight="1" thickTop="1" x14ac:dyDescent="0.3">
      <c r="A15" s="10">
        <v>2</v>
      </c>
      <c r="B15" s="4"/>
      <c r="C15" s="4"/>
      <c r="D15" s="4"/>
      <c r="E15" s="4"/>
      <c r="F15" s="5" t="str">
        <f>IF(E15="","Valor por definir",_xlfn.XLOOKUP(E15,'TABLA DE SMMLV'!$A$1:$A$32,'TABLA DE SMMLV'!$B$1:$B$32,"ERROR"))</f>
        <v>Valor por definir</v>
      </c>
      <c r="G15" s="4"/>
      <c r="H15" s="4"/>
      <c r="I15" s="4" t="str">
        <f t="shared" si="0"/>
        <v>Revisar datos</v>
      </c>
      <c r="J15" s="4"/>
      <c r="K15" s="4"/>
      <c r="L15" s="15">
        <f t="shared" ref="L15:L20" si="2">H15*J15*K15</f>
        <v>0</v>
      </c>
      <c r="M15" s="16">
        <f t="shared" si="1"/>
        <v>0</v>
      </c>
      <c r="N15" s="4"/>
      <c r="O15" s="6"/>
    </row>
    <row r="16" spans="1:33" ht="22.2" hidden="1" customHeight="1" thickTop="1" x14ac:dyDescent="0.3">
      <c r="A16" s="9">
        <v>3</v>
      </c>
      <c r="B16" s="4"/>
      <c r="C16" s="4"/>
      <c r="D16" s="4"/>
      <c r="E16" s="4"/>
      <c r="F16" s="5" t="str">
        <f>IF(E16="","Valor por definir",_xlfn.XLOOKUP(E16,'TABLA DE SMMLV'!$A$1:$A$32,'TABLA DE SMMLV'!$B$1:$B$32,"ERROR"))</f>
        <v>Valor por definir</v>
      </c>
      <c r="G16" s="4"/>
      <c r="H16" s="4"/>
      <c r="I16" s="4" t="str">
        <f t="shared" si="0"/>
        <v>Revisar datos</v>
      </c>
      <c r="J16" s="4"/>
      <c r="K16" s="4"/>
      <c r="L16" s="15">
        <f>H16*J16*K16</f>
        <v>0</v>
      </c>
      <c r="M16" s="16">
        <f t="shared" si="1"/>
        <v>0</v>
      </c>
      <c r="N16" s="4"/>
      <c r="O16" s="6"/>
    </row>
    <row r="17" spans="1:33" ht="22.2" hidden="1" customHeight="1" thickTop="1" x14ac:dyDescent="0.3">
      <c r="A17" s="10">
        <v>4</v>
      </c>
      <c r="B17" s="4"/>
      <c r="C17" s="4"/>
      <c r="D17" s="4"/>
      <c r="E17" s="4"/>
      <c r="F17" s="5" t="str">
        <f>IF(E17="","Valor por definir",_xlfn.XLOOKUP(E17,'TABLA DE SMMLV'!$A$1:$A$32,'TABLA DE SMMLV'!$B$1:$B$32,"ERROR"))</f>
        <v>Valor por definir</v>
      </c>
      <c r="G17" s="4"/>
      <c r="H17" s="4"/>
      <c r="I17" s="4" t="str">
        <f t="shared" si="0"/>
        <v>Revisar datos</v>
      </c>
      <c r="J17" s="4"/>
      <c r="K17" s="4"/>
      <c r="L17" s="15">
        <f>H17*J17*K17</f>
        <v>0</v>
      </c>
      <c r="M17" s="16">
        <f t="shared" si="1"/>
        <v>0</v>
      </c>
      <c r="N17" s="4"/>
      <c r="O17" s="6"/>
    </row>
    <row r="18" spans="1:33" ht="22.2" hidden="1" customHeight="1" thickTop="1" x14ac:dyDescent="0.3">
      <c r="A18" s="9">
        <v>5</v>
      </c>
      <c r="B18" s="4"/>
      <c r="C18" s="4"/>
      <c r="D18" s="4"/>
      <c r="E18" s="4"/>
      <c r="F18" s="5" t="str">
        <f>IF(E18="","Valor por definir",_xlfn.XLOOKUP(E18,'TABLA DE SMMLV'!$A$1:$A$32,'TABLA DE SMMLV'!$B$1:$B$32,"ERROR"))</f>
        <v>Valor por definir</v>
      </c>
      <c r="G18" s="4"/>
      <c r="H18" s="4"/>
      <c r="I18" s="4" t="str">
        <f t="shared" si="0"/>
        <v>Revisar datos</v>
      </c>
      <c r="J18" s="4"/>
      <c r="K18" s="4"/>
      <c r="L18" s="15">
        <f>H18*J18*K18</f>
        <v>0</v>
      </c>
      <c r="M18" s="16">
        <f t="shared" si="1"/>
        <v>0</v>
      </c>
      <c r="N18" s="4"/>
      <c r="O18" s="6"/>
    </row>
    <row r="19" spans="1:33" ht="22.2" hidden="1" customHeight="1" thickTop="1" x14ac:dyDescent="0.3">
      <c r="A19" s="10">
        <v>6</v>
      </c>
      <c r="B19" s="4"/>
      <c r="C19" s="4"/>
      <c r="D19" s="4"/>
      <c r="E19" s="4"/>
      <c r="F19" s="5" t="str">
        <f>IF(E19="","Valor por definir",_xlfn.XLOOKUP(E19,'TABLA DE SMMLV'!$A$1:$A$32,'TABLA DE SMMLV'!$B$1:$B$32,"ERROR"))</f>
        <v>Valor por definir</v>
      </c>
      <c r="G19" s="4"/>
      <c r="H19" s="4"/>
      <c r="I19" s="4" t="str">
        <f t="shared" si="0"/>
        <v>Revisar datos</v>
      </c>
      <c r="J19" s="4"/>
      <c r="K19" s="4"/>
      <c r="L19" s="15">
        <f>H19*J19*K19</f>
        <v>0</v>
      </c>
      <c r="M19" s="16">
        <f t="shared" si="1"/>
        <v>0</v>
      </c>
      <c r="N19" s="4"/>
      <c r="O19" s="6"/>
    </row>
    <row r="20" spans="1:33" ht="22.2" hidden="1" customHeight="1" thickTop="1" x14ac:dyDescent="0.3">
      <c r="A20" s="9">
        <v>7</v>
      </c>
      <c r="B20" s="4"/>
      <c r="C20" s="4"/>
      <c r="D20" s="4"/>
      <c r="E20" s="4"/>
      <c r="F20" s="5" t="str">
        <f>IF(E20="","Valor por definir",_xlfn.XLOOKUP(E20,'TABLA DE SMMLV'!$A$1:$A$32,'TABLA DE SMMLV'!$B$1:$B$32,"ERROR"))</f>
        <v>Valor por definir</v>
      </c>
      <c r="G20" s="4"/>
      <c r="H20" s="4"/>
      <c r="I20" s="4" t="str">
        <f t="shared" si="0"/>
        <v>Revisar datos</v>
      </c>
      <c r="J20" s="4"/>
      <c r="K20" s="4"/>
      <c r="L20" s="15">
        <f t="shared" si="2"/>
        <v>0</v>
      </c>
      <c r="M20" s="16">
        <f t="shared" si="1"/>
        <v>0</v>
      </c>
      <c r="N20" s="4"/>
      <c r="O20" s="6"/>
    </row>
    <row r="21" spans="1:33" ht="22.2" hidden="1" customHeight="1" thickTop="1" x14ac:dyDescent="0.3">
      <c r="A21" s="158" t="s">
        <v>10</v>
      </c>
      <c r="B21" s="159"/>
      <c r="C21" s="101" t="s">
        <v>11</v>
      </c>
      <c r="D21" s="18">
        <v>3411038010</v>
      </c>
      <c r="E21" s="18" t="s">
        <v>12</v>
      </c>
      <c r="F21" s="18">
        <f>D21/1750905</f>
        <v>1948.1571016131657</v>
      </c>
      <c r="G21" s="160" t="s">
        <v>13</v>
      </c>
      <c r="H21" s="160"/>
      <c r="I21" s="160"/>
      <c r="J21" s="160"/>
      <c r="K21" s="160"/>
      <c r="L21" s="7">
        <f>SUM(L14:L20)</f>
        <v>0</v>
      </c>
      <c r="M21" s="17">
        <f t="shared" si="1"/>
        <v>0</v>
      </c>
      <c r="N21" s="7"/>
      <c r="O21" s="8"/>
    </row>
    <row r="22" spans="1:33" ht="6" customHeight="1" thickTop="1" x14ac:dyDescent="0.3"/>
    <row r="23" spans="1:33" ht="13.8" thickBot="1" x14ac:dyDescent="0.35"/>
    <row r="24" spans="1:33" ht="36" customHeight="1" thickTop="1" x14ac:dyDescent="0.3">
      <c r="A24" s="161" t="s">
        <v>57</v>
      </c>
      <c r="B24" s="162"/>
      <c r="C24" s="162"/>
      <c r="D24" s="162"/>
      <c r="E24" s="162"/>
      <c r="F24" s="162"/>
      <c r="G24" s="162"/>
      <c r="H24" s="162"/>
      <c r="I24" s="163"/>
      <c r="J24" s="38"/>
      <c r="K24" s="38"/>
      <c r="L24" s="38"/>
      <c r="M24" s="38"/>
      <c r="N24" s="38"/>
      <c r="O24" s="38"/>
    </row>
    <row r="25" spans="1:33" ht="36" customHeight="1" x14ac:dyDescent="0.3">
      <c r="A25" s="164" t="s">
        <v>58</v>
      </c>
      <c r="B25" s="165"/>
      <c r="C25" s="165"/>
      <c r="D25" s="106" t="s">
        <v>59</v>
      </c>
      <c r="E25" s="166" t="s">
        <v>28</v>
      </c>
      <c r="F25" s="167"/>
      <c r="G25" s="167"/>
      <c r="H25" s="167"/>
      <c r="I25" s="168"/>
      <c r="J25" s="39"/>
      <c r="K25" s="39"/>
      <c r="L25" s="39"/>
      <c r="M25" s="39"/>
      <c r="N25" s="39"/>
      <c r="O25" s="39"/>
    </row>
    <row r="26" spans="1:33" ht="45.6" customHeight="1" thickBot="1" x14ac:dyDescent="0.35">
      <c r="A26" s="169" t="s">
        <v>60</v>
      </c>
      <c r="B26" s="170"/>
      <c r="C26" s="170"/>
      <c r="D26" s="40" t="s">
        <v>189</v>
      </c>
      <c r="E26" s="199" t="s">
        <v>389</v>
      </c>
      <c r="F26" s="200"/>
      <c r="G26" s="200"/>
      <c r="H26" s="200"/>
      <c r="I26" s="201"/>
      <c r="J26" s="41"/>
      <c r="K26" s="41"/>
      <c r="L26" s="41"/>
      <c r="M26" s="41"/>
      <c r="N26" s="41"/>
      <c r="O26" s="41"/>
    </row>
    <row r="27" spans="1:33" ht="14.4" thickTop="1" thickBot="1" x14ac:dyDescent="0.35"/>
    <row r="28" spans="1:33" ht="36" customHeight="1" thickTop="1" x14ac:dyDescent="0.3">
      <c r="A28" s="132" t="s">
        <v>61</v>
      </c>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4"/>
    </row>
    <row r="29" spans="1:33" ht="28.95" customHeight="1" x14ac:dyDescent="0.3">
      <c r="A29" s="137" t="s">
        <v>3</v>
      </c>
      <c r="B29" s="131" t="s">
        <v>62</v>
      </c>
      <c r="C29" s="148" t="s">
        <v>63</v>
      </c>
      <c r="D29" s="130" t="s">
        <v>64</v>
      </c>
      <c r="E29" s="145" t="s">
        <v>65</v>
      </c>
      <c r="F29" s="145"/>
      <c r="G29" s="130" t="s">
        <v>4</v>
      </c>
      <c r="H29" s="146" t="s">
        <v>66</v>
      </c>
      <c r="I29" s="146"/>
      <c r="J29" s="130" t="s">
        <v>67</v>
      </c>
      <c r="K29" s="130" t="s">
        <v>68</v>
      </c>
      <c r="L29" s="130" t="s">
        <v>69</v>
      </c>
      <c r="M29" s="130" t="s">
        <v>70</v>
      </c>
      <c r="N29" s="131" t="s">
        <v>71</v>
      </c>
      <c r="O29" s="124" t="s">
        <v>72</v>
      </c>
      <c r="P29" s="124"/>
      <c r="Q29" s="124"/>
      <c r="R29" s="124"/>
      <c r="S29" s="124"/>
      <c r="T29" s="124"/>
      <c r="U29" s="124"/>
      <c r="V29" s="124"/>
      <c r="W29" s="124"/>
      <c r="X29" s="124"/>
      <c r="Y29" s="124"/>
      <c r="Z29" s="124"/>
      <c r="AA29" s="124"/>
      <c r="AB29" s="124"/>
      <c r="AC29" s="124"/>
      <c r="AD29" s="124"/>
      <c r="AE29" s="124"/>
      <c r="AF29" s="124"/>
      <c r="AG29" s="144"/>
    </row>
    <row r="30" spans="1:33" ht="28.95" customHeight="1" x14ac:dyDescent="0.3">
      <c r="A30" s="137"/>
      <c r="B30" s="131"/>
      <c r="C30" s="148"/>
      <c r="D30" s="130"/>
      <c r="E30" s="145" t="s">
        <v>73</v>
      </c>
      <c r="F30" s="145" t="s">
        <v>74</v>
      </c>
      <c r="G30" s="130"/>
      <c r="H30" s="130" t="s">
        <v>75</v>
      </c>
      <c r="I30" s="146" t="s">
        <v>76</v>
      </c>
      <c r="J30" s="130"/>
      <c r="K30" s="130"/>
      <c r="L30" s="130"/>
      <c r="M30" s="130"/>
      <c r="N30" s="131"/>
      <c r="O30" s="127" t="s">
        <v>77</v>
      </c>
      <c r="P30" s="131" t="s">
        <v>53</v>
      </c>
      <c r="Q30" s="130" t="s">
        <v>78</v>
      </c>
      <c r="R30" s="147" t="s">
        <v>9</v>
      </c>
      <c r="S30" s="129" t="s">
        <v>79</v>
      </c>
      <c r="T30" s="123" t="s">
        <v>80</v>
      </c>
      <c r="U30" s="124"/>
      <c r="V30" s="124"/>
      <c r="W30" s="124"/>
      <c r="X30" s="124"/>
      <c r="Y30" s="124"/>
      <c r="Z30" s="124"/>
      <c r="AA30" s="125"/>
      <c r="AB30" s="126" t="s">
        <v>81</v>
      </c>
      <c r="AC30" s="127"/>
      <c r="AD30" s="128"/>
      <c r="AE30" s="129" t="s">
        <v>82</v>
      </c>
      <c r="AF30" s="129" t="s">
        <v>83</v>
      </c>
      <c r="AG30" s="149" t="s">
        <v>28</v>
      </c>
    </row>
    <row r="31" spans="1:33" ht="124.2" customHeight="1" x14ac:dyDescent="0.3">
      <c r="A31" s="137"/>
      <c r="B31" s="131"/>
      <c r="C31" s="148"/>
      <c r="D31" s="130"/>
      <c r="E31" s="145"/>
      <c r="F31" s="145"/>
      <c r="G31" s="130"/>
      <c r="H31" s="130"/>
      <c r="I31" s="146"/>
      <c r="J31" s="130"/>
      <c r="K31" s="130"/>
      <c r="L31" s="130"/>
      <c r="M31" s="130"/>
      <c r="N31" s="131"/>
      <c r="O31" s="127"/>
      <c r="P31" s="131"/>
      <c r="Q31" s="130"/>
      <c r="R31" s="147"/>
      <c r="S31" s="129"/>
      <c r="T31" s="96" t="s">
        <v>84</v>
      </c>
      <c r="U31" s="97" t="s">
        <v>85</v>
      </c>
      <c r="V31" s="97" t="s">
        <v>86</v>
      </c>
      <c r="W31" s="97" t="s">
        <v>87</v>
      </c>
      <c r="X31" s="97" t="s">
        <v>88</v>
      </c>
      <c r="Y31" s="97" t="s">
        <v>89</v>
      </c>
      <c r="Z31" s="97" t="s">
        <v>90</v>
      </c>
      <c r="AA31" s="98" t="s">
        <v>59</v>
      </c>
      <c r="AB31" s="96" t="s">
        <v>91</v>
      </c>
      <c r="AC31" s="97" t="s">
        <v>92</v>
      </c>
      <c r="AD31" s="98" t="s">
        <v>59</v>
      </c>
      <c r="AE31" s="129"/>
      <c r="AF31" s="129"/>
      <c r="AG31" s="149"/>
    </row>
    <row r="32" spans="1:33" ht="44.4" customHeight="1" x14ac:dyDescent="0.3">
      <c r="A32" s="72">
        <v>1</v>
      </c>
      <c r="B32" s="63">
        <v>128</v>
      </c>
      <c r="C32" s="25" t="s">
        <v>262</v>
      </c>
      <c r="D32" s="25" t="s">
        <v>263</v>
      </c>
      <c r="E32" s="83" t="s">
        <v>264</v>
      </c>
      <c r="F32" s="25" t="s">
        <v>265</v>
      </c>
      <c r="G32" s="84" t="s">
        <v>147</v>
      </c>
      <c r="H32" s="25" t="s">
        <v>130</v>
      </c>
      <c r="I32" s="26">
        <v>1</v>
      </c>
      <c r="J32" s="26" t="s">
        <v>266</v>
      </c>
      <c r="K32" s="27">
        <v>42107</v>
      </c>
      <c r="L32" s="27">
        <v>42369</v>
      </c>
      <c r="M32" s="47">
        <v>2015</v>
      </c>
      <c r="N32" s="28">
        <v>647000000</v>
      </c>
      <c r="O32" s="70">
        <f>N32/(_xlfn.XLOOKUP(M32,'TABLA DE SMMLV'!$A$1:$A$32,'TABLA DE SMMLV'!$B$1:$B$32,"0"))</f>
        <v>1004.1126716846435</v>
      </c>
      <c r="P32" s="88">
        <f>IF(S32="CUMPLE",100%,0%)</f>
        <v>1</v>
      </c>
      <c r="Q32" s="30">
        <f>IF(AF32="CUMPLE",I32*O32*P32,0)</f>
        <v>1004.1126716846435</v>
      </c>
      <c r="R32" s="69">
        <f>Q32/(3411038010/1750905)</f>
        <v>0.51541668320957845</v>
      </c>
      <c r="S32" s="21" t="s">
        <v>118</v>
      </c>
      <c r="T32" s="43" t="s">
        <v>132</v>
      </c>
      <c r="U32" s="31" t="s">
        <v>132</v>
      </c>
      <c r="V32" s="31" t="s">
        <v>132</v>
      </c>
      <c r="W32" s="31" t="s">
        <v>132</v>
      </c>
      <c r="X32" s="31" t="s">
        <v>132</v>
      </c>
      <c r="Y32" s="31" t="s">
        <v>132</v>
      </c>
      <c r="Z32" s="31" t="s">
        <v>132</v>
      </c>
      <c r="AA32" s="44" t="str">
        <f>IF(AND(OR(T32="SI",T32="NO APLICA"),
      OR(U32="SI",U32="NO APLICA"),
      OR(V32="SI",V32="NO APLICA"),
      OR(W32="SI",W32="NO APLICA"),
      OR(X32="SI",X32="NO APLICA"),
      OR(Y32="SI",Y32="NO APLICA"),
      OR(Z32="SI",Z32="NO APLICA")),
   "CUMPLE",
   "NO CUMPLE")</f>
        <v>CUMPLE</v>
      </c>
      <c r="AB32" s="43" t="s">
        <v>133</v>
      </c>
      <c r="AC32" s="31" t="s">
        <v>133</v>
      </c>
      <c r="AD32" s="44" t="str">
        <f>IF(AND(OR(AB32="SI",AB32="NO APLICA"),
      OR(AC32="SI",AC32="NO APLICA")),
   "CUMPLE",
   "NO CUMPLE")</f>
        <v>CUMPLE</v>
      </c>
      <c r="AE32" s="21" t="s">
        <v>133</v>
      </c>
      <c r="AF32" s="46" t="str">
        <f>IF(AND(OR(S32="CUMPLE",S32="NO APLICA"),
      OR(AA32="CUMPLE",AA32="NO APLICA"),
      OR(AD32="CUMPLE",AD32="NO APLICA"),
      OR(AE32="CUMPLE",AE32="NO APLICA")),
   "CUMPLE",
   "NO CUMPLE")</f>
        <v>CUMPLE</v>
      </c>
      <c r="AG32" s="71"/>
    </row>
    <row r="33" spans="1:33" ht="44.4" customHeight="1" x14ac:dyDescent="0.3">
      <c r="A33" s="72">
        <v>2</v>
      </c>
      <c r="B33" s="63">
        <v>425</v>
      </c>
      <c r="C33" s="25" t="s">
        <v>267</v>
      </c>
      <c r="D33" s="25" t="s">
        <v>268</v>
      </c>
      <c r="E33" s="63" t="s">
        <v>269</v>
      </c>
      <c r="F33" s="25" t="s">
        <v>270</v>
      </c>
      <c r="G33" s="84">
        <v>811022</v>
      </c>
      <c r="H33" s="25" t="s">
        <v>130</v>
      </c>
      <c r="I33" s="26">
        <v>1</v>
      </c>
      <c r="J33" s="26" t="s">
        <v>266</v>
      </c>
      <c r="K33" s="27">
        <v>44756</v>
      </c>
      <c r="L33" s="27">
        <v>45198</v>
      </c>
      <c r="M33" s="47">
        <v>2023</v>
      </c>
      <c r="N33" s="28">
        <v>4398954000</v>
      </c>
      <c r="O33" s="70">
        <f>N33/(_xlfn.XLOOKUP(M33,'TABLA DE SMMLV'!$A$1:$A$32,'TABLA DE SMMLV'!$B$1:$B$32,"0"))</f>
        <v>3792.2017241379313</v>
      </c>
      <c r="P33" s="88">
        <f t="shared" ref="P33:P37" si="3">IF(S33="CUMPLE",100%,0%)</f>
        <v>1</v>
      </c>
      <c r="Q33" s="30">
        <f t="shared" ref="Q33:Q37" si="4">IF(AF33="CUMPLE",I33*O33*P33,0)</f>
        <v>3792.2017241379313</v>
      </c>
      <c r="R33" s="69">
        <f t="shared" ref="R33" si="5">Q33/(3411038010/1750905)</f>
        <v>1.9465584787786416</v>
      </c>
      <c r="S33" s="21" t="s">
        <v>118</v>
      </c>
      <c r="T33" s="43" t="s">
        <v>132</v>
      </c>
      <c r="U33" s="31" t="s">
        <v>132</v>
      </c>
      <c r="V33" s="31" t="s">
        <v>132</v>
      </c>
      <c r="W33" s="31" t="s">
        <v>132</v>
      </c>
      <c r="X33" s="31" t="s">
        <v>132</v>
      </c>
      <c r="Y33" s="31" t="s">
        <v>132</v>
      </c>
      <c r="Z33" s="31" t="s">
        <v>132</v>
      </c>
      <c r="AA33" s="44" t="str">
        <f t="shared" ref="AA33:AA38" si="6">IF(AND(OR(T33="SI",T33="NO APLICA"),
      OR(U33="SI",U33="NO APLICA"),
      OR(V33="SI",V33="NO APLICA"),
      OR(W33="SI",W33="NO APLICA"),
      OR(X33="SI",X33="NO APLICA"),
      OR(Y33="SI",Y33="NO APLICA"),
      OR(Z33="SI",Z33="NO APLICA")),
   "CUMPLE",
   "NO CUMPLE")</f>
        <v>CUMPLE</v>
      </c>
      <c r="AB33" s="43" t="s">
        <v>133</v>
      </c>
      <c r="AC33" s="31" t="s">
        <v>133</v>
      </c>
      <c r="AD33" s="44" t="str">
        <f t="shared" ref="AD33:AD38" si="7">IF(AND(OR(AB33="SI",AB33="NO APLICA"),
      OR(AC33="SI",AC33="NO APLICA")),
   "CUMPLE",
   "NO CUMPLE")</f>
        <v>CUMPLE</v>
      </c>
      <c r="AE33" s="21" t="s">
        <v>133</v>
      </c>
      <c r="AF33" s="46" t="str">
        <f>IF(AND(OR(S33="CUMPLE",S33="NO APLICA"),
      OR(AA33="CUMPLE",AA33="NO APLICA"),
      OR(AD33="CUMPLE",AD33="NO APLICA"),
      OR(AE33="CUMPLE",AE33="NO APLICA")),
   "CUMPLE",
   "NO CUMPLE")</f>
        <v>CUMPLE</v>
      </c>
      <c r="AG33" s="71"/>
    </row>
    <row r="34" spans="1:33" ht="187.2" customHeight="1" x14ac:dyDescent="0.3">
      <c r="A34" s="72">
        <v>3</v>
      </c>
      <c r="B34" s="63">
        <v>224</v>
      </c>
      <c r="C34" s="25" t="s">
        <v>271</v>
      </c>
      <c r="D34" s="25" t="s">
        <v>272</v>
      </c>
      <c r="E34" s="63" t="s">
        <v>273</v>
      </c>
      <c r="F34" s="25" t="s">
        <v>274</v>
      </c>
      <c r="G34" s="84" t="s">
        <v>147</v>
      </c>
      <c r="H34" s="25" t="s">
        <v>130</v>
      </c>
      <c r="I34" s="26">
        <v>1</v>
      </c>
      <c r="J34" s="26" t="s">
        <v>266</v>
      </c>
      <c r="K34" s="27">
        <v>42135</v>
      </c>
      <c r="L34" s="27">
        <v>42379</v>
      </c>
      <c r="M34" s="47">
        <v>2016</v>
      </c>
      <c r="N34" s="28">
        <v>558891270</v>
      </c>
      <c r="O34" s="70">
        <f>N34/(_xlfn.XLOOKUP(M34,'TABLA DE SMMLV'!$A$1:$A$32,'TABLA DE SMMLV'!$B$1:$B$32,"0"))</f>
        <v>810.62880192152056</v>
      </c>
      <c r="P34" s="88">
        <f t="shared" si="3"/>
        <v>1</v>
      </c>
      <c r="Q34" s="30">
        <f t="shared" si="4"/>
        <v>0</v>
      </c>
      <c r="R34" s="69">
        <f t="shared" ref="R34:R39" si="8">Q34/(3411038010/1750905)</f>
        <v>0</v>
      </c>
      <c r="S34" s="21" t="s">
        <v>118</v>
      </c>
      <c r="T34" s="43" t="s">
        <v>132</v>
      </c>
      <c r="U34" s="31" t="s">
        <v>132</v>
      </c>
      <c r="V34" s="31" t="s">
        <v>204</v>
      </c>
      <c r="W34" s="31" t="s">
        <v>132</v>
      </c>
      <c r="X34" s="31" t="s">
        <v>204</v>
      </c>
      <c r="Y34" s="31" t="s">
        <v>132</v>
      </c>
      <c r="Z34" s="31" t="s">
        <v>132</v>
      </c>
      <c r="AA34" s="44" t="str">
        <f>IF(AND(OR(T34="SI",T34="NO APLICA"),
      OR(U34="SI",U34="NO APLICA"),
      OR(V34="SI",V34="NO APLICA"),
      OR(W34="SI",W34="NO APLICA"),
      OR(X34="SI",X34="NO APLICA"),
      OR(Y34="SI",Y34="NO APLICA"),
      OR(Z34="SI",Z34="NO APLICA")),
   "CUMPLE",
   "NO CUMPLE")</f>
        <v>NO CUMPLE</v>
      </c>
      <c r="AB34" s="43" t="s">
        <v>133</v>
      </c>
      <c r="AC34" s="31" t="s">
        <v>133</v>
      </c>
      <c r="AD34" s="44" t="str">
        <f t="shared" si="7"/>
        <v>CUMPLE</v>
      </c>
      <c r="AE34" s="21" t="s">
        <v>133</v>
      </c>
      <c r="AF34" s="46" t="str">
        <f>IF(AND(OR(S34="CUMPLE",S34="NO APLICA"),
      OR(AA34="CUMPLE",AA34="NO APLICA"),
      OR(AD34="CUMPLE",AD34="NO APLICA"),
      OR(AE34="CUMPLE",AE34="NO APLICA")),
   "CUMPLE",
   "NO CUMPLE")</f>
        <v>NO CUMPLE</v>
      </c>
      <c r="AG34" s="214" t="s">
        <v>386</v>
      </c>
    </row>
    <row r="35" spans="1:33" ht="44.4" customHeight="1" x14ac:dyDescent="0.3">
      <c r="A35" s="72">
        <v>4</v>
      </c>
      <c r="B35" s="63">
        <v>127</v>
      </c>
      <c r="C35" s="25" t="s">
        <v>275</v>
      </c>
      <c r="D35" s="25" t="s">
        <v>276</v>
      </c>
      <c r="E35" s="63" t="s">
        <v>277</v>
      </c>
      <c r="F35" s="25" t="s">
        <v>278</v>
      </c>
      <c r="G35" s="84" t="s">
        <v>279</v>
      </c>
      <c r="H35" s="25" t="s">
        <v>130</v>
      </c>
      <c r="I35" s="26">
        <v>1</v>
      </c>
      <c r="J35" s="26" t="s">
        <v>266</v>
      </c>
      <c r="K35" s="27">
        <v>41926</v>
      </c>
      <c r="L35" s="27">
        <v>42226</v>
      </c>
      <c r="M35" s="47">
        <v>2015</v>
      </c>
      <c r="N35" s="28">
        <v>730573800</v>
      </c>
      <c r="O35" s="70">
        <f>N35/(_xlfn.XLOOKUP(M35,'TABLA DE SMMLV'!$A$1:$A$32,'TABLA DE SMMLV'!$B$1:$B$32,"0"))</f>
        <v>1133.8151625669279</v>
      </c>
      <c r="P35" s="88">
        <f t="shared" si="3"/>
        <v>1</v>
      </c>
      <c r="Q35" s="30">
        <f>IF(AF35="CUMPLE",I35*O35*P35,0)</f>
        <v>1133.8151625669279</v>
      </c>
      <c r="R35" s="69">
        <f t="shared" si="8"/>
        <v>0.58199370144639551</v>
      </c>
      <c r="S35" s="21" t="s">
        <v>118</v>
      </c>
      <c r="T35" s="43" t="s">
        <v>132</v>
      </c>
      <c r="U35" s="31" t="s">
        <v>132</v>
      </c>
      <c r="V35" s="31" t="s">
        <v>132</v>
      </c>
      <c r="W35" s="31" t="s">
        <v>132</v>
      </c>
      <c r="X35" s="31" t="s">
        <v>132</v>
      </c>
      <c r="Y35" s="31" t="s">
        <v>132</v>
      </c>
      <c r="Z35" s="31" t="s">
        <v>132</v>
      </c>
      <c r="AA35" s="44" t="str">
        <f>IF(AND(OR(T35="SI",T35="NO APLICA"),
      OR(U35="SI",U35="NO APLICA"),
      OR(V35="SI",V35="NO APLICA"),
      OR(W35="SI",W35="NO APLICA"),
      OR(X35="SI",X35="NO APLICA"),
      OR(Y35="SI",Y35="NO APLICA"),
      OR(Z35="SI",Z35="NO APLICA")),
   "CUMPLE",
   "NO CUMPLE")</f>
        <v>CUMPLE</v>
      </c>
      <c r="AB35" s="43" t="s">
        <v>133</v>
      </c>
      <c r="AC35" s="31" t="s">
        <v>133</v>
      </c>
      <c r="AD35" s="44" t="str">
        <f>IF(AND(OR(AB35="SI",AB35="NO APLICA"),
      OR(AC35="SI",AC35="NO APLICA")),
   "CUMPLE",
   "NO CUMPLE")</f>
        <v>CUMPLE</v>
      </c>
      <c r="AE35" s="21" t="s">
        <v>133</v>
      </c>
      <c r="AF35" s="46" t="str">
        <f>IF(AND(OR(S35="CUMPLE",S35="NO APLICA"),
      OR(AA35="CUMPLE",AA35="NO APLICA"),
      OR(AD35="CUMPLE",AD35="NO APLICA"),
      OR(AE35="CUMPLE",AE35="NO APLICA")),
   "CUMPLE",
   "NO CUMPLE")</f>
        <v>CUMPLE</v>
      </c>
      <c r="AG35" s="215" t="s">
        <v>387</v>
      </c>
    </row>
    <row r="36" spans="1:33" ht="44.4" customHeight="1" x14ac:dyDescent="0.3">
      <c r="A36" s="22">
        <v>5</v>
      </c>
      <c r="B36" s="63">
        <v>217</v>
      </c>
      <c r="C36" s="25" t="s">
        <v>280</v>
      </c>
      <c r="D36" s="25" t="s">
        <v>281</v>
      </c>
      <c r="E36" s="63" t="s">
        <v>282</v>
      </c>
      <c r="F36" s="25" t="s">
        <v>283</v>
      </c>
      <c r="G36" s="84" t="s">
        <v>147</v>
      </c>
      <c r="H36" s="25" t="s">
        <v>130</v>
      </c>
      <c r="I36" s="26">
        <v>1</v>
      </c>
      <c r="J36" s="26" t="s">
        <v>266</v>
      </c>
      <c r="K36" s="27">
        <v>42636</v>
      </c>
      <c r="L36" s="27">
        <v>42727</v>
      </c>
      <c r="M36" s="47">
        <v>2016</v>
      </c>
      <c r="N36" s="28">
        <f>240000000</f>
        <v>240000000</v>
      </c>
      <c r="O36" s="29">
        <f>N36/(_xlfn.XLOOKUP(M36,'TABLA DE SMMLV'!$A$1:$A$32,'TABLA DE SMMLV'!$B$1:$B$32,"0"))</f>
        <v>348.10154121957373</v>
      </c>
      <c r="P36" s="88">
        <f t="shared" si="3"/>
        <v>1</v>
      </c>
      <c r="Q36" s="30">
        <f>IF(AF36="CUMPLE",I36*O36*P36,0)</f>
        <v>348.10154121957373</v>
      </c>
      <c r="R36" s="69">
        <f t="shared" si="8"/>
        <v>0.17868247942187479</v>
      </c>
      <c r="S36" s="21" t="s">
        <v>118</v>
      </c>
      <c r="T36" s="43" t="s">
        <v>132</v>
      </c>
      <c r="U36" s="31" t="s">
        <v>132</v>
      </c>
      <c r="V36" s="31" t="s">
        <v>132</v>
      </c>
      <c r="W36" s="31" t="s">
        <v>132</v>
      </c>
      <c r="X36" s="31" t="s">
        <v>132</v>
      </c>
      <c r="Y36" s="31" t="s">
        <v>132</v>
      </c>
      <c r="Z36" s="31" t="s">
        <v>132</v>
      </c>
      <c r="AA36" s="44" t="str">
        <f t="shared" si="6"/>
        <v>CUMPLE</v>
      </c>
      <c r="AB36" s="43" t="s">
        <v>133</v>
      </c>
      <c r="AC36" s="31" t="s">
        <v>133</v>
      </c>
      <c r="AD36" s="44" t="str">
        <f t="shared" si="7"/>
        <v>CUMPLE</v>
      </c>
      <c r="AE36" s="21" t="s">
        <v>133</v>
      </c>
      <c r="AF36" s="46" t="str">
        <f t="shared" ref="AF36:AF38" si="9">IF(AND(OR(S36="CUMPLE",S36="NO APLICA"),
      OR(AA36="CUMPLE",AA36="NO APLICA"),
      OR(AD36="CUMPLE",AD36="NO APLICA"),
      OR(AE36="CUMPLE",AE36="NO APLICA")),
   "CUMPLE",
   "NO CUMPLE")</f>
        <v>CUMPLE</v>
      </c>
      <c r="AG36" s="216" t="s">
        <v>387</v>
      </c>
    </row>
    <row r="37" spans="1:33" ht="343.2" x14ac:dyDescent="0.3">
      <c r="A37" s="22">
        <v>6</v>
      </c>
      <c r="B37" s="63">
        <v>238</v>
      </c>
      <c r="C37" s="25" t="s">
        <v>284</v>
      </c>
      <c r="D37" s="25" t="s">
        <v>285</v>
      </c>
      <c r="E37" s="63" t="s">
        <v>286</v>
      </c>
      <c r="F37" s="25" t="s">
        <v>287</v>
      </c>
      <c r="G37" s="84" t="s">
        <v>147</v>
      </c>
      <c r="H37" s="25" t="s">
        <v>130</v>
      </c>
      <c r="I37" s="26">
        <v>1</v>
      </c>
      <c r="J37" s="26" t="s">
        <v>266</v>
      </c>
      <c r="K37" s="27">
        <v>42828</v>
      </c>
      <c r="L37" s="27">
        <v>43149</v>
      </c>
      <c r="M37" s="47">
        <v>2018</v>
      </c>
      <c r="N37" s="28">
        <v>1548190000</v>
      </c>
      <c r="O37" s="29">
        <f>N37/(_xlfn.XLOOKUP(M37,'TABLA DE SMMLV'!$A$1:$A$32,'TABLA DE SMMLV'!$B$1:$B$32,"0"))</f>
        <v>1981.7034926437648</v>
      </c>
      <c r="P37" s="88">
        <f t="shared" si="3"/>
        <v>1</v>
      </c>
      <c r="Q37" s="30">
        <f t="shared" si="4"/>
        <v>0</v>
      </c>
      <c r="R37" s="69">
        <f t="shared" si="8"/>
        <v>0</v>
      </c>
      <c r="S37" s="21" t="s">
        <v>118</v>
      </c>
      <c r="T37" s="43" t="s">
        <v>132</v>
      </c>
      <c r="U37" s="31" t="s">
        <v>132</v>
      </c>
      <c r="V37" s="31" t="s">
        <v>132</v>
      </c>
      <c r="W37" s="31" t="s">
        <v>132</v>
      </c>
      <c r="X37" s="31" t="s">
        <v>204</v>
      </c>
      <c r="Y37" s="31" t="s">
        <v>132</v>
      </c>
      <c r="Z37" s="31" t="s">
        <v>132</v>
      </c>
      <c r="AA37" s="44" t="str">
        <f t="shared" si="6"/>
        <v>NO CUMPLE</v>
      </c>
      <c r="AB37" s="43" t="s">
        <v>133</v>
      </c>
      <c r="AC37" s="31" t="s">
        <v>133</v>
      </c>
      <c r="AD37" s="44" t="str">
        <f t="shared" si="7"/>
        <v>CUMPLE</v>
      </c>
      <c r="AE37" s="21" t="s">
        <v>133</v>
      </c>
      <c r="AF37" s="46" t="str">
        <f t="shared" si="9"/>
        <v>NO CUMPLE</v>
      </c>
      <c r="AG37" s="215" t="s">
        <v>388</v>
      </c>
    </row>
    <row r="38" spans="1:33" ht="44.4" customHeight="1" x14ac:dyDescent="0.3">
      <c r="A38" s="32">
        <v>7</v>
      </c>
      <c r="B38" s="63">
        <v>150</v>
      </c>
      <c r="C38" s="25" t="s">
        <v>288</v>
      </c>
      <c r="D38" s="25" t="s">
        <v>289</v>
      </c>
      <c r="E38" s="63">
        <v>4600001187</v>
      </c>
      <c r="F38" s="25" t="s">
        <v>290</v>
      </c>
      <c r="G38" s="84" t="s">
        <v>147</v>
      </c>
      <c r="H38" s="25" t="s">
        <v>170</v>
      </c>
      <c r="I38" s="26">
        <v>0.5</v>
      </c>
      <c r="J38" s="26" t="s">
        <v>266</v>
      </c>
      <c r="K38" s="27">
        <v>41603</v>
      </c>
      <c r="L38" s="27">
        <v>42090</v>
      </c>
      <c r="M38" s="47">
        <v>2015</v>
      </c>
      <c r="N38" s="28">
        <v>2110476159</v>
      </c>
      <c r="O38" s="29">
        <f>N38/(_xlfn.XLOOKUP(M38,'TABLA DE SMMLV'!$A$1:$A$32,'TABLA DE SMMLV'!$B$1:$B$32,"0"))</f>
        <v>3275.3568076356019</v>
      </c>
      <c r="P38" s="88">
        <f>IF(S38="CUMPLE",100%,0%)</f>
        <v>1</v>
      </c>
      <c r="Q38" s="30">
        <f>IF(AF38="CUMPLE",I38*O38*P38,0)</f>
        <v>1637.6784038178009</v>
      </c>
      <c r="R38" s="69">
        <f t="shared" si="8"/>
        <v>0.84062953776249683</v>
      </c>
      <c r="S38" s="21" t="s">
        <v>118</v>
      </c>
      <c r="T38" s="43" t="s">
        <v>132</v>
      </c>
      <c r="U38" s="31" t="s">
        <v>132</v>
      </c>
      <c r="V38" s="31" t="s">
        <v>132</v>
      </c>
      <c r="W38" s="31" t="s">
        <v>132</v>
      </c>
      <c r="X38" s="31" t="s">
        <v>132</v>
      </c>
      <c r="Y38" s="31" t="s">
        <v>132</v>
      </c>
      <c r="Z38" s="31" t="s">
        <v>132</v>
      </c>
      <c r="AA38" s="44" t="str">
        <f t="shared" si="6"/>
        <v>CUMPLE</v>
      </c>
      <c r="AB38" s="43" t="s">
        <v>133</v>
      </c>
      <c r="AC38" s="31" t="s">
        <v>133</v>
      </c>
      <c r="AD38" s="44" t="str">
        <f t="shared" si="7"/>
        <v>CUMPLE</v>
      </c>
      <c r="AE38" s="21" t="s">
        <v>133</v>
      </c>
      <c r="AF38" s="46" t="str">
        <f t="shared" si="9"/>
        <v>CUMPLE</v>
      </c>
      <c r="AG38" s="45"/>
    </row>
    <row r="39" spans="1:33" ht="34.200000000000003" customHeight="1" thickBot="1" x14ac:dyDescent="0.35">
      <c r="A39" s="138" t="s">
        <v>93</v>
      </c>
      <c r="B39" s="139"/>
      <c r="C39" s="139"/>
      <c r="D39" s="139"/>
      <c r="E39" s="139"/>
      <c r="F39" s="139"/>
      <c r="G39" s="139"/>
      <c r="H39" s="139"/>
      <c r="I39" s="139"/>
      <c r="J39" s="139"/>
      <c r="K39" s="139"/>
      <c r="L39" s="139"/>
      <c r="M39" s="139"/>
      <c r="N39" s="139"/>
      <c r="O39" s="139"/>
      <c r="P39" s="140"/>
      <c r="Q39" s="48">
        <f>SUM(Q32:Q38)</f>
        <v>7915.9095034268776</v>
      </c>
      <c r="R39" s="49">
        <f t="shared" si="8"/>
        <v>4.0632808806189873</v>
      </c>
      <c r="S39" s="141"/>
      <c r="T39" s="142"/>
      <c r="U39" s="142"/>
      <c r="V39" s="142"/>
      <c r="W39" s="142"/>
      <c r="X39" s="142"/>
      <c r="Y39" s="142"/>
      <c r="Z39" s="142"/>
      <c r="AA39" s="142"/>
      <c r="AB39" s="142"/>
      <c r="AC39" s="142"/>
      <c r="AD39" s="142"/>
      <c r="AE39" s="142"/>
      <c r="AF39" s="142"/>
      <c r="AG39" s="143"/>
    </row>
    <row r="40" spans="1:33" ht="13.8" thickTop="1" x14ac:dyDescent="0.3">
      <c r="R40" s="73"/>
    </row>
    <row r="41" spans="1:33" ht="6" customHeight="1" x14ac:dyDescent="0.3">
      <c r="O41" s="42"/>
    </row>
    <row r="42" spans="1:33" ht="6" customHeight="1" thickBot="1" x14ac:dyDescent="0.35">
      <c r="R42" s="73"/>
    </row>
    <row r="43" spans="1:33" ht="36" customHeight="1" thickTop="1" x14ac:dyDescent="0.3">
      <c r="A43" s="132" t="s">
        <v>94</v>
      </c>
      <c r="B43" s="133"/>
      <c r="C43" s="133"/>
      <c r="D43" s="133"/>
      <c r="E43" s="133"/>
      <c r="F43" s="133"/>
      <c r="G43" s="133"/>
      <c r="H43" s="133"/>
      <c r="I43" s="133"/>
      <c r="J43" s="133"/>
      <c r="K43" s="134"/>
    </row>
    <row r="44" spans="1:33" ht="52.2" customHeight="1" x14ac:dyDescent="0.3">
      <c r="A44" s="55" t="s">
        <v>95</v>
      </c>
      <c r="B44" s="99" t="s">
        <v>96</v>
      </c>
      <c r="C44" s="99" t="s">
        <v>97</v>
      </c>
      <c r="D44" s="99" t="s">
        <v>98</v>
      </c>
      <c r="E44" s="99" t="s">
        <v>99</v>
      </c>
      <c r="F44" s="99" t="s">
        <v>100</v>
      </c>
      <c r="G44" s="99" t="s">
        <v>56</v>
      </c>
      <c r="H44" s="135" t="s">
        <v>28</v>
      </c>
      <c r="I44" s="135"/>
      <c r="J44" s="135"/>
      <c r="K44" s="136"/>
    </row>
    <row r="45" spans="1:33" ht="48" customHeight="1" x14ac:dyDescent="0.3">
      <c r="A45" s="22" t="s">
        <v>101</v>
      </c>
      <c r="B45" s="50" t="s">
        <v>102</v>
      </c>
      <c r="C45" s="95">
        <v>5</v>
      </c>
      <c r="D45" s="95">
        <v>7</v>
      </c>
      <c r="E45" s="51">
        <f>COUNT(B32:B38)</f>
        <v>7</v>
      </c>
      <c r="F45" s="95" t="s">
        <v>103</v>
      </c>
      <c r="G45" s="31" t="s">
        <v>118</v>
      </c>
      <c r="H45" s="121"/>
      <c r="I45" s="121"/>
      <c r="J45" s="121"/>
      <c r="K45" s="122"/>
    </row>
    <row r="46" spans="1:33" ht="48" customHeight="1" x14ac:dyDescent="0.3">
      <c r="A46" s="22">
        <v>2</v>
      </c>
      <c r="B46" s="50" t="s">
        <v>104</v>
      </c>
      <c r="C46" s="120" t="s">
        <v>105</v>
      </c>
      <c r="D46" s="120"/>
      <c r="E46" s="53">
        <f>R39</f>
        <v>4.0632808806189873</v>
      </c>
      <c r="F46" s="95" t="s">
        <v>106</v>
      </c>
      <c r="G46" s="31" t="s">
        <v>118</v>
      </c>
      <c r="H46" s="121"/>
      <c r="I46" s="121"/>
      <c r="J46" s="121"/>
      <c r="K46" s="122"/>
    </row>
    <row r="47" spans="1:33" ht="48" customHeight="1" x14ac:dyDescent="0.3">
      <c r="A47" s="22">
        <v>3</v>
      </c>
      <c r="B47" s="50" t="s">
        <v>107</v>
      </c>
      <c r="C47" s="120" t="s">
        <v>108</v>
      </c>
      <c r="D47" s="120"/>
      <c r="E47" s="53">
        <f>MAX(R32:R38)</f>
        <v>1.9465584787786416</v>
      </c>
      <c r="F47" s="95" t="s">
        <v>109</v>
      </c>
      <c r="G47" s="31" t="s">
        <v>118</v>
      </c>
      <c r="H47" s="121"/>
      <c r="I47" s="121"/>
      <c r="J47" s="121"/>
      <c r="K47" s="122"/>
    </row>
    <row r="48" spans="1:33" ht="48" customHeight="1" x14ac:dyDescent="0.3">
      <c r="A48" s="22">
        <v>4</v>
      </c>
      <c r="B48" s="50" t="s">
        <v>110</v>
      </c>
      <c r="C48" s="120" t="s">
        <v>111</v>
      </c>
      <c r="D48" s="120"/>
      <c r="E48" s="51" t="s">
        <v>147</v>
      </c>
      <c r="F48" s="95" t="s">
        <v>112</v>
      </c>
      <c r="G48" s="31" t="s">
        <v>118</v>
      </c>
      <c r="H48" s="121"/>
      <c r="I48" s="121"/>
      <c r="J48" s="121"/>
      <c r="K48" s="122"/>
    </row>
    <row r="49" spans="1:11" ht="48" customHeight="1" x14ac:dyDescent="0.3">
      <c r="A49" s="22">
        <v>5</v>
      </c>
      <c r="B49" s="50" t="s">
        <v>113</v>
      </c>
      <c r="C49" s="120" t="s">
        <v>114</v>
      </c>
      <c r="D49" s="120"/>
      <c r="E49" s="52" t="s">
        <v>266</v>
      </c>
      <c r="F49" s="95" t="s">
        <v>115</v>
      </c>
      <c r="G49" s="31" t="s">
        <v>118</v>
      </c>
      <c r="H49" s="121"/>
      <c r="I49" s="121"/>
      <c r="J49" s="121"/>
      <c r="K49" s="122"/>
    </row>
    <row r="50" spans="1:11" ht="48" customHeight="1" x14ac:dyDescent="0.3">
      <c r="A50" s="22">
        <v>6</v>
      </c>
      <c r="B50" s="50" t="s">
        <v>116</v>
      </c>
      <c r="C50" s="120" t="s">
        <v>116</v>
      </c>
      <c r="D50" s="120"/>
      <c r="E50" s="51" t="s">
        <v>149</v>
      </c>
      <c r="F50" s="95" t="s">
        <v>117</v>
      </c>
      <c r="G50" s="31" t="s">
        <v>118</v>
      </c>
      <c r="H50" s="121"/>
      <c r="I50" s="121"/>
      <c r="J50" s="121"/>
      <c r="K50" s="122"/>
    </row>
    <row r="51" spans="1:11" ht="48" customHeight="1" thickBot="1" x14ac:dyDescent="0.35">
      <c r="A51" s="54">
        <v>7</v>
      </c>
      <c r="B51" s="110" t="s">
        <v>118</v>
      </c>
      <c r="C51" s="110"/>
      <c r="D51" s="110"/>
      <c r="E51" s="110"/>
      <c r="F51" s="110"/>
      <c r="G51" s="40" t="str">
        <f>IF(COUNTIF(G45:G50,"CUMPLE")+COUNTIF(G45:G50,"NO APLICA")=ROWS(G45:G50),"CUMPLE","NO CUMPLE")</f>
        <v>CUMPLE</v>
      </c>
      <c r="H51" s="111"/>
      <c r="I51" s="111"/>
      <c r="J51" s="111"/>
      <c r="K51" s="112"/>
    </row>
    <row r="52" spans="1:11" ht="6" customHeight="1" thickTop="1" thickBot="1" x14ac:dyDescent="0.35"/>
    <row r="53" spans="1:11" ht="46.95" customHeight="1" thickTop="1" x14ac:dyDescent="0.3">
      <c r="A53" s="113" t="s">
        <v>381</v>
      </c>
      <c r="B53" s="114"/>
      <c r="C53" s="114"/>
      <c r="D53" s="114"/>
      <c r="E53" s="114"/>
      <c r="F53" s="114"/>
      <c r="G53" s="114"/>
      <c r="H53" s="114"/>
      <c r="I53" s="114"/>
      <c r="J53" s="114"/>
      <c r="K53" s="115"/>
    </row>
    <row r="54" spans="1:11" ht="46.95" customHeight="1" thickBot="1" x14ac:dyDescent="0.35">
      <c r="A54" s="116" t="s">
        <v>382</v>
      </c>
      <c r="B54" s="117"/>
      <c r="C54" s="117"/>
      <c r="D54" s="117"/>
      <c r="E54" s="117"/>
      <c r="F54" s="117"/>
      <c r="G54" s="117"/>
      <c r="H54" s="117"/>
      <c r="I54" s="117"/>
      <c r="J54" s="206" t="s">
        <v>35</v>
      </c>
      <c r="K54" s="207"/>
    </row>
    <row r="55" spans="1:11" ht="48" customHeight="1" thickTop="1" thickBot="1" x14ac:dyDescent="0.35">
      <c r="A55" s="208" t="s">
        <v>383</v>
      </c>
      <c r="B55" s="209"/>
      <c r="C55" s="209"/>
      <c r="D55" s="209"/>
      <c r="E55" s="209"/>
      <c r="F55" s="209"/>
      <c r="G55" s="209"/>
      <c r="H55" s="209"/>
      <c r="I55" s="209"/>
      <c r="J55" s="209"/>
      <c r="K55" s="210"/>
    </row>
    <row r="56" spans="1:11" ht="13.8" thickTop="1" x14ac:dyDescent="0.3"/>
  </sheetData>
  <sheetProtection formatColumns="0" formatRows="0"/>
  <mergeCells count="66">
    <mergeCell ref="A55:K55"/>
    <mergeCell ref="B51:F51"/>
    <mergeCell ref="H51:K51"/>
    <mergeCell ref="A53:K53"/>
    <mergeCell ref="A54:I54"/>
    <mergeCell ref="J54:K54"/>
    <mergeCell ref="C48:D48"/>
    <mergeCell ref="H48:K48"/>
    <mergeCell ref="C49:D49"/>
    <mergeCell ref="H49:K49"/>
    <mergeCell ref="C50:D50"/>
    <mergeCell ref="H50:K50"/>
    <mergeCell ref="C47:D47"/>
    <mergeCell ref="H47:K47"/>
    <mergeCell ref="T30:AA30"/>
    <mergeCell ref="AB30:AD30"/>
    <mergeCell ref="AE30:AE31"/>
    <mergeCell ref="K29:K31"/>
    <mergeCell ref="L29:L31"/>
    <mergeCell ref="M29:M31"/>
    <mergeCell ref="N29:N31"/>
    <mergeCell ref="G29:G31"/>
    <mergeCell ref="A43:K43"/>
    <mergeCell ref="H44:K44"/>
    <mergeCell ref="H45:K45"/>
    <mergeCell ref="C46:D46"/>
    <mergeCell ref="H46:K46"/>
    <mergeCell ref="A29:A31"/>
    <mergeCell ref="A39:P39"/>
    <mergeCell ref="S39:AG39"/>
    <mergeCell ref="O29:AG29"/>
    <mergeCell ref="E30:E31"/>
    <mergeCell ref="F30:F31"/>
    <mergeCell ref="H30:H31"/>
    <mergeCell ref="I30:I31"/>
    <mergeCell ref="O30:O31"/>
    <mergeCell ref="P30:P31"/>
    <mergeCell ref="Q30:Q31"/>
    <mergeCell ref="R30:R31"/>
    <mergeCell ref="S30:S31"/>
    <mergeCell ref="H29:I29"/>
    <mergeCell ref="J29:J31"/>
    <mergeCell ref="B29:B31"/>
    <mergeCell ref="C29:C31"/>
    <mergeCell ref="D29:D31"/>
    <mergeCell ref="E29:F29"/>
    <mergeCell ref="A28:AG28"/>
    <mergeCell ref="AF30:AF31"/>
    <mergeCell ref="AG30:AG31"/>
    <mergeCell ref="A11:B11"/>
    <mergeCell ref="D11:E11"/>
    <mergeCell ref="H11:I11"/>
    <mergeCell ref="A12:O12"/>
    <mergeCell ref="A21:B21"/>
    <mergeCell ref="G21:K21"/>
    <mergeCell ref="A24:I24"/>
    <mergeCell ref="A25:C25"/>
    <mergeCell ref="E25:I25"/>
    <mergeCell ref="A26:C26"/>
    <mergeCell ref="E26:I26"/>
    <mergeCell ref="A1:AG4"/>
    <mergeCell ref="B5:AG6"/>
    <mergeCell ref="A9:I9"/>
    <mergeCell ref="A10:B10"/>
    <mergeCell ref="D10:E10"/>
    <mergeCell ref="H10:I10"/>
  </mergeCells>
  <conditionalFormatting sqref="B48:B49">
    <cfRule type="duplicateValues" dxfId="14" priority="17"/>
  </conditionalFormatting>
  <conditionalFormatting sqref="D26 G45:G51">
    <cfRule type="cellIs" dxfId="13" priority="18" operator="equal">
      <formula>"CUMPLE"</formula>
    </cfRule>
    <cfRule type="cellIs" dxfId="12" priority="19" operator="equal">
      <formula>"NO CUMPLE"</formula>
    </cfRule>
    <cfRule type="cellIs" dxfId="11" priority="20" operator="equal">
      <formula>"SI"</formula>
    </cfRule>
    <cfRule type="cellIs" dxfId="10" priority="21" operator="equal">
      <formula>"NO"</formula>
    </cfRule>
  </conditionalFormatting>
  <conditionalFormatting sqref="S32:AF38">
    <cfRule type="cellIs" dxfId="9" priority="13" operator="equal">
      <formula>"CUMPLE"</formula>
    </cfRule>
    <cfRule type="cellIs" dxfId="8" priority="14" operator="equal">
      <formula>"NO CUMPLE"</formula>
    </cfRule>
    <cfRule type="cellIs" dxfId="7" priority="15" operator="equal">
      <formula>"SI"</formula>
    </cfRule>
    <cfRule type="cellIs" dxfId="6" priority="16" operator="equal">
      <formula>"NO"</formula>
    </cfRule>
  </conditionalFormatting>
  <conditionalFormatting sqref="J54">
    <cfRule type="cellIs" dxfId="5" priority="4" operator="equal">
      <formula>"RECHAZADO"</formula>
    </cfRule>
    <cfRule type="cellIs" dxfId="4" priority="5" operator="equal">
      <formula>"HABILITADO"</formula>
    </cfRule>
    <cfRule type="cellIs" dxfId="3" priority="6" operator="equal">
      <formula>"NO HABILITADO"</formula>
    </cfRule>
  </conditionalFormatting>
  <conditionalFormatting sqref="J54:K54">
    <cfRule type="cellIs" dxfId="2" priority="2" operator="equal">
      <formula>"CUMPLE"</formula>
    </cfRule>
    <cfRule type="cellIs" dxfId="1" priority="3" operator="equal">
      <formula>"RECHAZADO"</formula>
    </cfRule>
  </conditionalFormatting>
  <conditionalFormatting sqref="A55:K55">
    <cfRule type="containsText" dxfId="0" priority="1" operator="containsText" text="RECHAZO">
      <formula>NOT(ISERROR(SEARCH("RECHAZO",A55)))</formula>
    </cfRule>
  </conditionalFormatting>
  <dataValidations count="11">
    <dataValidation type="list" allowBlank="1" sqref="O14:O21 N13 L13" xr:uid="{ECB17D9E-B815-4593-80C6-452012DC5D8E}">
      <formula1>"CUMPLE,NO CUMPLE,N/A"</formula1>
    </dataValidation>
    <dataValidation type="list" allowBlank="1" sqref="O21" xr:uid="{B17C6BFF-A8B3-4746-BCED-A16149F2D29C}">
      <formula1>"CUMPLE,NO CUMPLE"</formula1>
    </dataValidation>
    <dataValidation type="list" allowBlank="1" sqref="C11 F11" xr:uid="{809C380E-BE4E-48E7-8A9F-25A15482D4AE}">
      <formula1>"SÍ,NO"</formula1>
    </dataValidation>
    <dataValidation type="list" allowBlank="1" sqref="F10" xr:uid="{F1F6D6C0-B3E9-44F3-A06E-7020FF8E943C}">
      <formula1>"Singular,Plural (Consorcio),Plural (UT)"</formula1>
    </dataValidation>
    <dataValidation type="list" allowBlank="1" sqref="I52" xr:uid="{5ECE3A8C-B4B6-497E-A7BA-90B5666F3031}">
      <formula1>"CUMPLE,NO CUMPLE,PENDIENTE,N/A"</formula1>
    </dataValidation>
    <dataValidation type="list" allowBlank="1" showInputMessage="1" showErrorMessage="1" sqref="D26 G45:G50" xr:uid="{6D2EA160-EB20-4EB0-84FD-F19903F6837D}">
      <formula1>"CUMPLE,NO CUMPLE,PENDIENTE,N/A"</formula1>
    </dataValidation>
    <dataValidation type="list" allowBlank="1" showInputMessage="1" showErrorMessage="1" sqref="H32:H38" xr:uid="{4A624D23-E8A0-4366-BCF5-8C902884D81C}">
      <formula1>"INDIVIDUAL,CONSORCIO,UNION TEMPORAL,OTRA"</formula1>
    </dataValidation>
    <dataValidation type="list" allowBlank="1" showInputMessage="1" showErrorMessage="1" sqref="S32:S38 AE32:AE38" xr:uid="{4C596940-F4A2-459C-A206-961FDC018346}">
      <formula1>"CUMPLE,NO CUMPLE,NO APLICA"</formula1>
    </dataValidation>
    <dataValidation type="list" allowBlank="1" showInputMessage="1" showErrorMessage="1" sqref="T32:Z38" xr:uid="{148A4726-C252-40E8-A4B2-EAB3524A4D5A}">
      <formula1>"SI,NO, NO APLICA"</formula1>
    </dataValidation>
    <dataValidation type="list" allowBlank="1" showInputMessage="1" showErrorMessage="1" sqref="AB32:AC38" xr:uid="{21C462E6-133B-4232-B53D-3CDF3B2F289B}">
      <formula1>"SI,NO,NO APLICA"</formula1>
    </dataValidation>
    <dataValidation type="list" allowBlank="1" sqref="J54:K54" xr:uid="{8749F152-031D-421C-BF0A-3C16868F2063}">
      <formula1>"CUMPLE, RECHAZADO"</formula1>
    </dataValidation>
  </dataValidations>
  <pageMargins left="0.75" right="0.75" top="1" bottom="1" header="0.5" footer="0.5"/>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D6311-1D9E-4822-9AEC-88CECA0A172C}">
  <sheetPr codeName="Hoja9"/>
  <dimension ref="A1:AG55"/>
  <sheetViews>
    <sheetView showGridLines="0" topLeftCell="A30" zoomScale="80" zoomScaleNormal="80" workbookViewId="0">
      <selection activeCell="D32" sqref="D32"/>
    </sheetView>
  </sheetViews>
  <sheetFormatPr baseColWidth="10" defaultColWidth="8.88671875" defaultRowHeight="13.2" x14ac:dyDescent="0.3"/>
  <cols>
    <col min="1" max="1" width="5" style="37" customWidth="1"/>
    <col min="2" max="2" width="23.109375" style="37" customWidth="1"/>
    <col min="3" max="3" width="44.44140625" style="37" customWidth="1"/>
    <col min="4" max="5" width="16.6640625" style="37" customWidth="1"/>
    <col min="6" max="6" width="62.33203125" style="37" customWidth="1"/>
    <col min="7" max="9" width="16.6640625" style="37" customWidth="1"/>
    <col min="10" max="28" width="19.33203125" style="37" customWidth="1"/>
    <col min="29" max="29" width="23" style="37" customWidth="1"/>
    <col min="30" max="32" width="19.33203125" style="37" customWidth="1"/>
    <col min="33" max="33" width="139" style="37" customWidth="1"/>
    <col min="34" max="16384" width="8.88671875" style="37"/>
  </cols>
  <sheetData>
    <row r="1" spans="1:33" s="34" customFormat="1" ht="13.2" customHeight="1" x14ac:dyDescent="0.3">
      <c r="A1" s="174" t="s">
        <v>0</v>
      </c>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row>
    <row r="2" spans="1:33" s="34" customFormat="1" ht="25.5" customHeight="1" x14ac:dyDescent="0.3">
      <c r="A2" s="174"/>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row>
    <row r="3" spans="1:33" s="34" customFormat="1" x14ac:dyDescent="0.3">
      <c r="A3" s="174"/>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row>
    <row r="4" spans="1:33" s="35" customFormat="1" x14ac:dyDescent="0.3">
      <c r="A4" s="174"/>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row>
    <row r="5" spans="1:33" s="35" customFormat="1" ht="15.45" customHeight="1" x14ac:dyDescent="0.3">
      <c r="A5" s="36"/>
      <c r="B5" s="174" t="s">
        <v>42</v>
      </c>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row>
    <row r="6" spans="1:33" s="35" customFormat="1" ht="15.45" customHeight="1" x14ac:dyDescent="0.3">
      <c r="A6" s="36"/>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row>
    <row r="7" spans="1:33" s="35" customFormat="1" ht="15.45" customHeight="1" x14ac:dyDescent="0.3">
      <c r="A7" s="36"/>
      <c r="B7" s="103"/>
      <c r="C7" s="103"/>
      <c r="D7" s="103"/>
      <c r="E7" s="103"/>
      <c r="F7" s="103"/>
      <c r="G7" s="103"/>
      <c r="H7" s="103"/>
      <c r="I7" s="103"/>
      <c r="J7" s="103"/>
      <c r="K7" s="103"/>
      <c r="L7" s="103"/>
      <c r="M7" s="103"/>
      <c r="N7" s="103"/>
      <c r="O7" s="103"/>
      <c r="P7" s="103"/>
      <c r="Q7" s="103"/>
    </row>
    <row r="8" spans="1:33" s="35" customFormat="1" ht="15.45" customHeight="1" thickBot="1" x14ac:dyDescent="0.35">
      <c r="A8" s="36"/>
      <c r="B8" s="103"/>
      <c r="C8" s="103"/>
      <c r="D8" s="103"/>
      <c r="E8" s="103"/>
      <c r="F8" s="103"/>
      <c r="G8" s="103"/>
      <c r="H8" s="103"/>
      <c r="I8" s="103"/>
      <c r="J8" s="103"/>
      <c r="K8" s="103"/>
      <c r="L8" s="103"/>
      <c r="M8" s="103"/>
      <c r="N8" s="103"/>
      <c r="O8" s="103"/>
      <c r="P8" s="103"/>
      <c r="Q8" s="103"/>
    </row>
    <row r="9" spans="1:33" ht="34.200000000000003" customHeight="1" thickTop="1" x14ac:dyDescent="0.3">
      <c r="A9" s="175" t="s">
        <v>43</v>
      </c>
      <c r="B9" s="176"/>
      <c r="C9" s="176"/>
      <c r="D9" s="176"/>
      <c r="E9" s="176"/>
      <c r="F9" s="176"/>
      <c r="G9" s="176"/>
      <c r="H9" s="176"/>
      <c r="I9" s="177"/>
    </row>
    <row r="10" spans="1:33" ht="36" customHeight="1" x14ac:dyDescent="0.3">
      <c r="A10" s="178" t="s">
        <v>24</v>
      </c>
      <c r="B10" s="179"/>
      <c r="C10" s="105" t="s">
        <v>291</v>
      </c>
      <c r="D10" s="179" t="s">
        <v>44</v>
      </c>
      <c r="E10" s="179"/>
      <c r="F10" s="105" t="s">
        <v>292</v>
      </c>
      <c r="G10" s="104" t="s">
        <v>45</v>
      </c>
      <c r="H10" s="180" t="s">
        <v>133</v>
      </c>
      <c r="I10" s="181"/>
    </row>
    <row r="11" spans="1:33" ht="36" customHeight="1" thickBot="1" x14ac:dyDescent="0.35">
      <c r="A11" s="150" t="s">
        <v>46</v>
      </c>
      <c r="B11" s="151"/>
      <c r="C11" s="57" t="s">
        <v>124</v>
      </c>
      <c r="D11" s="151" t="s">
        <v>47</v>
      </c>
      <c r="E11" s="151"/>
      <c r="F11" s="57" t="s">
        <v>124</v>
      </c>
      <c r="G11" s="107" t="s">
        <v>48</v>
      </c>
      <c r="H11" s="152">
        <v>46107</v>
      </c>
      <c r="I11" s="153"/>
    </row>
    <row r="12" spans="1:33" ht="22.2" hidden="1" customHeight="1" thickBot="1" x14ac:dyDescent="0.35">
      <c r="A12" s="154" t="s">
        <v>2</v>
      </c>
      <c r="B12" s="155"/>
      <c r="C12" s="155"/>
      <c r="D12" s="155"/>
      <c r="E12" s="155"/>
      <c r="F12" s="155"/>
      <c r="G12" s="155"/>
      <c r="H12" s="155"/>
      <c r="I12" s="155"/>
      <c r="J12" s="156"/>
      <c r="K12" s="156"/>
      <c r="L12" s="156"/>
      <c r="M12" s="156"/>
      <c r="N12" s="156"/>
      <c r="O12" s="157"/>
    </row>
    <row r="13" spans="1:33" ht="165.6" hidden="1" customHeight="1" thickTop="1" x14ac:dyDescent="0.3">
      <c r="A13" s="11" t="s">
        <v>3</v>
      </c>
      <c r="B13" s="19" t="s">
        <v>49</v>
      </c>
      <c r="C13" s="19" t="s">
        <v>4</v>
      </c>
      <c r="D13" s="12" t="s">
        <v>5</v>
      </c>
      <c r="E13" s="12" t="s">
        <v>6</v>
      </c>
      <c r="F13" s="12" t="s">
        <v>7</v>
      </c>
      <c r="G13" s="12" t="s">
        <v>8</v>
      </c>
      <c r="H13" s="12" t="s">
        <v>50</v>
      </c>
      <c r="I13" s="12" t="s">
        <v>51</v>
      </c>
      <c r="J13" s="12" t="s">
        <v>52</v>
      </c>
      <c r="K13" s="12" t="s">
        <v>53</v>
      </c>
      <c r="L13" s="20" t="s">
        <v>54</v>
      </c>
      <c r="M13" s="12" t="s">
        <v>9</v>
      </c>
      <c r="N13" s="12" t="s">
        <v>55</v>
      </c>
      <c r="O13" s="13" t="s">
        <v>56</v>
      </c>
    </row>
    <row r="14" spans="1:33" ht="22.2" hidden="1" customHeight="1" thickTop="1" x14ac:dyDescent="0.3">
      <c r="A14" s="9">
        <v>1</v>
      </c>
      <c r="B14" s="4"/>
      <c r="C14" s="4"/>
      <c r="D14" s="4"/>
      <c r="E14" s="4"/>
      <c r="F14" s="5" t="str">
        <f>IF(E14="","Valor por definir",_xlfn.XLOOKUP(E14,'TABLA DE SMMLV'!$A$1:$A$32,'TABLA DE SMMLV'!$B$1:$B$32,"ERROR"))</f>
        <v>Valor por definir</v>
      </c>
      <c r="G14" s="4"/>
      <c r="H14" s="4"/>
      <c r="I14" s="4" t="str">
        <f t="shared" ref="I14:I20" si="0">IF(F14="","Valor por definir",IFERROR(G14/F14,"Revisar datos"))</f>
        <v>Revisar datos</v>
      </c>
      <c r="J14" s="4"/>
      <c r="K14" s="4"/>
      <c r="L14" s="15">
        <f>H14*J14*K14</f>
        <v>0</v>
      </c>
      <c r="M14" s="16">
        <f t="shared" ref="M14:M21" si="1">L14/$F$21</f>
        <v>0</v>
      </c>
      <c r="N14" s="4"/>
      <c r="O14" s="6"/>
    </row>
    <row r="15" spans="1:33" ht="22.2" hidden="1" customHeight="1" thickTop="1" x14ac:dyDescent="0.3">
      <c r="A15" s="10">
        <v>2</v>
      </c>
      <c r="B15" s="4"/>
      <c r="C15" s="4"/>
      <c r="D15" s="4"/>
      <c r="E15" s="4"/>
      <c r="F15" s="5" t="str">
        <f>IF(E15="","Valor por definir",_xlfn.XLOOKUP(E15,'TABLA DE SMMLV'!$A$1:$A$32,'TABLA DE SMMLV'!$B$1:$B$32,"ERROR"))</f>
        <v>Valor por definir</v>
      </c>
      <c r="G15" s="4"/>
      <c r="H15" s="4"/>
      <c r="I15" s="4" t="str">
        <f t="shared" si="0"/>
        <v>Revisar datos</v>
      </c>
      <c r="J15" s="4"/>
      <c r="K15" s="4"/>
      <c r="L15" s="15">
        <f t="shared" ref="L15:L20" si="2">H15*J15*K15</f>
        <v>0</v>
      </c>
      <c r="M15" s="16">
        <f t="shared" si="1"/>
        <v>0</v>
      </c>
      <c r="N15" s="4"/>
      <c r="O15" s="6"/>
    </row>
    <row r="16" spans="1:33" ht="22.2" hidden="1" customHeight="1" thickTop="1" x14ac:dyDescent="0.3">
      <c r="A16" s="9">
        <v>3</v>
      </c>
      <c r="B16" s="4"/>
      <c r="C16" s="4"/>
      <c r="D16" s="4"/>
      <c r="E16" s="4"/>
      <c r="F16" s="5" t="str">
        <f>IF(E16="","Valor por definir",_xlfn.XLOOKUP(E16,'TABLA DE SMMLV'!$A$1:$A$32,'TABLA DE SMMLV'!$B$1:$B$32,"ERROR"))</f>
        <v>Valor por definir</v>
      </c>
      <c r="G16" s="4"/>
      <c r="H16" s="4"/>
      <c r="I16" s="4" t="str">
        <f t="shared" si="0"/>
        <v>Revisar datos</v>
      </c>
      <c r="J16" s="4"/>
      <c r="K16" s="4"/>
      <c r="L16" s="15">
        <f>H16*J16*K16</f>
        <v>0</v>
      </c>
      <c r="M16" s="16">
        <f t="shared" si="1"/>
        <v>0</v>
      </c>
      <c r="N16" s="4"/>
      <c r="O16" s="6"/>
    </row>
    <row r="17" spans="1:33" ht="22.2" hidden="1" customHeight="1" thickTop="1" x14ac:dyDescent="0.3">
      <c r="A17" s="10">
        <v>4</v>
      </c>
      <c r="B17" s="4"/>
      <c r="C17" s="4"/>
      <c r="D17" s="4"/>
      <c r="E17" s="4"/>
      <c r="F17" s="5" t="str">
        <f>IF(E17="","Valor por definir",_xlfn.XLOOKUP(E17,'TABLA DE SMMLV'!$A$1:$A$32,'TABLA DE SMMLV'!$B$1:$B$32,"ERROR"))</f>
        <v>Valor por definir</v>
      </c>
      <c r="G17" s="4"/>
      <c r="H17" s="4"/>
      <c r="I17" s="4" t="str">
        <f t="shared" si="0"/>
        <v>Revisar datos</v>
      </c>
      <c r="J17" s="4"/>
      <c r="K17" s="4"/>
      <c r="L17" s="15">
        <f>H17*J17*K17</f>
        <v>0</v>
      </c>
      <c r="M17" s="16">
        <f t="shared" si="1"/>
        <v>0</v>
      </c>
      <c r="N17" s="4"/>
      <c r="O17" s="6"/>
    </row>
    <row r="18" spans="1:33" ht="22.2" hidden="1" customHeight="1" thickTop="1" x14ac:dyDescent="0.3">
      <c r="A18" s="9">
        <v>5</v>
      </c>
      <c r="B18" s="4"/>
      <c r="C18" s="4"/>
      <c r="D18" s="4"/>
      <c r="E18" s="4"/>
      <c r="F18" s="5" t="str">
        <f>IF(E18="","Valor por definir",_xlfn.XLOOKUP(E18,'TABLA DE SMMLV'!$A$1:$A$32,'TABLA DE SMMLV'!$B$1:$B$32,"ERROR"))</f>
        <v>Valor por definir</v>
      </c>
      <c r="G18" s="4"/>
      <c r="H18" s="4"/>
      <c r="I18" s="4" t="str">
        <f t="shared" si="0"/>
        <v>Revisar datos</v>
      </c>
      <c r="J18" s="4"/>
      <c r="K18" s="4"/>
      <c r="L18" s="15">
        <f>H18*J18*K18</f>
        <v>0</v>
      </c>
      <c r="M18" s="16">
        <f t="shared" si="1"/>
        <v>0</v>
      </c>
      <c r="N18" s="4"/>
      <c r="O18" s="6"/>
    </row>
    <row r="19" spans="1:33" ht="22.2" hidden="1" customHeight="1" thickTop="1" x14ac:dyDescent="0.3">
      <c r="A19" s="10">
        <v>6</v>
      </c>
      <c r="B19" s="4"/>
      <c r="C19" s="4"/>
      <c r="D19" s="4"/>
      <c r="E19" s="4"/>
      <c r="F19" s="5" t="str">
        <f>IF(E19="","Valor por definir",_xlfn.XLOOKUP(E19,'TABLA DE SMMLV'!$A$1:$A$32,'TABLA DE SMMLV'!$B$1:$B$32,"ERROR"))</f>
        <v>Valor por definir</v>
      </c>
      <c r="G19" s="4"/>
      <c r="H19" s="4"/>
      <c r="I19" s="4" t="str">
        <f t="shared" si="0"/>
        <v>Revisar datos</v>
      </c>
      <c r="J19" s="4"/>
      <c r="K19" s="4"/>
      <c r="L19" s="15">
        <f>H19*J19*K19</f>
        <v>0</v>
      </c>
      <c r="M19" s="16">
        <f t="shared" si="1"/>
        <v>0</v>
      </c>
      <c r="N19" s="4"/>
      <c r="O19" s="6"/>
    </row>
    <row r="20" spans="1:33" ht="22.2" hidden="1" customHeight="1" thickTop="1" x14ac:dyDescent="0.3">
      <c r="A20" s="9">
        <v>7</v>
      </c>
      <c r="B20" s="4"/>
      <c r="C20" s="4"/>
      <c r="D20" s="4"/>
      <c r="E20" s="4"/>
      <c r="F20" s="5" t="str">
        <f>IF(E20="","Valor por definir",_xlfn.XLOOKUP(E20,'TABLA DE SMMLV'!$A$1:$A$32,'TABLA DE SMMLV'!$B$1:$B$32,"ERROR"))</f>
        <v>Valor por definir</v>
      </c>
      <c r="G20" s="4"/>
      <c r="H20" s="4"/>
      <c r="I20" s="4" t="str">
        <f t="shared" si="0"/>
        <v>Revisar datos</v>
      </c>
      <c r="J20" s="4"/>
      <c r="K20" s="4"/>
      <c r="L20" s="15">
        <f t="shared" si="2"/>
        <v>0</v>
      </c>
      <c r="M20" s="16">
        <f t="shared" si="1"/>
        <v>0</v>
      </c>
      <c r="N20" s="4"/>
      <c r="O20" s="6"/>
    </row>
    <row r="21" spans="1:33" ht="22.2" hidden="1" customHeight="1" thickTop="1" x14ac:dyDescent="0.3">
      <c r="A21" s="158" t="s">
        <v>10</v>
      </c>
      <c r="B21" s="159"/>
      <c r="C21" s="101" t="s">
        <v>11</v>
      </c>
      <c r="D21" s="18">
        <v>3411038010</v>
      </c>
      <c r="E21" s="18" t="s">
        <v>12</v>
      </c>
      <c r="F21" s="18">
        <f>D21/1750905</f>
        <v>1948.1571016131657</v>
      </c>
      <c r="G21" s="160" t="s">
        <v>13</v>
      </c>
      <c r="H21" s="160"/>
      <c r="I21" s="160"/>
      <c r="J21" s="160"/>
      <c r="K21" s="160"/>
      <c r="L21" s="7">
        <f>SUM(L14:L20)</f>
        <v>0</v>
      </c>
      <c r="M21" s="17">
        <f t="shared" si="1"/>
        <v>0</v>
      </c>
      <c r="N21" s="7"/>
      <c r="O21" s="8"/>
    </row>
    <row r="22" spans="1:33" ht="6" customHeight="1" thickTop="1" x14ac:dyDescent="0.3"/>
    <row r="23" spans="1:33" ht="13.8" thickBot="1" x14ac:dyDescent="0.35"/>
    <row r="24" spans="1:33" ht="36" customHeight="1" thickTop="1" x14ac:dyDescent="0.3">
      <c r="A24" s="161" t="s">
        <v>57</v>
      </c>
      <c r="B24" s="162"/>
      <c r="C24" s="162"/>
      <c r="D24" s="162"/>
      <c r="E24" s="162"/>
      <c r="F24" s="162"/>
      <c r="G24" s="162"/>
      <c r="H24" s="162"/>
      <c r="I24" s="163"/>
      <c r="J24" s="38"/>
      <c r="K24" s="38"/>
      <c r="L24" s="38"/>
      <c r="M24" s="38"/>
      <c r="N24" s="38"/>
      <c r="O24" s="38"/>
    </row>
    <row r="25" spans="1:33" ht="36" customHeight="1" x14ac:dyDescent="0.3">
      <c r="A25" s="164" t="s">
        <v>58</v>
      </c>
      <c r="B25" s="165"/>
      <c r="C25" s="165"/>
      <c r="D25" s="106" t="s">
        <v>59</v>
      </c>
      <c r="E25" s="166" t="s">
        <v>28</v>
      </c>
      <c r="F25" s="167"/>
      <c r="G25" s="167"/>
      <c r="H25" s="167"/>
      <c r="I25" s="168"/>
      <c r="J25" s="39"/>
      <c r="K25" s="39"/>
      <c r="L25" s="39"/>
      <c r="M25" s="39"/>
      <c r="N25" s="39"/>
      <c r="O25" s="39"/>
    </row>
    <row r="26" spans="1:33" ht="45.6" customHeight="1" thickBot="1" x14ac:dyDescent="0.35">
      <c r="A26" s="169" t="s">
        <v>60</v>
      </c>
      <c r="B26" s="170"/>
      <c r="C26" s="170"/>
      <c r="D26" s="40" t="s">
        <v>118</v>
      </c>
      <c r="E26" s="171"/>
      <c r="F26" s="172"/>
      <c r="G26" s="172"/>
      <c r="H26" s="172"/>
      <c r="I26" s="173"/>
      <c r="J26" s="41"/>
      <c r="K26" s="41"/>
      <c r="L26" s="41"/>
      <c r="M26" s="41"/>
      <c r="N26" s="41"/>
      <c r="O26" s="41"/>
    </row>
    <row r="27" spans="1:33" ht="14.4" thickTop="1" thickBot="1" x14ac:dyDescent="0.35"/>
    <row r="28" spans="1:33" ht="36" customHeight="1" thickTop="1" x14ac:dyDescent="0.3">
      <c r="A28" s="132" t="s">
        <v>61</v>
      </c>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4"/>
    </row>
    <row r="29" spans="1:33" ht="28.95" customHeight="1" x14ac:dyDescent="0.3">
      <c r="A29" s="137" t="s">
        <v>3</v>
      </c>
      <c r="B29" s="131" t="s">
        <v>62</v>
      </c>
      <c r="C29" s="148" t="s">
        <v>63</v>
      </c>
      <c r="D29" s="130" t="s">
        <v>64</v>
      </c>
      <c r="E29" s="145" t="s">
        <v>65</v>
      </c>
      <c r="F29" s="145"/>
      <c r="G29" s="130" t="s">
        <v>4</v>
      </c>
      <c r="H29" s="146" t="s">
        <v>66</v>
      </c>
      <c r="I29" s="146"/>
      <c r="J29" s="130" t="s">
        <v>67</v>
      </c>
      <c r="K29" s="130" t="s">
        <v>68</v>
      </c>
      <c r="L29" s="130" t="s">
        <v>69</v>
      </c>
      <c r="M29" s="130" t="s">
        <v>70</v>
      </c>
      <c r="N29" s="131" t="s">
        <v>71</v>
      </c>
      <c r="O29" s="124" t="s">
        <v>72</v>
      </c>
      <c r="P29" s="124"/>
      <c r="Q29" s="124"/>
      <c r="R29" s="124"/>
      <c r="S29" s="124"/>
      <c r="T29" s="124"/>
      <c r="U29" s="124"/>
      <c r="V29" s="124"/>
      <c r="W29" s="124"/>
      <c r="X29" s="124"/>
      <c r="Y29" s="124"/>
      <c r="Z29" s="124"/>
      <c r="AA29" s="124"/>
      <c r="AB29" s="124"/>
      <c r="AC29" s="124"/>
      <c r="AD29" s="124"/>
      <c r="AE29" s="124"/>
      <c r="AF29" s="124"/>
      <c r="AG29" s="144"/>
    </row>
    <row r="30" spans="1:33" ht="28.95" customHeight="1" x14ac:dyDescent="0.3">
      <c r="A30" s="137"/>
      <c r="B30" s="131"/>
      <c r="C30" s="148"/>
      <c r="D30" s="130"/>
      <c r="E30" s="145" t="s">
        <v>73</v>
      </c>
      <c r="F30" s="145" t="s">
        <v>74</v>
      </c>
      <c r="G30" s="130"/>
      <c r="H30" s="130" t="s">
        <v>75</v>
      </c>
      <c r="I30" s="146" t="s">
        <v>76</v>
      </c>
      <c r="J30" s="130"/>
      <c r="K30" s="130"/>
      <c r="L30" s="130"/>
      <c r="M30" s="130"/>
      <c r="N30" s="131"/>
      <c r="O30" s="127" t="s">
        <v>77</v>
      </c>
      <c r="P30" s="131" t="s">
        <v>53</v>
      </c>
      <c r="Q30" s="130" t="s">
        <v>78</v>
      </c>
      <c r="R30" s="147" t="s">
        <v>9</v>
      </c>
      <c r="S30" s="129" t="s">
        <v>79</v>
      </c>
      <c r="T30" s="123" t="s">
        <v>80</v>
      </c>
      <c r="U30" s="124"/>
      <c r="V30" s="124"/>
      <c r="W30" s="124"/>
      <c r="X30" s="124"/>
      <c r="Y30" s="124"/>
      <c r="Z30" s="124"/>
      <c r="AA30" s="125"/>
      <c r="AB30" s="126" t="s">
        <v>81</v>
      </c>
      <c r="AC30" s="127"/>
      <c r="AD30" s="128"/>
      <c r="AE30" s="129" t="s">
        <v>82</v>
      </c>
      <c r="AF30" s="129" t="s">
        <v>83</v>
      </c>
      <c r="AG30" s="149" t="s">
        <v>28</v>
      </c>
    </row>
    <row r="31" spans="1:33" ht="124.2" customHeight="1" x14ac:dyDescent="0.3">
      <c r="A31" s="137"/>
      <c r="B31" s="131"/>
      <c r="C31" s="148"/>
      <c r="D31" s="130"/>
      <c r="E31" s="145"/>
      <c r="F31" s="145"/>
      <c r="G31" s="130"/>
      <c r="H31" s="130"/>
      <c r="I31" s="146"/>
      <c r="J31" s="130"/>
      <c r="K31" s="130"/>
      <c r="L31" s="130"/>
      <c r="M31" s="130"/>
      <c r="N31" s="131"/>
      <c r="O31" s="127"/>
      <c r="P31" s="131"/>
      <c r="Q31" s="130"/>
      <c r="R31" s="147"/>
      <c r="S31" s="129"/>
      <c r="T31" s="96" t="s">
        <v>84</v>
      </c>
      <c r="U31" s="97" t="s">
        <v>85</v>
      </c>
      <c r="V31" s="97" t="s">
        <v>86</v>
      </c>
      <c r="W31" s="97" t="s">
        <v>87</v>
      </c>
      <c r="X31" s="97" t="s">
        <v>88</v>
      </c>
      <c r="Y31" s="97" t="s">
        <v>89</v>
      </c>
      <c r="Z31" s="97" t="s">
        <v>90</v>
      </c>
      <c r="AA31" s="98" t="s">
        <v>59</v>
      </c>
      <c r="AB31" s="96" t="s">
        <v>91</v>
      </c>
      <c r="AC31" s="97" t="s">
        <v>92</v>
      </c>
      <c r="AD31" s="98" t="s">
        <v>59</v>
      </c>
      <c r="AE31" s="129"/>
      <c r="AF31" s="129"/>
      <c r="AG31" s="149"/>
    </row>
    <row r="32" spans="1:33" ht="409.6" x14ac:dyDescent="0.3">
      <c r="A32" s="72">
        <v>1</v>
      </c>
      <c r="B32" s="63">
        <v>867</v>
      </c>
      <c r="C32" s="25" t="s">
        <v>293</v>
      </c>
      <c r="D32" s="25" t="s">
        <v>294</v>
      </c>
      <c r="E32" s="63" t="s">
        <v>295</v>
      </c>
      <c r="F32" s="25" t="s">
        <v>296</v>
      </c>
      <c r="G32" s="25" t="s">
        <v>297</v>
      </c>
      <c r="H32" s="25" t="s">
        <v>130</v>
      </c>
      <c r="I32" s="26">
        <v>1</v>
      </c>
      <c r="J32" s="26" t="s">
        <v>298</v>
      </c>
      <c r="K32" s="27">
        <v>44620</v>
      </c>
      <c r="L32" s="27" t="s">
        <v>299</v>
      </c>
      <c r="M32" s="47">
        <v>2022</v>
      </c>
      <c r="N32" s="28">
        <v>3477000312</v>
      </c>
      <c r="O32" s="70">
        <f>N32/(_xlfn.XLOOKUP(M32,'TABLA DE SMMLV'!$A$1:$A$32,'TABLA DE SMMLV'!$B$1:$B$32,"0"))</f>
        <v>3477.0003120000001</v>
      </c>
      <c r="P32" s="88">
        <f t="shared" ref="P32" si="3">IF(S32="CUMPLE",100%,0%)</f>
        <v>1</v>
      </c>
      <c r="Q32" s="30">
        <f>IF(AF32="CUMPLE",I32*O32*P32,0)</f>
        <v>3477.0003120000001</v>
      </c>
      <c r="R32" s="69">
        <f>Q32/(3411038010/1750905)</f>
        <v>1.7847638207005381</v>
      </c>
      <c r="S32" s="21" t="s">
        <v>118</v>
      </c>
      <c r="T32" s="43" t="s">
        <v>132</v>
      </c>
      <c r="U32" s="31" t="s">
        <v>132</v>
      </c>
      <c r="V32" s="31" t="s">
        <v>132</v>
      </c>
      <c r="W32" s="31" t="s">
        <v>132</v>
      </c>
      <c r="X32" s="31" t="s">
        <v>132</v>
      </c>
      <c r="Y32" s="31" t="s">
        <v>132</v>
      </c>
      <c r="Z32" s="31" t="s">
        <v>132</v>
      </c>
      <c r="AA32" s="44" t="str">
        <f>IF(AND(OR(T32="SI",T32="NO APLICA"),
      OR(U32="SI",U32="NO APLICA"),
      OR(V32="SI",V32="NO APLICA"),
      OR(W32="SI",W32="NO APLICA"),
      OR(X32="SI",X32="NO APLICA"),
      OR(Y32="SI",Y32="NO APLICA"),
      OR(Z32="SI",Z32="NO APLICA")),
   "CUMPLE",
   "NO CUMPLE")</f>
        <v>CUMPLE</v>
      </c>
      <c r="AB32" s="43" t="s">
        <v>133</v>
      </c>
      <c r="AC32" s="31" t="s">
        <v>133</v>
      </c>
      <c r="AD32" s="44" t="str">
        <f>IF(AND(OR(AB32="SI",AB32="NO APLICA"),
      OR(AC32="SI",AC32="NO APLICA")),
   "CUMPLE",
   "NO CUMPLE")</f>
        <v>CUMPLE</v>
      </c>
      <c r="AE32" s="21" t="s">
        <v>133</v>
      </c>
      <c r="AF32" s="46" t="str">
        <f>IF(AND(OR(S32="CUMPLE",S32="NO APLICA"),
      OR(AA32="CUMPLE",AA32="NO APLICA"),
      OR(AD32="CUMPLE",AD32="NO APLICA"),
      OR(AE32="CUMPLE",AE32="NO APLICA")),
   "CUMPLE",
   "NO CUMPLE")</f>
        <v>CUMPLE</v>
      </c>
      <c r="AG32" s="71"/>
    </row>
    <row r="33" spans="1:33" ht="44.4" hidden="1" customHeight="1" x14ac:dyDescent="0.3">
      <c r="A33" s="72">
        <v>2</v>
      </c>
      <c r="B33" s="63"/>
      <c r="C33" s="24"/>
      <c r="D33" s="25"/>
      <c r="E33" s="63"/>
      <c r="F33" s="25"/>
      <c r="G33" s="25"/>
      <c r="H33" s="25"/>
      <c r="I33" s="26"/>
      <c r="J33" s="26"/>
      <c r="K33" s="27"/>
      <c r="L33" s="27"/>
      <c r="M33" s="47"/>
      <c r="N33" s="28"/>
      <c r="O33" s="70">
        <f>N33/(_xlfn.XLOOKUP(M33,'TABLA DE SMMLV'!$A$1:$A$32,'TABLA DE SMMLV'!$B$1:$B$32,"0"))</f>
        <v>0</v>
      </c>
      <c r="P33" s="58">
        <v>0</v>
      </c>
      <c r="Q33" s="30">
        <f t="shared" ref="Q33:Q38" si="4">IF(AF33="CUMPLE",I33*O33*P33,0)</f>
        <v>0</v>
      </c>
      <c r="R33" s="69">
        <f t="shared" ref="R33:R38" si="5">Q33/(3411038010/1750905)</f>
        <v>0</v>
      </c>
      <c r="S33" s="21"/>
      <c r="T33" s="43"/>
      <c r="U33" s="31"/>
      <c r="V33" s="31"/>
      <c r="W33" s="31"/>
      <c r="X33" s="31"/>
      <c r="Y33" s="31"/>
      <c r="Z33" s="31"/>
      <c r="AA33" s="44" t="str">
        <f t="shared" ref="AA33:AA38" si="6">IF(AND(OR(T33="SI",T33="NO APLICA"),
      OR(U33="SI",U33="NO APLICA"),
      OR(V33="SI",V33="NO APLICA"),
      OR(W33="SI",W33="NO APLICA"),
      OR(X33="SI",X33="NO APLICA"),
      OR(Y33="SI",Y33="NO APLICA"),
      OR(Z33="SI",Z33="NO APLICA")),
   "CUMPLE",
   "NO CUMPLE")</f>
        <v>NO CUMPLE</v>
      </c>
      <c r="AB33" s="43"/>
      <c r="AC33" s="31"/>
      <c r="AD33" s="44" t="str">
        <f t="shared" ref="AD33:AD38" si="7">IF(AND(OR(AB33="SI",AB33="NO APLICA"),
      OR(AC33="SI",AC33="NO APLICA")),
   "CUMPLE",
   "NO CUMPLE")</f>
        <v>NO CUMPLE</v>
      </c>
      <c r="AE33" s="21"/>
      <c r="AF33" s="46" t="str">
        <f t="shared" ref="AF33:AF38" si="8">IF(AND(OR(S33="CUMPLE",S33="NO APLICA"),
      OR(AA33="CUMPLE",AA33="NO APLICA"),
      OR(AD33="CUMPLE",AD33="NO APLICA"),
      OR(AE33="CUMPLE",AE33="NO APLICA")),
   "CUMPLE",
   "NO CUMPLE")</f>
        <v>NO CUMPLE</v>
      </c>
      <c r="AG33" s="71"/>
    </row>
    <row r="34" spans="1:33" ht="44.4" hidden="1" customHeight="1" x14ac:dyDescent="0.3">
      <c r="A34" s="72">
        <v>3</v>
      </c>
      <c r="B34" s="63"/>
      <c r="C34" s="24"/>
      <c r="D34" s="25"/>
      <c r="E34" s="63"/>
      <c r="F34" s="25"/>
      <c r="G34" s="25"/>
      <c r="H34" s="25"/>
      <c r="I34" s="26"/>
      <c r="J34" s="26"/>
      <c r="K34" s="27"/>
      <c r="L34" s="27"/>
      <c r="M34" s="47"/>
      <c r="N34" s="28"/>
      <c r="O34" s="70">
        <f>N34/(_xlfn.XLOOKUP(M34,'TABLA DE SMMLV'!$A$1:$A$32,'TABLA DE SMMLV'!$B$1:$B$32,"0"))</f>
        <v>0</v>
      </c>
      <c r="P34" s="58">
        <v>0</v>
      </c>
      <c r="Q34" s="30">
        <f t="shared" si="4"/>
        <v>0</v>
      </c>
      <c r="R34" s="69">
        <f t="shared" si="5"/>
        <v>0</v>
      </c>
      <c r="S34" s="21"/>
      <c r="T34" s="43"/>
      <c r="U34" s="31"/>
      <c r="V34" s="31"/>
      <c r="W34" s="31"/>
      <c r="X34" s="31"/>
      <c r="Y34" s="31"/>
      <c r="Z34" s="31"/>
      <c r="AA34" s="44" t="str">
        <f>IF(AND(OR(T34="SI",T34="NO APLICA"),
      OR(U34="SI",U34="NO APLICA"),
      OR(V34="SI",V34="NO APLICA"),
      OR(W34="SI",W34="NO APLICA"),
      OR(X34="SI",X34="NO APLICA"),
      OR(Y34="SI",Y34="NO APLICA"),
      OR(Z34="SI",Z34="NO APLICA")),
   "CUMPLE",
   "NO CUMPLE")</f>
        <v>NO CUMPLE</v>
      </c>
      <c r="AB34" s="43"/>
      <c r="AC34" s="31"/>
      <c r="AD34" s="44" t="str">
        <f t="shared" si="7"/>
        <v>NO CUMPLE</v>
      </c>
      <c r="AE34" s="21"/>
      <c r="AF34" s="46" t="str">
        <f>IF(AND(OR(S34="CUMPLE",S34="NO APLICA"),
      OR(AA34="CUMPLE",AA34="NO APLICA"),
      OR(AD34="CUMPLE",AD34="NO APLICA"),
      OR(AE34="CUMPLE",AE34="NO APLICA")),
   "CUMPLE",
   "NO CUMPLE")</f>
        <v>NO CUMPLE</v>
      </c>
      <c r="AG34" s="71"/>
    </row>
    <row r="35" spans="1:33" ht="44.4" hidden="1" customHeight="1" x14ac:dyDescent="0.3">
      <c r="A35" s="72">
        <v>4</v>
      </c>
      <c r="B35" s="63"/>
      <c r="C35" s="24"/>
      <c r="D35" s="25"/>
      <c r="E35" s="63"/>
      <c r="F35" s="25"/>
      <c r="G35" s="25"/>
      <c r="H35" s="25"/>
      <c r="I35" s="26"/>
      <c r="J35" s="26"/>
      <c r="K35" s="27"/>
      <c r="L35" s="27"/>
      <c r="M35" s="47"/>
      <c r="N35" s="28"/>
      <c r="O35" s="70">
        <f>N35/(_xlfn.XLOOKUP(M35,'TABLA DE SMMLV'!$A$1:$A$32,'TABLA DE SMMLV'!$B$1:$B$32,"0"))</f>
        <v>0</v>
      </c>
      <c r="P35" s="58">
        <v>0</v>
      </c>
      <c r="Q35" s="30">
        <f t="shared" si="4"/>
        <v>0</v>
      </c>
      <c r="R35" s="69">
        <f t="shared" si="5"/>
        <v>0</v>
      </c>
      <c r="S35" s="21"/>
      <c r="T35" s="43"/>
      <c r="U35" s="31"/>
      <c r="V35" s="31"/>
      <c r="W35" s="31"/>
      <c r="X35" s="31"/>
      <c r="Y35" s="31"/>
      <c r="Z35" s="31"/>
      <c r="AA35" s="44" t="str">
        <f>IF(AND(OR(T35="SI",T35="NO APLICA"),
      OR(U35="SI",U35="NO APLICA"),
      OR(V35="SI",V35="NO APLICA"),
      OR(W35="SI",W35="NO APLICA"),
      OR(X35="SI",X35="NO APLICA"),
      OR(Y35="SI",Y35="NO APLICA"),
      OR(Z35="SI",Z35="NO APLICA")),
   "CUMPLE",
   "NO CUMPLE")</f>
        <v>NO CUMPLE</v>
      </c>
      <c r="AB35" s="43"/>
      <c r="AC35" s="31"/>
      <c r="AD35" s="44" t="str">
        <f>IF(AND(OR(AB35="SI",AB35="NO APLICA"),
      OR(AC35="SI",AC35="NO APLICA")),
   "CUMPLE",
   "NO CUMPLE")</f>
        <v>NO CUMPLE</v>
      </c>
      <c r="AE35" s="21"/>
      <c r="AF35" s="46" t="str">
        <f>IF(AND(OR(S35="CUMPLE",S35="NO APLICA"),
      OR(AA35="CUMPLE",AA35="NO APLICA"),
      OR(AD35="CUMPLE",AD35="NO APLICA"),
      OR(AE35="CUMPLE",AE35="NO APLICA")),
   "CUMPLE",
   "NO CUMPLE")</f>
        <v>NO CUMPLE</v>
      </c>
      <c r="AG35" s="71"/>
    </row>
    <row r="36" spans="1:33" ht="44.4" hidden="1" customHeight="1" x14ac:dyDescent="0.3">
      <c r="A36" s="22">
        <v>5</v>
      </c>
      <c r="B36" s="23"/>
      <c r="C36" s="24"/>
      <c r="D36" s="25"/>
      <c r="E36" s="23"/>
      <c r="F36" s="25"/>
      <c r="G36" s="25"/>
      <c r="H36" s="25"/>
      <c r="I36" s="26"/>
      <c r="J36" s="26"/>
      <c r="K36" s="27"/>
      <c r="L36" s="27"/>
      <c r="M36" s="47"/>
      <c r="N36" s="28"/>
      <c r="O36" s="29">
        <f>N36/(_xlfn.XLOOKUP(M36,'TABLA DE SMMLV'!$A$1:$A$32,'TABLA DE SMMLV'!$B$1:$B$32,"0"))</f>
        <v>0</v>
      </c>
      <c r="P36" s="58">
        <v>0</v>
      </c>
      <c r="Q36" s="30">
        <f t="shared" si="4"/>
        <v>0</v>
      </c>
      <c r="R36" s="69">
        <f t="shared" si="5"/>
        <v>0</v>
      </c>
      <c r="S36" s="21"/>
      <c r="T36" s="43"/>
      <c r="U36" s="31"/>
      <c r="V36" s="31"/>
      <c r="W36" s="31"/>
      <c r="X36" s="31"/>
      <c r="Y36" s="31"/>
      <c r="Z36" s="31"/>
      <c r="AA36" s="44" t="str">
        <f t="shared" si="6"/>
        <v>NO CUMPLE</v>
      </c>
      <c r="AB36" s="43"/>
      <c r="AC36" s="31"/>
      <c r="AD36" s="44" t="str">
        <f t="shared" si="7"/>
        <v>NO CUMPLE</v>
      </c>
      <c r="AE36" s="21"/>
      <c r="AF36" s="46" t="str">
        <f t="shared" si="8"/>
        <v>NO CUMPLE</v>
      </c>
      <c r="AG36" s="45"/>
    </row>
    <row r="37" spans="1:33" ht="44.4" hidden="1" customHeight="1" x14ac:dyDescent="0.3">
      <c r="A37" s="22">
        <v>6</v>
      </c>
      <c r="B37" s="23"/>
      <c r="C37" s="24"/>
      <c r="D37" s="25"/>
      <c r="E37" s="23"/>
      <c r="F37" s="25"/>
      <c r="G37" s="25"/>
      <c r="H37" s="25"/>
      <c r="I37" s="26"/>
      <c r="J37" s="26"/>
      <c r="K37" s="27"/>
      <c r="L37" s="27"/>
      <c r="M37" s="47"/>
      <c r="N37" s="28"/>
      <c r="O37" s="29">
        <f>N37/(_xlfn.XLOOKUP(M37,'TABLA DE SMMLV'!$A$1:$A$32,'TABLA DE SMMLV'!$B$1:$B$32,"0"))</f>
        <v>0</v>
      </c>
      <c r="P37" s="58">
        <v>0</v>
      </c>
      <c r="Q37" s="30">
        <f t="shared" si="4"/>
        <v>0</v>
      </c>
      <c r="R37" s="69">
        <f t="shared" si="5"/>
        <v>0</v>
      </c>
      <c r="S37" s="21"/>
      <c r="T37" s="43"/>
      <c r="U37" s="31"/>
      <c r="V37" s="31"/>
      <c r="W37" s="31"/>
      <c r="X37" s="31"/>
      <c r="Y37" s="31"/>
      <c r="Z37" s="31"/>
      <c r="AA37" s="44" t="str">
        <f t="shared" si="6"/>
        <v>NO CUMPLE</v>
      </c>
      <c r="AB37" s="43"/>
      <c r="AC37" s="31"/>
      <c r="AD37" s="44" t="str">
        <f t="shared" si="7"/>
        <v>NO CUMPLE</v>
      </c>
      <c r="AE37" s="21"/>
      <c r="AF37" s="46" t="str">
        <f t="shared" si="8"/>
        <v>NO CUMPLE</v>
      </c>
      <c r="AG37" s="45"/>
    </row>
    <row r="38" spans="1:33" ht="44.4" hidden="1" customHeight="1" x14ac:dyDescent="0.3">
      <c r="A38" s="32">
        <v>7</v>
      </c>
      <c r="B38" s="23"/>
      <c r="C38" s="24"/>
      <c r="D38" s="25"/>
      <c r="E38" s="23"/>
      <c r="F38" s="25"/>
      <c r="G38" s="25"/>
      <c r="H38" s="25"/>
      <c r="I38" s="26"/>
      <c r="J38" s="26"/>
      <c r="K38" s="27"/>
      <c r="L38" s="27"/>
      <c r="M38" s="47"/>
      <c r="N38" s="28"/>
      <c r="O38" s="29">
        <f>N38/(_xlfn.XLOOKUP(M38,'TABLA DE SMMLV'!$A$1:$A$32,'TABLA DE SMMLV'!$B$1:$B$32,"0"))</f>
        <v>0</v>
      </c>
      <c r="P38" s="58">
        <v>0</v>
      </c>
      <c r="Q38" s="30">
        <f t="shared" si="4"/>
        <v>0</v>
      </c>
      <c r="R38" s="69">
        <f t="shared" si="5"/>
        <v>0</v>
      </c>
      <c r="S38" s="21"/>
      <c r="T38" s="43"/>
      <c r="U38" s="31"/>
      <c r="V38" s="31"/>
      <c r="W38" s="31"/>
      <c r="X38" s="31"/>
      <c r="Y38" s="31"/>
      <c r="Z38" s="31"/>
      <c r="AA38" s="44" t="str">
        <f t="shared" si="6"/>
        <v>NO CUMPLE</v>
      </c>
      <c r="AB38" s="43"/>
      <c r="AC38" s="31"/>
      <c r="AD38" s="44" t="str">
        <f t="shared" si="7"/>
        <v>NO CUMPLE</v>
      </c>
      <c r="AE38" s="21"/>
      <c r="AF38" s="46" t="str">
        <f t="shared" si="8"/>
        <v>NO CUMPLE</v>
      </c>
      <c r="AG38" s="45"/>
    </row>
    <row r="39" spans="1:33" ht="34.200000000000003" customHeight="1" thickBot="1" x14ac:dyDescent="0.35">
      <c r="A39" s="138" t="s">
        <v>93</v>
      </c>
      <c r="B39" s="139"/>
      <c r="C39" s="139"/>
      <c r="D39" s="139"/>
      <c r="E39" s="139"/>
      <c r="F39" s="139"/>
      <c r="G39" s="139"/>
      <c r="H39" s="139"/>
      <c r="I39" s="139"/>
      <c r="J39" s="139"/>
      <c r="K39" s="139"/>
      <c r="L39" s="139"/>
      <c r="M39" s="139"/>
      <c r="N39" s="139"/>
      <c r="O39" s="139"/>
      <c r="P39" s="140"/>
      <c r="Q39" s="48">
        <f>SUM(Q32:Q38)</f>
        <v>3477.0003120000001</v>
      </c>
      <c r="R39" s="49">
        <f>Q39/(3411038010/1750905)</f>
        <v>1.7847638207005381</v>
      </c>
      <c r="S39" s="141"/>
      <c r="T39" s="142"/>
      <c r="U39" s="142"/>
      <c r="V39" s="142"/>
      <c r="W39" s="142"/>
      <c r="X39" s="142"/>
      <c r="Y39" s="142"/>
      <c r="Z39" s="142"/>
      <c r="AA39" s="142"/>
      <c r="AB39" s="142"/>
      <c r="AC39" s="142"/>
      <c r="AD39" s="142"/>
      <c r="AE39" s="142"/>
      <c r="AF39" s="142"/>
      <c r="AG39" s="143"/>
    </row>
    <row r="40" spans="1:33" ht="13.8" thickTop="1" x14ac:dyDescent="0.3">
      <c r="R40" s="73"/>
    </row>
    <row r="41" spans="1:33" ht="6" customHeight="1" x14ac:dyDescent="0.3">
      <c r="O41" s="42"/>
    </row>
    <row r="42" spans="1:33" ht="6" customHeight="1" thickBot="1" x14ac:dyDescent="0.35">
      <c r="R42" s="73"/>
    </row>
    <row r="43" spans="1:33" ht="36" customHeight="1" thickTop="1" x14ac:dyDescent="0.3">
      <c r="A43" s="132" t="s">
        <v>94</v>
      </c>
      <c r="B43" s="133"/>
      <c r="C43" s="133"/>
      <c r="D43" s="133"/>
      <c r="E43" s="133"/>
      <c r="F43" s="133"/>
      <c r="G43" s="133"/>
      <c r="H43" s="133"/>
      <c r="I43" s="133"/>
      <c r="J43" s="133"/>
      <c r="K43" s="134"/>
    </row>
    <row r="44" spans="1:33" ht="52.2" customHeight="1" x14ac:dyDescent="0.3">
      <c r="A44" s="55" t="s">
        <v>95</v>
      </c>
      <c r="B44" s="99" t="s">
        <v>96</v>
      </c>
      <c r="C44" s="99" t="s">
        <v>97</v>
      </c>
      <c r="D44" s="99" t="s">
        <v>98</v>
      </c>
      <c r="E44" s="99" t="s">
        <v>99</v>
      </c>
      <c r="F44" s="99" t="s">
        <v>100</v>
      </c>
      <c r="G44" s="99" t="s">
        <v>56</v>
      </c>
      <c r="H44" s="135" t="s">
        <v>28</v>
      </c>
      <c r="I44" s="135"/>
      <c r="J44" s="135"/>
      <c r="K44" s="136"/>
    </row>
    <row r="45" spans="1:33" ht="48" customHeight="1" x14ac:dyDescent="0.3">
      <c r="A45" s="22" t="s">
        <v>101</v>
      </c>
      <c r="B45" s="50" t="s">
        <v>102</v>
      </c>
      <c r="C45" s="95">
        <v>5</v>
      </c>
      <c r="D45" s="95">
        <v>7</v>
      </c>
      <c r="E45" s="51">
        <f>COUNT(B32:B38)</f>
        <v>1</v>
      </c>
      <c r="F45" s="95" t="s">
        <v>103</v>
      </c>
      <c r="G45" s="31" t="s">
        <v>118</v>
      </c>
      <c r="H45" s="121"/>
      <c r="I45" s="121"/>
      <c r="J45" s="121"/>
      <c r="K45" s="122"/>
    </row>
    <row r="46" spans="1:33" ht="48" customHeight="1" x14ac:dyDescent="0.3">
      <c r="A46" s="22">
        <v>2</v>
      </c>
      <c r="B46" s="50" t="s">
        <v>104</v>
      </c>
      <c r="C46" s="120" t="s">
        <v>105</v>
      </c>
      <c r="D46" s="120"/>
      <c r="E46" s="53">
        <f>R39</f>
        <v>1.7847638207005381</v>
      </c>
      <c r="F46" s="95" t="s">
        <v>106</v>
      </c>
      <c r="G46" s="31" t="s">
        <v>118</v>
      </c>
      <c r="H46" s="121"/>
      <c r="I46" s="121"/>
      <c r="J46" s="121"/>
      <c r="K46" s="122"/>
    </row>
    <row r="47" spans="1:33" ht="48" customHeight="1" x14ac:dyDescent="0.3">
      <c r="A47" s="22">
        <v>3</v>
      </c>
      <c r="B47" s="50" t="s">
        <v>107</v>
      </c>
      <c r="C47" s="120" t="s">
        <v>108</v>
      </c>
      <c r="D47" s="120"/>
      <c r="E47" s="53">
        <f>MAX(R32:R38)</f>
        <v>1.7847638207005381</v>
      </c>
      <c r="F47" s="95" t="s">
        <v>109</v>
      </c>
      <c r="G47" s="31" t="s">
        <v>118</v>
      </c>
      <c r="H47" s="121"/>
      <c r="I47" s="121"/>
      <c r="J47" s="121"/>
      <c r="K47" s="122"/>
    </row>
    <row r="48" spans="1:33" ht="48" customHeight="1" x14ac:dyDescent="0.3">
      <c r="A48" s="22">
        <v>4</v>
      </c>
      <c r="B48" s="50" t="s">
        <v>110</v>
      </c>
      <c r="C48" s="120" t="s">
        <v>111</v>
      </c>
      <c r="D48" s="120"/>
      <c r="E48" s="51" t="s">
        <v>297</v>
      </c>
      <c r="F48" s="95" t="s">
        <v>112</v>
      </c>
      <c r="G48" s="31" t="s">
        <v>118</v>
      </c>
      <c r="H48" s="121"/>
      <c r="I48" s="121"/>
      <c r="J48" s="121"/>
      <c r="K48" s="122"/>
    </row>
    <row r="49" spans="1:11" ht="48" customHeight="1" x14ac:dyDescent="0.3">
      <c r="A49" s="22">
        <v>5</v>
      </c>
      <c r="B49" s="50" t="s">
        <v>113</v>
      </c>
      <c r="C49" s="120" t="s">
        <v>114</v>
      </c>
      <c r="D49" s="120"/>
      <c r="E49" s="52" t="s">
        <v>298</v>
      </c>
      <c r="F49" s="95" t="s">
        <v>115</v>
      </c>
      <c r="G49" s="31" t="s">
        <v>118</v>
      </c>
      <c r="H49" s="121"/>
      <c r="I49" s="121"/>
      <c r="J49" s="121"/>
      <c r="K49" s="122"/>
    </row>
    <row r="50" spans="1:11" ht="48" customHeight="1" x14ac:dyDescent="0.3">
      <c r="A50" s="22">
        <v>6</v>
      </c>
      <c r="B50" s="50" t="s">
        <v>116</v>
      </c>
      <c r="C50" s="120" t="s">
        <v>116</v>
      </c>
      <c r="D50" s="120"/>
      <c r="E50" s="90" t="s">
        <v>149</v>
      </c>
      <c r="F50" s="95" t="s">
        <v>117</v>
      </c>
      <c r="G50" s="31" t="s">
        <v>118</v>
      </c>
      <c r="H50" s="121"/>
      <c r="I50" s="121"/>
      <c r="J50" s="121"/>
      <c r="K50" s="122"/>
    </row>
    <row r="51" spans="1:11" ht="48" customHeight="1" thickBot="1" x14ac:dyDescent="0.35">
      <c r="A51" s="54">
        <v>7</v>
      </c>
      <c r="B51" s="110" t="s">
        <v>118</v>
      </c>
      <c r="C51" s="110"/>
      <c r="D51" s="110"/>
      <c r="E51" s="110"/>
      <c r="F51" s="110"/>
      <c r="G51" s="40" t="str">
        <f>IF(COUNTIF(G45:G50,"CUMPLE")+COUNTIF(G45:G50,"NO APLICA")=ROWS(G45:G50),"CUMPLE","NO CUMPLE")</f>
        <v>CUMPLE</v>
      </c>
      <c r="H51" s="111"/>
      <c r="I51" s="111"/>
      <c r="J51" s="111"/>
      <c r="K51" s="112"/>
    </row>
    <row r="52" spans="1:11" ht="6" customHeight="1" thickTop="1" thickBot="1" x14ac:dyDescent="0.35"/>
    <row r="53" spans="1:11" ht="46.95" customHeight="1" thickTop="1" x14ac:dyDescent="0.3">
      <c r="A53" s="113" t="s">
        <v>381</v>
      </c>
      <c r="B53" s="114"/>
      <c r="C53" s="114"/>
      <c r="D53" s="114"/>
      <c r="E53" s="114"/>
      <c r="F53" s="114"/>
      <c r="G53" s="114"/>
      <c r="H53" s="114"/>
      <c r="I53" s="114"/>
      <c r="J53" s="114"/>
      <c r="K53" s="115"/>
    </row>
    <row r="54" spans="1:11" ht="46.95" customHeight="1" thickBot="1" x14ac:dyDescent="0.35">
      <c r="A54" s="116" t="s">
        <v>382</v>
      </c>
      <c r="B54" s="117"/>
      <c r="C54" s="117"/>
      <c r="D54" s="117"/>
      <c r="E54" s="117"/>
      <c r="F54" s="117"/>
      <c r="G54" s="117"/>
      <c r="H54" s="117"/>
      <c r="I54" s="117"/>
      <c r="J54" s="206" t="s">
        <v>118</v>
      </c>
      <c r="K54" s="207"/>
    </row>
    <row r="55" spans="1:11" ht="13.8" thickTop="1" x14ac:dyDescent="0.3"/>
  </sheetData>
  <sheetProtection formatColumns="0" formatRows="0"/>
  <mergeCells count="65">
    <mergeCell ref="A1:AG4"/>
    <mergeCell ref="B5:AG6"/>
    <mergeCell ref="A9:I9"/>
    <mergeCell ref="A10:B10"/>
    <mergeCell ref="D10:E10"/>
    <mergeCell ref="H10:I10"/>
    <mergeCell ref="A24:I24"/>
    <mergeCell ref="A25:C25"/>
    <mergeCell ref="E25:I25"/>
    <mergeCell ref="A26:C26"/>
    <mergeCell ref="E26:I26"/>
    <mergeCell ref="A11:B11"/>
    <mergeCell ref="D11:E11"/>
    <mergeCell ref="H11:I11"/>
    <mergeCell ref="A12:O12"/>
    <mergeCell ref="A21:B21"/>
    <mergeCell ref="G21:K21"/>
    <mergeCell ref="D29:D31"/>
    <mergeCell ref="E29:F29"/>
    <mergeCell ref="A28:AG28"/>
    <mergeCell ref="AF30:AF31"/>
    <mergeCell ref="AG30:AG31"/>
    <mergeCell ref="A39:P39"/>
    <mergeCell ref="S39:AG39"/>
    <mergeCell ref="O29:AG29"/>
    <mergeCell ref="E30:E31"/>
    <mergeCell ref="F30:F31"/>
    <mergeCell ref="H30:H31"/>
    <mergeCell ref="I30:I31"/>
    <mergeCell ref="O30:O31"/>
    <mergeCell ref="P30:P31"/>
    <mergeCell ref="Q30:Q31"/>
    <mergeCell ref="R30:R31"/>
    <mergeCell ref="S30:S31"/>
    <mergeCell ref="H29:I29"/>
    <mergeCell ref="J29:J31"/>
    <mergeCell ref="B29:B31"/>
    <mergeCell ref="C29:C31"/>
    <mergeCell ref="C47:D47"/>
    <mergeCell ref="H47:K47"/>
    <mergeCell ref="T30:AA30"/>
    <mergeCell ref="AB30:AD30"/>
    <mergeCell ref="AE30:AE31"/>
    <mergeCell ref="K29:K31"/>
    <mergeCell ref="L29:L31"/>
    <mergeCell ref="M29:M31"/>
    <mergeCell ref="N29:N31"/>
    <mergeCell ref="G29:G31"/>
    <mergeCell ref="A43:K43"/>
    <mergeCell ref="H44:K44"/>
    <mergeCell ref="H45:K45"/>
    <mergeCell ref="C46:D46"/>
    <mergeCell ref="H46:K46"/>
    <mergeCell ref="A29:A31"/>
    <mergeCell ref="C48:D48"/>
    <mergeCell ref="H48:K48"/>
    <mergeCell ref="C49:D49"/>
    <mergeCell ref="H49:K49"/>
    <mergeCell ref="C50:D50"/>
    <mergeCell ref="H50:K50"/>
    <mergeCell ref="B51:F51"/>
    <mergeCell ref="H51:K51"/>
    <mergeCell ref="A53:K53"/>
    <mergeCell ref="A54:I54"/>
    <mergeCell ref="J54:K54"/>
  </mergeCells>
  <conditionalFormatting sqref="B48:B49">
    <cfRule type="duplicateValues" dxfId="116" priority="16"/>
  </conditionalFormatting>
  <conditionalFormatting sqref="D26">
    <cfRule type="cellIs" dxfId="115" priority="17" operator="equal">
      <formula>"CUMPLE"</formula>
    </cfRule>
    <cfRule type="cellIs" dxfId="114" priority="18" operator="equal">
      <formula>"NO CUMPLE"</formula>
    </cfRule>
    <cfRule type="cellIs" dxfId="113" priority="19" operator="equal">
      <formula>"SI"</formula>
    </cfRule>
    <cfRule type="cellIs" dxfId="112" priority="20" operator="equal">
      <formula>"NO"</formula>
    </cfRule>
  </conditionalFormatting>
  <conditionalFormatting sqref="G45:G51">
    <cfRule type="cellIs" dxfId="111" priority="6" operator="equal">
      <formula>"CUMPLE"</formula>
    </cfRule>
    <cfRule type="cellIs" dxfId="110" priority="7" operator="equal">
      <formula>"NO CUMPLE"</formula>
    </cfRule>
    <cfRule type="cellIs" dxfId="109" priority="8" operator="equal">
      <formula>"SI"</formula>
    </cfRule>
    <cfRule type="cellIs" dxfId="108" priority="9" operator="equal">
      <formula>"NO"</formula>
    </cfRule>
  </conditionalFormatting>
  <conditionalFormatting sqref="S32:AF38">
    <cfRule type="cellIs" dxfId="107" priority="12" operator="equal">
      <formula>"CUMPLE"</formula>
    </cfRule>
    <cfRule type="cellIs" dxfId="106" priority="13" operator="equal">
      <formula>"NO CUMPLE"</formula>
    </cfRule>
    <cfRule type="cellIs" dxfId="105" priority="14" operator="equal">
      <formula>"SI"</formula>
    </cfRule>
    <cfRule type="cellIs" dxfId="104" priority="15" operator="equal">
      <formula>"NO"</formula>
    </cfRule>
  </conditionalFormatting>
  <conditionalFormatting sqref="J54">
    <cfRule type="cellIs" dxfId="103" priority="3" operator="equal">
      <formula>"RECHAZADO"</formula>
    </cfRule>
    <cfRule type="cellIs" dxfId="102" priority="4" operator="equal">
      <formula>"HABILITADO"</formula>
    </cfRule>
    <cfRule type="cellIs" dxfId="101" priority="5" operator="equal">
      <formula>"NO HABILITADO"</formula>
    </cfRule>
  </conditionalFormatting>
  <conditionalFormatting sqref="J54:K54">
    <cfRule type="cellIs" dxfId="100" priority="1" operator="equal">
      <formula>"CUMPLE"</formula>
    </cfRule>
    <cfRule type="cellIs" dxfId="99" priority="2" operator="equal">
      <formula>"RECHAZADO"</formula>
    </cfRule>
  </conditionalFormatting>
  <dataValidations count="11">
    <dataValidation type="list" allowBlank="1" sqref="O14:O21 N13 L13" xr:uid="{F67AB4D8-8E82-4650-A296-0E114E3E0617}">
      <formula1>"CUMPLE,NO CUMPLE,N/A"</formula1>
    </dataValidation>
    <dataValidation type="list" allowBlank="1" sqref="O21" xr:uid="{45318508-4E34-4BFA-BB3D-928D4388546A}">
      <formula1>"CUMPLE,NO CUMPLE"</formula1>
    </dataValidation>
    <dataValidation type="list" allowBlank="1" sqref="C11 F11" xr:uid="{9D9F81A8-892E-4C06-83F6-02143738C4E9}">
      <formula1>"SÍ,NO"</formula1>
    </dataValidation>
    <dataValidation type="list" allowBlank="1" sqref="F10" xr:uid="{C73993C5-F642-490B-9C98-16A77F731692}">
      <formula1>"Singular,Plural (Consorcio),Plural (UT)"</formula1>
    </dataValidation>
    <dataValidation type="list" allowBlank="1" sqref="I52" xr:uid="{DD332BC0-777C-43D6-8AC1-15FE536DA4ED}">
      <formula1>"CUMPLE,NO CUMPLE,PENDIENTE,N/A"</formula1>
    </dataValidation>
    <dataValidation type="list" allowBlank="1" showInputMessage="1" showErrorMessage="1" sqref="D26 G45:G50" xr:uid="{41302404-05DF-4140-8990-CF3F9098F76E}">
      <formula1>"CUMPLE,NO CUMPLE,PENDIENTE,N/A"</formula1>
    </dataValidation>
    <dataValidation type="list" allowBlank="1" showInputMessage="1" showErrorMessage="1" sqref="H32:H38" xr:uid="{5535D53C-97FD-49E5-B5B9-832A25E8821B}">
      <formula1>"INDIVIDUAL,CONSORCIO,UNION TEMPORAL,OTRA"</formula1>
    </dataValidation>
    <dataValidation type="list" allowBlank="1" showInputMessage="1" showErrorMessage="1" sqref="S32:S38 AE32:AE38" xr:uid="{C352C59B-C21B-48F9-8928-B5856292A585}">
      <formula1>"CUMPLE,NO CUMPLE,NO APLICA"</formula1>
    </dataValidation>
    <dataValidation type="list" allowBlank="1" showInputMessage="1" showErrorMessage="1" sqref="T32:Z38" xr:uid="{0640C5FD-3C62-4C28-AE85-AFD7AEF7B76C}">
      <formula1>"SI,NO, NO APLICA"</formula1>
    </dataValidation>
    <dataValidation type="list" allowBlank="1" showInputMessage="1" showErrorMessage="1" sqref="AB32:AC38" xr:uid="{DE985340-EEE2-4DCF-BD17-1C2891C73129}">
      <formula1>"SI,NO,NO APLICA"</formula1>
    </dataValidation>
    <dataValidation type="list" allowBlank="1" sqref="J54:K54" xr:uid="{AF117A66-2FAD-43B3-926C-2D156947A5FC}">
      <formula1>"CUMPLE, RECHAZADO"</formula1>
    </dataValidation>
  </dataValidations>
  <pageMargins left="0.75" right="0.75" top="1" bottom="1" header="0.5" footer="0.5"/>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7669B-73DC-4FE8-A597-0C2BCD24B329}">
  <sheetPr codeName="Hoja10"/>
  <dimension ref="A1:AH55"/>
  <sheetViews>
    <sheetView showGridLines="0" topLeftCell="A47" zoomScale="69" zoomScaleNormal="69" workbookViewId="0">
      <selection activeCell="A54" sqref="A54:K55"/>
    </sheetView>
  </sheetViews>
  <sheetFormatPr baseColWidth="10" defaultColWidth="8.88671875" defaultRowHeight="13.2" x14ac:dyDescent="0.3"/>
  <cols>
    <col min="1" max="1" width="5" style="37" customWidth="1"/>
    <col min="2" max="2" width="23.109375" style="37" customWidth="1"/>
    <col min="3" max="3" width="44.44140625" style="37" customWidth="1"/>
    <col min="4" max="5" width="16.6640625" style="37" customWidth="1"/>
    <col min="6" max="6" width="62.33203125" style="37" customWidth="1"/>
    <col min="7" max="9" width="16.6640625" style="37" customWidth="1"/>
    <col min="10" max="28" width="19.33203125" style="37" customWidth="1"/>
    <col min="29" max="29" width="23" style="37" customWidth="1"/>
    <col min="30" max="32" width="19.33203125" style="37" customWidth="1"/>
    <col min="33" max="33" width="139" style="37" customWidth="1"/>
    <col min="34" max="16384" width="8.88671875" style="37"/>
  </cols>
  <sheetData>
    <row r="1" spans="1:33" s="34" customFormat="1" ht="13.2" customHeight="1" x14ac:dyDescent="0.3">
      <c r="A1" s="174" t="s">
        <v>0</v>
      </c>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row>
    <row r="2" spans="1:33" s="34" customFormat="1" ht="25.5" customHeight="1" x14ac:dyDescent="0.3">
      <c r="A2" s="174"/>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row>
    <row r="3" spans="1:33" s="34" customFormat="1" x14ac:dyDescent="0.3">
      <c r="A3" s="174"/>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row>
    <row r="4" spans="1:33" s="35" customFormat="1" x14ac:dyDescent="0.3">
      <c r="A4" s="174"/>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row>
    <row r="5" spans="1:33" s="35" customFormat="1" ht="15.45" customHeight="1" x14ac:dyDescent="0.3">
      <c r="A5" s="36"/>
      <c r="B5" s="174" t="s">
        <v>42</v>
      </c>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row>
    <row r="6" spans="1:33" s="35" customFormat="1" ht="15.45" customHeight="1" x14ac:dyDescent="0.3">
      <c r="A6" s="36"/>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row>
    <row r="7" spans="1:33" s="35" customFormat="1" ht="15.45" customHeight="1" x14ac:dyDescent="0.3">
      <c r="A7" s="36"/>
      <c r="B7" s="103"/>
      <c r="C7" s="103"/>
      <c r="D7" s="103"/>
      <c r="E7" s="103"/>
      <c r="F7" s="103"/>
      <c r="G7" s="103"/>
      <c r="H7" s="103"/>
      <c r="I7" s="103"/>
      <c r="J7" s="103"/>
      <c r="K7" s="103"/>
      <c r="L7" s="103"/>
      <c r="M7" s="103"/>
      <c r="N7" s="103"/>
      <c r="O7" s="103"/>
      <c r="P7" s="103"/>
      <c r="Q7" s="103"/>
    </row>
    <row r="8" spans="1:33" s="35" customFormat="1" ht="15.45" customHeight="1" thickBot="1" x14ac:dyDescent="0.35">
      <c r="A8" s="36"/>
      <c r="B8" s="103"/>
      <c r="C8" s="103"/>
      <c r="D8" s="103"/>
      <c r="E8" s="103"/>
      <c r="F8" s="103"/>
      <c r="G8" s="103"/>
      <c r="H8" s="103"/>
      <c r="I8" s="103"/>
      <c r="J8" s="103"/>
      <c r="K8" s="103"/>
      <c r="L8" s="103"/>
      <c r="M8" s="103"/>
      <c r="N8" s="103"/>
      <c r="O8" s="103"/>
      <c r="P8" s="103"/>
      <c r="Q8" s="103"/>
    </row>
    <row r="9" spans="1:33" ht="34.200000000000003" customHeight="1" thickTop="1" x14ac:dyDescent="0.3">
      <c r="A9" s="175" t="s">
        <v>43</v>
      </c>
      <c r="B9" s="176"/>
      <c r="C9" s="176"/>
      <c r="D9" s="176"/>
      <c r="E9" s="176"/>
      <c r="F9" s="176"/>
      <c r="G9" s="176"/>
      <c r="H9" s="176"/>
      <c r="I9" s="177"/>
    </row>
    <row r="10" spans="1:33" ht="36" customHeight="1" x14ac:dyDescent="0.3">
      <c r="A10" s="178" t="s">
        <v>24</v>
      </c>
      <c r="B10" s="179"/>
      <c r="C10" s="105" t="s">
        <v>300</v>
      </c>
      <c r="D10" s="179" t="s">
        <v>44</v>
      </c>
      <c r="E10" s="179"/>
      <c r="F10" s="105" t="s">
        <v>122</v>
      </c>
      <c r="G10" s="104" t="s">
        <v>45</v>
      </c>
      <c r="H10" s="180" t="s">
        <v>133</v>
      </c>
      <c r="I10" s="181"/>
    </row>
    <row r="11" spans="1:33" ht="36" customHeight="1" thickBot="1" x14ac:dyDescent="0.35">
      <c r="A11" s="150" t="s">
        <v>46</v>
      </c>
      <c r="B11" s="151"/>
      <c r="C11" s="57" t="s">
        <v>124</v>
      </c>
      <c r="D11" s="151" t="s">
        <v>47</v>
      </c>
      <c r="E11" s="151"/>
      <c r="F11" s="57" t="s">
        <v>124</v>
      </c>
      <c r="G11" s="107" t="s">
        <v>48</v>
      </c>
      <c r="H11" s="152">
        <v>46107</v>
      </c>
      <c r="I11" s="153"/>
    </row>
    <row r="12" spans="1:33" ht="22.2" hidden="1" customHeight="1" thickBot="1" x14ac:dyDescent="0.35">
      <c r="A12" s="154" t="s">
        <v>2</v>
      </c>
      <c r="B12" s="155"/>
      <c r="C12" s="155"/>
      <c r="D12" s="155"/>
      <c r="E12" s="155"/>
      <c r="F12" s="155"/>
      <c r="G12" s="155"/>
      <c r="H12" s="155"/>
      <c r="I12" s="155"/>
      <c r="J12" s="156"/>
      <c r="K12" s="156"/>
      <c r="L12" s="156"/>
      <c r="M12" s="156"/>
      <c r="N12" s="156"/>
      <c r="O12" s="157"/>
    </row>
    <row r="13" spans="1:33" ht="165.6" hidden="1" customHeight="1" thickTop="1" x14ac:dyDescent="0.3">
      <c r="A13" s="11" t="s">
        <v>3</v>
      </c>
      <c r="B13" s="19" t="s">
        <v>49</v>
      </c>
      <c r="C13" s="19" t="s">
        <v>4</v>
      </c>
      <c r="D13" s="12" t="s">
        <v>5</v>
      </c>
      <c r="E13" s="12" t="s">
        <v>6</v>
      </c>
      <c r="F13" s="12" t="s">
        <v>7</v>
      </c>
      <c r="G13" s="12" t="s">
        <v>8</v>
      </c>
      <c r="H13" s="12" t="s">
        <v>50</v>
      </c>
      <c r="I13" s="12" t="s">
        <v>51</v>
      </c>
      <c r="J13" s="12" t="s">
        <v>52</v>
      </c>
      <c r="K13" s="12" t="s">
        <v>53</v>
      </c>
      <c r="L13" s="20" t="s">
        <v>54</v>
      </c>
      <c r="M13" s="12" t="s">
        <v>9</v>
      </c>
      <c r="N13" s="12" t="s">
        <v>55</v>
      </c>
      <c r="O13" s="13" t="s">
        <v>56</v>
      </c>
    </row>
    <row r="14" spans="1:33" ht="22.2" hidden="1" customHeight="1" thickTop="1" x14ac:dyDescent="0.3">
      <c r="A14" s="9">
        <v>1</v>
      </c>
      <c r="B14" s="4"/>
      <c r="C14" s="4"/>
      <c r="D14" s="4"/>
      <c r="E14" s="4"/>
      <c r="F14" s="5" t="str">
        <f>IF(E14="","Valor por definir",_xlfn.XLOOKUP(E14,'TABLA DE SMMLV'!$A$1:$A$32,'TABLA DE SMMLV'!$B$1:$B$32,"ERROR"))</f>
        <v>Valor por definir</v>
      </c>
      <c r="G14" s="4"/>
      <c r="H14" s="4"/>
      <c r="I14" s="4" t="str">
        <f t="shared" ref="I14:I20" si="0">IF(F14="","Valor por definir",IFERROR(G14/F14,"Revisar datos"))</f>
        <v>Revisar datos</v>
      </c>
      <c r="J14" s="4"/>
      <c r="K14" s="4"/>
      <c r="L14" s="15">
        <f>H14*J14*K14</f>
        <v>0</v>
      </c>
      <c r="M14" s="16">
        <f t="shared" ref="M14:M21" si="1">L14/$F$21</f>
        <v>0</v>
      </c>
      <c r="N14" s="4"/>
      <c r="O14" s="6"/>
    </row>
    <row r="15" spans="1:33" ht="22.2" hidden="1" customHeight="1" thickTop="1" x14ac:dyDescent="0.3">
      <c r="A15" s="10">
        <v>2</v>
      </c>
      <c r="B15" s="4"/>
      <c r="C15" s="4"/>
      <c r="D15" s="4"/>
      <c r="E15" s="4"/>
      <c r="F15" s="5" t="str">
        <f>IF(E15="","Valor por definir",_xlfn.XLOOKUP(E15,'TABLA DE SMMLV'!$A$1:$A$32,'TABLA DE SMMLV'!$B$1:$B$32,"ERROR"))</f>
        <v>Valor por definir</v>
      </c>
      <c r="G15" s="4"/>
      <c r="H15" s="4"/>
      <c r="I15" s="4" t="str">
        <f t="shared" si="0"/>
        <v>Revisar datos</v>
      </c>
      <c r="J15" s="4"/>
      <c r="K15" s="4"/>
      <c r="L15" s="15">
        <f t="shared" ref="L15:L20" si="2">H15*J15*K15</f>
        <v>0</v>
      </c>
      <c r="M15" s="16">
        <f t="shared" si="1"/>
        <v>0</v>
      </c>
      <c r="N15" s="4"/>
      <c r="O15" s="6"/>
    </row>
    <row r="16" spans="1:33" ht="22.2" hidden="1" customHeight="1" thickTop="1" x14ac:dyDescent="0.3">
      <c r="A16" s="9">
        <v>3</v>
      </c>
      <c r="B16" s="4"/>
      <c r="C16" s="4"/>
      <c r="D16" s="4"/>
      <c r="E16" s="4"/>
      <c r="F16" s="5" t="str">
        <f>IF(E16="","Valor por definir",_xlfn.XLOOKUP(E16,'TABLA DE SMMLV'!$A$1:$A$32,'TABLA DE SMMLV'!$B$1:$B$32,"ERROR"))</f>
        <v>Valor por definir</v>
      </c>
      <c r="G16" s="4"/>
      <c r="H16" s="4"/>
      <c r="I16" s="4" t="str">
        <f t="shared" si="0"/>
        <v>Revisar datos</v>
      </c>
      <c r="J16" s="4"/>
      <c r="K16" s="4"/>
      <c r="L16" s="15">
        <f>H16*J16*K16</f>
        <v>0</v>
      </c>
      <c r="M16" s="16">
        <f t="shared" si="1"/>
        <v>0</v>
      </c>
      <c r="N16" s="4"/>
      <c r="O16" s="6"/>
    </row>
    <row r="17" spans="1:33" ht="22.2" hidden="1" customHeight="1" thickTop="1" x14ac:dyDescent="0.3">
      <c r="A17" s="10">
        <v>4</v>
      </c>
      <c r="B17" s="4"/>
      <c r="C17" s="4"/>
      <c r="D17" s="4"/>
      <c r="E17" s="4"/>
      <c r="F17" s="5" t="str">
        <f>IF(E17="","Valor por definir",_xlfn.XLOOKUP(E17,'TABLA DE SMMLV'!$A$1:$A$32,'TABLA DE SMMLV'!$B$1:$B$32,"ERROR"))</f>
        <v>Valor por definir</v>
      </c>
      <c r="G17" s="4"/>
      <c r="H17" s="4"/>
      <c r="I17" s="4" t="str">
        <f t="shared" si="0"/>
        <v>Revisar datos</v>
      </c>
      <c r="J17" s="4"/>
      <c r="K17" s="4"/>
      <c r="L17" s="15">
        <f>H17*J17*K17</f>
        <v>0</v>
      </c>
      <c r="M17" s="16">
        <f t="shared" si="1"/>
        <v>0</v>
      </c>
      <c r="N17" s="4"/>
      <c r="O17" s="6"/>
    </row>
    <row r="18" spans="1:33" ht="22.2" hidden="1" customHeight="1" thickTop="1" x14ac:dyDescent="0.3">
      <c r="A18" s="9">
        <v>5</v>
      </c>
      <c r="B18" s="4"/>
      <c r="C18" s="4"/>
      <c r="D18" s="4"/>
      <c r="E18" s="4"/>
      <c r="F18" s="5" t="str">
        <f>IF(E18="","Valor por definir",_xlfn.XLOOKUP(E18,'TABLA DE SMMLV'!$A$1:$A$32,'TABLA DE SMMLV'!$B$1:$B$32,"ERROR"))</f>
        <v>Valor por definir</v>
      </c>
      <c r="G18" s="4"/>
      <c r="H18" s="4"/>
      <c r="I18" s="4" t="str">
        <f t="shared" si="0"/>
        <v>Revisar datos</v>
      </c>
      <c r="J18" s="4"/>
      <c r="K18" s="4"/>
      <c r="L18" s="15">
        <f>H18*J18*K18</f>
        <v>0</v>
      </c>
      <c r="M18" s="16">
        <f t="shared" si="1"/>
        <v>0</v>
      </c>
      <c r="N18" s="4"/>
      <c r="O18" s="6"/>
    </row>
    <row r="19" spans="1:33" ht="22.2" hidden="1" customHeight="1" thickTop="1" x14ac:dyDescent="0.3">
      <c r="A19" s="10">
        <v>6</v>
      </c>
      <c r="B19" s="4"/>
      <c r="C19" s="4"/>
      <c r="D19" s="4"/>
      <c r="E19" s="4"/>
      <c r="F19" s="5" t="str">
        <f>IF(E19="","Valor por definir",_xlfn.XLOOKUP(E19,'TABLA DE SMMLV'!$A$1:$A$32,'TABLA DE SMMLV'!$B$1:$B$32,"ERROR"))</f>
        <v>Valor por definir</v>
      </c>
      <c r="G19" s="4"/>
      <c r="H19" s="4"/>
      <c r="I19" s="4" t="str">
        <f t="shared" si="0"/>
        <v>Revisar datos</v>
      </c>
      <c r="J19" s="4"/>
      <c r="K19" s="4"/>
      <c r="L19" s="15">
        <f>H19*J19*K19</f>
        <v>0</v>
      </c>
      <c r="M19" s="16">
        <f t="shared" si="1"/>
        <v>0</v>
      </c>
      <c r="N19" s="4"/>
      <c r="O19" s="6"/>
    </row>
    <row r="20" spans="1:33" ht="22.2" hidden="1" customHeight="1" thickTop="1" x14ac:dyDescent="0.3">
      <c r="A20" s="9">
        <v>7</v>
      </c>
      <c r="B20" s="4"/>
      <c r="C20" s="4"/>
      <c r="D20" s="4"/>
      <c r="E20" s="4"/>
      <c r="F20" s="5" t="str">
        <f>IF(E20="","Valor por definir",_xlfn.XLOOKUP(E20,'TABLA DE SMMLV'!$A$1:$A$32,'TABLA DE SMMLV'!$B$1:$B$32,"ERROR"))</f>
        <v>Valor por definir</v>
      </c>
      <c r="G20" s="4"/>
      <c r="H20" s="4"/>
      <c r="I20" s="4" t="str">
        <f t="shared" si="0"/>
        <v>Revisar datos</v>
      </c>
      <c r="J20" s="4"/>
      <c r="K20" s="4"/>
      <c r="L20" s="15">
        <f t="shared" si="2"/>
        <v>0</v>
      </c>
      <c r="M20" s="16">
        <f t="shared" si="1"/>
        <v>0</v>
      </c>
      <c r="N20" s="4"/>
      <c r="O20" s="6"/>
    </row>
    <row r="21" spans="1:33" ht="22.2" hidden="1" customHeight="1" thickTop="1" x14ac:dyDescent="0.3">
      <c r="A21" s="158" t="s">
        <v>10</v>
      </c>
      <c r="B21" s="159"/>
      <c r="C21" s="101" t="s">
        <v>11</v>
      </c>
      <c r="D21" s="18">
        <v>3411038010</v>
      </c>
      <c r="E21" s="18" t="s">
        <v>12</v>
      </c>
      <c r="F21" s="18">
        <f>D21/1750905</f>
        <v>1948.1571016131657</v>
      </c>
      <c r="G21" s="160" t="s">
        <v>13</v>
      </c>
      <c r="H21" s="160"/>
      <c r="I21" s="160"/>
      <c r="J21" s="160"/>
      <c r="K21" s="160"/>
      <c r="L21" s="7">
        <f>SUM(L14:L20)</f>
        <v>0</v>
      </c>
      <c r="M21" s="17">
        <f t="shared" si="1"/>
        <v>0</v>
      </c>
      <c r="N21" s="7"/>
      <c r="O21" s="8"/>
    </row>
    <row r="22" spans="1:33" ht="6" customHeight="1" thickTop="1" x14ac:dyDescent="0.3"/>
    <row r="23" spans="1:33" ht="13.8" thickBot="1" x14ac:dyDescent="0.35"/>
    <row r="24" spans="1:33" ht="36" customHeight="1" thickTop="1" x14ac:dyDescent="0.3">
      <c r="A24" s="161" t="s">
        <v>57</v>
      </c>
      <c r="B24" s="162"/>
      <c r="C24" s="162"/>
      <c r="D24" s="162"/>
      <c r="E24" s="162"/>
      <c r="F24" s="162"/>
      <c r="G24" s="162"/>
      <c r="H24" s="162"/>
      <c r="I24" s="163"/>
      <c r="J24" s="38"/>
      <c r="K24" s="38"/>
      <c r="L24" s="38"/>
      <c r="M24" s="38"/>
      <c r="N24" s="38"/>
      <c r="O24" s="38"/>
    </row>
    <row r="25" spans="1:33" ht="36" customHeight="1" x14ac:dyDescent="0.3">
      <c r="A25" s="164" t="s">
        <v>58</v>
      </c>
      <c r="B25" s="165"/>
      <c r="C25" s="165"/>
      <c r="D25" s="106" t="s">
        <v>59</v>
      </c>
      <c r="E25" s="166" t="s">
        <v>28</v>
      </c>
      <c r="F25" s="167"/>
      <c r="G25" s="167"/>
      <c r="H25" s="167"/>
      <c r="I25" s="168"/>
      <c r="J25" s="39"/>
      <c r="K25" s="39"/>
      <c r="L25" s="39"/>
      <c r="M25" s="39"/>
      <c r="N25" s="39"/>
      <c r="O25" s="39"/>
    </row>
    <row r="26" spans="1:33" ht="45.6" customHeight="1" thickBot="1" x14ac:dyDescent="0.35">
      <c r="A26" s="169" t="s">
        <v>60</v>
      </c>
      <c r="B26" s="170"/>
      <c r="C26" s="170"/>
      <c r="D26" s="40" t="s">
        <v>118</v>
      </c>
      <c r="E26" s="171"/>
      <c r="F26" s="172"/>
      <c r="G26" s="172"/>
      <c r="H26" s="172"/>
      <c r="I26" s="173"/>
      <c r="J26" s="41"/>
      <c r="K26" s="41"/>
      <c r="L26" s="41"/>
      <c r="M26" s="41"/>
      <c r="N26" s="41"/>
      <c r="O26" s="41"/>
    </row>
    <row r="27" spans="1:33" ht="14.4" thickTop="1" thickBot="1" x14ac:dyDescent="0.35"/>
    <row r="28" spans="1:33" ht="36" customHeight="1" thickTop="1" x14ac:dyDescent="0.3">
      <c r="A28" s="132" t="s">
        <v>61</v>
      </c>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4"/>
    </row>
    <row r="29" spans="1:33" ht="28.95" customHeight="1" x14ac:dyDescent="0.3">
      <c r="A29" s="137" t="s">
        <v>3</v>
      </c>
      <c r="B29" s="131" t="s">
        <v>62</v>
      </c>
      <c r="C29" s="148" t="s">
        <v>63</v>
      </c>
      <c r="D29" s="130" t="s">
        <v>64</v>
      </c>
      <c r="E29" s="145" t="s">
        <v>65</v>
      </c>
      <c r="F29" s="145"/>
      <c r="G29" s="130" t="s">
        <v>4</v>
      </c>
      <c r="H29" s="146" t="s">
        <v>66</v>
      </c>
      <c r="I29" s="146"/>
      <c r="J29" s="130" t="s">
        <v>67</v>
      </c>
      <c r="K29" s="130" t="s">
        <v>68</v>
      </c>
      <c r="L29" s="130" t="s">
        <v>69</v>
      </c>
      <c r="M29" s="130" t="s">
        <v>70</v>
      </c>
      <c r="N29" s="131" t="s">
        <v>71</v>
      </c>
      <c r="O29" s="124" t="s">
        <v>72</v>
      </c>
      <c r="P29" s="124"/>
      <c r="Q29" s="124"/>
      <c r="R29" s="124"/>
      <c r="S29" s="124"/>
      <c r="T29" s="124"/>
      <c r="U29" s="124"/>
      <c r="V29" s="124"/>
      <c r="W29" s="124"/>
      <c r="X29" s="124"/>
      <c r="Y29" s="124"/>
      <c r="Z29" s="124"/>
      <c r="AA29" s="124"/>
      <c r="AB29" s="124"/>
      <c r="AC29" s="124"/>
      <c r="AD29" s="124"/>
      <c r="AE29" s="124"/>
      <c r="AF29" s="124"/>
      <c r="AG29" s="144"/>
    </row>
    <row r="30" spans="1:33" ht="28.95" customHeight="1" x14ac:dyDescent="0.3">
      <c r="A30" s="137"/>
      <c r="B30" s="131"/>
      <c r="C30" s="148"/>
      <c r="D30" s="130"/>
      <c r="E30" s="145" t="s">
        <v>73</v>
      </c>
      <c r="F30" s="145" t="s">
        <v>74</v>
      </c>
      <c r="G30" s="130"/>
      <c r="H30" s="130" t="s">
        <v>75</v>
      </c>
      <c r="I30" s="146" t="s">
        <v>76</v>
      </c>
      <c r="J30" s="130"/>
      <c r="K30" s="130"/>
      <c r="L30" s="130"/>
      <c r="M30" s="130"/>
      <c r="N30" s="131"/>
      <c r="O30" s="127" t="s">
        <v>77</v>
      </c>
      <c r="P30" s="131" t="s">
        <v>53</v>
      </c>
      <c r="Q30" s="130" t="s">
        <v>78</v>
      </c>
      <c r="R30" s="147" t="s">
        <v>9</v>
      </c>
      <c r="S30" s="129" t="s">
        <v>79</v>
      </c>
      <c r="T30" s="123" t="s">
        <v>80</v>
      </c>
      <c r="U30" s="124"/>
      <c r="V30" s="124"/>
      <c r="W30" s="124"/>
      <c r="X30" s="124"/>
      <c r="Y30" s="124"/>
      <c r="Z30" s="124"/>
      <c r="AA30" s="125"/>
      <c r="AB30" s="126" t="s">
        <v>81</v>
      </c>
      <c r="AC30" s="127"/>
      <c r="AD30" s="128"/>
      <c r="AE30" s="129" t="s">
        <v>82</v>
      </c>
      <c r="AF30" s="129" t="s">
        <v>83</v>
      </c>
      <c r="AG30" s="149" t="s">
        <v>28</v>
      </c>
    </row>
    <row r="31" spans="1:33" ht="124.2" customHeight="1" x14ac:dyDescent="0.3">
      <c r="A31" s="137"/>
      <c r="B31" s="131"/>
      <c r="C31" s="148"/>
      <c r="D31" s="130"/>
      <c r="E31" s="145"/>
      <c r="F31" s="145"/>
      <c r="G31" s="130"/>
      <c r="H31" s="130"/>
      <c r="I31" s="146"/>
      <c r="J31" s="130"/>
      <c r="K31" s="130"/>
      <c r="L31" s="130"/>
      <c r="M31" s="130"/>
      <c r="N31" s="131"/>
      <c r="O31" s="127"/>
      <c r="P31" s="131"/>
      <c r="Q31" s="130"/>
      <c r="R31" s="147"/>
      <c r="S31" s="129"/>
      <c r="T31" s="96" t="s">
        <v>84</v>
      </c>
      <c r="U31" s="97" t="s">
        <v>85</v>
      </c>
      <c r="V31" s="97" t="s">
        <v>86</v>
      </c>
      <c r="W31" s="97" t="s">
        <v>87</v>
      </c>
      <c r="X31" s="97" t="s">
        <v>88</v>
      </c>
      <c r="Y31" s="97" t="s">
        <v>89</v>
      </c>
      <c r="Z31" s="97" t="s">
        <v>90</v>
      </c>
      <c r="AA31" s="98" t="s">
        <v>59</v>
      </c>
      <c r="AB31" s="96" t="s">
        <v>91</v>
      </c>
      <c r="AC31" s="97" t="s">
        <v>92</v>
      </c>
      <c r="AD31" s="98" t="s">
        <v>59</v>
      </c>
      <c r="AE31" s="129"/>
      <c r="AF31" s="129"/>
      <c r="AG31" s="149"/>
    </row>
    <row r="32" spans="1:33" ht="105.6" customHeight="1" x14ac:dyDescent="0.3">
      <c r="A32" s="72">
        <v>1</v>
      </c>
      <c r="B32" s="63">
        <v>56</v>
      </c>
      <c r="C32" s="25" t="s">
        <v>301</v>
      </c>
      <c r="D32" s="25" t="s">
        <v>302</v>
      </c>
      <c r="E32" s="63" t="s">
        <v>303</v>
      </c>
      <c r="F32" s="25" t="s">
        <v>304</v>
      </c>
      <c r="G32" s="25">
        <v>811015</v>
      </c>
      <c r="H32" s="25" t="s">
        <v>130</v>
      </c>
      <c r="I32" s="26">
        <v>1</v>
      </c>
      <c r="J32" s="26" t="s">
        <v>305</v>
      </c>
      <c r="K32" s="27">
        <v>43172</v>
      </c>
      <c r="L32" s="27">
        <v>43593</v>
      </c>
      <c r="M32" s="47">
        <v>2019</v>
      </c>
      <c r="N32" s="28">
        <v>1649283291</v>
      </c>
      <c r="O32" s="70">
        <f>N32/(_xlfn.XLOOKUP(M32,'TABLA DE SMMLV'!$A$1:$A$32,'TABLA DE SMMLV'!$B$1:$B$32,"0"))</f>
        <v>1991.609014920615</v>
      </c>
      <c r="P32" s="88">
        <f t="shared" ref="P32:P34" si="3">IF(S32="CUMPLE",100%,0%)</f>
        <v>1</v>
      </c>
      <c r="Q32" s="30">
        <f>IF(AF32="CUMPLE",I32*O32*P32,0)</f>
        <v>1991.609014920615</v>
      </c>
      <c r="R32" s="69">
        <f>Q32/(3411038010/1750905)</f>
        <v>1.0223041115480209</v>
      </c>
      <c r="S32" s="21" t="s">
        <v>118</v>
      </c>
      <c r="T32" s="43" t="s">
        <v>132</v>
      </c>
      <c r="U32" s="31" t="s">
        <v>132</v>
      </c>
      <c r="V32" s="31" t="s">
        <v>132</v>
      </c>
      <c r="W32" s="31" t="s">
        <v>132</v>
      </c>
      <c r="X32" s="31" t="s">
        <v>132</v>
      </c>
      <c r="Y32" s="31" t="s">
        <v>132</v>
      </c>
      <c r="Z32" s="31" t="s">
        <v>132</v>
      </c>
      <c r="AA32" s="44" t="str">
        <f>IF(AND(OR(T32="SI",T32="NO APLICA"),
      OR(U32="SI",U32="NO APLICA"),
      OR(V32="SI",V32="NO APLICA"),
      OR(W32="SI",W32="NO APLICA"),
      OR(X32="SI",X32="NO APLICA"),
      OR(Y32="SI",Y32="NO APLICA"),
      OR(Z32="SI",Z32="NO APLICA")),
   "CUMPLE",
   "NO CUMPLE")</f>
        <v>CUMPLE</v>
      </c>
      <c r="AB32" s="43" t="s">
        <v>133</v>
      </c>
      <c r="AC32" s="31" t="s">
        <v>133</v>
      </c>
      <c r="AD32" s="44" t="str">
        <f>IF(AND(OR(AB32="SI",AB32="NO APLICA"),
      OR(AC32="SI",AC32="NO APLICA")),
   "CUMPLE",
   "NO CUMPLE")</f>
        <v>CUMPLE</v>
      </c>
      <c r="AE32" s="21" t="s">
        <v>133</v>
      </c>
      <c r="AF32" s="46" t="str">
        <f>IF(AND(OR(S32="CUMPLE",S32="NO APLICA"),
      OR(AA32="CUMPLE",AA32="NO APLICA"),
      OR(AD32="CUMPLE",AD32="NO APLICA"),
      OR(AE32="CUMPLE",AE32="NO APLICA")),
   "CUMPLE",
   "NO CUMPLE")</f>
        <v>CUMPLE</v>
      </c>
      <c r="AG32" s="86" t="s">
        <v>306</v>
      </c>
    </row>
    <row r="33" spans="1:34" ht="129" customHeight="1" x14ac:dyDescent="0.6">
      <c r="A33" s="72">
        <v>2</v>
      </c>
      <c r="B33" s="63">
        <v>38</v>
      </c>
      <c r="C33" s="25" t="s">
        <v>307</v>
      </c>
      <c r="D33" s="25" t="s">
        <v>308</v>
      </c>
      <c r="E33" s="63" t="s">
        <v>309</v>
      </c>
      <c r="F33" s="25" t="s">
        <v>310</v>
      </c>
      <c r="G33" s="25">
        <v>811022</v>
      </c>
      <c r="H33" s="25" t="s">
        <v>130</v>
      </c>
      <c r="I33" s="26">
        <v>1</v>
      </c>
      <c r="J33" s="26" t="s">
        <v>305</v>
      </c>
      <c r="K33" s="27">
        <v>41988</v>
      </c>
      <c r="L33" s="27">
        <v>42200</v>
      </c>
      <c r="M33" s="47">
        <v>2015</v>
      </c>
      <c r="N33" s="28">
        <v>649606960</v>
      </c>
      <c r="O33" s="70">
        <f>N33/(_xlfn.XLOOKUP(M33,'TABLA DE SMMLV'!$A$1:$A$32,'TABLA DE SMMLV'!$B$1:$B$32,"0"))</f>
        <v>1008.158547373322</v>
      </c>
      <c r="P33" s="88">
        <f t="shared" si="3"/>
        <v>1</v>
      </c>
      <c r="Q33" s="30">
        <f t="shared" ref="Q33:Q38" si="4">IF(AF33="CUMPLE",I33*O33*P33,0)</f>
        <v>1008.158547373322</v>
      </c>
      <c r="R33" s="69">
        <f t="shared" ref="R33:R38" si="5">Q33/(3411038010/1750905)</f>
        <v>0.51749345396144864</v>
      </c>
      <c r="S33" s="21" t="s">
        <v>118</v>
      </c>
      <c r="T33" s="43" t="s">
        <v>132</v>
      </c>
      <c r="U33" s="31" t="s">
        <v>132</v>
      </c>
      <c r="V33" s="31" t="s">
        <v>132</v>
      </c>
      <c r="W33" s="31" t="s">
        <v>132</v>
      </c>
      <c r="X33" s="31" t="s">
        <v>132</v>
      </c>
      <c r="Y33" s="31" t="s">
        <v>132</v>
      </c>
      <c r="Z33" s="31" t="s">
        <v>132</v>
      </c>
      <c r="AA33" s="44" t="str">
        <f>IF(AND(OR(T33="SI",T33="NO APLICA"),
      OR(U33="SI",U33="NO APLICA"),
      OR(V33="SI",V33="NO APLICA"),
      OR(W33="SI",W33="NO APLICA"),
      OR(X33="SI",X33="NO APLICA"),
      OR(Y33="SI",Y33="NO APLICA"),
      OR(Z33="SI",Z33="NO APLICA")),
   "CUMPLE",
   "NO CUMPLE")</f>
        <v>CUMPLE</v>
      </c>
      <c r="AB33" s="43" t="s">
        <v>133</v>
      </c>
      <c r="AC33" s="31" t="s">
        <v>133</v>
      </c>
      <c r="AD33" s="44" t="str">
        <f>IF(AND(OR(AB33="SI",AB33="NO APLICA"),
      OR(AC33="SI",AC33="NO APLICA")),
   "CUMPLE",
   "NO CUMPLE")</f>
        <v>CUMPLE</v>
      </c>
      <c r="AE33" s="21" t="s">
        <v>133</v>
      </c>
      <c r="AF33" s="46" t="str">
        <f>IF(AND(OR(S33="CUMPLE",S33="NO APLICA"),
      OR(AA33="CUMPLE",AA33="NO APLICA"),
      OR(AD33="CUMPLE",AD33="NO APLICA"),
      OR(AE33="CUMPLE",AE33="NO APLICA")),
   "CUMPLE",
   "NO CUMPLE")</f>
        <v>CUMPLE</v>
      </c>
      <c r="AG33" s="86" t="s">
        <v>231</v>
      </c>
      <c r="AH33" s="94"/>
    </row>
    <row r="34" spans="1:34" ht="322.95" customHeight="1" x14ac:dyDescent="0.3">
      <c r="A34" s="72">
        <v>3</v>
      </c>
      <c r="B34" s="63">
        <v>666</v>
      </c>
      <c r="C34" s="25" t="s">
        <v>311</v>
      </c>
      <c r="D34" s="25" t="s">
        <v>312</v>
      </c>
      <c r="E34" s="63" t="s">
        <v>313</v>
      </c>
      <c r="F34" s="25" t="s">
        <v>314</v>
      </c>
      <c r="G34" s="25" t="s">
        <v>147</v>
      </c>
      <c r="H34" s="25" t="s">
        <v>170</v>
      </c>
      <c r="I34" s="26">
        <v>0.5</v>
      </c>
      <c r="J34" s="26" t="s">
        <v>315</v>
      </c>
      <c r="K34" s="27">
        <v>43417</v>
      </c>
      <c r="L34" s="27">
        <v>43822</v>
      </c>
      <c r="M34" s="47">
        <v>2019</v>
      </c>
      <c r="N34" s="28">
        <v>5373207000</v>
      </c>
      <c r="O34" s="70">
        <f>N34/(_xlfn.XLOOKUP(M34,'TABLA DE SMMLV'!$A$1:$A$32,'TABLA DE SMMLV'!$B$1:$B$32,"0"))</f>
        <v>6488.4714218780946</v>
      </c>
      <c r="P34" s="88">
        <f t="shared" si="3"/>
        <v>1</v>
      </c>
      <c r="Q34" s="30">
        <f t="shared" si="4"/>
        <v>3244.2357109390473</v>
      </c>
      <c r="R34" s="69">
        <f t="shared" si="5"/>
        <v>1.6652844415127854</v>
      </c>
      <c r="S34" s="21" t="s">
        <v>118</v>
      </c>
      <c r="T34" s="43" t="s">
        <v>132</v>
      </c>
      <c r="U34" s="31" t="s">
        <v>132</v>
      </c>
      <c r="V34" s="31" t="s">
        <v>132</v>
      </c>
      <c r="W34" s="31" t="s">
        <v>132</v>
      </c>
      <c r="X34" s="31" t="s">
        <v>132</v>
      </c>
      <c r="Y34" s="31" t="s">
        <v>132</v>
      </c>
      <c r="Z34" s="31" t="s">
        <v>132</v>
      </c>
      <c r="AA34" s="44" t="str">
        <f>IF(AND(OR(T34="SI",T34="NO APLICA"),
      OR(U34="SI",U34="NO APLICA"),
      OR(V34="SI",V34="NO APLICA"),
      OR(W34="SI",W34="NO APLICA"),
      OR(X34="SI",X34="NO APLICA"),
      OR(Y34="SI",Y34="NO APLICA"),
      OR(Z34="SI",Z34="NO APLICA")),
   "CUMPLE",
   "NO CUMPLE")</f>
        <v>CUMPLE</v>
      </c>
      <c r="AB34" s="43" t="s">
        <v>133</v>
      </c>
      <c r="AC34" s="31" t="s">
        <v>133</v>
      </c>
      <c r="AD34" s="44" t="str">
        <f t="shared" ref="AD34:AD38" si="6">IF(AND(OR(AB34="SI",AB34="NO APLICA"),
      OR(AC34="SI",AC34="NO APLICA")),
   "CUMPLE",
   "NO CUMPLE")</f>
        <v>CUMPLE</v>
      </c>
      <c r="AE34" s="21" t="s">
        <v>133</v>
      </c>
      <c r="AF34" s="46" t="str">
        <f>IF(AND(OR(S34="CUMPLE",S34="NO APLICA"),
      OR(AA34="CUMPLE",AA34="NO APLICA"),
      OR(AD34="CUMPLE",AD34="NO APLICA"),
      OR(AE34="CUMPLE",AE34="NO APLICA")),
   "CUMPLE",
   "NO CUMPLE")</f>
        <v>CUMPLE</v>
      </c>
      <c r="AG34" s="71"/>
    </row>
    <row r="35" spans="1:34" ht="44.4" hidden="1" customHeight="1" x14ac:dyDescent="0.3">
      <c r="A35" s="72">
        <v>4</v>
      </c>
      <c r="B35" s="63"/>
      <c r="C35" s="24"/>
      <c r="D35" s="25"/>
      <c r="E35" s="63"/>
      <c r="F35" s="25"/>
      <c r="G35" s="25"/>
      <c r="H35" s="25"/>
      <c r="I35" s="26"/>
      <c r="J35" s="26"/>
      <c r="K35" s="27"/>
      <c r="L35" s="27"/>
      <c r="M35" s="47"/>
      <c r="N35" s="28"/>
      <c r="O35" s="70">
        <f>N35/(_xlfn.XLOOKUP(M35,'TABLA DE SMMLV'!$A$1:$A$32,'TABLA DE SMMLV'!$B$1:$B$32,"0"))</f>
        <v>0</v>
      </c>
      <c r="P35" s="58">
        <v>0</v>
      </c>
      <c r="Q35" s="30">
        <f t="shared" si="4"/>
        <v>0</v>
      </c>
      <c r="R35" s="69">
        <f t="shared" si="5"/>
        <v>0</v>
      </c>
      <c r="S35" s="21"/>
      <c r="T35" s="43"/>
      <c r="U35" s="31"/>
      <c r="V35" s="31"/>
      <c r="W35" s="31"/>
      <c r="X35" s="31"/>
      <c r="Y35" s="31"/>
      <c r="Z35" s="31"/>
      <c r="AA35" s="44" t="str">
        <f>IF(AND(OR(T35="SI",T35="NO APLICA"),
      OR(U35="SI",U35="NO APLICA"),
      OR(V35="SI",V35="NO APLICA"),
      OR(W35="SI",W35="NO APLICA"),
      OR(X35="SI",X35="NO APLICA"),
      OR(Y35="SI",Y35="NO APLICA"),
      OR(Z35="SI",Z35="NO APLICA")),
   "CUMPLE",
   "NO CUMPLE")</f>
        <v>NO CUMPLE</v>
      </c>
      <c r="AB35" s="43"/>
      <c r="AC35" s="31"/>
      <c r="AD35" s="44" t="str">
        <f>IF(AND(OR(AB35="SI",AB35="NO APLICA"),
      OR(AC35="SI",AC35="NO APLICA")),
   "CUMPLE",
   "NO CUMPLE")</f>
        <v>NO CUMPLE</v>
      </c>
      <c r="AE35" s="21"/>
      <c r="AF35" s="46" t="str">
        <f>IF(AND(OR(S35="CUMPLE",S35="NO APLICA"),
      OR(AA35="CUMPLE",AA35="NO APLICA"),
      OR(AD35="CUMPLE",AD35="NO APLICA"),
      OR(AE35="CUMPLE",AE35="NO APLICA")),
   "CUMPLE",
   "NO CUMPLE")</f>
        <v>NO CUMPLE</v>
      </c>
      <c r="AG35" s="71"/>
    </row>
    <row r="36" spans="1:34" ht="44.4" hidden="1" customHeight="1" x14ac:dyDescent="0.3">
      <c r="A36" s="22">
        <v>5</v>
      </c>
      <c r="B36" s="23"/>
      <c r="C36" s="24"/>
      <c r="D36" s="25"/>
      <c r="E36" s="23"/>
      <c r="F36" s="25"/>
      <c r="G36" s="25"/>
      <c r="H36" s="25"/>
      <c r="I36" s="26"/>
      <c r="J36" s="26"/>
      <c r="K36" s="27"/>
      <c r="L36" s="27"/>
      <c r="M36" s="47"/>
      <c r="N36" s="28"/>
      <c r="O36" s="29">
        <f>N36/(_xlfn.XLOOKUP(M36,'TABLA DE SMMLV'!$A$1:$A$32,'TABLA DE SMMLV'!$B$1:$B$32,"0"))</f>
        <v>0</v>
      </c>
      <c r="P36" s="58">
        <v>0</v>
      </c>
      <c r="Q36" s="30">
        <f t="shared" si="4"/>
        <v>0</v>
      </c>
      <c r="R36" s="69">
        <f t="shared" si="5"/>
        <v>0</v>
      </c>
      <c r="S36" s="21"/>
      <c r="T36" s="43"/>
      <c r="U36" s="31"/>
      <c r="V36" s="31"/>
      <c r="W36" s="31"/>
      <c r="X36" s="31"/>
      <c r="Y36" s="31"/>
      <c r="Z36" s="31"/>
      <c r="AA36" s="44" t="str">
        <f t="shared" ref="AA36:AA38" si="7">IF(AND(OR(T36="SI",T36="NO APLICA"),
      OR(U36="SI",U36="NO APLICA"),
      OR(V36="SI",V36="NO APLICA"),
      OR(W36="SI",W36="NO APLICA"),
      OR(X36="SI",X36="NO APLICA"),
      OR(Y36="SI",Y36="NO APLICA"),
      OR(Z36="SI",Z36="NO APLICA")),
   "CUMPLE",
   "NO CUMPLE")</f>
        <v>NO CUMPLE</v>
      </c>
      <c r="AB36" s="43"/>
      <c r="AC36" s="31"/>
      <c r="AD36" s="44" t="str">
        <f t="shared" si="6"/>
        <v>NO CUMPLE</v>
      </c>
      <c r="AE36" s="21"/>
      <c r="AF36" s="46" t="str">
        <f t="shared" ref="AF36:AF38" si="8">IF(AND(OR(S36="CUMPLE",S36="NO APLICA"),
      OR(AA36="CUMPLE",AA36="NO APLICA"),
      OR(AD36="CUMPLE",AD36="NO APLICA"),
      OR(AE36="CUMPLE",AE36="NO APLICA")),
   "CUMPLE",
   "NO CUMPLE")</f>
        <v>NO CUMPLE</v>
      </c>
      <c r="AG36" s="45"/>
    </row>
    <row r="37" spans="1:34" ht="44.4" hidden="1" customHeight="1" x14ac:dyDescent="0.3">
      <c r="A37" s="22">
        <v>6</v>
      </c>
      <c r="B37" s="23"/>
      <c r="C37" s="24"/>
      <c r="D37" s="25"/>
      <c r="E37" s="23"/>
      <c r="F37" s="25"/>
      <c r="G37" s="25"/>
      <c r="H37" s="25"/>
      <c r="I37" s="26"/>
      <c r="J37" s="26"/>
      <c r="K37" s="27"/>
      <c r="L37" s="27"/>
      <c r="M37" s="47"/>
      <c r="N37" s="28"/>
      <c r="O37" s="29">
        <f>N37/(_xlfn.XLOOKUP(M37,'TABLA DE SMMLV'!$A$1:$A$32,'TABLA DE SMMLV'!$B$1:$B$32,"0"))</f>
        <v>0</v>
      </c>
      <c r="P37" s="58">
        <v>0</v>
      </c>
      <c r="Q37" s="30">
        <f t="shared" si="4"/>
        <v>0</v>
      </c>
      <c r="R37" s="69">
        <f t="shared" si="5"/>
        <v>0</v>
      </c>
      <c r="S37" s="21"/>
      <c r="T37" s="43"/>
      <c r="U37" s="31"/>
      <c r="V37" s="31"/>
      <c r="W37" s="31"/>
      <c r="X37" s="31"/>
      <c r="Y37" s="31"/>
      <c r="Z37" s="31"/>
      <c r="AA37" s="44" t="str">
        <f t="shared" si="7"/>
        <v>NO CUMPLE</v>
      </c>
      <c r="AB37" s="43"/>
      <c r="AC37" s="31"/>
      <c r="AD37" s="44" t="str">
        <f t="shared" si="6"/>
        <v>NO CUMPLE</v>
      </c>
      <c r="AE37" s="21"/>
      <c r="AF37" s="46" t="str">
        <f t="shared" si="8"/>
        <v>NO CUMPLE</v>
      </c>
      <c r="AG37" s="45"/>
    </row>
    <row r="38" spans="1:34" ht="44.4" hidden="1" customHeight="1" x14ac:dyDescent="0.3">
      <c r="A38" s="32">
        <v>7</v>
      </c>
      <c r="B38" s="23"/>
      <c r="C38" s="24"/>
      <c r="D38" s="25"/>
      <c r="E38" s="23"/>
      <c r="F38" s="25"/>
      <c r="G38" s="25"/>
      <c r="H38" s="25"/>
      <c r="I38" s="26"/>
      <c r="J38" s="26"/>
      <c r="K38" s="27"/>
      <c r="L38" s="27"/>
      <c r="M38" s="47"/>
      <c r="N38" s="28"/>
      <c r="O38" s="29">
        <f>N38/(_xlfn.XLOOKUP(M38,'TABLA DE SMMLV'!$A$1:$A$32,'TABLA DE SMMLV'!$B$1:$B$32,"0"))</f>
        <v>0</v>
      </c>
      <c r="P38" s="58">
        <v>0</v>
      </c>
      <c r="Q38" s="30">
        <f t="shared" si="4"/>
        <v>0</v>
      </c>
      <c r="R38" s="69">
        <f t="shared" si="5"/>
        <v>0</v>
      </c>
      <c r="S38" s="21"/>
      <c r="T38" s="43"/>
      <c r="U38" s="31"/>
      <c r="V38" s="31"/>
      <c r="W38" s="31"/>
      <c r="X38" s="31"/>
      <c r="Y38" s="31"/>
      <c r="Z38" s="31"/>
      <c r="AA38" s="44" t="str">
        <f t="shared" si="7"/>
        <v>NO CUMPLE</v>
      </c>
      <c r="AB38" s="43"/>
      <c r="AC38" s="31"/>
      <c r="AD38" s="44" t="str">
        <f t="shared" si="6"/>
        <v>NO CUMPLE</v>
      </c>
      <c r="AE38" s="21"/>
      <c r="AF38" s="46" t="str">
        <f t="shared" si="8"/>
        <v>NO CUMPLE</v>
      </c>
      <c r="AG38" s="45"/>
    </row>
    <row r="39" spans="1:34" ht="34.200000000000003" customHeight="1" thickBot="1" x14ac:dyDescent="0.35">
      <c r="A39" s="138" t="s">
        <v>93</v>
      </c>
      <c r="B39" s="139"/>
      <c r="C39" s="139"/>
      <c r="D39" s="139"/>
      <c r="E39" s="139"/>
      <c r="F39" s="139"/>
      <c r="G39" s="139"/>
      <c r="H39" s="139"/>
      <c r="I39" s="139"/>
      <c r="J39" s="139"/>
      <c r="K39" s="139"/>
      <c r="L39" s="139"/>
      <c r="M39" s="139"/>
      <c r="N39" s="139"/>
      <c r="O39" s="139"/>
      <c r="P39" s="140"/>
      <c r="Q39" s="48">
        <f>SUM(Q32:Q38)</f>
        <v>6244.0032732329837</v>
      </c>
      <c r="R39" s="49">
        <f>Q39/(3411038010/1750905)</f>
        <v>3.2050820070222548</v>
      </c>
      <c r="S39" s="141"/>
      <c r="T39" s="142"/>
      <c r="U39" s="142"/>
      <c r="V39" s="142"/>
      <c r="W39" s="142"/>
      <c r="X39" s="142"/>
      <c r="Y39" s="142"/>
      <c r="Z39" s="142"/>
      <c r="AA39" s="142"/>
      <c r="AB39" s="142"/>
      <c r="AC39" s="142"/>
      <c r="AD39" s="142"/>
      <c r="AE39" s="142"/>
      <c r="AF39" s="142"/>
      <c r="AG39" s="143"/>
    </row>
    <row r="40" spans="1:34" ht="13.8" thickTop="1" x14ac:dyDescent="0.3">
      <c r="R40" s="73"/>
    </row>
    <row r="41" spans="1:34" ht="6" customHeight="1" x14ac:dyDescent="0.3">
      <c r="O41" s="42"/>
    </row>
    <row r="42" spans="1:34" ht="6" customHeight="1" thickBot="1" x14ac:dyDescent="0.35">
      <c r="R42" s="73"/>
    </row>
    <row r="43" spans="1:34" ht="36" customHeight="1" thickTop="1" x14ac:dyDescent="0.3">
      <c r="A43" s="132" t="s">
        <v>94</v>
      </c>
      <c r="B43" s="133"/>
      <c r="C43" s="133"/>
      <c r="D43" s="133"/>
      <c r="E43" s="133"/>
      <c r="F43" s="133"/>
      <c r="G43" s="133"/>
      <c r="H43" s="133"/>
      <c r="I43" s="133"/>
      <c r="J43" s="133"/>
      <c r="K43" s="134"/>
    </row>
    <row r="44" spans="1:34" ht="52.2" customHeight="1" x14ac:dyDescent="0.3">
      <c r="A44" s="55" t="s">
        <v>95</v>
      </c>
      <c r="B44" s="99" t="s">
        <v>96</v>
      </c>
      <c r="C44" s="99" t="s">
        <v>97</v>
      </c>
      <c r="D44" s="99" t="s">
        <v>98</v>
      </c>
      <c r="E44" s="99" t="s">
        <v>99</v>
      </c>
      <c r="F44" s="99" t="s">
        <v>100</v>
      </c>
      <c r="G44" s="99" t="s">
        <v>56</v>
      </c>
      <c r="H44" s="135" t="s">
        <v>28</v>
      </c>
      <c r="I44" s="135"/>
      <c r="J44" s="135"/>
      <c r="K44" s="136"/>
    </row>
    <row r="45" spans="1:34" ht="48" customHeight="1" x14ac:dyDescent="0.3">
      <c r="A45" s="22" t="s">
        <v>101</v>
      </c>
      <c r="B45" s="50" t="s">
        <v>102</v>
      </c>
      <c r="C45" s="95">
        <v>5</v>
      </c>
      <c r="D45" s="95">
        <v>7</v>
      </c>
      <c r="E45" s="51">
        <f>COUNT(B32:B38)</f>
        <v>3</v>
      </c>
      <c r="F45" s="95" t="s">
        <v>103</v>
      </c>
      <c r="G45" s="31" t="s">
        <v>118</v>
      </c>
      <c r="H45" s="121"/>
      <c r="I45" s="121"/>
      <c r="J45" s="121"/>
      <c r="K45" s="122"/>
    </row>
    <row r="46" spans="1:34" ht="48" customHeight="1" x14ac:dyDescent="0.3">
      <c r="A46" s="22">
        <v>2</v>
      </c>
      <c r="B46" s="50" t="s">
        <v>104</v>
      </c>
      <c r="C46" s="120" t="s">
        <v>105</v>
      </c>
      <c r="D46" s="120"/>
      <c r="E46" s="53">
        <f>R39</f>
        <v>3.2050820070222548</v>
      </c>
      <c r="F46" s="95" t="s">
        <v>106</v>
      </c>
      <c r="G46" s="31" t="s">
        <v>118</v>
      </c>
      <c r="H46" s="121"/>
      <c r="I46" s="121"/>
      <c r="J46" s="121"/>
      <c r="K46" s="122"/>
    </row>
    <row r="47" spans="1:34" ht="48" customHeight="1" x14ac:dyDescent="0.3">
      <c r="A47" s="22">
        <v>3</v>
      </c>
      <c r="B47" s="50" t="s">
        <v>107</v>
      </c>
      <c r="C47" s="120" t="s">
        <v>108</v>
      </c>
      <c r="D47" s="120"/>
      <c r="E47" s="53">
        <f>MAX(R32:R38)</f>
        <v>1.6652844415127854</v>
      </c>
      <c r="F47" s="95" t="s">
        <v>109</v>
      </c>
      <c r="G47" s="31" t="s">
        <v>118</v>
      </c>
      <c r="H47" s="121"/>
      <c r="I47" s="121"/>
      <c r="J47" s="121"/>
      <c r="K47" s="122"/>
    </row>
    <row r="48" spans="1:34" ht="48" customHeight="1" x14ac:dyDescent="0.3">
      <c r="A48" s="22">
        <v>4</v>
      </c>
      <c r="B48" s="50" t="s">
        <v>110</v>
      </c>
      <c r="C48" s="120" t="s">
        <v>111</v>
      </c>
      <c r="D48" s="120"/>
      <c r="E48" s="51" t="s">
        <v>147</v>
      </c>
      <c r="F48" s="95" t="s">
        <v>112</v>
      </c>
      <c r="G48" s="31" t="s">
        <v>118</v>
      </c>
      <c r="H48" s="121"/>
      <c r="I48" s="121"/>
      <c r="J48" s="121"/>
      <c r="K48" s="122"/>
    </row>
    <row r="49" spans="1:11" ht="48" customHeight="1" x14ac:dyDescent="0.3">
      <c r="A49" s="22">
        <v>5</v>
      </c>
      <c r="B49" s="50" t="s">
        <v>113</v>
      </c>
      <c r="C49" s="120" t="s">
        <v>114</v>
      </c>
      <c r="D49" s="120"/>
      <c r="E49" s="52" t="s">
        <v>315</v>
      </c>
      <c r="F49" s="95" t="s">
        <v>115</v>
      </c>
      <c r="G49" s="31" t="s">
        <v>118</v>
      </c>
      <c r="H49" s="121"/>
      <c r="I49" s="121"/>
      <c r="J49" s="121"/>
      <c r="K49" s="122"/>
    </row>
    <row r="50" spans="1:11" ht="48" customHeight="1" x14ac:dyDescent="0.3">
      <c r="A50" s="22">
        <v>6</v>
      </c>
      <c r="B50" s="50" t="s">
        <v>116</v>
      </c>
      <c r="C50" s="120" t="s">
        <v>116</v>
      </c>
      <c r="D50" s="120"/>
      <c r="E50" s="90" t="s">
        <v>149</v>
      </c>
      <c r="F50" s="95" t="s">
        <v>117</v>
      </c>
      <c r="G50" s="31" t="s">
        <v>118</v>
      </c>
      <c r="H50" s="121"/>
      <c r="I50" s="121"/>
      <c r="J50" s="121"/>
      <c r="K50" s="122"/>
    </row>
    <row r="51" spans="1:11" ht="48" customHeight="1" thickBot="1" x14ac:dyDescent="0.35">
      <c r="A51" s="54">
        <v>7</v>
      </c>
      <c r="B51" s="110" t="s">
        <v>118</v>
      </c>
      <c r="C51" s="110"/>
      <c r="D51" s="110"/>
      <c r="E51" s="110"/>
      <c r="F51" s="110"/>
      <c r="G51" s="40" t="str">
        <f>IF(COUNTIF(G45:G50,"CUMPLE")+COUNTIF(G45:G50,"NO APLICA")=ROWS(G45:G50),"CUMPLE","NO CUMPLE")</f>
        <v>CUMPLE</v>
      </c>
      <c r="H51" s="111"/>
      <c r="I51" s="111"/>
      <c r="J51" s="111"/>
      <c r="K51" s="112"/>
    </row>
    <row r="52" spans="1:11" ht="6" customHeight="1" thickTop="1" thickBot="1" x14ac:dyDescent="0.35"/>
    <row r="53" spans="1:11" ht="46.95" customHeight="1" thickTop="1" x14ac:dyDescent="0.3">
      <c r="A53" s="113" t="s">
        <v>381</v>
      </c>
      <c r="B53" s="114"/>
      <c r="C53" s="114"/>
      <c r="D53" s="114"/>
      <c r="E53" s="114"/>
      <c r="F53" s="114"/>
      <c r="G53" s="114"/>
      <c r="H53" s="114"/>
      <c r="I53" s="114"/>
      <c r="J53" s="114"/>
      <c r="K53" s="115"/>
    </row>
    <row r="54" spans="1:11" ht="46.95" customHeight="1" thickBot="1" x14ac:dyDescent="0.35">
      <c r="A54" s="116" t="s">
        <v>382</v>
      </c>
      <c r="B54" s="117"/>
      <c r="C54" s="117"/>
      <c r="D54" s="117"/>
      <c r="E54" s="117"/>
      <c r="F54" s="117"/>
      <c r="G54" s="117"/>
      <c r="H54" s="117"/>
      <c r="I54" s="117"/>
      <c r="J54" s="206" t="s">
        <v>118</v>
      </c>
      <c r="K54" s="207"/>
    </row>
    <row r="55" spans="1:11" ht="13.8" thickTop="1" x14ac:dyDescent="0.3"/>
  </sheetData>
  <sheetProtection formatColumns="0" formatRows="0"/>
  <mergeCells count="65">
    <mergeCell ref="A1:AG4"/>
    <mergeCell ref="B5:AG6"/>
    <mergeCell ref="A9:I9"/>
    <mergeCell ref="A10:B10"/>
    <mergeCell ref="D10:E10"/>
    <mergeCell ref="H10:I10"/>
    <mergeCell ref="A24:I24"/>
    <mergeCell ref="A25:C25"/>
    <mergeCell ref="E25:I25"/>
    <mergeCell ref="A26:C26"/>
    <mergeCell ref="E26:I26"/>
    <mergeCell ref="A11:B11"/>
    <mergeCell ref="D11:E11"/>
    <mergeCell ref="H11:I11"/>
    <mergeCell ref="A12:O12"/>
    <mergeCell ref="A21:B21"/>
    <mergeCell ref="G21:K21"/>
    <mergeCell ref="D29:D31"/>
    <mergeCell ref="E29:F29"/>
    <mergeCell ref="A28:AG28"/>
    <mergeCell ref="AF30:AF31"/>
    <mergeCell ref="AG30:AG31"/>
    <mergeCell ref="A39:P39"/>
    <mergeCell ref="S39:AG39"/>
    <mergeCell ref="O29:AG29"/>
    <mergeCell ref="E30:E31"/>
    <mergeCell ref="F30:F31"/>
    <mergeCell ref="H30:H31"/>
    <mergeCell ref="I30:I31"/>
    <mergeCell ref="O30:O31"/>
    <mergeCell ref="P30:P31"/>
    <mergeCell ref="Q30:Q31"/>
    <mergeCell ref="R30:R31"/>
    <mergeCell ref="S30:S31"/>
    <mergeCell ref="H29:I29"/>
    <mergeCell ref="J29:J31"/>
    <mergeCell ref="B29:B31"/>
    <mergeCell ref="C29:C31"/>
    <mergeCell ref="C47:D47"/>
    <mergeCell ref="H47:K47"/>
    <mergeCell ref="T30:AA30"/>
    <mergeCell ref="AB30:AD30"/>
    <mergeCell ref="AE30:AE31"/>
    <mergeCell ref="K29:K31"/>
    <mergeCell ref="L29:L31"/>
    <mergeCell ref="M29:M31"/>
    <mergeCell ref="N29:N31"/>
    <mergeCell ref="G29:G31"/>
    <mergeCell ref="A43:K43"/>
    <mergeCell ref="H44:K44"/>
    <mergeCell ref="H45:K45"/>
    <mergeCell ref="C46:D46"/>
    <mergeCell ref="H46:K46"/>
    <mergeCell ref="A29:A31"/>
    <mergeCell ref="C48:D48"/>
    <mergeCell ref="H48:K48"/>
    <mergeCell ref="C49:D49"/>
    <mergeCell ref="H49:K49"/>
    <mergeCell ref="C50:D50"/>
    <mergeCell ref="H50:K50"/>
    <mergeCell ref="B51:F51"/>
    <mergeCell ref="H51:K51"/>
    <mergeCell ref="A53:K53"/>
    <mergeCell ref="A54:I54"/>
    <mergeCell ref="J54:K54"/>
  </mergeCells>
  <phoneticPr fontId="31" type="noConversion"/>
  <conditionalFormatting sqref="B48:B49">
    <cfRule type="duplicateValues" dxfId="98" priority="20"/>
  </conditionalFormatting>
  <conditionalFormatting sqref="D26">
    <cfRule type="cellIs" dxfId="97" priority="21" operator="equal">
      <formula>"CUMPLE"</formula>
    </cfRule>
    <cfRule type="cellIs" dxfId="96" priority="22" operator="equal">
      <formula>"NO CUMPLE"</formula>
    </cfRule>
    <cfRule type="cellIs" dxfId="95" priority="23" operator="equal">
      <formula>"SI"</formula>
    </cfRule>
    <cfRule type="cellIs" dxfId="94" priority="24" operator="equal">
      <formula>"NO"</formula>
    </cfRule>
  </conditionalFormatting>
  <conditionalFormatting sqref="G45:G51">
    <cfRule type="cellIs" dxfId="93" priority="10" operator="equal">
      <formula>"CUMPLE"</formula>
    </cfRule>
    <cfRule type="cellIs" dxfId="92" priority="11" operator="equal">
      <formula>"NO CUMPLE"</formula>
    </cfRule>
    <cfRule type="cellIs" dxfId="91" priority="12" operator="equal">
      <formula>"SI"</formula>
    </cfRule>
    <cfRule type="cellIs" dxfId="90" priority="13" operator="equal">
      <formula>"NO"</formula>
    </cfRule>
  </conditionalFormatting>
  <conditionalFormatting sqref="S32:AF38">
    <cfRule type="cellIs" dxfId="89" priority="16" operator="equal">
      <formula>"CUMPLE"</formula>
    </cfRule>
    <cfRule type="cellIs" dxfId="88" priority="17" operator="equal">
      <formula>"NO CUMPLE"</formula>
    </cfRule>
    <cfRule type="cellIs" dxfId="87" priority="18" operator="equal">
      <formula>"SI"</formula>
    </cfRule>
    <cfRule type="cellIs" dxfId="86" priority="19" operator="equal">
      <formula>"NO"</formula>
    </cfRule>
  </conditionalFormatting>
  <conditionalFormatting sqref="J54">
    <cfRule type="cellIs" dxfId="85" priority="3" operator="equal">
      <formula>"RECHAZADO"</formula>
    </cfRule>
    <cfRule type="cellIs" dxfId="84" priority="4" operator="equal">
      <formula>"HABILITADO"</formula>
    </cfRule>
    <cfRule type="cellIs" dxfId="83" priority="5" operator="equal">
      <formula>"NO HABILITADO"</formula>
    </cfRule>
  </conditionalFormatting>
  <conditionalFormatting sqref="J54:K54">
    <cfRule type="cellIs" dxfId="82" priority="1" operator="equal">
      <formula>"CUMPLE"</formula>
    </cfRule>
    <cfRule type="cellIs" dxfId="81" priority="2" operator="equal">
      <formula>"RECHAZADO"</formula>
    </cfRule>
  </conditionalFormatting>
  <dataValidations disablePrompts="1" count="11">
    <dataValidation type="list" allowBlank="1" sqref="O14:O21 N13 L13" xr:uid="{765134C1-16ED-4F3E-8FD5-F7E55DE7EA24}">
      <formula1>"CUMPLE,NO CUMPLE,N/A"</formula1>
    </dataValidation>
    <dataValidation type="list" allowBlank="1" sqref="O21" xr:uid="{8F72BF41-751F-4C8F-BBAB-EE038EFB5477}">
      <formula1>"CUMPLE,NO CUMPLE"</formula1>
    </dataValidation>
    <dataValidation type="list" allowBlank="1" sqref="C11 F11" xr:uid="{9A031993-E5F5-42DD-A796-812492CB5A61}">
      <formula1>"SÍ,NO"</formula1>
    </dataValidation>
    <dataValidation type="list" allowBlank="1" sqref="F10" xr:uid="{51DA7F73-F23F-48DE-BA26-893AC9F68519}">
      <formula1>"Singular,Plural (Consorcio),Plural (UT)"</formula1>
    </dataValidation>
    <dataValidation type="list" allowBlank="1" sqref="I52" xr:uid="{1CC55699-98CE-4A9E-871A-AD0F071DDCD1}">
      <formula1>"CUMPLE,NO CUMPLE,PENDIENTE,N/A"</formula1>
    </dataValidation>
    <dataValidation type="list" allowBlank="1" showInputMessage="1" showErrorMessage="1" sqref="D26 G45:G50" xr:uid="{FACBB8C9-5A3F-4EB3-8566-123CB6DDCB73}">
      <formula1>"CUMPLE,NO CUMPLE,PENDIENTE,N/A"</formula1>
    </dataValidation>
    <dataValidation type="list" allowBlank="1" showInputMessage="1" showErrorMessage="1" sqref="H32:H38" xr:uid="{38F2BF4F-6342-4932-8ED6-EEAB1011973A}">
      <formula1>"INDIVIDUAL,CONSORCIO,UNION TEMPORAL,OTRA"</formula1>
    </dataValidation>
    <dataValidation type="list" allowBlank="1" showInputMessage="1" showErrorMessage="1" sqref="S32:S38 AE32:AE38" xr:uid="{512D4B6D-45D1-4C1D-AE23-C9610451A3B7}">
      <formula1>"CUMPLE,NO CUMPLE,NO APLICA"</formula1>
    </dataValidation>
    <dataValidation type="list" allowBlank="1" showInputMessage="1" showErrorMessage="1" sqref="T32:Z38" xr:uid="{D7266CC9-E741-41F7-BEEB-32F55207154E}">
      <formula1>"SI,NO, NO APLICA"</formula1>
    </dataValidation>
    <dataValidation type="list" allowBlank="1" showInputMessage="1" showErrorMessage="1" sqref="AB32:AC38" xr:uid="{431682C1-2DFC-457B-87CB-862228433E66}">
      <formula1>"SI,NO,NO APLICA"</formula1>
    </dataValidation>
    <dataValidation type="list" allowBlank="1" sqref="J54:K54" xr:uid="{7A14A120-4435-4405-AA3E-039903A56DFF}">
      <formula1>"CUMPLE, RECHAZADO"</formula1>
    </dataValidation>
  </dataValidations>
  <pageMargins left="0.75" right="0.75" top="1" bottom="1" header="0.5" footer="0.5"/>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A3526-ADAE-4B59-B1E4-83DD08BA1D57}">
  <sheetPr codeName="Hoja11"/>
  <dimension ref="A1:AH55"/>
  <sheetViews>
    <sheetView showGridLines="0" topLeftCell="C49" zoomScale="80" zoomScaleNormal="80" workbookViewId="0">
      <selection activeCell="J54" sqref="J54:K54"/>
    </sheetView>
  </sheetViews>
  <sheetFormatPr baseColWidth="10" defaultColWidth="8.88671875" defaultRowHeight="13.2" x14ac:dyDescent="0.3"/>
  <cols>
    <col min="1" max="1" width="5" style="37" customWidth="1"/>
    <col min="2" max="2" width="23.109375" style="37" customWidth="1"/>
    <col min="3" max="3" width="44.44140625" style="37" customWidth="1"/>
    <col min="4" max="5" width="16.6640625" style="37" customWidth="1"/>
    <col min="6" max="6" width="62.33203125" style="37" customWidth="1"/>
    <col min="7" max="9" width="16.6640625" style="37" customWidth="1"/>
    <col min="10" max="15" width="19.33203125" style="37" customWidth="1"/>
    <col min="16" max="16" width="19.44140625" style="37" customWidth="1"/>
    <col min="17" max="28" width="19.33203125" style="37" customWidth="1"/>
    <col min="29" max="29" width="23" style="37" customWidth="1"/>
    <col min="30" max="32" width="19.33203125" style="37" customWidth="1"/>
    <col min="33" max="33" width="139" style="37" customWidth="1"/>
    <col min="34" max="16384" width="8.88671875" style="37"/>
  </cols>
  <sheetData>
    <row r="1" spans="1:33" s="34" customFormat="1" ht="13.2" customHeight="1" x14ac:dyDescent="0.3">
      <c r="A1" s="174" t="s">
        <v>0</v>
      </c>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row>
    <row r="2" spans="1:33" s="34" customFormat="1" ht="25.5" customHeight="1" x14ac:dyDescent="0.3">
      <c r="A2" s="174"/>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row>
    <row r="3" spans="1:33" s="34" customFormat="1" x14ac:dyDescent="0.3">
      <c r="A3" s="174"/>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row>
    <row r="4" spans="1:33" s="35" customFormat="1" x14ac:dyDescent="0.3">
      <c r="A4" s="174"/>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row>
    <row r="5" spans="1:33" s="35" customFormat="1" ht="15.45" customHeight="1" x14ac:dyDescent="0.3">
      <c r="A5" s="36"/>
      <c r="B5" s="174" t="s">
        <v>42</v>
      </c>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row>
    <row r="6" spans="1:33" s="35" customFormat="1" ht="15.45" customHeight="1" x14ac:dyDescent="0.3">
      <c r="A6" s="36"/>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row>
    <row r="7" spans="1:33" s="35" customFormat="1" ht="15.45" customHeight="1" x14ac:dyDescent="0.3">
      <c r="A7" s="36"/>
      <c r="B7" s="103"/>
      <c r="C7" s="103"/>
      <c r="D7" s="103"/>
      <c r="E7" s="103"/>
      <c r="F7" s="103"/>
      <c r="G7" s="103"/>
      <c r="H7" s="103"/>
      <c r="I7" s="103"/>
      <c r="J7" s="103"/>
      <c r="K7" s="103"/>
      <c r="L7" s="103"/>
      <c r="M7" s="103"/>
      <c r="N7" s="103"/>
      <c r="O7" s="103"/>
      <c r="P7" s="103"/>
      <c r="Q7" s="103"/>
    </row>
    <row r="8" spans="1:33" s="35" customFormat="1" ht="15.45" customHeight="1" thickBot="1" x14ac:dyDescent="0.35">
      <c r="A8" s="36"/>
      <c r="B8" s="103"/>
      <c r="C8" s="103"/>
      <c r="D8" s="103"/>
      <c r="E8" s="103"/>
      <c r="F8" s="103"/>
      <c r="G8" s="103"/>
      <c r="H8" s="103"/>
      <c r="I8" s="103"/>
      <c r="J8" s="103"/>
      <c r="K8" s="103"/>
      <c r="L8" s="103"/>
      <c r="M8" s="103"/>
      <c r="N8" s="103"/>
      <c r="O8" s="103"/>
      <c r="P8" s="103"/>
      <c r="Q8" s="103"/>
    </row>
    <row r="9" spans="1:33" ht="34.200000000000003" customHeight="1" thickTop="1" x14ac:dyDescent="0.3">
      <c r="A9" s="175" t="s">
        <v>43</v>
      </c>
      <c r="B9" s="176"/>
      <c r="C9" s="176"/>
      <c r="D9" s="176"/>
      <c r="E9" s="176"/>
      <c r="F9" s="176"/>
      <c r="G9" s="176"/>
      <c r="H9" s="176"/>
      <c r="I9" s="177"/>
    </row>
    <row r="10" spans="1:33" ht="36" customHeight="1" x14ac:dyDescent="0.3">
      <c r="A10" s="178" t="s">
        <v>24</v>
      </c>
      <c r="B10" s="179"/>
      <c r="C10" s="105" t="s">
        <v>316</v>
      </c>
      <c r="D10" s="179" t="s">
        <v>44</v>
      </c>
      <c r="E10" s="179"/>
      <c r="F10" s="105" t="s">
        <v>122</v>
      </c>
      <c r="G10" s="104" t="s">
        <v>45</v>
      </c>
      <c r="H10" s="180" t="s">
        <v>133</v>
      </c>
      <c r="I10" s="181"/>
    </row>
    <row r="11" spans="1:33" ht="36" customHeight="1" thickBot="1" x14ac:dyDescent="0.35">
      <c r="A11" s="150" t="s">
        <v>46</v>
      </c>
      <c r="B11" s="151"/>
      <c r="C11" s="57" t="s">
        <v>124</v>
      </c>
      <c r="D11" s="151" t="s">
        <v>47</v>
      </c>
      <c r="E11" s="151"/>
      <c r="F11" s="57" t="s">
        <v>124</v>
      </c>
      <c r="G11" s="107" t="s">
        <v>48</v>
      </c>
      <c r="H11" s="152">
        <v>46107</v>
      </c>
      <c r="I11" s="153"/>
    </row>
    <row r="12" spans="1:33" ht="22.2" hidden="1" customHeight="1" thickBot="1" x14ac:dyDescent="0.35">
      <c r="A12" s="154" t="s">
        <v>2</v>
      </c>
      <c r="B12" s="155"/>
      <c r="C12" s="155"/>
      <c r="D12" s="155"/>
      <c r="E12" s="155"/>
      <c r="F12" s="155"/>
      <c r="G12" s="155"/>
      <c r="H12" s="155"/>
      <c r="I12" s="155"/>
      <c r="J12" s="156"/>
      <c r="K12" s="156"/>
      <c r="L12" s="156"/>
      <c r="M12" s="156"/>
      <c r="N12" s="156"/>
      <c r="O12" s="157"/>
    </row>
    <row r="13" spans="1:33" ht="165.6" hidden="1" customHeight="1" thickTop="1" x14ac:dyDescent="0.3">
      <c r="A13" s="11" t="s">
        <v>3</v>
      </c>
      <c r="B13" s="19" t="s">
        <v>49</v>
      </c>
      <c r="C13" s="19" t="s">
        <v>4</v>
      </c>
      <c r="D13" s="12" t="s">
        <v>5</v>
      </c>
      <c r="E13" s="12" t="s">
        <v>6</v>
      </c>
      <c r="F13" s="12" t="s">
        <v>7</v>
      </c>
      <c r="G13" s="12" t="s">
        <v>8</v>
      </c>
      <c r="H13" s="12" t="s">
        <v>50</v>
      </c>
      <c r="I13" s="12" t="s">
        <v>51</v>
      </c>
      <c r="J13" s="12" t="s">
        <v>52</v>
      </c>
      <c r="K13" s="12" t="s">
        <v>53</v>
      </c>
      <c r="L13" s="20" t="s">
        <v>54</v>
      </c>
      <c r="M13" s="12" t="s">
        <v>9</v>
      </c>
      <c r="N13" s="12" t="s">
        <v>55</v>
      </c>
      <c r="O13" s="13" t="s">
        <v>56</v>
      </c>
    </row>
    <row r="14" spans="1:33" ht="22.2" hidden="1" customHeight="1" thickTop="1" x14ac:dyDescent="0.3">
      <c r="A14" s="9">
        <v>1</v>
      </c>
      <c r="B14" s="4"/>
      <c r="C14" s="4"/>
      <c r="D14" s="4"/>
      <c r="E14" s="4"/>
      <c r="F14" s="5" t="str">
        <f>IF(E14="","Valor por definir",_xlfn.XLOOKUP(E14,'TABLA DE SMMLV'!$A$1:$A$32,'TABLA DE SMMLV'!$B$1:$B$32,"ERROR"))</f>
        <v>Valor por definir</v>
      </c>
      <c r="G14" s="4"/>
      <c r="H14" s="4"/>
      <c r="I14" s="4" t="str">
        <f t="shared" ref="I14:I20" si="0">IF(F14="","Valor por definir",IFERROR(G14/F14,"Revisar datos"))</f>
        <v>Revisar datos</v>
      </c>
      <c r="J14" s="4"/>
      <c r="K14" s="4"/>
      <c r="L14" s="15">
        <f>H14*J14*K14</f>
        <v>0</v>
      </c>
      <c r="M14" s="16">
        <f t="shared" ref="M14:M21" si="1">L14/$F$21</f>
        <v>0</v>
      </c>
      <c r="N14" s="4"/>
      <c r="O14" s="6"/>
    </row>
    <row r="15" spans="1:33" ht="22.2" hidden="1" customHeight="1" thickTop="1" x14ac:dyDescent="0.3">
      <c r="A15" s="10">
        <v>2</v>
      </c>
      <c r="B15" s="4"/>
      <c r="C15" s="4"/>
      <c r="D15" s="4"/>
      <c r="E15" s="4"/>
      <c r="F15" s="5" t="str">
        <f>IF(E15="","Valor por definir",_xlfn.XLOOKUP(E15,'TABLA DE SMMLV'!$A$1:$A$32,'TABLA DE SMMLV'!$B$1:$B$32,"ERROR"))</f>
        <v>Valor por definir</v>
      </c>
      <c r="G15" s="4"/>
      <c r="H15" s="4"/>
      <c r="I15" s="4" t="str">
        <f t="shared" si="0"/>
        <v>Revisar datos</v>
      </c>
      <c r="J15" s="4"/>
      <c r="K15" s="4"/>
      <c r="L15" s="15">
        <f t="shared" ref="L15:L20" si="2">H15*J15*K15</f>
        <v>0</v>
      </c>
      <c r="M15" s="16">
        <f t="shared" si="1"/>
        <v>0</v>
      </c>
      <c r="N15" s="4"/>
      <c r="O15" s="6"/>
    </row>
    <row r="16" spans="1:33" ht="22.2" hidden="1" customHeight="1" thickTop="1" x14ac:dyDescent="0.3">
      <c r="A16" s="9">
        <v>3</v>
      </c>
      <c r="B16" s="4"/>
      <c r="C16" s="4"/>
      <c r="D16" s="4"/>
      <c r="E16" s="4"/>
      <c r="F16" s="5" t="str">
        <f>IF(E16="","Valor por definir",_xlfn.XLOOKUP(E16,'TABLA DE SMMLV'!$A$1:$A$32,'TABLA DE SMMLV'!$B$1:$B$32,"ERROR"))</f>
        <v>Valor por definir</v>
      </c>
      <c r="G16" s="4"/>
      <c r="H16" s="4"/>
      <c r="I16" s="4" t="str">
        <f t="shared" si="0"/>
        <v>Revisar datos</v>
      </c>
      <c r="J16" s="4"/>
      <c r="K16" s="4"/>
      <c r="L16" s="15">
        <f>H16*J16*K16</f>
        <v>0</v>
      </c>
      <c r="M16" s="16">
        <f t="shared" si="1"/>
        <v>0</v>
      </c>
      <c r="N16" s="4"/>
      <c r="O16" s="6"/>
    </row>
    <row r="17" spans="1:34" ht="22.2" hidden="1" customHeight="1" thickTop="1" x14ac:dyDescent="0.3">
      <c r="A17" s="10">
        <v>4</v>
      </c>
      <c r="B17" s="4"/>
      <c r="C17" s="4"/>
      <c r="D17" s="4"/>
      <c r="E17" s="4"/>
      <c r="F17" s="5" t="str">
        <f>IF(E17="","Valor por definir",_xlfn.XLOOKUP(E17,'TABLA DE SMMLV'!$A$1:$A$32,'TABLA DE SMMLV'!$B$1:$B$32,"ERROR"))</f>
        <v>Valor por definir</v>
      </c>
      <c r="G17" s="4"/>
      <c r="H17" s="4"/>
      <c r="I17" s="4" t="str">
        <f t="shared" si="0"/>
        <v>Revisar datos</v>
      </c>
      <c r="J17" s="4"/>
      <c r="K17" s="4"/>
      <c r="L17" s="15">
        <f>H17*J17*K17</f>
        <v>0</v>
      </c>
      <c r="M17" s="16">
        <f t="shared" si="1"/>
        <v>0</v>
      </c>
      <c r="N17" s="4"/>
      <c r="O17" s="6"/>
    </row>
    <row r="18" spans="1:34" ht="22.2" hidden="1" customHeight="1" thickTop="1" x14ac:dyDescent="0.3">
      <c r="A18" s="9">
        <v>5</v>
      </c>
      <c r="B18" s="4"/>
      <c r="C18" s="4"/>
      <c r="D18" s="4"/>
      <c r="E18" s="4"/>
      <c r="F18" s="5" t="str">
        <f>IF(E18="","Valor por definir",_xlfn.XLOOKUP(E18,'TABLA DE SMMLV'!$A$1:$A$32,'TABLA DE SMMLV'!$B$1:$B$32,"ERROR"))</f>
        <v>Valor por definir</v>
      </c>
      <c r="G18" s="4"/>
      <c r="H18" s="4"/>
      <c r="I18" s="4" t="str">
        <f t="shared" si="0"/>
        <v>Revisar datos</v>
      </c>
      <c r="J18" s="4"/>
      <c r="K18" s="4"/>
      <c r="L18" s="15">
        <f>H18*J18*K18</f>
        <v>0</v>
      </c>
      <c r="M18" s="16">
        <f t="shared" si="1"/>
        <v>0</v>
      </c>
      <c r="N18" s="4"/>
      <c r="O18" s="6"/>
    </row>
    <row r="19" spans="1:34" ht="22.2" hidden="1" customHeight="1" thickTop="1" x14ac:dyDescent="0.3">
      <c r="A19" s="10">
        <v>6</v>
      </c>
      <c r="B19" s="4"/>
      <c r="C19" s="4"/>
      <c r="D19" s="4"/>
      <c r="E19" s="4"/>
      <c r="F19" s="5" t="str">
        <f>IF(E19="","Valor por definir",_xlfn.XLOOKUP(E19,'TABLA DE SMMLV'!$A$1:$A$32,'TABLA DE SMMLV'!$B$1:$B$32,"ERROR"))</f>
        <v>Valor por definir</v>
      </c>
      <c r="G19" s="4"/>
      <c r="H19" s="4"/>
      <c r="I19" s="4" t="str">
        <f t="shared" si="0"/>
        <v>Revisar datos</v>
      </c>
      <c r="J19" s="4"/>
      <c r="K19" s="4"/>
      <c r="L19" s="15">
        <f>H19*J19*K19</f>
        <v>0</v>
      </c>
      <c r="M19" s="16">
        <f t="shared" si="1"/>
        <v>0</v>
      </c>
      <c r="N19" s="4"/>
      <c r="O19" s="6"/>
    </row>
    <row r="20" spans="1:34" ht="22.2" hidden="1" customHeight="1" thickTop="1" x14ac:dyDescent="0.3">
      <c r="A20" s="9">
        <v>7</v>
      </c>
      <c r="B20" s="4"/>
      <c r="C20" s="4"/>
      <c r="D20" s="4"/>
      <c r="E20" s="4"/>
      <c r="F20" s="5" t="str">
        <f>IF(E20="","Valor por definir",_xlfn.XLOOKUP(E20,'TABLA DE SMMLV'!$A$1:$A$32,'TABLA DE SMMLV'!$B$1:$B$32,"ERROR"))</f>
        <v>Valor por definir</v>
      </c>
      <c r="G20" s="4"/>
      <c r="H20" s="4"/>
      <c r="I20" s="4" t="str">
        <f t="shared" si="0"/>
        <v>Revisar datos</v>
      </c>
      <c r="J20" s="4"/>
      <c r="K20" s="4"/>
      <c r="L20" s="15">
        <f t="shared" si="2"/>
        <v>0</v>
      </c>
      <c r="M20" s="16">
        <f t="shared" si="1"/>
        <v>0</v>
      </c>
      <c r="N20" s="4"/>
      <c r="O20" s="6"/>
    </row>
    <row r="21" spans="1:34" ht="22.2" hidden="1" customHeight="1" thickTop="1" x14ac:dyDescent="0.3">
      <c r="A21" s="158" t="s">
        <v>10</v>
      </c>
      <c r="B21" s="159"/>
      <c r="C21" s="101" t="s">
        <v>11</v>
      </c>
      <c r="D21" s="18">
        <v>3411038010</v>
      </c>
      <c r="E21" s="18" t="s">
        <v>12</v>
      </c>
      <c r="F21" s="18">
        <f>D21/1750905</f>
        <v>1948.1571016131657</v>
      </c>
      <c r="G21" s="160" t="s">
        <v>13</v>
      </c>
      <c r="H21" s="160"/>
      <c r="I21" s="160"/>
      <c r="J21" s="160"/>
      <c r="K21" s="160"/>
      <c r="L21" s="7">
        <f>SUM(L14:L20)</f>
        <v>0</v>
      </c>
      <c r="M21" s="17">
        <f t="shared" si="1"/>
        <v>0</v>
      </c>
      <c r="N21" s="7"/>
      <c r="O21" s="8"/>
    </row>
    <row r="22" spans="1:34" ht="6" customHeight="1" thickTop="1" x14ac:dyDescent="0.3"/>
    <row r="23" spans="1:34" ht="13.8" thickBot="1" x14ac:dyDescent="0.35"/>
    <row r="24" spans="1:34" ht="36" customHeight="1" thickTop="1" x14ac:dyDescent="0.3">
      <c r="A24" s="161" t="s">
        <v>57</v>
      </c>
      <c r="B24" s="162"/>
      <c r="C24" s="162"/>
      <c r="D24" s="162"/>
      <c r="E24" s="162"/>
      <c r="F24" s="162"/>
      <c r="G24" s="162"/>
      <c r="H24" s="162"/>
      <c r="I24" s="163"/>
      <c r="J24" s="38"/>
      <c r="K24" s="38"/>
      <c r="L24" s="38"/>
      <c r="M24" s="38"/>
      <c r="N24" s="38"/>
      <c r="O24" s="38"/>
    </row>
    <row r="25" spans="1:34" ht="36" customHeight="1" x14ac:dyDescent="0.3">
      <c r="A25" s="164" t="s">
        <v>58</v>
      </c>
      <c r="B25" s="165"/>
      <c r="C25" s="165"/>
      <c r="D25" s="106" t="s">
        <v>59</v>
      </c>
      <c r="E25" s="166" t="s">
        <v>28</v>
      </c>
      <c r="F25" s="167"/>
      <c r="G25" s="167"/>
      <c r="H25" s="167"/>
      <c r="I25" s="168"/>
      <c r="J25" s="39"/>
      <c r="K25" s="39"/>
      <c r="L25" s="39"/>
      <c r="M25" s="39"/>
      <c r="N25" s="39"/>
      <c r="O25" s="39"/>
    </row>
    <row r="26" spans="1:34" ht="45.6" customHeight="1" thickBot="1" x14ac:dyDescent="0.35">
      <c r="A26" s="169" t="s">
        <v>60</v>
      </c>
      <c r="B26" s="170"/>
      <c r="C26" s="170"/>
      <c r="D26" s="40" t="s">
        <v>118</v>
      </c>
      <c r="E26" s="171"/>
      <c r="F26" s="172"/>
      <c r="G26" s="172"/>
      <c r="H26" s="172"/>
      <c r="I26" s="173"/>
      <c r="J26" s="41"/>
      <c r="K26" s="41"/>
      <c r="L26" s="41"/>
      <c r="M26" s="41"/>
      <c r="N26" s="41"/>
      <c r="O26" s="41"/>
    </row>
    <row r="27" spans="1:34" ht="14.4" thickTop="1" thickBot="1" x14ac:dyDescent="0.35"/>
    <row r="28" spans="1:34" ht="36" customHeight="1" thickTop="1" x14ac:dyDescent="0.3">
      <c r="A28" s="132" t="s">
        <v>61</v>
      </c>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4"/>
    </row>
    <row r="29" spans="1:34" ht="28.95" customHeight="1" x14ac:dyDescent="0.3">
      <c r="A29" s="137" t="s">
        <v>3</v>
      </c>
      <c r="B29" s="131" t="s">
        <v>62</v>
      </c>
      <c r="C29" s="148" t="s">
        <v>63</v>
      </c>
      <c r="D29" s="130" t="s">
        <v>64</v>
      </c>
      <c r="E29" s="145" t="s">
        <v>65</v>
      </c>
      <c r="F29" s="145"/>
      <c r="G29" s="130" t="s">
        <v>4</v>
      </c>
      <c r="H29" s="146" t="s">
        <v>66</v>
      </c>
      <c r="I29" s="146"/>
      <c r="J29" s="130" t="s">
        <v>67</v>
      </c>
      <c r="K29" s="130" t="s">
        <v>68</v>
      </c>
      <c r="L29" s="130" t="s">
        <v>69</v>
      </c>
      <c r="M29" s="130" t="s">
        <v>70</v>
      </c>
      <c r="N29" s="131" t="s">
        <v>71</v>
      </c>
      <c r="O29" s="124" t="s">
        <v>72</v>
      </c>
      <c r="P29" s="124"/>
      <c r="Q29" s="124"/>
      <c r="R29" s="124"/>
      <c r="S29" s="124"/>
      <c r="T29" s="124"/>
      <c r="U29" s="124"/>
      <c r="V29" s="124"/>
      <c r="W29" s="124"/>
      <c r="X29" s="124"/>
      <c r="Y29" s="124"/>
      <c r="Z29" s="124"/>
      <c r="AA29" s="124"/>
      <c r="AB29" s="124"/>
      <c r="AC29" s="124"/>
      <c r="AD29" s="124"/>
      <c r="AE29" s="124"/>
      <c r="AF29" s="124"/>
      <c r="AG29" s="144"/>
    </row>
    <row r="30" spans="1:34" ht="28.95" customHeight="1" x14ac:dyDescent="0.3">
      <c r="A30" s="137"/>
      <c r="B30" s="131"/>
      <c r="C30" s="148"/>
      <c r="D30" s="130"/>
      <c r="E30" s="145" t="s">
        <v>73</v>
      </c>
      <c r="F30" s="145" t="s">
        <v>74</v>
      </c>
      <c r="G30" s="130"/>
      <c r="H30" s="130" t="s">
        <v>75</v>
      </c>
      <c r="I30" s="146" t="s">
        <v>76</v>
      </c>
      <c r="J30" s="130"/>
      <c r="K30" s="130"/>
      <c r="L30" s="130"/>
      <c r="M30" s="130"/>
      <c r="N30" s="131"/>
      <c r="O30" s="127" t="s">
        <v>77</v>
      </c>
      <c r="P30" s="131" t="s">
        <v>53</v>
      </c>
      <c r="Q30" s="130" t="s">
        <v>78</v>
      </c>
      <c r="R30" s="147" t="s">
        <v>9</v>
      </c>
      <c r="S30" s="129" t="s">
        <v>79</v>
      </c>
      <c r="T30" s="123" t="s">
        <v>80</v>
      </c>
      <c r="U30" s="124"/>
      <c r="V30" s="124"/>
      <c r="W30" s="124"/>
      <c r="X30" s="124"/>
      <c r="Y30" s="124"/>
      <c r="Z30" s="124"/>
      <c r="AA30" s="125"/>
      <c r="AB30" s="126" t="s">
        <v>81</v>
      </c>
      <c r="AC30" s="127"/>
      <c r="AD30" s="128"/>
      <c r="AE30" s="129" t="s">
        <v>82</v>
      </c>
      <c r="AF30" s="129" t="s">
        <v>83</v>
      </c>
      <c r="AG30" s="149" t="s">
        <v>28</v>
      </c>
    </row>
    <row r="31" spans="1:34" ht="124.2" customHeight="1" x14ac:dyDescent="0.3">
      <c r="A31" s="137"/>
      <c r="B31" s="131"/>
      <c r="C31" s="148"/>
      <c r="D31" s="130"/>
      <c r="E31" s="145"/>
      <c r="F31" s="145"/>
      <c r="G31" s="130"/>
      <c r="H31" s="130"/>
      <c r="I31" s="146"/>
      <c r="J31" s="130"/>
      <c r="K31" s="130"/>
      <c r="L31" s="130"/>
      <c r="M31" s="130"/>
      <c r="N31" s="131"/>
      <c r="O31" s="127"/>
      <c r="P31" s="131"/>
      <c r="Q31" s="130"/>
      <c r="R31" s="147"/>
      <c r="S31" s="129"/>
      <c r="T31" s="96" t="s">
        <v>84</v>
      </c>
      <c r="U31" s="97" t="s">
        <v>85</v>
      </c>
      <c r="V31" s="97" t="s">
        <v>86</v>
      </c>
      <c r="W31" s="97" t="s">
        <v>87</v>
      </c>
      <c r="X31" s="97" t="s">
        <v>88</v>
      </c>
      <c r="Y31" s="97" t="s">
        <v>89</v>
      </c>
      <c r="Z31" s="97" t="s">
        <v>90</v>
      </c>
      <c r="AA31" s="98" t="s">
        <v>59</v>
      </c>
      <c r="AB31" s="96" t="s">
        <v>91</v>
      </c>
      <c r="AC31" s="97" t="s">
        <v>92</v>
      </c>
      <c r="AD31" s="98" t="s">
        <v>59</v>
      </c>
      <c r="AE31" s="129"/>
      <c r="AF31" s="129"/>
      <c r="AG31" s="149"/>
    </row>
    <row r="32" spans="1:34" ht="105.6" x14ac:dyDescent="0.6">
      <c r="A32" s="72">
        <v>1</v>
      </c>
      <c r="B32" s="63">
        <v>43</v>
      </c>
      <c r="C32" s="25" t="s">
        <v>317</v>
      </c>
      <c r="D32" s="25" t="s">
        <v>126</v>
      </c>
      <c r="E32" s="63">
        <v>401</v>
      </c>
      <c r="F32" s="25" t="s">
        <v>318</v>
      </c>
      <c r="G32" s="25" t="s">
        <v>147</v>
      </c>
      <c r="H32" s="25" t="s">
        <v>138</v>
      </c>
      <c r="I32" s="26">
        <v>0.4</v>
      </c>
      <c r="J32" s="26" t="s">
        <v>319</v>
      </c>
      <c r="K32" s="27">
        <v>42241</v>
      </c>
      <c r="L32" s="27">
        <v>42369</v>
      </c>
      <c r="M32" s="47">
        <v>2015</v>
      </c>
      <c r="N32" s="28">
        <v>1039012000</v>
      </c>
      <c r="O32" s="70">
        <f>N32/(_xlfn.XLOOKUP(M32,'TABLA DE SMMLV'!$A$1:$A$32,'TABLA DE SMMLV'!$B$1:$B$32,"0"))</f>
        <v>1612.4963141149997</v>
      </c>
      <c r="P32" s="88">
        <f t="shared" ref="P32:P34" si="3">IF(S32="CUMPLE",100%,0%)</f>
        <v>1</v>
      </c>
      <c r="Q32" s="30">
        <f>IF(AF32="CUMPLE",I32*O32*P32,0)</f>
        <v>644.99852564599996</v>
      </c>
      <c r="R32" s="69">
        <f>Q32/(3411038010/1750905)</f>
        <v>0.33108137178049496</v>
      </c>
      <c r="S32" s="21" t="s">
        <v>118</v>
      </c>
      <c r="T32" s="43" t="s">
        <v>132</v>
      </c>
      <c r="U32" s="31" t="s">
        <v>132</v>
      </c>
      <c r="V32" s="31" t="s">
        <v>132</v>
      </c>
      <c r="W32" s="31" t="s">
        <v>132</v>
      </c>
      <c r="X32" s="31" t="s">
        <v>132</v>
      </c>
      <c r="Y32" s="31" t="s">
        <v>132</v>
      </c>
      <c r="Z32" s="31" t="s">
        <v>132</v>
      </c>
      <c r="AA32" s="44" t="str">
        <f>IF(AND(OR(T32="SI",T32="NO APLICA"),
      OR(U32="SI",U32="NO APLICA"),
      OR(V32="SI",V32="NO APLICA"),
      OR(W32="SI",W32="NO APLICA"),
      OR(X32="SI",X32="NO APLICA"),
      OR(Y32="SI",Y32="NO APLICA"),
      OR(Z32="SI",Z32="NO APLICA")),
   "CUMPLE",
   "NO CUMPLE")</f>
        <v>CUMPLE</v>
      </c>
      <c r="AB32" s="43" t="s">
        <v>133</v>
      </c>
      <c r="AC32" s="31" t="s">
        <v>133</v>
      </c>
      <c r="AD32" s="44" t="str">
        <f>IF(AND(OR(AB32="SI",AB32="NO APLICA"),
      OR(AC32="SI",AC32="NO APLICA")),
   "CUMPLE",
   "NO CUMPLE")</f>
        <v>CUMPLE</v>
      </c>
      <c r="AE32" s="21" t="s">
        <v>133</v>
      </c>
      <c r="AF32" s="46" t="str">
        <f>IF(AND(OR(S32="CUMPLE",S32="NO APLICA"),
      OR(AA32="CUMPLE",AA32="NO APLICA"),
      OR(AD32="CUMPLE",AD32="NO APLICA"),
      OR(AE32="CUMPLE",AE32="NO APLICA")),
   "CUMPLE",
   "NO CUMPLE")</f>
        <v>CUMPLE</v>
      </c>
      <c r="AG32" s="93" t="s">
        <v>231</v>
      </c>
      <c r="AH32" s="94"/>
    </row>
    <row r="33" spans="1:33" ht="132" x14ac:dyDescent="0.3">
      <c r="A33" s="72">
        <v>2</v>
      </c>
      <c r="B33" s="63">
        <v>68</v>
      </c>
      <c r="C33" s="25" t="s">
        <v>320</v>
      </c>
      <c r="D33" s="25" t="s">
        <v>321</v>
      </c>
      <c r="E33" s="63" t="s">
        <v>322</v>
      </c>
      <c r="F33" s="25" t="s">
        <v>323</v>
      </c>
      <c r="G33" s="25" t="s">
        <v>147</v>
      </c>
      <c r="H33" s="25" t="s">
        <v>130</v>
      </c>
      <c r="I33" s="26">
        <v>1</v>
      </c>
      <c r="J33" s="26" t="s">
        <v>324</v>
      </c>
      <c r="K33" s="27">
        <v>45547</v>
      </c>
      <c r="L33" s="27">
        <v>45638</v>
      </c>
      <c r="M33" s="47">
        <v>2024</v>
      </c>
      <c r="N33" s="28">
        <v>566235087</v>
      </c>
      <c r="O33" s="70">
        <f>N33/(_xlfn.XLOOKUP(M33,'TABLA DE SMMLV'!$A$1:$A$32,'TABLA DE SMMLV'!$B$1:$B$32,"0"))</f>
        <v>435.56545153846156</v>
      </c>
      <c r="P33" s="88">
        <f t="shared" si="3"/>
        <v>1</v>
      </c>
      <c r="Q33" s="30">
        <f t="shared" ref="Q33:Q38" si="4">IF(AF33="CUMPLE",I33*O33*P33,0)</f>
        <v>435.56545153846156</v>
      </c>
      <c r="R33" s="69">
        <f t="shared" ref="R33:R38" si="5">Q33/(3411038010/1750905)</f>
        <v>0.22357819663403578</v>
      </c>
      <c r="S33" s="21" t="s">
        <v>118</v>
      </c>
      <c r="T33" s="43" t="s">
        <v>132</v>
      </c>
      <c r="U33" s="31" t="s">
        <v>132</v>
      </c>
      <c r="V33" s="31" t="s">
        <v>132</v>
      </c>
      <c r="W33" s="31" t="s">
        <v>132</v>
      </c>
      <c r="X33" s="31" t="s">
        <v>132</v>
      </c>
      <c r="Y33" s="31" t="s">
        <v>132</v>
      </c>
      <c r="Z33" s="31" t="s">
        <v>132</v>
      </c>
      <c r="AA33" s="44" t="str">
        <f t="shared" ref="AA33:AA38" si="6">IF(AND(OR(T33="SI",T33="NO APLICA"),
      OR(U33="SI",U33="NO APLICA"),
      OR(V33="SI",V33="NO APLICA"),
      OR(W33="SI",W33="NO APLICA"),
      OR(X33="SI",X33="NO APLICA"),
      OR(Y33="SI",Y33="NO APLICA"),
      OR(Z33="SI",Z33="NO APLICA")),
   "CUMPLE",
   "NO CUMPLE")</f>
        <v>CUMPLE</v>
      </c>
      <c r="AB33" s="43" t="s">
        <v>133</v>
      </c>
      <c r="AC33" s="31" t="s">
        <v>133</v>
      </c>
      <c r="AD33" s="44" t="str">
        <f t="shared" ref="AD33:AD38" si="7">IF(AND(OR(AB33="SI",AB33="NO APLICA"),
      OR(AC33="SI",AC33="NO APLICA")),
   "CUMPLE",
   "NO CUMPLE")</f>
        <v>CUMPLE</v>
      </c>
      <c r="AE33" s="21" t="s">
        <v>133</v>
      </c>
      <c r="AF33" s="46" t="str">
        <f t="shared" ref="AF33:AF38" si="8">IF(AND(OR(S33="CUMPLE",S33="NO APLICA"),
      OR(AA33="CUMPLE",AA33="NO APLICA"),
      OR(AD33="CUMPLE",AD33="NO APLICA"),
      OR(AE33="CUMPLE",AE33="NO APLICA")),
   "CUMPLE",
   "NO CUMPLE")</f>
        <v>CUMPLE</v>
      </c>
      <c r="AG33" s="93" t="s">
        <v>231</v>
      </c>
    </row>
    <row r="34" spans="1:33" ht="171.6" x14ac:dyDescent="0.3">
      <c r="A34" s="72">
        <v>3</v>
      </c>
      <c r="B34" s="63">
        <v>1</v>
      </c>
      <c r="C34" s="25" t="s">
        <v>325</v>
      </c>
      <c r="D34" s="25" t="s">
        <v>326</v>
      </c>
      <c r="E34" s="63" t="s">
        <v>123</v>
      </c>
      <c r="F34" s="25" t="s">
        <v>327</v>
      </c>
      <c r="G34" s="25" t="s">
        <v>147</v>
      </c>
      <c r="H34" s="25" t="s">
        <v>130</v>
      </c>
      <c r="I34" s="26">
        <v>1</v>
      </c>
      <c r="J34" s="26" t="s">
        <v>328</v>
      </c>
      <c r="K34" s="27">
        <v>40101</v>
      </c>
      <c r="L34" s="27">
        <v>41562</v>
      </c>
      <c r="M34" s="47">
        <v>2013</v>
      </c>
      <c r="N34" s="28">
        <v>8910324173.5599995</v>
      </c>
      <c r="O34" s="70">
        <f>N34/(_xlfn.XLOOKUP(M34,'TABLA DE SMMLV'!$A$1:$A$32,'TABLA DE SMMLV'!$B$1:$B$32,"0"))</f>
        <v>15115.053729533502</v>
      </c>
      <c r="P34" s="88">
        <f t="shared" si="3"/>
        <v>0</v>
      </c>
      <c r="Q34" s="30">
        <f t="shared" si="4"/>
        <v>0</v>
      </c>
      <c r="R34" s="69">
        <f t="shared" si="5"/>
        <v>0</v>
      </c>
      <c r="S34" s="21" t="s">
        <v>189</v>
      </c>
      <c r="T34" s="43" t="s">
        <v>132</v>
      </c>
      <c r="U34" s="31" t="s">
        <v>132</v>
      </c>
      <c r="V34" s="31" t="s">
        <v>133</v>
      </c>
      <c r="W34" s="31" t="s">
        <v>132</v>
      </c>
      <c r="X34" s="31" t="s">
        <v>132</v>
      </c>
      <c r="Y34" s="31" t="s">
        <v>132</v>
      </c>
      <c r="Z34" s="31" t="s">
        <v>132</v>
      </c>
      <c r="AA34" s="44" t="str">
        <f>IF(AND(OR(T34="SI",T34="NO APLICA"),
      OR(U34="SI",U34="NO APLICA"),
      OR(V34="SI",V34="NO APLICA"),
      OR(W34="SI",W34="NO APLICA"),
      OR(X34="SI",X34="NO APLICA"),
      OR(Y34="SI",Y34="NO APLICA"),
      OR(Z34="SI",Z34="NO APLICA")),
   "CUMPLE",
   "NO CUMPLE")</f>
        <v>CUMPLE</v>
      </c>
      <c r="AB34" s="43" t="s">
        <v>132</v>
      </c>
      <c r="AC34" s="31" t="s">
        <v>133</v>
      </c>
      <c r="AD34" s="44" t="str">
        <f t="shared" si="7"/>
        <v>CUMPLE</v>
      </c>
      <c r="AE34" s="21" t="s">
        <v>133</v>
      </c>
      <c r="AF34" s="46" t="str">
        <f>IF(AND(OR(S34="CUMPLE",S34="NO APLICA"),
      OR(AA34="CUMPLE",AA34="NO APLICA"),
      OR(AD34="CUMPLE",AD34="NO APLICA"),
      OR(AE34="CUMPLE",AE34="NO APLICA")),
   "CUMPLE",
   "NO CUMPLE")</f>
        <v>NO CUMPLE</v>
      </c>
      <c r="AG34" s="93" t="s">
        <v>329</v>
      </c>
    </row>
    <row r="35" spans="1:33" ht="44.4" hidden="1" customHeight="1" x14ac:dyDescent="0.3">
      <c r="A35" s="72">
        <v>4</v>
      </c>
      <c r="B35" s="63"/>
      <c r="C35" s="24"/>
      <c r="D35" s="25"/>
      <c r="E35" s="63"/>
      <c r="F35" s="25"/>
      <c r="G35" s="25"/>
      <c r="H35" s="25"/>
      <c r="I35" s="26"/>
      <c r="J35" s="26"/>
      <c r="K35" s="27"/>
      <c r="L35" s="27"/>
      <c r="M35" s="47"/>
      <c r="N35" s="28"/>
      <c r="O35" s="70">
        <f>N35/(_xlfn.XLOOKUP(M35,'TABLA DE SMMLV'!$A$1:$A$32,'TABLA DE SMMLV'!$B$1:$B$32,"0"))</f>
        <v>0</v>
      </c>
      <c r="P35" s="58">
        <v>0</v>
      </c>
      <c r="Q35" s="30">
        <f t="shared" si="4"/>
        <v>0</v>
      </c>
      <c r="R35" s="69">
        <f t="shared" si="5"/>
        <v>0</v>
      </c>
      <c r="S35" s="21"/>
      <c r="T35" s="43"/>
      <c r="U35" s="31"/>
      <c r="V35" s="31"/>
      <c r="W35" s="31"/>
      <c r="X35" s="31"/>
      <c r="Y35" s="31"/>
      <c r="Z35" s="31"/>
      <c r="AA35" s="44" t="str">
        <f>IF(AND(OR(T35="SI",T35="NO APLICA"),
      OR(U35="SI",U35="NO APLICA"),
      OR(V35="SI",V35="NO APLICA"),
      OR(W35="SI",W35="NO APLICA"),
      OR(X35="SI",X35="NO APLICA"),
      OR(Y35="SI",Y35="NO APLICA"),
      OR(Z35="SI",Z35="NO APLICA")),
   "CUMPLE",
   "NO CUMPLE")</f>
        <v>NO CUMPLE</v>
      </c>
      <c r="AB35" s="43"/>
      <c r="AC35" s="31"/>
      <c r="AD35" s="44" t="str">
        <f>IF(AND(OR(AB35="SI",AB35="NO APLICA"),
      OR(AC35="SI",AC35="NO APLICA")),
   "CUMPLE",
   "NO CUMPLE")</f>
        <v>NO CUMPLE</v>
      </c>
      <c r="AE35" s="21"/>
      <c r="AF35" s="46" t="str">
        <f>IF(AND(OR(S35="CUMPLE",S35="NO APLICA"),
      OR(AA35="CUMPLE",AA35="NO APLICA"),
      OR(AD35="CUMPLE",AD35="NO APLICA"),
      OR(AE35="CUMPLE",AE35="NO APLICA")),
   "CUMPLE",
   "NO CUMPLE")</f>
        <v>NO CUMPLE</v>
      </c>
      <c r="AG35" s="85"/>
    </row>
    <row r="36" spans="1:33" ht="44.4" hidden="1" customHeight="1" x14ac:dyDescent="0.3">
      <c r="A36" s="22">
        <v>5</v>
      </c>
      <c r="B36" s="23"/>
      <c r="C36" s="24"/>
      <c r="D36" s="25"/>
      <c r="E36" s="23"/>
      <c r="F36" s="25"/>
      <c r="G36" s="25"/>
      <c r="H36" s="25"/>
      <c r="I36" s="26"/>
      <c r="J36" s="26"/>
      <c r="K36" s="27"/>
      <c r="L36" s="27"/>
      <c r="M36" s="47"/>
      <c r="N36" s="28"/>
      <c r="O36" s="29">
        <f>N36/(_xlfn.XLOOKUP(M36,'TABLA DE SMMLV'!$A$1:$A$32,'TABLA DE SMMLV'!$B$1:$B$32,"0"))</f>
        <v>0</v>
      </c>
      <c r="P36" s="58">
        <v>0</v>
      </c>
      <c r="Q36" s="30">
        <f t="shared" si="4"/>
        <v>0</v>
      </c>
      <c r="R36" s="69">
        <f t="shared" si="5"/>
        <v>0</v>
      </c>
      <c r="S36" s="21"/>
      <c r="T36" s="43"/>
      <c r="U36" s="31"/>
      <c r="V36" s="31"/>
      <c r="W36" s="31"/>
      <c r="X36" s="31"/>
      <c r="Y36" s="31"/>
      <c r="Z36" s="31"/>
      <c r="AA36" s="44" t="str">
        <f t="shared" si="6"/>
        <v>NO CUMPLE</v>
      </c>
      <c r="AB36" s="43"/>
      <c r="AC36" s="31"/>
      <c r="AD36" s="44" t="str">
        <f t="shared" si="7"/>
        <v>NO CUMPLE</v>
      </c>
      <c r="AE36" s="21"/>
      <c r="AF36" s="46" t="str">
        <f t="shared" si="8"/>
        <v>NO CUMPLE</v>
      </c>
      <c r="AG36" s="45"/>
    </row>
    <row r="37" spans="1:33" ht="44.4" hidden="1" customHeight="1" x14ac:dyDescent="0.3">
      <c r="A37" s="22">
        <v>6</v>
      </c>
      <c r="B37" s="23"/>
      <c r="C37" s="24"/>
      <c r="D37" s="25"/>
      <c r="E37" s="23"/>
      <c r="F37" s="25"/>
      <c r="G37" s="25"/>
      <c r="H37" s="25"/>
      <c r="I37" s="26"/>
      <c r="J37" s="26"/>
      <c r="K37" s="27"/>
      <c r="L37" s="27"/>
      <c r="M37" s="47"/>
      <c r="N37" s="28"/>
      <c r="O37" s="29">
        <f>N37/(_xlfn.XLOOKUP(M37,'TABLA DE SMMLV'!$A$1:$A$32,'TABLA DE SMMLV'!$B$1:$B$32,"0"))</f>
        <v>0</v>
      </c>
      <c r="P37" s="58">
        <v>0</v>
      </c>
      <c r="Q37" s="30">
        <f t="shared" si="4"/>
        <v>0</v>
      </c>
      <c r="R37" s="69">
        <f t="shared" si="5"/>
        <v>0</v>
      </c>
      <c r="S37" s="21"/>
      <c r="T37" s="43"/>
      <c r="U37" s="31"/>
      <c r="V37" s="31"/>
      <c r="W37" s="31"/>
      <c r="X37" s="31"/>
      <c r="Y37" s="31"/>
      <c r="Z37" s="31"/>
      <c r="AA37" s="44" t="str">
        <f t="shared" si="6"/>
        <v>NO CUMPLE</v>
      </c>
      <c r="AB37" s="43"/>
      <c r="AC37" s="31"/>
      <c r="AD37" s="44" t="str">
        <f t="shared" si="7"/>
        <v>NO CUMPLE</v>
      </c>
      <c r="AE37" s="21"/>
      <c r="AF37" s="46" t="str">
        <f t="shared" si="8"/>
        <v>NO CUMPLE</v>
      </c>
      <c r="AG37" s="45"/>
    </row>
    <row r="38" spans="1:33" ht="44.4" hidden="1" customHeight="1" x14ac:dyDescent="0.3">
      <c r="A38" s="32">
        <v>7</v>
      </c>
      <c r="B38" s="23"/>
      <c r="C38" s="24"/>
      <c r="D38" s="25"/>
      <c r="E38" s="23"/>
      <c r="F38" s="25"/>
      <c r="G38" s="25"/>
      <c r="H38" s="25"/>
      <c r="I38" s="26"/>
      <c r="J38" s="26"/>
      <c r="K38" s="27"/>
      <c r="L38" s="27"/>
      <c r="M38" s="47"/>
      <c r="N38" s="28"/>
      <c r="O38" s="29">
        <f>N38/(_xlfn.XLOOKUP(M38,'TABLA DE SMMLV'!$A$1:$A$32,'TABLA DE SMMLV'!$B$1:$B$32,"0"))</f>
        <v>0</v>
      </c>
      <c r="P38" s="58">
        <v>0</v>
      </c>
      <c r="Q38" s="30">
        <f t="shared" si="4"/>
        <v>0</v>
      </c>
      <c r="R38" s="69">
        <f t="shared" si="5"/>
        <v>0</v>
      </c>
      <c r="S38" s="21"/>
      <c r="T38" s="43"/>
      <c r="U38" s="31"/>
      <c r="V38" s="31"/>
      <c r="W38" s="31"/>
      <c r="X38" s="31"/>
      <c r="Y38" s="31"/>
      <c r="Z38" s="31"/>
      <c r="AA38" s="44" t="str">
        <f t="shared" si="6"/>
        <v>NO CUMPLE</v>
      </c>
      <c r="AB38" s="43"/>
      <c r="AC38" s="31"/>
      <c r="AD38" s="44" t="str">
        <f t="shared" si="7"/>
        <v>NO CUMPLE</v>
      </c>
      <c r="AE38" s="21"/>
      <c r="AF38" s="46" t="str">
        <f t="shared" si="8"/>
        <v>NO CUMPLE</v>
      </c>
      <c r="AG38" s="45"/>
    </row>
    <row r="39" spans="1:33" ht="34.200000000000003" customHeight="1" thickBot="1" x14ac:dyDescent="0.35">
      <c r="A39" s="138" t="s">
        <v>93</v>
      </c>
      <c r="B39" s="139"/>
      <c r="C39" s="139"/>
      <c r="D39" s="139"/>
      <c r="E39" s="139"/>
      <c r="F39" s="139"/>
      <c r="G39" s="139"/>
      <c r="H39" s="139"/>
      <c r="I39" s="139"/>
      <c r="J39" s="139"/>
      <c r="K39" s="139"/>
      <c r="L39" s="139"/>
      <c r="M39" s="139"/>
      <c r="N39" s="139"/>
      <c r="O39" s="139"/>
      <c r="P39" s="140"/>
      <c r="Q39" s="48">
        <f>SUM(Q32:Q38)</f>
        <v>1080.5639771844615</v>
      </c>
      <c r="R39" s="49">
        <f>Q39/(3411038010/1750905)</f>
        <v>0.55465956841453068</v>
      </c>
      <c r="S39" s="141"/>
      <c r="T39" s="142"/>
      <c r="U39" s="142"/>
      <c r="V39" s="142"/>
      <c r="W39" s="142"/>
      <c r="X39" s="142"/>
      <c r="Y39" s="142"/>
      <c r="Z39" s="142"/>
      <c r="AA39" s="142"/>
      <c r="AB39" s="142"/>
      <c r="AC39" s="142"/>
      <c r="AD39" s="142"/>
      <c r="AE39" s="142"/>
      <c r="AF39" s="142"/>
      <c r="AG39" s="143"/>
    </row>
    <row r="40" spans="1:33" ht="13.8" thickTop="1" x14ac:dyDescent="0.3">
      <c r="R40" s="73"/>
    </row>
    <row r="41" spans="1:33" ht="6" customHeight="1" x14ac:dyDescent="0.3">
      <c r="O41" s="42"/>
    </row>
    <row r="42" spans="1:33" ht="6" customHeight="1" thickBot="1" x14ac:dyDescent="0.35">
      <c r="R42" s="73"/>
    </row>
    <row r="43" spans="1:33" ht="36" customHeight="1" thickTop="1" x14ac:dyDescent="0.3">
      <c r="A43" s="132" t="s">
        <v>94</v>
      </c>
      <c r="B43" s="133"/>
      <c r="C43" s="133"/>
      <c r="D43" s="133"/>
      <c r="E43" s="133"/>
      <c r="F43" s="133"/>
      <c r="G43" s="133"/>
      <c r="H43" s="133"/>
      <c r="I43" s="133"/>
      <c r="J43" s="133"/>
      <c r="K43" s="134"/>
    </row>
    <row r="44" spans="1:33" ht="52.2" customHeight="1" x14ac:dyDescent="0.3">
      <c r="A44" s="55" t="s">
        <v>95</v>
      </c>
      <c r="B44" s="99" t="s">
        <v>96</v>
      </c>
      <c r="C44" s="99" t="s">
        <v>97</v>
      </c>
      <c r="D44" s="99" t="s">
        <v>98</v>
      </c>
      <c r="E44" s="99" t="s">
        <v>99</v>
      </c>
      <c r="F44" s="99" t="s">
        <v>100</v>
      </c>
      <c r="G44" s="99" t="s">
        <v>56</v>
      </c>
      <c r="H44" s="135" t="s">
        <v>28</v>
      </c>
      <c r="I44" s="135"/>
      <c r="J44" s="135"/>
      <c r="K44" s="136"/>
    </row>
    <row r="45" spans="1:33" ht="48" customHeight="1" x14ac:dyDescent="0.3">
      <c r="A45" s="22" t="s">
        <v>101</v>
      </c>
      <c r="B45" s="50" t="s">
        <v>102</v>
      </c>
      <c r="C45" s="95">
        <v>5</v>
      </c>
      <c r="D45" s="95">
        <v>7</v>
      </c>
      <c r="E45" s="51">
        <f>COUNT(B32:B38)</f>
        <v>3</v>
      </c>
      <c r="F45" s="95" t="s">
        <v>103</v>
      </c>
      <c r="G45" s="31" t="s">
        <v>118</v>
      </c>
      <c r="H45" s="121"/>
      <c r="I45" s="121"/>
      <c r="J45" s="121"/>
      <c r="K45" s="122"/>
    </row>
    <row r="46" spans="1:33" ht="48" customHeight="1" x14ac:dyDescent="0.3">
      <c r="A46" s="22">
        <v>2</v>
      </c>
      <c r="B46" s="50" t="s">
        <v>104</v>
      </c>
      <c r="C46" s="120" t="s">
        <v>105</v>
      </c>
      <c r="D46" s="120"/>
      <c r="E46" s="53">
        <f>R39</f>
        <v>0.55465956841453068</v>
      </c>
      <c r="F46" s="95" t="s">
        <v>106</v>
      </c>
      <c r="G46" s="31" t="s">
        <v>189</v>
      </c>
      <c r="H46" s="121"/>
      <c r="I46" s="121"/>
      <c r="J46" s="121"/>
      <c r="K46" s="122"/>
    </row>
    <row r="47" spans="1:33" ht="48" customHeight="1" x14ac:dyDescent="0.3">
      <c r="A47" s="22">
        <v>3</v>
      </c>
      <c r="B47" s="50" t="s">
        <v>107</v>
      </c>
      <c r="C47" s="120" t="s">
        <v>108</v>
      </c>
      <c r="D47" s="120"/>
      <c r="E47" s="53">
        <f>MAX(R32:R38)</f>
        <v>0.33108137178049496</v>
      </c>
      <c r="F47" s="95" t="s">
        <v>109</v>
      </c>
      <c r="G47" s="31" t="s">
        <v>189</v>
      </c>
      <c r="H47" s="121"/>
      <c r="I47" s="121"/>
      <c r="J47" s="121"/>
      <c r="K47" s="122"/>
    </row>
    <row r="48" spans="1:33" ht="48" customHeight="1" x14ac:dyDescent="0.3">
      <c r="A48" s="22">
        <v>4</v>
      </c>
      <c r="B48" s="50" t="s">
        <v>110</v>
      </c>
      <c r="C48" s="120" t="s">
        <v>111</v>
      </c>
      <c r="D48" s="120"/>
      <c r="E48" s="51" t="s">
        <v>147</v>
      </c>
      <c r="F48" s="95" t="s">
        <v>112</v>
      </c>
      <c r="G48" s="31" t="s">
        <v>118</v>
      </c>
      <c r="H48" s="121"/>
      <c r="I48" s="121"/>
      <c r="J48" s="121"/>
      <c r="K48" s="122"/>
    </row>
    <row r="49" spans="1:11" ht="48" customHeight="1" x14ac:dyDescent="0.3">
      <c r="A49" s="22">
        <v>5</v>
      </c>
      <c r="B49" s="50" t="s">
        <v>113</v>
      </c>
      <c r="C49" s="120" t="s">
        <v>114</v>
      </c>
      <c r="D49" s="120"/>
      <c r="E49" s="109" t="s">
        <v>319</v>
      </c>
      <c r="F49" s="95" t="s">
        <v>115</v>
      </c>
      <c r="G49" s="31" t="s">
        <v>118</v>
      </c>
      <c r="H49" s="121"/>
      <c r="I49" s="121"/>
      <c r="J49" s="121"/>
      <c r="K49" s="122"/>
    </row>
    <row r="50" spans="1:11" ht="48" customHeight="1" x14ac:dyDescent="0.3">
      <c r="A50" s="22">
        <v>6</v>
      </c>
      <c r="B50" s="50" t="s">
        <v>116</v>
      </c>
      <c r="C50" s="120" t="s">
        <v>116</v>
      </c>
      <c r="D50" s="120"/>
      <c r="E50" s="90" t="s">
        <v>149</v>
      </c>
      <c r="F50" s="95" t="s">
        <v>117</v>
      </c>
      <c r="G50" s="31" t="s">
        <v>118</v>
      </c>
      <c r="H50" s="121"/>
      <c r="I50" s="121"/>
      <c r="J50" s="121"/>
      <c r="K50" s="122"/>
    </row>
    <row r="51" spans="1:11" ht="48" customHeight="1" thickBot="1" x14ac:dyDescent="0.35">
      <c r="A51" s="54">
        <v>7</v>
      </c>
      <c r="B51" s="110" t="s">
        <v>118</v>
      </c>
      <c r="C51" s="110"/>
      <c r="D51" s="110"/>
      <c r="E51" s="110"/>
      <c r="F51" s="110"/>
      <c r="G51" s="40" t="str">
        <f>IF(COUNTIF(G45:G50,"CUMPLE")+COUNTIF(G45:G50,"NO APLICA")=ROWS(G45:G50),"CUMPLE","NO CUMPLE")</f>
        <v>NO CUMPLE</v>
      </c>
      <c r="H51" s="111"/>
      <c r="I51" s="111"/>
      <c r="J51" s="111"/>
      <c r="K51" s="112"/>
    </row>
    <row r="52" spans="1:11" ht="6" customHeight="1" thickTop="1" thickBot="1" x14ac:dyDescent="0.35"/>
    <row r="53" spans="1:11" ht="46.95" customHeight="1" thickTop="1" x14ac:dyDescent="0.3">
      <c r="A53" s="113" t="s">
        <v>381</v>
      </c>
      <c r="B53" s="114"/>
      <c r="C53" s="114"/>
      <c r="D53" s="114"/>
      <c r="E53" s="114"/>
      <c r="F53" s="114"/>
      <c r="G53" s="114"/>
      <c r="H53" s="114"/>
      <c r="I53" s="114"/>
      <c r="J53" s="114"/>
      <c r="K53" s="115"/>
    </row>
    <row r="54" spans="1:11" ht="46.95" customHeight="1" thickBot="1" x14ac:dyDescent="0.35">
      <c r="A54" s="116" t="s">
        <v>382</v>
      </c>
      <c r="B54" s="117"/>
      <c r="C54" s="117"/>
      <c r="D54" s="117"/>
      <c r="E54" s="117"/>
      <c r="F54" s="117"/>
      <c r="G54" s="117"/>
      <c r="H54" s="117"/>
      <c r="I54" s="117"/>
      <c r="J54" s="206" t="s">
        <v>35</v>
      </c>
      <c r="K54" s="207"/>
    </row>
    <row r="55" spans="1:11" ht="13.8" thickTop="1" x14ac:dyDescent="0.3"/>
  </sheetData>
  <sheetProtection formatColumns="0" formatRows="0"/>
  <mergeCells count="65">
    <mergeCell ref="A1:AG4"/>
    <mergeCell ref="B5:AG6"/>
    <mergeCell ref="A9:I9"/>
    <mergeCell ref="A10:B10"/>
    <mergeCell ref="D10:E10"/>
    <mergeCell ref="H10:I10"/>
    <mergeCell ref="A24:I24"/>
    <mergeCell ref="A25:C25"/>
    <mergeCell ref="E25:I25"/>
    <mergeCell ref="A26:C26"/>
    <mergeCell ref="E26:I26"/>
    <mergeCell ref="A11:B11"/>
    <mergeCell ref="D11:E11"/>
    <mergeCell ref="H11:I11"/>
    <mergeCell ref="A12:O12"/>
    <mergeCell ref="A21:B21"/>
    <mergeCell ref="G21:K21"/>
    <mergeCell ref="D29:D31"/>
    <mergeCell ref="E29:F29"/>
    <mergeCell ref="A28:AG28"/>
    <mergeCell ref="AF30:AF31"/>
    <mergeCell ref="AG30:AG31"/>
    <mergeCell ref="A39:P39"/>
    <mergeCell ref="S39:AG39"/>
    <mergeCell ref="O29:AG29"/>
    <mergeCell ref="E30:E31"/>
    <mergeCell ref="F30:F31"/>
    <mergeCell ref="H30:H31"/>
    <mergeCell ref="I30:I31"/>
    <mergeCell ref="O30:O31"/>
    <mergeCell ref="P30:P31"/>
    <mergeCell ref="Q30:Q31"/>
    <mergeCell ref="R30:R31"/>
    <mergeCell ref="S30:S31"/>
    <mergeCell ref="H29:I29"/>
    <mergeCell ref="J29:J31"/>
    <mergeCell ref="B29:B31"/>
    <mergeCell ref="C29:C31"/>
    <mergeCell ref="C47:D47"/>
    <mergeCell ref="H47:K47"/>
    <mergeCell ref="T30:AA30"/>
    <mergeCell ref="AB30:AD30"/>
    <mergeCell ref="AE30:AE31"/>
    <mergeCell ref="K29:K31"/>
    <mergeCell ref="L29:L31"/>
    <mergeCell ref="M29:M31"/>
    <mergeCell ref="N29:N31"/>
    <mergeCell ref="G29:G31"/>
    <mergeCell ref="A43:K43"/>
    <mergeCell ref="H44:K44"/>
    <mergeCell ref="H45:K45"/>
    <mergeCell ref="C46:D46"/>
    <mergeCell ref="H46:K46"/>
    <mergeCell ref="A29:A31"/>
    <mergeCell ref="C48:D48"/>
    <mergeCell ref="H48:K48"/>
    <mergeCell ref="C49:D49"/>
    <mergeCell ref="H49:K49"/>
    <mergeCell ref="C50:D50"/>
    <mergeCell ref="H50:K50"/>
    <mergeCell ref="B51:F51"/>
    <mergeCell ref="H51:K51"/>
    <mergeCell ref="A53:K53"/>
    <mergeCell ref="A54:I54"/>
    <mergeCell ref="J54:K54"/>
  </mergeCells>
  <conditionalFormatting sqref="B48:B49">
    <cfRule type="duplicateValues" dxfId="80" priority="20"/>
  </conditionalFormatting>
  <conditionalFormatting sqref="D26">
    <cfRule type="cellIs" dxfId="79" priority="21" operator="equal">
      <formula>"CUMPLE"</formula>
    </cfRule>
    <cfRule type="cellIs" dxfId="78" priority="22" operator="equal">
      <formula>"NO CUMPLE"</formula>
    </cfRule>
    <cfRule type="cellIs" dxfId="77" priority="23" operator="equal">
      <formula>"SI"</formula>
    </cfRule>
    <cfRule type="cellIs" dxfId="76" priority="24" operator="equal">
      <formula>"NO"</formula>
    </cfRule>
  </conditionalFormatting>
  <conditionalFormatting sqref="G45:G51">
    <cfRule type="cellIs" dxfId="75" priority="10" operator="equal">
      <formula>"CUMPLE"</formula>
    </cfRule>
    <cfRule type="cellIs" dxfId="74" priority="11" operator="equal">
      <formula>"NO CUMPLE"</formula>
    </cfRule>
    <cfRule type="cellIs" dxfId="73" priority="12" operator="equal">
      <formula>"SI"</formula>
    </cfRule>
    <cfRule type="cellIs" dxfId="72" priority="13" operator="equal">
      <formula>"NO"</formula>
    </cfRule>
  </conditionalFormatting>
  <conditionalFormatting sqref="S32:AF38">
    <cfRule type="cellIs" dxfId="71" priority="16" operator="equal">
      <formula>"CUMPLE"</formula>
    </cfRule>
    <cfRule type="cellIs" dxfId="70" priority="17" operator="equal">
      <formula>"NO CUMPLE"</formula>
    </cfRule>
    <cfRule type="cellIs" dxfId="69" priority="18" operator="equal">
      <formula>"SI"</formula>
    </cfRule>
    <cfRule type="cellIs" dxfId="68" priority="19" operator="equal">
      <formula>"NO"</formula>
    </cfRule>
  </conditionalFormatting>
  <conditionalFormatting sqref="J54">
    <cfRule type="cellIs" dxfId="67" priority="3" operator="equal">
      <formula>"RECHAZADO"</formula>
    </cfRule>
    <cfRule type="cellIs" dxfId="66" priority="4" operator="equal">
      <formula>"HABILITADO"</formula>
    </cfRule>
    <cfRule type="cellIs" dxfId="65" priority="5" operator="equal">
      <formula>"NO HABILITADO"</formula>
    </cfRule>
  </conditionalFormatting>
  <conditionalFormatting sqref="J54:K54">
    <cfRule type="cellIs" dxfId="64" priority="1" operator="equal">
      <formula>"CUMPLE"</formula>
    </cfRule>
    <cfRule type="cellIs" dxfId="63" priority="2" operator="equal">
      <formula>"RECHAZADO"</formula>
    </cfRule>
  </conditionalFormatting>
  <dataValidations count="11">
    <dataValidation type="list" allowBlank="1" sqref="O14:O21 N13 L13" xr:uid="{DA86AB3A-DBDC-4FDD-AC7D-388255F96E15}">
      <formula1>"CUMPLE,NO CUMPLE,N/A"</formula1>
    </dataValidation>
    <dataValidation type="list" allowBlank="1" sqref="O21" xr:uid="{1F9E76B8-A2ED-417C-9E76-59F5C1AA2C73}">
      <formula1>"CUMPLE,NO CUMPLE"</formula1>
    </dataValidation>
    <dataValidation type="list" allowBlank="1" sqref="C11 F11" xr:uid="{6DE7AA9A-4ADC-4CFD-8725-5FA9D4EB1EAF}">
      <formula1>"SÍ,NO"</formula1>
    </dataValidation>
    <dataValidation type="list" allowBlank="1" sqref="F10" xr:uid="{9675141E-5FF4-4170-ADB8-044D3B4641E7}">
      <formula1>"Singular,Plural (Consorcio),Plural (UT)"</formula1>
    </dataValidation>
    <dataValidation type="list" allowBlank="1" sqref="I52" xr:uid="{C1B41B46-3091-4E67-88A8-67267A6E473F}">
      <formula1>"CUMPLE,NO CUMPLE,PENDIENTE,N/A"</formula1>
    </dataValidation>
    <dataValidation type="list" allowBlank="1" showInputMessage="1" showErrorMessage="1" sqref="D26 G45:G50" xr:uid="{7CC6C1C5-0D4E-415B-9335-BF2B3181C4B6}">
      <formula1>"CUMPLE,NO CUMPLE,PENDIENTE,N/A"</formula1>
    </dataValidation>
    <dataValidation type="list" allowBlank="1" showInputMessage="1" showErrorMessage="1" sqref="H32:H38" xr:uid="{8E2D1EC4-ACAA-4564-8601-CC664C39FC6F}">
      <formula1>"INDIVIDUAL,CONSORCIO,UNION TEMPORAL,OTRA"</formula1>
    </dataValidation>
    <dataValidation type="list" allowBlank="1" showInputMessage="1" showErrorMessage="1" sqref="S32:S38 AE32:AE38" xr:uid="{60499C6A-BDA6-4B8A-A74D-2E8D7433EE6B}">
      <formula1>"CUMPLE,NO CUMPLE,NO APLICA"</formula1>
    </dataValidation>
    <dataValidation type="list" allowBlank="1" showInputMessage="1" showErrorMessage="1" sqref="T32:Z38" xr:uid="{1CB3EDD9-E151-4107-9344-59763BEBE755}">
      <formula1>"SI,NO, NO APLICA"</formula1>
    </dataValidation>
    <dataValidation type="list" allowBlank="1" showInputMessage="1" showErrorMessage="1" sqref="AB32:AC38" xr:uid="{998A69DF-9706-4221-9347-FF0E9E3B1980}">
      <formula1>"SI,NO,NO APLICA"</formula1>
    </dataValidation>
    <dataValidation type="list" allowBlank="1" sqref="J54:K54" xr:uid="{DB008C61-CB54-404A-B5EE-462439EA70E4}">
      <formula1>"CUMPLE, RECHAZADO"</formula1>
    </dataValidation>
  </dataValidations>
  <pageMargins left="0.75" right="0.75" top="1" bottom="1" header="0.5" footer="0.5"/>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9EA36-0304-4774-AA74-E8E50152CE7D}">
  <sheetPr codeName="Hoja12"/>
  <dimension ref="A1:AG56"/>
  <sheetViews>
    <sheetView showGridLines="0" topLeftCell="B49" zoomScale="80" zoomScaleNormal="80" workbookViewId="0">
      <selection activeCell="J54" sqref="J54:K54"/>
    </sheetView>
  </sheetViews>
  <sheetFormatPr baseColWidth="10" defaultColWidth="8.88671875" defaultRowHeight="13.2" x14ac:dyDescent="0.3"/>
  <cols>
    <col min="1" max="1" width="5" style="37" customWidth="1"/>
    <col min="2" max="2" width="23.109375" style="37" customWidth="1"/>
    <col min="3" max="3" width="44.44140625" style="37" customWidth="1"/>
    <col min="4" max="5" width="16.6640625" style="37" customWidth="1"/>
    <col min="6" max="6" width="62.33203125" style="37" customWidth="1"/>
    <col min="7" max="9" width="16.6640625" style="37" customWidth="1"/>
    <col min="10" max="28" width="19.33203125" style="37" customWidth="1"/>
    <col min="29" max="29" width="23" style="37" customWidth="1"/>
    <col min="30" max="32" width="19.33203125" style="37" customWidth="1"/>
    <col min="33" max="33" width="137.5546875" style="37" customWidth="1"/>
    <col min="34" max="16384" width="8.88671875" style="37"/>
  </cols>
  <sheetData>
    <row r="1" spans="1:33" s="34" customFormat="1" ht="13.2" customHeight="1" x14ac:dyDescent="0.3">
      <c r="A1" s="174" t="s">
        <v>0</v>
      </c>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row>
    <row r="2" spans="1:33" s="34" customFormat="1" ht="25.5" customHeight="1" x14ac:dyDescent="0.3">
      <c r="A2" s="174"/>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row>
    <row r="3" spans="1:33" s="34" customFormat="1" x14ac:dyDescent="0.3">
      <c r="A3" s="174"/>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row>
    <row r="4" spans="1:33" s="35" customFormat="1" x14ac:dyDescent="0.3">
      <c r="A4" s="174"/>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row>
    <row r="5" spans="1:33" s="35" customFormat="1" ht="15.45" customHeight="1" x14ac:dyDescent="0.3">
      <c r="A5" s="36"/>
      <c r="B5" s="174" t="s">
        <v>42</v>
      </c>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row>
    <row r="6" spans="1:33" s="35" customFormat="1" ht="15.45" customHeight="1" x14ac:dyDescent="0.3">
      <c r="A6" s="36"/>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row>
    <row r="7" spans="1:33" s="35" customFormat="1" ht="15.45" customHeight="1" x14ac:dyDescent="0.3">
      <c r="A7" s="36"/>
      <c r="B7" s="103"/>
      <c r="C7" s="103"/>
      <c r="D7" s="103"/>
      <c r="E7" s="103"/>
      <c r="F7" s="103"/>
      <c r="G7" s="103"/>
      <c r="H7" s="103"/>
      <c r="I7" s="103"/>
      <c r="J7" s="103"/>
      <c r="K7" s="103"/>
      <c r="L7" s="103"/>
      <c r="M7" s="103"/>
      <c r="N7" s="103"/>
      <c r="O7" s="103"/>
      <c r="P7" s="103"/>
      <c r="Q7" s="103"/>
    </row>
    <row r="8" spans="1:33" s="35" customFormat="1" ht="15.45" customHeight="1" thickBot="1" x14ac:dyDescent="0.35">
      <c r="A8" s="36"/>
      <c r="B8" s="103"/>
      <c r="C8" s="103"/>
      <c r="D8" s="103"/>
      <c r="E8" s="103"/>
      <c r="F8" s="103"/>
      <c r="G8" s="103"/>
      <c r="H8" s="103"/>
      <c r="I8" s="103"/>
      <c r="J8" s="103"/>
      <c r="K8" s="103"/>
      <c r="L8" s="103"/>
      <c r="M8" s="103"/>
      <c r="N8" s="103"/>
      <c r="O8" s="103"/>
      <c r="P8" s="103"/>
      <c r="Q8" s="103"/>
    </row>
    <row r="9" spans="1:33" ht="34.200000000000003" customHeight="1" thickTop="1" x14ac:dyDescent="0.3">
      <c r="A9" s="175" t="s">
        <v>43</v>
      </c>
      <c r="B9" s="176"/>
      <c r="C9" s="176"/>
      <c r="D9" s="176"/>
      <c r="E9" s="176"/>
      <c r="F9" s="176"/>
      <c r="G9" s="176"/>
      <c r="H9" s="176"/>
      <c r="I9" s="177"/>
    </row>
    <row r="10" spans="1:33" ht="36" customHeight="1" x14ac:dyDescent="0.3">
      <c r="A10" s="178" t="s">
        <v>24</v>
      </c>
      <c r="B10" s="179"/>
      <c r="C10" s="105" t="s">
        <v>330</v>
      </c>
      <c r="D10" s="179" t="s">
        <v>44</v>
      </c>
      <c r="E10" s="179"/>
      <c r="F10" s="105" t="s">
        <v>238</v>
      </c>
      <c r="G10" s="104" t="s">
        <v>45</v>
      </c>
      <c r="H10" s="180" t="s">
        <v>331</v>
      </c>
      <c r="I10" s="181"/>
    </row>
    <row r="11" spans="1:33" ht="36" customHeight="1" thickBot="1" x14ac:dyDescent="0.35">
      <c r="A11" s="150" t="s">
        <v>46</v>
      </c>
      <c r="B11" s="151"/>
      <c r="C11" s="57" t="s">
        <v>124</v>
      </c>
      <c r="D11" s="151" t="s">
        <v>47</v>
      </c>
      <c r="E11" s="151"/>
      <c r="F11" s="57"/>
      <c r="G11" s="107" t="s">
        <v>48</v>
      </c>
      <c r="H11" s="152">
        <v>46097</v>
      </c>
      <c r="I11" s="153"/>
    </row>
    <row r="12" spans="1:33" ht="22.2" hidden="1" customHeight="1" thickBot="1" x14ac:dyDescent="0.35">
      <c r="A12" s="154" t="s">
        <v>2</v>
      </c>
      <c r="B12" s="155"/>
      <c r="C12" s="155"/>
      <c r="D12" s="155"/>
      <c r="E12" s="155"/>
      <c r="F12" s="155"/>
      <c r="G12" s="155"/>
      <c r="H12" s="155"/>
      <c r="I12" s="155"/>
      <c r="J12" s="156"/>
      <c r="K12" s="156"/>
      <c r="L12" s="156"/>
      <c r="M12" s="156"/>
      <c r="N12" s="156"/>
      <c r="O12" s="157"/>
    </row>
    <row r="13" spans="1:33" ht="165.6" hidden="1" customHeight="1" thickTop="1" x14ac:dyDescent="0.3">
      <c r="A13" s="11" t="s">
        <v>3</v>
      </c>
      <c r="B13" s="19" t="s">
        <v>49</v>
      </c>
      <c r="C13" s="19" t="s">
        <v>4</v>
      </c>
      <c r="D13" s="12" t="s">
        <v>5</v>
      </c>
      <c r="E13" s="12" t="s">
        <v>6</v>
      </c>
      <c r="F13" s="12" t="s">
        <v>7</v>
      </c>
      <c r="G13" s="12" t="s">
        <v>8</v>
      </c>
      <c r="H13" s="12" t="s">
        <v>50</v>
      </c>
      <c r="I13" s="12" t="s">
        <v>51</v>
      </c>
      <c r="J13" s="12" t="s">
        <v>52</v>
      </c>
      <c r="K13" s="12" t="s">
        <v>53</v>
      </c>
      <c r="L13" s="20" t="s">
        <v>54</v>
      </c>
      <c r="M13" s="12" t="s">
        <v>9</v>
      </c>
      <c r="N13" s="12" t="s">
        <v>55</v>
      </c>
      <c r="O13" s="13" t="s">
        <v>56</v>
      </c>
    </row>
    <row r="14" spans="1:33" ht="22.2" hidden="1" customHeight="1" thickTop="1" x14ac:dyDescent="0.3">
      <c r="A14" s="9">
        <v>1</v>
      </c>
      <c r="B14" s="4"/>
      <c r="C14" s="4"/>
      <c r="D14" s="4"/>
      <c r="E14" s="4"/>
      <c r="F14" s="5" t="str">
        <f>IF(E14="","Valor por definir",_xlfn.XLOOKUP(E14,'TABLA DE SMMLV'!$A$1:$A$32,'TABLA DE SMMLV'!$B$1:$B$32,"ERROR"))</f>
        <v>Valor por definir</v>
      </c>
      <c r="G14" s="4"/>
      <c r="H14" s="4"/>
      <c r="I14" s="4" t="str">
        <f t="shared" ref="I14:I20" si="0">IF(F14="","Valor por definir",IFERROR(G14/F14,"Revisar datos"))</f>
        <v>Revisar datos</v>
      </c>
      <c r="J14" s="4"/>
      <c r="K14" s="4"/>
      <c r="L14" s="15">
        <f>H14*J14*K14</f>
        <v>0</v>
      </c>
      <c r="M14" s="16">
        <f t="shared" ref="M14:M21" si="1">L14/$F$21</f>
        <v>0</v>
      </c>
      <c r="N14" s="4"/>
      <c r="O14" s="6"/>
    </row>
    <row r="15" spans="1:33" ht="22.2" hidden="1" customHeight="1" thickTop="1" x14ac:dyDescent="0.3">
      <c r="A15" s="10">
        <v>2</v>
      </c>
      <c r="B15" s="4"/>
      <c r="C15" s="4"/>
      <c r="D15" s="4"/>
      <c r="E15" s="4"/>
      <c r="F15" s="5" t="str">
        <f>IF(E15="","Valor por definir",_xlfn.XLOOKUP(E15,'TABLA DE SMMLV'!$A$1:$A$32,'TABLA DE SMMLV'!$B$1:$B$32,"ERROR"))</f>
        <v>Valor por definir</v>
      </c>
      <c r="G15" s="4"/>
      <c r="H15" s="4"/>
      <c r="I15" s="4" t="str">
        <f t="shared" si="0"/>
        <v>Revisar datos</v>
      </c>
      <c r="J15" s="4"/>
      <c r="K15" s="4"/>
      <c r="L15" s="15">
        <f t="shared" ref="L15:L20" si="2">H15*J15*K15</f>
        <v>0</v>
      </c>
      <c r="M15" s="16">
        <f t="shared" si="1"/>
        <v>0</v>
      </c>
      <c r="N15" s="4"/>
      <c r="O15" s="6"/>
    </row>
    <row r="16" spans="1:33" ht="22.2" hidden="1" customHeight="1" thickTop="1" x14ac:dyDescent="0.3">
      <c r="A16" s="9">
        <v>3</v>
      </c>
      <c r="B16" s="4"/>
      <c r="C16" s="4"/>
      <c r="D16" s="4"/>
      <c r="E16" s="4"/>
      <c r="F16" s="5" t="str">
        <f>IF(E16="","Valor por definir",_xlfn.XLOOKUP(E16,'TABLA DE SMMLV'!$A$1:$A$32,'TABLA DE SMMLV'!$B$1:$B$32,"ERROR"))</f>
        <v>Valor por definir</v>
      </c>
      <c r="G16" s="4"/>
      <c r="H16" s="4"/>
      <c r="I16" s="4" t="str">
        <f t="shared" si="0"/>
        <v>Revisar datos</v>
      </c>
      <c r="J16" s="4"/>
      <c r="K16" s="4"/>
      <c r="L16" s="15">
        <f>H16*J16*K16</f>
        <v>0</v>
      </c>
      <c r="M16" s="16">
        <f t="shared" si="1"/>
        <v>0</v>
      </c>
      <c r="N16" s="4"/>
      <c r="O16" s="6"/>
    </row>
    <row r="17" spans="1:33" ht="22.2" hidden="1" customHeight="1" thickTop="1" x14ac:dyDescent="0.3">
      <c r="A17" s="10">
        <v>4</v>
      </c>
      <c r="B17" s="4"/>
      <c r="C17" s="4"/>
      <c r="D17" s="4"/>
      <c r="E17" s="4"/>
      <c r="F17" s="5" t="str">
        <f>IF(E17="","Valor por definir",_xlfn.XLOOKUP(E17,'TABLA DE SMMLV'!$A$1:$A$32,'TABLA DE SMMLV'!$B$1:$B$32,"ERROR"))</f>
        <v>Valor por definir</v>
      </c>
      <c r="G17" s="4"/>
      <c r="H17" s="4"/>
      <c r="I17" s="4" t="str">
        <f t="shared" si="0"/>
        <v>Revisar datos</v>
      </c>
      <c r="J17" s="4"/>
      <c r="K17" s="4"/>
      <c r="L17" s="15">
        <f>H17*J17*K17</f>
        <v>0</v>
      </c>
      <c r="M17" s="16">
        <f t="shared" si="1"/>
        <v>0</v>
      </c>
      <c r="N17" s="4"/>
      <c r="O17" s="6"/>
    </row>
    <row r="18" spans="1:33" ht="22.2" hidden="1" customHeight="1" thickTop="1" x14ac:dyDescent="0.3">
      <c r="A18" s="9">
        <v>5</v>
      </c>
      <c r="B18" s="4"/>
      <c r="C18" s="4"/>
      <c r="D18" s="4"/>
      <c r="E18" s="4"/>
      <c r="F18" s="5" t="str">
        <f>IF(E18="","Valor por definir",_xlfn.XLOOKUP(E18,'TABLA DE SMMLV'!$A$1:$A$32,'TABLA DE SMMLV'!$B$1:$B$32,"ERROR"))</f>
        <v>Valor por definir</v>
      </c>
      <c r="G18" s="4"/>
      <c r="H18" s="4"/>
      <c r="I18" s="4" t="str">
        <f t="shared" si="0"/>
        <v>Revisar datos</v>
      </c>
      <c r="J18" s="4"/>
      <c r="K18" s="4"/>
      <c r="L18" s="15">
        <f>H18*J18*K18</f>
        <v>0</v>
      </c>
      <c r="M18" s="16">
        <f t="shared" si="1"/>
        <v>0</v>
      </c>
      <c r="N18" s="4"/>
      <c r="O18" s="6"/>
    </row>
    <row r="19" spans="1:33" ht="22.2" hidden="1" customHeight="1" thickTop="1" x14ac:dyDescent="0.3">
      <c r="A19" s="10">
        <v>6</v>
      </c>
      <c r="B19" s="4"/>
      <c r="C19" s="4"/>
      <c r="D19" s="4"/>
      <c r="E19" s="4"/>
      <c r="F19" s="5" t="str">
        <f>IF(E19="","Valor por definir",_xlfn.XLOOKUP(E19,'TABLA DE SMMLV'!$A$1:$A$32,'TABLA DE SMMLV'!$B$1:$B$32,"ERROR"))</f>
        <v>Valor por definir</v>
      </c>
      <c r="G19" s="4"/>
      <c r="H19" s="4"/>
      <c r="I19" s="4" t="str">
        <f t="shared" si="0"/>
        <v>Revisar datos</v>
      </c>
      <c r="J19" s="4"/>
      <c r="K19" s="4"/>
      <c r="L19" s="15">
        <f>H19*J19*K19</f>
        <v>0</v>
      </c>
      <c r="M19" s="16">
        <f t="shared" si="1"/>
        <v>0</v>
      </c>
      <c r="N19" s="4"/>
      <c r="O19" s="6"/>
    </row>
    <row r="20" spans="1:33" ht="22.2" hidden="1" customHeight="1" thickTop="1" x14ac:dyDescent="0.3">
      <c r="A20" s="9">
        <v>7</v>
      </c>
      <c r="B20" s="4"/>
      <c r="C20" s="4"/>
      <c r="D20" s="4"/>
      <c r="E20" s="4"/>
      <c r="F20" s="5" t="str">
        <f>IF(E20="","Valor por definir",_xlfn.XLOOKUP(E20,'TABLA DE SMMLV'!$A$1:$A$32,'TABLA DE SMMLV'!$B$1:$B$32,"ERROR"))</f>
        <v>Valor por definir</v>
      </c>
      <c r="G20" s="4"/>
      <c r="H20" s="4"/>
      <c r="I20" s="4" t="str">
        <f t="shared" si="0"/>
        <v>Revisar datos</v>
      </c>
      <c r="J20" s="4"/>
      <c r="K20" s="4"/>
      <c r="L20" s="15">
        <f t="shared" si="2"/>
        <v>0</v>
      </c>
      <c r="M20" s="16">
        <f t="shared" si="1"/>
        <v>0</v>
      </c>
      <c r="N20" s="4"/>
      <c r="O20" s="6"/>
    </row>
    <row r="21" spans="1:33" ht="22.2" hidden="1" customHeight="1" thickTop="1" x14ac:dyDescent="0.3">
      <c r="A21" s="158" t="s">
        <v>10</v>
      </c>
      <c r="B21" s="159"/>
      <c r="C21" s="101" t="s">
        <v>11</v>
      </c>
      <c r="D21" s="18">
        <v>3411038010</v>
      </c>
      <c r="E21" s="18" t="s">
        <v>12</v>
      </c>
      <c r="F21" s="18">
        <f>D21/1750905</f>
        <v>1948.1571016131657</v>
      </c>
      <c r="G21" s="160" t="s">
        <v>13</v>
      </c>
      <c r="H21" s="160"/>
      <c r="I21" s="160"/>
      <c r="J21" s="160"/>
      <c r="K21" s="160"/>
      <c r="L21" s="7">
        <f>SUM(L14:L20)</f>
        <v>0</v>
      </c>
      <c r="M21" s="17">
        <f t="shared" si="1"/>
        <v>0</v>
      </c>
      <c r="N21" s="7"/>
      <c r="O21" s="8"/>
    </row>
    <row r="22" spans="1:33" ht="6" customHeight="1" thickTop="1" x14ac:dyDescent="0.3"/>
    <row r="23" spans="1:33" ht="13.8" thickBot="1" x14ac:dyDescent="0.35"/>
    <row r="24" spans="1:33" ht="36" customHeight="1" thickTop="1" x14ac:dyDescent="0.3">
      <c r="A24" s="161" t="s">
        <v>57</v>
      </c>
      <c r="B24" s="162"/>
      <c r="C24" s="162"/>
      <c r="D24" s="162"/>
      <c r="E24" s="162"/>
      <c r="F24" s="162"/>
      <c r="G24" s="162"/>
      <c r="H24" s="162"/>
      <c r="I24" s="163"/>
      <c r="J24" s="38"/>
      <c r="K24" s="38"/>
      <c r="L24" s="38"/>
      <c r="M24" s="38"/>
      <c r="N24" s="38"/>
      <c r="O24" s="38"/>
    </row>
    <row r="25" spans="1:33" ht="36" customHeight="1" x14ac:dyDescent="0.3">
      <c r="A25" s="164" t="s">
        <v>58</v>
      </c>
      <c r="B25" s="165"/>
      <c r="C25" s="165"/>
      <c r="D25" s="106" t="s">
        <v>59</v>
      </c>
      <c r="E25" s="166" t="s">
        <v>28</v>
      </c>
      <c r="F25" s="167"/>
      <c r="G25" s="167"/>
      <c r="H25" s="167"/>
      <c r="I25" s="168"/>
      <c r="J25" s="39"/>
      <c r="K25" s="39"/>
      <c r="L25" s="39"/>
      <c r="M25" s="39"/>
      <c r="N25" s="39"/>
      <c r="O25" s="39"/>
    </row>
    <row r="26" spans="1:33" ht="45.6" customHeight="1" thickBot="1" x14ac:dyDescent="0.35">
      <c r="A26" s="169" t="s">
        <v>60</v>
      </c>
      <c r="B26" s="170"/>
      <c r="C26" s="170"/>
      <c r="D26" s="40" t="s">
        <v>118</v>
      </c>
      <c r="E26" s="171"/>
      <c r="F26" s="172"/>
      <c r="G26" s="172"/>
      <c r="H26" s="172"/>
      <c r="I26" s="173"/>
      <c r="J26" s="41"/>
      <c r="K26" s="41"/>
      <c r="L26" s="41"/>
      <c r="M26" s="41"/>
      <c r="N26" s="41"/>
      <c r="O26" s="41"/>
    </row>
    <row r="27" spans="1:33" ht="14.4" thickTop="1" thickBot="1" x14ac:dyDescent="0.35"/>
    <row r="28" spans="1:33" ht="36" customHeight="1" thickTop="1" x14ac:dyDescent="0.3">
      <c r="A28" s="132" t="s">
        <v>61</v>
      </c>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4"/>
    </row>
    <row r="29" spans="1:33" ht="28.95" customHeight="1" x14ac:dyDescent="0.3">
      <c r="A29" s="137" t="s">
        <v>3</v>
      </c>
      <c r="B29" s="131" t="s">
        <v>62</v>
      </c>
      <c r="C29" s="148" t="s">
        <v>63</v>
      </c>
      <c r="D29" s="130" t="s">
        <v>64</v>
      </c>
      <c r="E29" s="145" t="s">
        <v>65</v>
      </c>
      <c r="F29" s="145"/>
      <c r="G29" s="130" t="s">
        <v>4</v>
      </c>
      <c r="H29" s="146" t="s">
        <v>66</v>
      </c>
      <c r="I29" s="146"/>
      <c r="J29" s="130" t="s">
        <v>67</v>
      </c>
      <c r="K29" s="130" t="s">
        <v>68</v>
      </c>
      <c r="L29" s="130" t="s">
        <v>69</v>
      </c>
      <c r="M29" s="130" t="s">
        <v>70</v>
      </c>
      <c r="N29" s="131" t="s">
        <v>71</v>
      </c>
      <c r="O29" s="124" t="s">
        <v>72</v>
      </c>
      <c r="P29" s="124"/>
      <c r="Q29" s="124"/>
      <c r="R29" s="124"/>
      <c r="S29" s="124"/>
      <c r="T29" s="124"/>
      <c r="U29" s="124"/>
      <c r="V29" s="124"/>
      <c r="W29" s="124"/>
      <c r="X29" s="124"/>
      <c r="Y29" s="124"/>
      <c r="Z29" s="124"/>
      <c r="AA29" s="124"/>
      <c r="AB29" s="124"/>
      <c r="AC29" s="124"/>
      <c r="AD29" s="124"/>
      <c r="AE29" s="124"/>
      <c r="AF29" s="124"/>
      <c r="AG29" s="144"/>
    </row>
    <row r="30" spans="1:33" ht="28.95" customHeight="1" x14ac:dyDescent="0.3">
      <c r="A30" s="137"/>
      <c r="B30" s="131"/>
      <c r="C30" s="148"/>
      <c r="D30" s="130"/>
      <c r="E30" s="145" t="s">
        <v>73</v>
      </c>
      <c r="F30" s="145" t="s">
        <v>74</v>
      </c>
      <c r="G30" s="130"/>
      <c r="H30" s="130" t="s">
        <v>75</v>
      </c>
      <c r="I30" s="146" t="s">
        <v>76</v>
      </c>
      <c r="J30" s="130"/>
      <c r="K30" s="130"/>
      <c r="L30" s="130"/>
      <c r="M30" s="130"/>
      <c r="N30" s="131"/>
      <c r="O30" s="127" t="s">
        <v>77</v>
      </c>
      <c r="P30" s="131" t="s">
        <v>53</v>
      </c>
      <c r="Q30" s="130" t="s">
        <v>78</v>
      </c>
      <c r="R30" s="147" t="s">
        <v>9</v>
      </c>
      <c r="S30" s="129" t="s">
        <v>79</v>
      </c>
      <c r="T30" s="123" t="s">
        <v>80</v>
      </c>
      <c r="U30" s="124"/>
      <c r="V30" s="124"/>
      <c r="W30" s="124"/>
      <c r="X30" s="124"/>
      <c r="Y30" s="124"/>
      <c r="Z30" s="124"/>
      <c r="AA30" s="125"/>
      <c r="AB30" s="126" t="s">
        <v>81</v>
      </c>
      <c r="AC30" s="127"/>
      <c r="AD30" s="128"/>
      <c r="AE30" s="129" t="s">
        <v>82</v>
      </c>
      <c r="AF30" s="129" t="s">
        <v>83</v>
      </c>
      <c r="AG30" s="149" t="s">
        <v>28</v>
      </c>
    </row>
    <row r="31" spans="1:33" ht="124.2" customHeight="1" x14ac:dyDescent="0.3">
      <c r="A31" s="137"/>
      <c r="B31" s="131"/>
      <c r="C31" s="148"/>
      <c r="D31" s="130"/>
      <c r="E31" s="145"/>
      <c r="F31" s="145"/>
      <c r="G31" s="130"/>
      <c r="H31" s="130"/>
      <c r="I31" s="146"/>
      <c r="J31" s="130"/>
      <c r="K31" s="130"/>
      <c r="L31" s="130"/>
      <c r="M31" s="130"/>
      <c r="N31" s="131"/>
      <c r="O31" s="127"/>
      <c r="P31" s="131"/>
      <c r="Q31" s="130"/>
      <c r="R31" s="147"/>
      <c r="S31" s="129"/>
      <c r="T31" s="96" t="s">
        <v>84</v>
      </c>
      <c r="U31" s="97" t="s">
        <v>85</v>
      </c>
      <c r="V31" s="97" t="s">
        <v>86</v>
      </c>
      <c r="W31" s="97" t="s">
        <v>87</v>
      </c>
      <c r="X31" s="97" t="s">
        <v>88</v>
      </c>
      <c r="Y31" s="97" t="s">
        <v>89</v>
      </c>
      <c r="Z31" s="97" t="s">
        <v>90</v>
      </c>
      <c r="AA31" s="98" t="s">
        <v>59</v>
      </c>
      <c r="AB31" s="96" t="s">
        <v>91</v>
      </c>
      <c r="AC31" s="97" t="s">
        <v>92</v>
      </c>
      <c r="AD31" s="98" t="s">
        <v>59</v>
      </c>
      <c r="AE31" s="129"/>
      <c r="AF31" s="129"/>
      <c r="AG31" s="149"/>
    </row>
    <row r="32" spans="1:33" ht="112.2" customHeight="1" x14ac:dyDescent="0.3">
      <c r="A32" s="72">
        <v>1</v>
      </c>
      <c r="B32" s="63">
        <v>208</v>
      </c>
      <c r="C32" s="25" t="s">
        <v>332</v>
      </c>
      <c r="D32" s="25" t="s">
        <v>333</v>
      </c>
      <c r="E32" s="63" t="s">
        <v>334</v>
      </c>
      <c r="F32" s="25" t="s">
        <v>335</v>
      </c>
      <c r="G32" s="25" t="s">
        <v>147</v>
      </c>
      <c r="H32" s="25" t="s">
        <v>138</v>
      </c>
      <c r="I32" s="26">
        <v>0.34</v>
      </c>
      <c r="J32" s="26" t="s">
        <v>330</v>
      </c>
      <c r="K32" s="27">
        <v>45219</v>
      </c>
      <c r="L32" s="27">
        <v>45492</v>
      </c>
      <c r="M32" s="47">
        <v>2024</v>
      </c>
      <c r="N32" s="28">
        <v>3820000000</v>
      </c>
      <c r="O32" s="70">
        <f>N32/(_xlfn.XLOOKUP(M32,'TABLA DE SMMLV'!$A$1:$A$32,'TABLA DE SMMLV'!$B$1:$B$32,"0"))</f>
        <v>2938.4615384615386</v>
      </c>
      <c r="P32" s="88">
        <f t="shared" ref="P32:P34" si="3">IF(S32="CUMPLE",100%,0%)</f>
        <v>1</v>
      </c>
      <c r="Q32" s="30">
        <f>IF(AF32="CUMPLE",I32*O32*P32,0)</f>
        <v>0</v>
      </c>
      <c r="R32" s="69">
        <f>Q32/(3411038010/1750905)</f>
        <v>0</v>
      </c>
      <c r="S32" s="21" t="s">
        <v>118</v>
      </c>
      <c r="T32" s="43" t="s">
        <v>132</v>
      </c>
      <c r="U32" s="31" t="s">
        <v>132</v>
      </c>
      <c r="V32" s="31" t="s">
        <v>132</v>
      </c>
      <c r="W32" s="31" t="s">
        <v>132</v>
      </c>
      <c r="X32" s="31" t="s">
        <v>132</v>
      </c>
      <c r="Y32" s="31" t="s">
        <v>132</v>
      </c>
      <c r="Z32" s="31" t="s">
        <v>204</v>
      </c>
      <c r="AA32" s="44" t="str">
        <f>IF(AND(OR(T32="SI",T32="NO APLICA"),
      OR(U32="SI",U32="NO APLICA"),
      OR(V32="SI",V32="NO APLICA"),
      OR(W32="SI",W32="NO APLICA"),
      OR(X32="SI",X32="NO APLICA"),
      OR(Y32="SI",Y32="NO APLICA"),
      OR(Z32="SI",Z32="NO APLICA")),
   "CUMPLE",
   "NO CUMPLE")</f>
        <v>NO CUMPLE</v>
      </c>
      <c r="AB32" s="43" t="s">
        <v>133</v>
      </c>
      <c r="AC32" s="31" t="s">
        <v>133</v>
      </c>
      <c r="AD32" s="44" t="str">
        <f>IF(AND(OR(AB32="SI",AB32="NO APLICA"),
      OR(AC32="SI",AC32="NO APLICA")),
   "CUMPLE",
   "NO CUMPLE")</f>
        <v>CUMPLE</v>
      </c>
      <c r="AE32" s="21" t="s">
        <v>118</v>
      </c>
      <c r="AF32" s="46" t="str">
        <f>IF(AND(OR(S32="CUMPLE",S32="NO APLICA"),
      OR(AA32="CUMPLE",AA32="NO APLICA"),
      OR(AD32="CUMPLE",AD32="NO APLICA"),
      OR(AE32="CUMPLE",AE32="NO APLICA")),
   "CUMPLE",
   "NO CUMPLE")</f>
        <v>NO CUMPLE</v>
      </c>
      <c r="AG32" s="71" t="s">
        <v>336</v>
      </c>
    </row>
    <row r="33" spans="1:33" ht="44.4" customHeight="1" x14ac:dyDescent="0.3">
      <c r="A33" s="72">
        <v>2</v>
      </c>
      <c r="B33" s="63">
        <v>159</v>
      </c>
      <c r="C33" s="25" t="s">
        <v>332</v>
      </c>
      <c r="D33" s="25" t="s">
        <v>337</v>
      </c>
      <c r="E33" s="63" t="s">
        <v>338</v>
      </c>
      <c r="F33" s="25" t="s">
        <v>339</v>
      </c>
      <c r="G33" s="25" t="s">
        <v>147</v>
      </c>
      <c r="H33" s="25" t="s">
        <v>138</v>
      </c>
      <c r="I33" s="26">
        <v>0.5</v>
      </c>
      <c r="J33" s="26" t="s">
        <v>330</v>
      </c>
      <c r="K33" s="27">
        <v>42795</v>
      </c>
      <c r="L33" s="27">
        <v>43284</v>
      </c>
      <c r="M33" s="47">
        <v>2018</v>
      </c>
      <c r="N33" s="28">
        <v>3600336373</v>
      </c>
      <c r="O33" s="70">
        <f>N33/(_xlfn.XLOOKUP(M33,'TABLA DE SMMLV'!$A$1:$A$32,'TABLA DE SMMLV'!$B$1:$B$32,"0"))</f>
        <v>4608.4777482521422</v>
      </c>
      <c r="P33" s="88">
        <f t="shared" si="3"/>
        <v>1</v>
      </c>
      <c r="Q33" s="30">
        <f t="shared" ref="Q33:Q38" si="4">IF(AF33="CUMPLE",I33*O33*P33,0)</f>
        <v>2304.2388741260711</v>
      </c>
      <c r="R33" s="69">
        <f t="shared" ref="R33:R38" si="5">Q33/(3411038010/1750905)</f>
        <v>1.1827787770391069</v>
      </c>
      <c r="S33" s="21" t="s">
        <v>118</v>
      </c>
      <c r="T33" s="43" t="s">
        <v>132</v>
      </c>
      <c r="U33" s="31" t="s">
        <v>132</v>
      </c>
      <c r="V33" s="31" t="s">
        <v>132</v>
      </c>
      <c r="W33" s="31" t="s">
        <v>132</v>
      </c>
      <c r="X33" s="31" t="s">
        <v>132</v>
      </c>
      <c r="Y33" s="31" t="s">
        <v>132</v>
      </c>
      <c r="Z33" s="31" t="s">
        <v>132</v>
      </c>
      <c r="AA33" s="44" t="str">
        <f t="shared" ref="AA33:AA38" si="6">IF(AND(OR(T33="SI",T33="NO APLICA"),
      OR(U33="SI",U33="NO APLICA"),
      OR(V33="SI",V33="NO APLICA"),
      OR(W33="SI",W33="NO APLICA"),
      OR(X33="SI",X33="NO APLICA"),
      OR(Y33="SI",Y33="NO APLICA"),
      OR(Z33="SI",Z33="NO APLICA")),
   "CUMPLE",
   "NO CUMPLE")</f>
        <v>CUMPLE</v>
      </c>
      <c r="AB33" s="43" t="s">
        <v>133</v>
      </c>
      <c r="AC33" s="31" t="s">
        <v>133</v>
      </c>
      <c r="AD33" s="44" t="str">
        <f t="shared" ref="AD33:AD38" si="7">IF(AND(OR(AB33="SI",AB33="NO APLICA"),
      OR(AC33="SI",AC33="NO APLICA")),
   "CUMPLE",
   "NO CUMPLE")</f>
        <v>CUMPLE</v>
      </c>
      <c r="AE33" s="21" t="s">
        <v>118</v>
      </c>
      <c r="AF33" s="46" t="str">
        <f t="shared" ref="AF33:AF38" si="8">IF(AND(OR(S33="CUMPLE",S33="NO APLICA"),
      OR(AA33="CUMPLE",AA33="NO APLICA"),
      OR(AD33="CUMPLE",AD33="NO APLICA"),
      OR(AE33="CUMPLE",AE33="NO APLICA")),
   "CUMPLE",
   "NO CUMPLE")</f>
        <v>CUMPLE</v>
      </c>
      <c r="AG33" s="71"/>
    </row>
    <row r="34" spans="1:33" ht="145.19999999999999" x14ac:dyDescent="0.3">
      <c r="A34" s="72">
        <v>3</v>
      </c>
      <c r="B34" s="63">
        <v>205</v>
      </c>
      <c r="C34" s="25" t="s">
        <v>340</v>
      </c>
      <c r="D34" s="25" t="s">
        <v>341</v>
      </c>
      <c r="E34" s="63" t="s">
        <v>123</v>
      </c>
      <c r="F34" s="25" t="s">
        <v>342</v>
      </c>
      <c r="G34" s="25" t="s">
        <v>147</v>
      </c>
      <c r="H34" s="25" t="s">
        <v>138</v>
      </c>
      <c r="I34" s="26">
        <v>0.6</v>
      </c>
      <c r="J34" s="26" t="s">
        <v>330</v>
      </c>
      <c r="K34" s="27">
        <v>44757</v>
      </c>
      <c r="L34" s="27">
        <v>44982</v>
      </c>
      <c r="M34" s="47">
        <v>2023</v>
      </c>
      <c r="N34" s="28">
        <v>1199140848</v>
      </c>
      <c r="O34" s="70">
        <f>N34/(_xlfn.XLOOKUP(M34,'TABLA DE SMMLV'!$A$1:$A$32,'TABLA DE SMMLV'!$B$1:$B$32,"0"))</f>
        <v>1033.7421103448276</v>
      </c>
      <c r="P34" s="88">
        <f t="shared" si="3"/>
        <v>1</v>
      </c>
      <c r="Q34" s="30">
        <f t="shared" si="4"/>
        <v>0</v>
      </c>
      <c r="R34" s="69">
        <f t="shared" si="5"/>
        <v>0</v>
      </c>
      <c r="S34" s="21" t="s">
        <v>118</v>
      </c>
      <c r="T34" s="43" t="s">
        <v>132</v>
      </c>
      <c r="U34" s="31" t="s">
        <v>132</v>
      </c>
      <c r="V34" s="31" t="s">
        <v>204</v>
      </c>
      <c r="W34" s="31" t="s">
        <v>132</v>
      </c>
      <c r="X34" s="31" t="s">
        <v>132</v>
      </c>
      <c r="Y34" s="31" t="s">
        <v>132</v>
      </c>
      <c r="Z34" s="31" t="s">
        <v>132</v>
      </c>
      <c r="AA34" s="44" t="str">
        <f>IF(AND(OR(T34="SI",T34="NO APLICA"),
      OR(U34="SI",U34="NO APLICA"),
      OR(V34="SI",V34="NO APLICA"),
      OR(W34="SI",W34="NO APLICA"),
      OR(X34="SI",X34="NO APLICA"),
      OR(Y34="SI",Y34="NO APLICA"),
      OR(Z34="SI",Z34="NO APLICA")),
   "CUMPLE",
   "NO CUMPLE")</f>
        <v>NO CUMPLE</v>
      </c>
      <c r="AB34" s="43" t="s">
        <v>133</v>
      </c>
      <c r="AC34" s="31" t="s">
        <v>133</v>
      </c>
      <c r="AD34" s="44" t="str">
        <f t="shared" ref="AD34" si="9">IF(AND(OR(AB34="SI",AB34="NO APLICA"),
      OR(AC34="SI",AC34="NO APLICA")),
   "CUMPLE",
   "NO CUMPLE")</f>
        <v>CUMPLE</v>
      </c>
      <c r="AE34" s="21" t="s">
        <v>118</v>
      </c>
      <c r="AF34" s="46" t="str">
        <f>IF(AND(OR(S34="CUMPLE",S34="NO APLICA"),
      OR(AA34="CUMPLE",AA34="NO APLICA"),
      OR(AD34="CUMPLE",AD34="NO APLICA"),
      OR(AE34="CUMPLE",AE34="NO APLICA")),
   "CUMPLE",
   "NO CUMPLE")</f>
        <v>NO CUMPLE</v>
      </c>
      <c r="AG34" s="71" t="s">
        <v>343</v>
      </c>
    </row>
    <row r="35" spans="1:33" ht="44.4" hidden="1" customHeight="1" x14ac:dyDescent="0.3">
      <c r="A35" s="72">
        <v>4</v>
      </c>
      <c r="B35" s="63"/>
      <c r="C35" s="24"/>
      <c r="D35" s="25"/>
      <c r="E35" s="63"/>
      <c r="F35" s="25"/>
      <c r="G35" s="25"/>
      <c r="H35" s="25"/>
      <c r="I35" s="26"/>
      <c r="J35" s="26"/>
      <c r="K35" s="27"/>
      <c r="L35" s="27"/>
      <c r="M35" s="47"/>
      <c r="N35" s="28"/>
      <c r="O35" s="70">
        <f>N35/(_xlfn.XLOOKUP(M35,'TABLA DE SMMLV'!$A$1:$A$32,'TABLA DE SMMLV'!$B$1:$B$32,"0"))</f>
        <v>0</v>
      </c>
      <c r="P35" s="58">
        <v>0</v>
      </c>
      <c r="Q35" s="30">
        <f t="shared" si="4"/>
        <v>0</v>
      </c>
      <c r="R35" s="69">
        <f t="shared" si="5"/>
        <v>0</v>
      </c>
      <c r="S35" s="21"/>
      <c r="T35" s="43"/>
      <c r="U35" s="31"/>
      <c r="V35" s="31"/>
      <c r="W35" s="31"/>
      <c r="X35" s="31"/>
      <c r="Y35" s="31"/>
      <c r="Z35" s="31"/>
      <c r="AA35" s="44" t="str">
        <f>IF(AND(OR(T35="SI",T35="NO APLICA"),
      OR(U35="SI",U35="NO APLICA"),
      OR(V35="SI",V35="NO APLICA"),
      OR(W35="SI",W35="NO APLICA"),
      OR(X35="SI",X35="NO APLICA"),
      OR(Y35="SI",Y35="NO APLICA"),
      OR(Z35="SI",Z35="NO APLICA")),
   "CUMPLE",
   "NO CUMPLE")</f>
        <v>NO CUMPLE</v>
      </c>
      <c r="AB35" s="43"/>
      <c r="AC35" s="31"/>
      <c r="AD35" s="44" t="str">
        <f>IF(AND(OR(AB35="SI",AB35="NO APLICA"),
      OR(AC35="SI",AC35="NO APLICA")),
   "CUMPLE",
   "NO CUMPLE")</f>
        <v>NO CUMPLE</v>
      </c>
      <c r="AE35" s="21"/>
      <c r="AF35" s="46" t="str">
        <f>IF(AND(OR(S35="CUMPLE",S35="NO APLICA"),
      OR(AA35="CUMPLE",AA35="NO APLICA"),
      OR(AD35="CUMPLE",AD35="NO APLICA"),
      OR(AE35="CUMPLE",AE35="NO APLICA")),
   "CUMPLE",
   "NO CUMPLE")</f>
        <v>NO CUMPLE</v>
      </c>
      <c r="AG35" s="71"/>
    </row>
    <row r="36" spans="1:33" ht="44.4" hidden="1" customHeight="1" x14ac:dyDescent="0.3">
      <c r="A36" s="22">
        <v>5</v>
      </c>
      <c r="B36" s="23"/>
      <c r="C36" s="24"/>
      <c r="D36" s="25"/>
      <c r="E36" s="23"/>
      <c r="F36" s="25"/>
      <c r="G36" s="25"/>
      <c r="H36" s="25"/>
      <c r="I36" s="26"/>
      <c r="J36" s="26"/>
      <c r="K36" s="27"/>
      <c r="L36" s="27"/>
      <c r="M36" s="47"/>
      <c r="N36" s="28"/>
      <c r="O36" s="29">
        <f>N36/(_xlfn.XLOOKUP(M36,'TABLA DE SMMLV'!$A$1:$A$32,'TABLA DE SMMLV'!$B$1:$B$32,"0"))</f>
        <v>0</v>
      </c>
      <c r="P36" s="58">
        <v>0</v>
      </c>
      <c r="Q36" s="30">
        <f t="shared" si="4"/>
        <v>0</v>
      </c>
      <c r="R36" s="69">
        <f t="shared" si="5"/>
        <v>0</v>
      </c>
      <c r="S36" s="21"/>
      <c r="T36" s="43"/>
      <c r="U36" s="31"/>
      <c r="V36" s="31"/>
      <c r="W36" s="31"/>
      <c r="X36" s="31"/>
      <c r="Y36" s="31"/>
      <c r="Z36" s="31"/>
      <c r="AA36" s="44" t="str">
        <f t="shared" si="6"/>
        <v>NO CUMPLE</v>
      </c>
      <c r="AB36" s="43"/>
      <c r="AC36" s="31"/>
      <c r="AD36" s="44" t="str">
        <f t="shared" si="7"/>
        <v>NO CUMPLE</v>
      </c>
      <c r="AE36" s="21"/>
      <c r="AF36" s="46" t="str">
        <f t="shared" si="8"/>
        <v>NO CUMPLE</v>
      </c>
      <c r="AG36" s="45"/>
    </row>
    <row r="37" spans="1:33" ht="44.4" hidden="1" customHeight="1" x14ac:dyDescent="0.3">
      <c r="A37" s="22">
        <v>6</v>
      </c>
      <c r="B37" s="23"/>
      <c r="C37" s="24"/>
      <c r="D37" s="25"/>
      <c r="E37" s="23"/>
      <c r="F37" s="25"/>
      <c r="G37" s="25"/>
      <c r="H37" s="25"/>
      <c r="I37" s="26"/>
      <c r="J37" s="26"/>
      <c r="K37" s="27"/>
      <c r="L37" s="27"/>
      <c r="M37" s="47"/>
      <c r="N37" s="28"/>
      <c r="O37" s="29">
        <f>N37/(_xlfn.XLOOKUP(M37,'TABLA DE SMMLV'!$A$1:$A$32,'TABLA DE SMMLV'!$B$1:$B$32,"0"))</f>
        <v>0</v>
      </c>
      <c r="P37" s="58">
        <v>0</v>
      </c>
      <c r="Q37" s="30">
        <f t="shared" si="4"/>
        <v>0</v>
      </c>
      <c r="R37" s="69">
        <f t="shared" si="5"/>
        <v>0</v>
      </c>
      <c r="S37" s="21"/>
      <c r="T37" s="43"/>
      <c r="U37" s="31"/>
      <c r="V37" s="31"/>
      <c r="W37" s="31"/>
      <c r="X37" s="31"/>
      <c r="Y37" s="31"/>
      <c r="Z37" s="31"/>
      <c r="AA37" s="44" t="str">
        <f t="shared" si="6"/>
        <v>NO CUMPLE</v>
      </c>
      <c r="AB37" s="43"/>
      <c r="AC37" s="31"/>
      <c r="AD37" s="44" t="str">
        <f t="shared" si="7"/>
        <v>NO CUMPLE</v>
      </c>
      <c r="AE37" s="21"/>
      <c r="AF37" s="46" t="str">
        <f t="shared" si="8"/>
        <v>NO CUMPLE</v>
      </c>
      <c r="AG37" s="45"/>
    </row>
    <row r="38" spans="1:33" ht="44.4" hidden="1" customHeight="1" x14ac:dyDescent="0.3">
      <c r="A38" s="32">
        <v>7</v>
      </c>
      <c r="B38" s="23"/>
      <c r="C38" s="24"/>
      <c r="D38" s="25"/>
      <c r="E38" s="23"/>
      <c r="F38" s="25"/>
      <c r="G38" s="25"/>
      <c r="H38" s="25"/>
      <c r="I38" s="26"/>
      <c r="J38" s="26"/>
      <c r="K38" s="27"/>
      <c r="L38" s="27"/>
      <c r="M38" s="47"/>
      <c r="N38" s="28"/>
      <c r="O38" s="29">
        <f>N38/(_xlfn.XLOOKUP(M38,'TABLA DE SMMLV'!$A$1:$A$32,'TABLA DE SMMLV'!$B$1:$B$32,"0"))</f>
        <v>0</v>
      </c>
      <c r="P38" s="58">
        <v>0</v>
      </c>
      <c r="Q38" s="30">
        <f t="shared" si="4"/>
        <v>0</v>
      </c>
      <c r="R38" s="69">
        <f t="shared" si="5"/>
        <v>0</v>
      </c>
      <c r="S38" s="21"/>
      <c r="T38" s="43"/>
      <c r="U38" s="31"/>
      <c r="V38" s="31"/>
      <c r="W38" s="31"/>
      <c r="X38" s="31"/>
      <c r="Y38" s="31"/>
      <c r="Z38" s="31"/>
      <c r="AA38" s="44" t="str">
        <f t="shared" si="6"/>
        <v>NO CUMPLE</v>
      </c>
      <c r="AB38" s="43"/>
      <c r="AC38" s="31"/>
      <c r="AD38" s="44" t="str">
        <f t="shared" si="7"/>
        <v>NO CUMPLE</v>
      </c>
      <c r="AE38" s="21"/>
      <c r="AF38" s="46" t="str">
        <f t="shared" si="8"/>
        <v>NO CUMPLE</v>
      </c>
      <c r="AG38" s="45"/>
    </row>
    <row r="39" spans="1:33" ht="34.200000000000003" customHeight="1" thickBot="1" x14ac:dyDescent="0.35">
      <c r="A39" s="138" t="s">
        <v>93</v>
      </c>
      <c r="B39" s="139"/>
      <c r="C39" s="139"/>
      <c r="D39" s="139"/>
      <c r="E39" s="139"/>
      <c r="F39" s="139"/>
      <c r="G39" s="139"/>
      <c r="H39" s="139"/>
      <c r="I39" s="139"/>
      <c r="J39" s="139"/>
      <c r="K39" s="139"/>
      <c r="L39" s="139"/>
      <c r="M39" s="139"/>
      <c r="N39" s="139"/>
      <c r="O39" s="139"/>
      <c r="P39" s="140"/>
      <c r="Q39" s="48">
        <f>SUM(Q32:Q38)</f>
        <v>2304.2388741260711</v>
      </c>
      <c r="R39" s="49">
        <f>Q39/(3411038010/1750905)</f>
        <v>1.1827787770391069</v>
      </c>
      <c r="S39" s="141"/>
      <c r="T39" s="142"/>
      <c r="U39" s="142"/>
      <c r="V39" s="142"/>
      <c r="W39" s="142"/>
      <c r="X39" s="142"/>
      <c r="Y39" s="142"/>
      <c r="Z39" s="142"/>
      <c r="AA39" s="142"/>
      <c r="AB39" s="142"/>
      <c r="AC39" s="142"/>
      <c r="AD39" s="142"/>
      <c r="AE39" s="142"/>
      <c r="AF39" s="142"/>
      <c r="AG39" s="143"/>
    </row>
    <row r="40" spans="1:33" ht="13.8" thickTop="1" x14ac:dyDescent="0.3">
      <c r="R40" s="73"/>
    </row>
    <row r="41" spans="1:33" ht="6" customHeight="1" x14ac:dyDescent="0.3">
      <c r="O41" s="42"/>
    </row>
    <row r="42" spans="1:33" ht="6" customHeight="1" thickBot="1" x14ac:dyDescent="0.35">
      <c r="R42" s="73"/>
    </row>
    <row r="43" spans="1:33" ht="36" customHeight="1" thickTop="1" x14ac:dyDescent="0.3">
      <c r="A43" s="132" t="s">
        <v>94</v>
      </c>
      <c r="B43" s="133"/>
      <c r="C43" s="133"/>
      <c r="D43" s="133"/>
      <c r="E43" s="133"/>
      <c r="F43" s="133"/>
      <c r="G43" s="133"/>
      <c r="H43" s="133"/>
      <c r="I43" s="133"/>
      <c r="J43" s="133"/>
      <c r="K43" s="134"/>
    </row>
    <row r="44" spans="1:33" ht="52.2" customHeight="1" x14ac:dyDescent="0.3">
      <c r="A44" s="55" t="s">
        <v>95</v>
      </c>
      <c r="B44" s="99" t="s">
        <v>96</v>
      </c>
      <c r="C44" s="99" t="s">
        <v>97</v>
      </c>
      <c r="D44" s="99" t="s">
        <v>98</v>
      </c>
      <c r="E44" s="99" t="s">
        <v>99</v>
      </c>
      <c r="F44" s="99" t="s">
        <v>100</v>
      </c>
      <c r="G44" s="99" t="s">
        <v>56</v>
      </c>
      <c r="H44" s="135" t="s">
        <v>28</v>
      </c>
      <c r="I44" s="135"/>
      <c r="J44" s="135"/>
      <c r="K44" s="136"/>
    </row>
    <row r="45" spans="1:33" ht="48" customHeight="1" x14ac:dyDescent="0.3">
      <c r="A45" s="22" t="s">
        <v>101</v>
      </c>
      <c r="B45" s="50" t="s">
        <v>102</v>
      </c>
      <c r="C45" s="95">
        <v>5</v>
      </c>
      <c r="D45" s="95">
        <v>7</v>
      </c>
      <c r="E45" s="51">
        <f>COUNT(B32:B38)</f>
        <v>3</v>
      </c>
      <c r="F45" s="95" t="s">
        <v>103</v>
      </c>
      <c r="G45" s="31" t="s">
        <v>118</v>
      </c>
      <c r="H45" s="121"/>
      <c r="I45" s="121"/>
      <c r="J45" s="121"/>
      <c r="K45" s="122"/>
    </row>
    <row r="46" spans="1:33" ht="48" customHeight="1" x14ac:dyDescent="0.3">
      <c r="A46" s="22">
        <v>2</v>
      </c>
      <c r="B46" s="50" t="s">
        <v>104</v>
      </c>
      <c r="C46" s="120" t="s">
        <v>105</v>
      </c>
      <c r="D46" s="120"/>
      <c r="E46" s="53">
        <f>R39</f>
        <v>1.1827787770391069</v>
      </c>
      <c r="F46" s="95" t="s">
        <v>106</v>
      </c>
      <c r="G46" s="31" t="s">
        <v>118</v>
      </c>
      <c r="H46" s="121"/>
      <c r="I46" s="121"/>
      <c r="J46" s="121"/>
      <c r="K46" s="122"/>
    </row>
    <row r="47" spans="1:33" ht="48" customHeight="1" x14ac:dyDescent="0.3">
      <c r="A47" s="22">
        <v>3</v>
      </c>
      <c r="B47" s="50" t="s">
        <v>107</v>
      </c>
      <c r="C47" s="120" t="s">
        <v>108</v>
      </c>
      <c r="D47" s="120"/>
      <c r="E47" s="53">
        <f>MAX(R32:R38)</f>
        <v>1.1827787770391069</v>
      </c>
      <c r="F47" s="95" t="s">
        <v>109</v>
      </c>
      <c r="G47" s="31" t="s">
        <v>118</v>
      </c>
      <c r="H47" s="121"/>
      <c r="I47" s="121"/>
      <c r="J47" s="121"/>
      <c r="K47" s="122"/>
    </row>
    <row r="48" spans="1:33" ht="48" customHeight="1" x14ac:dyDescent="0.3">
      <c r="A48" s="22">
        <v>4</v>
      </c>
      <c r="B48" s="50" t="s">
        <v>110</v>
      </c>
      <c r="C48" s="120" t="s">
        <v>111</v>
      </c>
      <c r="D48" s="120"/>
      <c r="E48" s="51" t="s">
        <v>147</v>
      </c>
      <c r="F48" s="95" t="s">
        <v>112</v>
      </c>
      <c r="G48" s="31" t="s">
        <v>118</v>
      </c>
      <c r="H48" s="121"/>
      <c r="I48" s="121"/>
      <c r="J48" s="121"/>
      <c r="K48" s="122"/>
    </row>
    <row r="49" spans="1:11" ht="48" customHeight="1" x14ac:dyDescent="0.3">
      <c r="A49" s="22">
        <v>5</v>
      </c>
      <c r="B49" s="50" t="s">
        <v>113</v>
      </c>
      <c r="C49" s="120" t="s">
        <v>114</v>
      </c>
      <c r="D49" s="120"/>
      <c r="E49" s="52" t="s">
        <v>330</v>
      </c>
      <c r="F49" s="95" t="s">
        <v>115</v>
      </c>
      <c r="G49" s="31" t="s">
        <v>118</v>
      </c>
      <c r="H49" s="121"/>
      <c r="I49" s="121"/>
      <c r="J49" s="121"/>
      <c r="K49" s="122"/>
    </row>
    <row r="50" spans="1:11" ht="48" customHeight="1" x14ac:dyDescent="0.3">
      <c r="A50" s="22">
        <v>6</v>
      </c>
      <c r="B50" s="50" t="s">
        <v>116</v>
      </c>
      <c r="C50" s="120" t="s">
        <v>116</v>
      </c>
      <c r="D50" s="120"/>
      <c r="E50" s="90" t="s">
        <v>344</v>
      </c>
      <c r="F50" s="95" t="s">
        <v>117</v>
      </c>
      <c r="G50" s="31" t="s">
        <v>189</v>
      </c>
      <c r="H50" s="121"/>
      <c r="I50" s="121"/>
      <c r="J50" s="121"/>
      <c r="K50" s="122"/>
    </row>
    <row r="51" spans="1:11" ht="48" customHeight="1" thickBot="1" x14ac:dyDescent="0.35">
      <c r="A51" s="54">
        <v>7</v>
      </c>
      <c r="B51" s="110" t="s">
        <v>118</v>
      </c>
      <c r="C51" s="110"/>
      <c r="D51" s="110"/>
      <c r="E51" s="110"/>
      <c r="F51" s="110"/>
      <c r="G51" s="40" t="str">
        <f>IF(COUNTIF(G45:G50,"CUMPLE")+COUNTIF(G45:G50,"NO APLICA")=ROWS(G45:G50),"CUMPLE","NO CUMPLE")</f>
        <v>NO CUMPLE</v>
      </c>
      <c r="H51" s="111"/>
      <c r="I51" s="111"/>
      <c r="J51" s="111"/>
      <c r="K51" s="112"/>
    </row>
    <row r="52" spans="1:11" ht="6" customHeight="1" thickTop="1" thickBot="1" x14ac:dyDescent="0.35"/>
    <row r="53" spans="1:11" ht="46.95" customHeight="1" thickTop="1" x14ac:dyDescent="0.3">
      <c r="A53" s="113" t="s">
        <v>381</v>
      </c>
      <c r="B53" s="114"/>
      <c r="C53" s="114"/>
      <c r="D53" s="114"/>
      <c r="E53" s="114"/>
      <c r="F53" s="114"/>
      <c r="G53" s="114"/>
      <c r="H53" s="114"/>
      <c r="I53" s="114"/>
      <c r="J53" s="114"/>
      <c r="K53" s="115"/>
    </row>
    <row r="54" spans="1:11" ht="46.95" customHeight="1" thickBot="1" x14ac:dyDescent="0.35">
      <c r="A54" s="116" t="s">
        <v>382</v>
      </c>
      <c r="B54" s="117"/>
      <c r="C54" s="117"/>
      <c r="D54" s="117"/>
      <c r="E54" s="117"/>
      <c r="F54" s="117"/>
      <c r="G54" s="117"/>
      <c r="H54" s="117"/>
      <c r="I54" s="117"/>
      <c r="J54" s="206" t="s">
        <v>35</v>
      </c>
      <c r="K54" s="207"/>
    </row>
    <row r="55" spans="1:11" ht="55.2" customHeight="1" thickTop="1" thickBot="1" x14ac:dyDescent="0.35">
      <c r="A55" s="208" t="s">
        <v>384</v>
      </c>
      <c r="B55" s="209"/>
      <c r="C55" s="209"/>
      <c r="D55" s="209"/>
      <c r="E55" s="209"/>
      <c r="F55" s="209"/>
      <c r="G55" s="209"/>
      <c r="H55" s="209"/>
      <c r="I55" s="209"/>
      <c r="J55" s="209"/>
      <c r="K55" s="210"/>
    </row>
    <row r="56" spans="1:11" ht="13.8" thickTop="1" x14ac:dyDescent="0.3"/>
  </sheetData>
  <sheetProtection formatColumns="0" formatRows="0"/>
  <mergeCells count="66">
    <mergeCell ref="A55:K55"/>
    <mergeCell ref="A1:AG4"/>
    <mergeCell ref="B5:AG6"/>
    <mergeCell ref="A9:I9"/>
    <mergeCell ref="A10:B10"/>
    <mergeCell ref="D10:E10"/>
    <mergeCell ref="H10:I10"/>
    <mergeCell ref="A24:I24"/>
    <mergeCell ref="A25:C25"/>
    <mergeCell ref="E25:I25"/>
    <mergeCell ref="A26:C26"/>
    <mergeCell ref="E26:I26"/>
    <mergeCell ref="A11:B11"/>
    <mergeCell ref="D11:E11"/>
    <mergeCell ref="H11:I11"/>
    <mergeCell ref="A12:O12"/>
    <mergeCell ref="A21:B21"/>
    <mergeCell ref="G21:K21"/>
    <mergeCell ref="D29:D31"/>
    <mergeCell ref="E29:F29"/>
    <mergeCell ref="A28:AG28"/>
    <mergeCell ref="AF30:AF31"/>
    <mergeCell ref="AG30:AG31"/>
    <mergeCell ref="A39:P39"/>
    <mergeCell ref="S39:AG39"/>
    <mergeCell ref="O29:AG29"/>
    <mergeCell ref="E30:E31"/>
    <mergeCell ref="F30:F31"/>
    <mergeCell ref="H30:H31"/>
    <mergeCell ref="I30:I31"/>
    <mergeCell ref="O30:O31"/>
    <mergeCell ref="P30:P31"/>
    <mergeCell ref="Q30:Q31"/>
    <mergeCell ref="R30:R31"/>
    <mergeCell ref="S30:S31"/>
    <mergeCell ref="H29:I29"/>
    <mergeCell ref="J29:J31"/>
    <mergeCell ref="B29:B31"/>
    <mergeCell ref="C29:C31"/>
    <mergeCell ref="C47:D47"/>
    <mergeCell ref="H47:K47"/>
    <mergeCell ref="T30:AA30"/>
    <mergeCell ref="AB30:AD30"/>
    <mergeCell ref="AE30:AE31"/>
    <mergeCell ref="K29:K31"/>
    <mergeCell ref="L29:L31"/>
    <mergeCell ref="M29:M31"/>
    <mergeCell ref="N29:N31"/>
    <mergeCell ref="G29:G31"/>
    <mergeCell ref="A43:K43"/>
    <mergeCell ref="H44:K44"/>
    <mergeCell ref="H45:K45"/>
    <mergeCell ref="C46:D46"/>
    <mergeCell ref="H46:K46"/>
    <mergeCell ref="A29:A31"/>
    <mergeCell ref="B51:F51"/>
    <mergeCell ref="H51:K51"/>
    <mergeCell ref="A53:K53"/>
    <mergeCell ref="J54:K54"/>
    <mergeCell ref="C48:D48"/>
    <mergeCell ref="H48:K48"/>
    <mergeCell ref="C49:D49"/>
    <mergeCell ref="H49:K49"/>
    <mergeCell ref="C50:D50"/>
    <mergeCell ref="H50:K50"/>
    <mergeCell ref="A54:I54"/>
  </mergeCells>
  <conditionalFormatting sqref="B48:B49">
    <cfRule type="duplicateValues" dxfId="62" priority="21"/>
  </conditionalFormatting>
  <conditionalFormatting sqref="D26">
    <cfRule type="cellIs" dxfId="61" priority="22" operator="equal">
      <formula>"CUMPLE"</formula>
    </cfRule>
    <cfRule type="cellIs" dxfId="60" priority="23" operator="equal">
      <formula>"NO CUMPLE"</formula>
    </cfRule>
    <cfRule type="cellIs" dxfId="59" priority="24" operator="equal">
      <formula>"SI"</formula>
    </cfRule>
    <cfRule type="cellIs" dxfId="58" priority="25" operator="equal">
      <formula>"NO"</formula>
    </cfRule>
  </conditionalFormatting>
  <conditionalFormatting sqref="G45:G51">
    <cfRule type="cellIs" dxfId="57" priority="10" operator="equal">
      <formula>"CUMPLE"</formula>
    </cfRule>
    <cfRule type="cellIs" dxfId="56" priority="11" operator="equal">
      <formula>"NO CUMPLE"</formula>
    </cfRule>
    <cfRule type="cellIs" dxfId="55" priority="12" operator="equal">
      <formula>"SI"</formula>
    </cfRule>
    <cfRule type="cellIs" dxfId="54" priority="13" operator="equal">
      <formula>"NO"</formula>
    </cfRule>
  </conditionalFormatting>
  <conditionalFormatting sqref="S32:AF38">
    <cfRule type="cellIs" dxfId="53" priority="17" operator="equal">
      <formula>"CUMPLE"</formula>
    </cfRule>
    <cfRule type="cellIs" dxfId="52" priority="18" operator="equal">
      <formula>"NO CUMPLE"</formula>
    </cfRule>
    <cfRule type="cellIs" dxfId="51" priority="19" operator="equal">
      <formula>"SI"</formula>
    </cfRule>
    <cfRule type="cellIs" dxfId="50" priority="20" operator="equal">
      <formula>"NO"</formula>
    </cfRule>
  </conditionalFormatting>
  <conditionalFormatting sqref="J54">
    <cfRule type="cellIs" dxfId="49" priority="4" operator="equal">
      <formula>"RECHAZADO"</formula>
    </cfRule>
    <cfRule type="cellIs" dxfId="48" priority="5" operator="equal">
      <formula>"HABILITADO"</formula>
    </cfRule>
    <cfRule type="cellIs" dxfId="47" priority="6" operator="equal">
      <formula>"NO HABILITADO"</formula>
    </cfRule>
  </conditionalFormatting>
  <conditionalFormatting sqref="J54:K54">
    <cfRule type="cellIs" dxfId="46" priority="2" operator="equal">
      <formula>"CUMPLE"</formula>
    </cfRule>
    <cfRule type="cellIs" dxfId="45" priority="3" operator="equal">
      <formula>"RECHAZADO"</formula>
    </cfRule>
  </conditionalFormatting>
  <conditionalFormatting sqref="A55:K55">
    <cfRule type="containsText" dxfId="44" priority="1" operator="containsText" text="RECHAZO">
      <formula>NOT(ISERROR(SEARCH("RECHAZO",A55)))</formula>
    </cfRule>
  </conditionalFormatting>
  <dataValidations count="11">
    <dataValidation type="list" allowBlank="1" sqref="O14:O21 N13 L13" xr:uid="{F5FFD0F7-BFEA-4C3F-8A2D-90ABF090BCC5}">
      <formula1>"CUMPLE,NO CUMPLE,N/A"</formula1>
    </dataValidation>
    <dataValidation type="list" allowBlank="1" sqref="O21" xr:uid="{16F11885-1747-4071-B55A-48DF8FE8DDAB}">
      <formula1>"CUMPLE,NO CUMPLE"</formula1>
    </dataValidation>
    <dataValidation type="list" allowBlank="1" sqref="C11 F11" xr:uid="{F66C306D-F442-41AE-BE34-3CC366863D14}">
      <formula1>"SÍ,NO"</formula1>
    </dataValidation>
    <dataValidation type="list" allowBlank="1" sqref="F10" xr:uid="{FF23B766-96ED-448D-BA6A-EFAB120B5E81}">
      <formula1>"Singular,Plural (Consorcio),Plural (UT)"</formula1>
    </dataValidation>
    <dataValidation type="list" allowBlank="1" sqref="I52" xr:uid="{75EA87A3-9DF8-48A0-BEDC-3805B5C1DA47}">
      <formula1>"CUMPLE,NO CUMPLE,PENDIENTE,N/A"</formula1>
    </dataValidation>
    <dataValidation type="list" allowBlank="1" showInputMessage="1" showErrorMessage="1" sqref="D26 G45:G50" xr:uid="{127435CE-D257-405D-9EA1-CF93A40AF21C}">
      <formula1>"CUMPLE,NO CUMPLE,PENDIENTE,N/A"</formula1>
    </dataValidation>
    <dataValidation type="list" allowBlank="1" showInputMessage="1" showErrorMessage="1" sqref="H32:H38" xr:uid="{3324D54C-F405-47E1-8422-65224D8B5B85}">
      <formula1>"INDIVIDUAL,CONSORCIO,UNION TEMPORAL,OTRA"</formula1>
    </dataValidation>
    <dataValidation type="list" allowBlank="1" showInputMessage="1" showErrorMessage="1" sqref="S32:S38 AE32:AE38" xr:uid="{4D962FB5-D380-4D7D-88D9-4490DF1AB27A}">
      <formula1>"CUMPLE,NO CUMPLE,NO APLICA"</formula1>
    </dataValidation>
    <dataValidation type="list" allowBlank="1" showInputMessage="1" showErrorMessage="1" sqref="T32:Z38" xr:uid="{2009565E-7012-4798-839A-1D6C7B6F08A2}">
      <formula1>"SI,NO, NO APLICA"</formula1>
    </dataValidation>
    <dataValidation type="list" allowBlank="1" showInputMessage="1" showErrorMessage="1" sqref="AB32:AC38" xr:uid="{50680082-3872-426A-9AD2-6A65900A3952}">
      <formula1>"SI,NO,NO APLICA"</formula1>
    </dataValidation>
    <dataValidation type="list" allowBlank="1" sqref="J54:K54" xr:uid="{5F55F724-EFA5-4128-9248-57CB3E6AD411}">
      <formula1>"CUMPLE, RECHAZADO"</formula1>
    </dataValidation>
  </dataValidations>
  <pageMargins left="0.75" right="0.75" top="1" bottom="1" header="0.5" footer="0.5"/>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73639-83A1-4556-B1A2-ECB466FF7060}">
  <sheetPr codeName="Hoja13"/>
  <dimension ref="A1:AG56"/>
  <sheetViews>
    <sheetView showGridLines="0" topLeftCell="A46" zoomScale="80" zoomScaleNormal="80" workbookViewId="0">
      <selection activeCell="J54" sqref="J54:K54"/>
    </sheetView>
  </sheetViews>
  <sheetFormatPr baseColWidth="10" defaultColWidth="8.88671875" defaultRowHeight="13.2" x14ac:dyDescent="0.3"/>
  <cols>
    <col min="1" max="1" width="5" style="37" customWidth="1"/>
    <col min="2" max="2" width="23.109375" style="37" customWidth="1"/>
    <col min="3" max="3" width="44.44140625" style="37" customWidth="1"/>
    <col min="4" max="5" width="16.6640625" style="37" customWidth="1"/>
    <col min="6" max="6" width="62.33203125" style="37" customWidth="1"/>
    <col min="7" max="9" width="16.6640625" style="37" customWidth="1"/>
    <col min="10" max="28" width="19.33203125" style="37" customWidth="1"/>
    <col min="29" max="29" width="23" style="37" customWidth="1"/>
    <col min="30" max="32" width="19.33203125" style="37" customWidth="1"/>
    <col min="33" max="33" width="139" style="37" customWidth="1"/>
    <col min="34" max="16384" width="8.88671875" style="37"/>
  </cols>
  <sheetData>
    <row r="1" spans="1:33" s="34" customFormat="1" ht="13.2" customHeight="1" x14ac:dyDescent="0.3">
      <c r="A1" s="174" t="s">
        <v>0</v>
      </c>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row>
    <row r="2" spans="1:33" s="34" customFormat="1" ht="25.5" customHeight="1" x14ac:dyDescent="0.3">
      <c r="A2" s="174"/>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row>
    <row r="3" spans="1:33" s="34" customFormat="1" x14ac:dyDescent="0.3">
      <c r="A3" s="174"/>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row>
    <row r="4" spans="1:33" s="35" customFormat="1" x14ac:dyDescent="0.3">
      <c r="A4" s="174"/>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row>
    <row r="5" spans="1:33" s="35" customFormat="1" ht="15.45" customHeight="1" x14ac:dyDescent="0.3">
      <c r="A5" s="36"/>
      <c r="B5" s="174" t="s">
        <v>42</v>
      </c>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row>
    <row r="6" spans="1:33" s="35" customFormat="1" ht="15.45" customHeight="1" x14ac:dyDescent="0.3">
      <c r="A6" s="36"/>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row>
    <row r="7" spans="1:33" s="35" customFormat="1" ht="15.45" customHeight="1" x14ac:dyDescent="0.3">
      <c r="A7" s="36"/>
      <c r="B7" s="103"/>
      <c r="C7" s="103"/>
      <c r="D7" s="103"/>
      <c r="E7" s="103"/>
      <c r="F7" s="103"/>
      <c r="G7" s="103"/>
      <c r="H7" s="103"/>
      <c r="I7" s="103"/>
      <c r="J7" s="103"/>
      <c r="K7" s="103"/>
      <c r="L7" s="103"/>
      <c r="M7" s="103"/>
      <c r="N7" s="103"/>
      <c r="O7" s="103"/>
      <c r="P7" s="103"/>
      <c r="Q7" s="103"/>
    </row>
    <row r="8" spans="1:33" s="35" customFormat="1" ht="15.45" customHeight="1" thickBot="1" x14ac:dyDescent="0.35">
      <c r="A8" s="36"/>
      <c r="B8" s="103"/>
      <c r="C8" s="103"/>
      <c r="D8" s="103"/>
      <c r="E8" s="103"/>
      <c r="F8" s="103"/>
      <c r="G8" s="103"/>
      <c r="H8" s="103"/>
      <c r="I8" s="103"/>
      <c r="J8" s="103"/>
      <c r="K8" s="103"/>
      <c r="L8" s="103"/>
      <c r="M8" s="103"/>
      <c r="N8" s="103"/>
      <c r="O8" s="103"/>
      <c r="P8" s="103"/>
      <c r="Q8" s="103"/>
    </row>
    <row r="9" spans="1:33" ht="34.200000000000003" customHeight="1" thickTop="1" x14ac:dyDescent="0.3">
      <c r="A9" s="175" t="s">
        <v>43</v>
      </c>
      <c r="B9" s="176"/>
      <c r="C9" s="176"/>
      <c r="D9" s="176"/>
      <c r="E9" s="176"/>
      <c r="F9" s="176"/>
      <c r="G9" s="176"/>
      <c r="H9" s="176"/>
      <c r="I9" s="177"/>
    </row>
    <row r="10" spans="1:33" ht="36" customHeight="1" x14ac:dyDescent="0.3">
      <c r="A10" s="178" t="s">
        <v>24</v>
      </c>
      <c r="B10" s="179"/>
      <c r="C10" s="105" t="s">
        <v>345</v>
      </c>
      <c r="D10" s="179" t="s">
        <v>44</v>
      </c>
      <c r="E10" s="179"/>
      <c r="F10" s="105" t="s">
        <v>238</v>
      </c>
      <c r="G10" s="104" t="s">
        <v>45</v>
      </c>
      <c r="H10" s="180" t="s">
        <v>346</v>
      </c>
      <c r="I10" s="181"/>
    </row>
    <row r="11" spans="1:33" ht="36" customHeight="1" thickBot="1" x14ac:dyDescent="0.35">
      <c r="A11" s="150" t="s">
        <v>46</v>
      </c>
      <c r="B11" s="151"/>
      <c r="C11" s="57" t="s">
        <v>124</v>
      </c>
      <c r="D11" s="151" t="s">
        <v>47</v>
      </c>
      <c r="E11" s="151"/>
      <c r="F11" s="57" t="s">
        <v>124</v>
      </c>
      <c r="G11" s="107" t="s">
        <v>48</v>
      </c>
      <c r="H11" s="152">
        <v>46097</v>
      </c>
      <c r="I11" s="153"/>
    </row>
    <row r="12" spans="1:33" ht="22.2" hidden="1" customHeight="1" thickBot="1" x14ac:dyDescent="0.35">
      <c r="A12" s="154" t="s">
        <v>2</v>
      </c>
      <c r="B12" s="155"/>
      <c r="C12" s="155"/>
      <c r="D12" s="155"/>
      <c r="E12" s="155"/>
      <c r="F12" s="155"/>
      <c r="G12" s="155"/>
      <c r="H12" s="155"/>
      <c r="I12" s="155"/>
      <c r="J12" s="156"/>
      <c r="K12" s="156"/>
      <c r="L12" s="156"/>
      <c r="M12" s="156"/>
      <c r="N12" s="156"/>
      <c r="O12" s="157"/>
    </row>
    <row r="13" spans="1:33" ht="165.6" hidden="1" customHeight="1" thickTop="1" x14ac:dyDescent="0.3">
      <c r="A13" s="11" t="s">
        <v>3</v>
      </c>
      <c r="B13" s="19" t="s">
        <v>49</v>
      </c>
      <c r="C13" s="19" t="s">
        <v>4</v>
      </c>
      <c r="D13" s="12" t="s">
        <v>5</v>
      </c>
      <c r="E13" s="12" t="s">
        <v>6</v>
      </c>
      <c r="F13" s="12" t="s">
        <v>7</v>
      </c>
      <c r="G13" s="12" t="s">
        <v>8</v>
      </c>
      <c r="H13" s="12" t="s">
        <v>50</v>
      </c>
      <c r="I13" s="12" t="s">
        <v>51</v>
      </c>
      <c r="J13" s="12" t="s">
        <v>52</v>
      </c>
      <c r="K13" s="12" t="s">
        <v>53</v>
      </c>
      <c r="L13" s="20" t="s">
        <v>54</v>
      </c>
      <c r="M13" s="12" t="s">
        <v>9</v>
      </c>
      <c r="N13" s="12" t="s">
        <v>55</v>
      </c>
      <c r="O13" s="13" t="s">
        <v>56</v>
      </c>
    </row>
    <row r="14" spans="1:33" ht="22.2" hidden="1" customHeight="1" thickTop="1" x14ac:dyDescent="0.3">
      <c r="A14" s="9">
        <v>1</v>
      </c>
      <c r="B14" s="4"/>
      <c r="C14" s="4"/>
      <c r="D14" s="4"/>
      <c r="E14" s="4"/>
      <c r="F14" s="5" t="str">
        <f>IF(E14="","Valor por definir",_xlfn.XLOOKUP(E14,'TABLA DE SMMLV'!$A$1:$A$32,'TABLA DE SMMLV'!$B$1:$B$32,"ERROR"))</f>
        <v>Valor por definir</v>
      </c>
      <c r="G14" s="4"/>
      <c r="H14" s="4"/>
      <c r="I14" s="4" t="str">
        <f t="shared" ref="I14:I20" si="0">IF(F14="","Valor por definir",IFERROR(G14/F14,"Revisar datos"))</f>
        <v>Revisar datos</v>
      </c>
      <c r="J14" s="4"/>
      <c r="K14" s="4"/>
      <c r="L14" s="15">
        <f>H14*J14*K14</f>
        <v>0</v>
      </c>
      <c r="M14" s="16">
        <f t="shared" ref="M14:M21" si="1">L14/$F$21</f>
        <v>0</v>
      </c>
      <c r="N14" s="4"/>
      <c r="O14" s="6"/>
    </row>
    <row r="15" spans="1:33" ht="22.2" hidden="1" customHeight="1" thickTop="1" x14ac:dyDescent="0.3">
      <c r="A15" s="10">
        <v>2</v>
      </c>
      <c r="B15" s="4"/>
      <c r="C15" s="4"/>
      <c r="D15" s="4"/>
      <c r="E15" s="4"/>
      <c r="F15" s="5" t="str">
        <f>IF(E15="","Valor por definir",_xlfn.XLOOKUP(E15,'TABLA DE SMMLV'!$A$1:$A$32,'TABLA DE SMMLV'!$B$1:$B$32,"ERROR"))</f>
        <v>Valor por definir</v>
      </c>
      <c r="G15" s="4"/>
      <c r="H15" s="4"/>
      <c r="I15" s="4" t="str">
        <f t="shared" si="0"/>
        <v>Revisar datos</v>
      </c>
      <c r="J15" s="4"/>
      <c r="K15" s="4"/>
      <c r="L15" s="15">
        <f t="shared" ref="L15:L20" si="2">H15*J15*K15</f>
        <v>0</v>
      </c>
      <c r="M15" s="16">
        <f t="shared" si="1"/>
        <v>0</v>
      </c>
      <c r="N15" s="4"/>
      <c r="O15" s="6"/>
    </row>
    <row r="16" spans="1:33" ht="22.2" hidden="1" customHeight="1" thickTop="1" x14ac:dyDescent="0.3">
      <c r="A16" s="9">
        <v>3</v>
      </c>
      <c r="B16" s="4"/>
      <c r="C16" s="4"/>
      <c r="D16" s="4"/>
      <c r="E16" s="4"/>
      <c r="F16" s="5" t="str">
        <f>IF(E16="","Valor por definir",_xlfn.XLOOKUP(E16,'TABLA DE SMMLV'!$A$1:$A$32,'TABLA DE SMMLV'!$B$1:$B$32,"ERROR"))</f>
        <v>Valor por definir</v>
      </c>
      <c r="G16" s="4"/>
      <c r="H16" s="4"/>
      <c r="I16" s="4" t="str">
        <f t="shared" si="0"/>
        <v>Revisar datos</v>
      </c>
      <c r="J16" s="4"/>
      <c r="K16" s="4"/>
      <c r="L16" s="15">
        <f>H16*J16*K16</f>
        <v>0</v>
      </c>
      <c r="M16" s="16">
        <f t="shared" si="1"/>
        <v>0</v>
      </c>
      <c r="N16" s="4"/>
      <c r="O16" s="6"/>
    </row>
    <row r="17" spans="1:33" ht="22.2" hidden="1" customHeight="1" thickTop="1" x14ac:dyDescent="0.3">
      <c r="A17" s="10">
        <v>4</v>
      </c>
      <c r="B17" s="4"/>
      <c r="C17" s="4"/>
      <c r="D17" s="4"/>
      <c r="E17" s="4"/>
      <c r="F17" s="5" t="str">
        <f>IF(E17="","Valor por definir",_xlfn.XLOOKUP(E17,'TABLA DE SMMLV'!$A$1:$A$32,'TABLA DE SMMLV'!$B$1:$B$32,"ERROR"))</f>
        <v>Valor por definir</v>
      </c>
      <c r="G17" s="4"/>
      <c r="H17" s="4"/>
      <c r="I17" s="4" t="str">
        <f t="shared" si="0"/>
        <v>Revisar datos</v>
      </c>
      <c r="J17" s="4"/>
      <c r="K17" s="4"/>
      <c r="L17" s="15">
        <f>H17*J17*K17</f>
        <v>0</v>
      </c>
      <c r="M17" s="16">
        <f t="shared" si="1"/>
        <v>0</v>
      </c>
      <c r="N17" s="4"/>
      <c r="O17" s="6"/>
    </row>
    <row r="18" spans="1:33" ht="22.2" hidden="1" customHeight="1" thickTop="1" x14ac:dyDescent="0.3">
      <c r="A18" s="9">
        <v>5</v>
      </c>
      <c r="B18" s="4"/>
      <c r="C18" s="4"/>
      <c r="D18" s="4"/>
      <c r="E18" s="4"/>
      <c r="F18" s="5" t="str">
        <f>IF(E18="","Valor por definir",_xlfn.XLOOKUP(E18,'TABLA DE SMMLV'!$A$1:$A$32,'TABLA DE SMMLV'!$B$1:$B$32,"ERROR"))</f>
        <v>Valor por definir</v>
      </c>
      <c r="G18" s="4"/>
      <c r="H18" s="4"/>
      <c r="I18" s="4" t="str">
        <f t="shared" si="0"/>
        <v>Revisar datos</v>
      </c>
      <c r="J18" s="4"/>
      <c r="K18" s="4"/>
      <c r="L18" s="15">
        <f>H18*J18*K18</f>
        <v>0</v>
      </c>
      <c r="M18" s="16">
        <f t="shared" si="1"/>
        <v>0</v>
      </c>
      <c r="N18" s="4"/>
      <c r="O18" s="6"/>
    </row>
    <row r="19" spans="1:33" ht="22.2" hidden="1" customHeight="1" thickTop="1" x14ac:dyDescent="0.3">
      <c r="A19" s="10">
        <v>6</v>
      </c>
      <c r="B19" s="4"/>
      <c r="C19" s="4"/>
      <c r="D19" s="4"/>
      <c r="E19" s="4"/>
      <c r="F19" s="5" t="str">
        <f>IF(E19="","Valor por definir",_xlfn.XLOOKUP(E19,'TABLA DE SMMLV'!$A$1:$A$32,'TABLA DE SMMLV'!$B$1:$B$32,"ERROR"))</f>
        <v>Valor por definir</v>
      </c>
      <c r="G19" s="4"/>
      <c r="H19" s="4"/>
      <c r="I19" s="4" t="str">
        <f t="shared" si="0"/>
        <v>Revisar datos</v>
      </c>
      <c r="J19" s="4"/>
      <c r="K19" s="4"/>
      <c r="L19" s="15">
        <f>H19*J19*K19</f>
        <v>0</v>
      </c>
      <c r="M19" s="16">
        <f t="shared" si="1"/>
        <v>0</v>
      </c>
      <c r="N19" s="4"/>
      <c r="O19" s="6"/>
    </row>
    <row r="20" spans="1:33" ht="22.2" hidden="1" customHeight="1" thickTop="1" x14ac:dyDescent="0.3">
      <c r="A20" s="9">
        <v>7</v>
      </c>
      <c r="B20" s="4"/>
      <c r="C20" s="4"/>
      <c r="D20" s="4"/>
      <c r="E20" s="4"/>
      <c r="F20" s="5" t="str">
        <f>IF(E20="","Valor por definir",_xlfn.XLOOKUP(E20,'TABLA DE SMMLV'!$A$1:$A$32,'TABLA DE SMMLV'!$B$1:$B$32,"ERROR"))</f>
        <v>Valor por definir</v>
      </c>
      <c r="G20" s="4"/>
      <c r="H20" s="4"/>
      <c r="I20" s="4" t="str">
        <f t="shared" si="0"/>
        <v>Revisar datos</v>
      </c>
      <c r="J20" s="4"/>
      <c r="K20" s="4"/>
      <c r="L20" s="15">
        <f t="shared" si="2"/>
        <v>0</v>
      </c>
      <c r="M20" s="16">
        <f t="shared" si="1"/>
        <v>0</v>
      </c>
      <c r="N20" s="4"/>
      <c r="O20" s="6"/>
    </row>
    <row r="21" spans="1:33" ht="22.2" hidden="1" customHeight="1" thickTop="1" x14ac:dyDescent="0.3">
      <c r="A21" s="158" t="s">
        <v>10</v>
      </c>
      <c r="B21" s="159"/>
      <c r="C21" s="101" t="s">
        <v>11</v>
      </c>
      <c r="D21" s="18">
        <v>3411038010</v>
      </c>
      <c r="E21" s="18" t="s">
        <v>12</v>
      </c>
      <c r="F21" s="18">
        <f>D21/1750905</f>
        <v>1948.1571016131657</v>
      </c>
      <c r="G21" s="160" t="s">
        <v>13</v>
      </c>
      <c r="H21" s="160"/>
      <c r="I21" s="160"/>
      <c r="J21" s="160"/>
      <c r="K21" s="160"/>
      <c r="L21" s="7">
        <f>SUM(L14:L20)</f>
        <v>0</v>
      </c>
      <c r="M21" s="17">
        <f t="shared" si="1"/>
        <v>0</v>
      </c>
      <c r="N21" s="7"/>
      <c r="O21" s="8"/>
    </row>
    <row r="22" spans="1:33" ht="6" customHeight="1" thickTop="1" x14ac:dyDescent="0.3"/>
    <row r="23" spans="1:33" ht="13.8" thickBot="1" x14ac:dyDescent="0.35"/>
    <row r="24" spans="1:33" ht="36" customHeight="1" thickTop="1" x14ac:dyDescent="0.3">
      <c r="A24" s="161" t="s">
        <v>57</v>
      </c>
      <c r="B24" s="162"/>
      <c r="C24" s="162"/>
      <c r="D24" s="162"/>
      <c r="E24" s="162"/>
      <c r="F24" s="162"/>
      <c r="G24" s="162"/>
      <c r="H24" s="162"/>
      <c r="I24" s="163"/>
      <c r="J24" s="38"/>
      <c r="K24" s="38"/>
      <c r="L24" s="38"/>
      <c r="M24" s="38"/>
      <c r="N24" s="38"/>
      <c r="O24" s="38"/>
    </row>
    <row r="25" spans="1:33" ht="36" customHeight="1" x14ac:dyDescent="0.3">
      <c r="A25" s="164" t="s">
        <v>58</v>
      </c>
      <c r="B25" s="165"/>
      <c r="C25" s="165"/>
      <c r="D25" s="106" t="s">
        <v>59</v>
      </c>
      <c r="E25" s="166" t="s">
        <v>28</v>
      </c>
      <c r="F25" s="167"/>
      <c r="G25" s="167"/>
      <c r="H25" s="167"/>
      <c r="I25" s="168"/>
      <c r="J25" s="39"/>
      <c r="K25" s="39"/>
      <c r="L25" s="39"/>
      <c r="M25" s="39"/>
      <c r="N25" s="39"/>
      <c r="O25" s="39"/>
    </row>
    <row r="26" spans="1:33" ht="45.6" customHeight="1" thickBot="1" x14ac:dyDescent="0.35">
      <c r="A26" s="169" t="s">
        <v>60</v>
      </c>
      <c r="B26" s="170"/>
      <c r="C26" s="170"/>
      <c r="D26" s="40" t="s">
        <v>118</v>
      </c>
      <c r="E26" s="171"/>
      <c r="F26" s="172"/>
      <c r="G26" s="172"/>
      <c r="H26" s="172"/>
      <c r="I26" s="173"/>
      <c r="J26" s="41"/>
      <c r="K26" s="41"/>
      <c r="L26" s="41"/>
      <c r="M26" s="41"/>
      <c r="N26" s="41"/>
      <c r="O26" s="41"/>
    </row>
    <row r="27" spans="1:33" ht="14.4" thickTop="1" thickBot="1" x14ac:dyDescent="0.35"/>
    <row r="28" spans="1:33" ht="36" customHeight="1" thickTop="1" x14ac:dyDescent="0.3">
      <c r="A28" s="132" t="s">
        <v>61</v>
      </c>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4"/>
    </row>
    <row r="29" spans="1:33" ht="28.95" customHeight="1" x14ac:dyDescent="0.3">
      <c r="A29" s="137" t="s">
        <v>3</v>
      </c>
      <c r="B29" s="131" t="s">
        <v>62</v>
      </c>
      <c r="C29" s="148" t="s">
        <v>63</v>
      </c>
      <c r="D29" s="130" t="s">
        <v>64</v>
      </c>
      <c r="E29" s="145" t="s">
        <v>65</v>
      </c>
      <c r="F29" s="145"/>
      <c r="G29" s="130" t="s">
        <v>4</v>
      </c>
      <c r="H29" s="146" t="s">
        <v>66</v>
      </c>
      <c r="I29" s="146"/>
      <c r="J29" s="130" t="s">
        <v>67</v>
      </c>
      <c r="K29" s="130" t="s">
        <v>68</v>
      </c>
      <c r="L29" s="130" t="s">
        <v>69</v>
      </c>
      <c r="M29" s="130" t="s">
        <v>70</v>
      </c>
      <c r="N29" s="131" t="s">
        <v>71</v>
      </c>
      <c r="O29" s="124" t="s">
        <v>72</v>
      </c>
      <c r="P29" s="124"/>
      <c r="Q29" s="124"/>
      <c r="R29" s="124"/>
      <c r="S29" s="124"/>
      <c r="T29" s="124"/>
      <c r="U29" s="124"/>
      <c r="V29" s="124"/>
      <c r="W29" s="124"/>
      <c r="X29" s="124"/>
      <c r="Y29" s="124"/>
      <c r="Z29" s="124"/>
      <c r="AA29" s="124"/>
      <c r="AB29" s="124"/>
      <c r="AC29" s="124"/>
      <c r="AD29" s="124"/>
      <c r="AE29" s="124"/>
      <c r="AF29" s="124"/>
      <c r="AG29" s="144"/>
    </row>
    <row r="30" spans="1:33" ht="28.95" customHeight="1" x14ac:dyDescent="0.3">
      <c r="A30" s="137"/>
      <c r="B30" s="131"/>
      <c r="C30" s="148"/>
      <c r="D30" s="130"/>
      <c r="E30" s="145" t="s">
        <v>73</v>
      </c>
      <c r="F30" s="145" t="s">
        <v>74</v>
      </c>
      <c r="G30" s="130"/>
      <c r="H30" s="130" t="s">
        <v>75</v>
      </c>
      <c r="I30" s="146" t="s">
        <v>76</v>
      </c>
      <c r="J30" s="130"/>
      <c r="K30" s="130"/>
      <c r="L30" s="130"/>
      <c r="M30" s="130"/>
      <c r="N30" s="131"/>
      <c r="O30" s="127" t="s">
        <v>77</v>
      </c>
      <c r="P30" s="131" t="s">
        <v>53</v>
      </c>
      <c r="Q30" s="130" t="s">
        <v>78</v>
      </c>
      <c r="R30" s="147" t="s">
        <v>9</v>
      </c>
      <c r="S30" s="129" t="s">
        <v>79</v>
      </c>
      <c r="T30" s="123" t="s">
        <v>80</v>
      </c>
      <c r="U30" s="124"/>
      <c r="V30" s="124"/>
      <c r="W30" s="124"/>
      <c r="X30" s="124"/>
      <c r="Y30" s="124"/>
      <c r="Z30" s="124"/>
      <c r="AA30" s="125"/>
      <c r="AB30" s="126" t="s">
        <v>81</v>
      </c>
      <c r="AC30" s="127"/>
      <c r="AD30" s="128"/>
      <c r="AE30" s="129" t="s">
        <v>82</v>
      </c>
      <c r="AF30" s="129" t="s">
        <v>83</v>
      </c>
      <c r="AG30" s="149" t="s">
        <v>28</v>
      </c>
    </row>
    <row r="31" spans="1:33" ht="124.2" customHeight="1" x14ac:dyDescent="0.3">
      <c r="A31" s="137"/>
      <c r="B31" s="131"/>
      <c r="C31" s="148"/>
      <c r="D31" s="130"/>
      <c r="E31" s="145"/>
      <c r="F31" s="145"/>
      <c r="G31" s="130"/>
      <c r="H31" s="130"/>
      <c r="I31" s="146"/>
      <c r="J31" s="130"/>
      <c r="K31" s="130"/>
      <c r="L31" s="130"/>
      <c r="M31" s="130"/>
      <c r="N31" s="131"/>
      <c r="O31" s="127"/>
      <c r="P31" s="131"/>
      <c r="Q31" s="130"/>
      <c r="R31" s="147"/>
      <c r="S31" s="129"/>
      <c r="T31" s="96" t="s">
        <v>84</v>
      </c>
      <c r="U31" s="97" t="s">
        <v>85</v>
      </c>
      <c r="V31" s="97" t="s">
        <v>86</v>
      </c>
      <c r="W31" s="97" t="s">
        <v>87</v>
      </c>
      <c r="X31" s="97" t="s">
        <v>88</v>
      </c>
      <c r="Y31" s="97" t="s">
        <v>89</v>
      </c>
      <c r="Z31" s="97" t="s">
        <v>90</v>
      </c>
      <c r="AA31" s="98" t="s">
        <v>59</v>
      </c>
      <c r="AB31" s="96" t="s">
        <v>91</v>
      </c>
      <c r="AC31" s="97" t="s">
        <v>92</v>
      </c>
      <c r="AD31" s="98" t="s">
        <v>59</v>
      </c>
      <c r="AE31" s="129"/>
      <c r="AF31" s="129"/>
      <c r="AG31" s="149"/>
    </row>
    <row r="32" spans="1:33" ht="66" x14ac:dyDescent="0.3">
      <c r="A32" s="72">
        <v>1</v>
      </c>
      <c r="B32" s="63">
        <v>76</v>
      </c>
      <c r="C32" s="25" t="s">
        <v>347</v>
      </c>
      <c r="D32" s="25" t="s">
        <v>312</v>
      </c>
      <c r="E32" s="63" t="s">
        <v>348</v>
      </c>
      <c r="F32" s="25" t="s">
        <v>347</v>
      </c>
      <c r="G32" s="25" t="s">
        <v>147</v>
      </c>
      <c r="H32" s="25" t="s">
        <v>138</v>
      </c>
      <c r="I32" s="82">
        <v>0.16800000000000001</v>
      </c>
      <c r="J32" s="26" t="s">
        <v>349</v>
      </c>
      <c r="K32" s="27">
        <v>44928</v>
      </c>
      <c r="L32" s="27">
        <v>45357</v>
      </c>
      <c r="M32" s="47">
        <v>2024</v>
      </c>
      <c r="N32" s="28">
        <v>8314329997</v>
      </c>
      <c r="O32" s="70">
        <f>N32/(_xlfn.XLOOKUP(M32,'TABLA DE SMMLV'!$A$1:$A$32,'TABLA DE SMMLV'!$B$1:$B$32,"0"))</f>
        <v>6395.6384592307695</v>
      </c>
      <c r="P32" s="88">
        <f t="shared" ref="P32:P36" si="3">IF(S32="CUMPLE",100%,0%)</f>
        <v>1</v>
      </c>
      <c r="Q32" s="30">
        <f>IF(AF32="CUMPLE",I32*O32*P32,0)</f>
        <v>1074.4672611507694</v>
      </c>
      <c r="R32" s="69">
        <f>Q32/(3411038010/1750905)</f>
        <v>0.55153008977615825</v>
      </c>
      <c r="S32" s="21" t="s">
        <v>118</v>
      </c>
      <c r="T32" s="43" t="s">
        <v>132</v>
      </c>
      <c r="U32" s="31" t="s">
        <v>132</v>
      </c>
      <c r="V32" s="31" t="s">
        <v>132</v>
      </c>
      <c r="W32" s="31" t="s">
        <v>132</v>
      </c>
      <c r="X32" s="31" t="s">
        <v>132</v>
      </c>
      <c r="Y32" s="31" t="s">
        <v>132</v>
      </c>
      <c r="Z32" s="31" t="s">
        <v>132</v>
      </c>
      <c r="AA32" s="44" t="str">
        <f>IF(AND(OR(T32="SI",T32="NO APLICA"),
      OR(U32="SI",U32="NO APLICA"),
      OR(V32="SI",V32="NO APLICA"),
      OR(W32="SI",W32="NO APLICA"),
      OR(X32="SI",X32="NO APLICA"),
      OR(Y32="SI",Y32="NO APLICA"),
      OR(Z32="SI",Z32="NO APLICA")),
   "CUMPLE",
   "NO CUMPLE")</f>
        <v>CUMPLE</v>
      </c>
      <c r="AB32" s="43" t="s">
        <v>133</v>
      </c>
      <c r="AC32" s="31" t="s">
        <v>133</v>
      </c>
      <c r="AD32" s="44" t="str">
        <f>IF(AND(OR(AB32="SI",AB32="NO APLICA"),
      OR(AC32="SI",AC32="NO APLICA")),
   "CUMPLE",
   "NO CUMPLE")</f>
        <v>CUMPLE</v>
      </c>
      <c r="AE32" s="21" t="s">
        <v>133</v>
      </c>
      <c r="AF32" s="46" t="str">
        <f>IF(AND(OR(S32="CUMPLE",S32="NO APLICA"),
      OR(AA32="CUMPLE",AA32="NO APLICA"),
      OR(AD32="CUMPLE",AD32="NO APLICA"),
      OR(AE32="CUMPLE",AE32="NO APLICA")),
   "CUMPLE",
   "NO CUMPLE")</f>
        <v>CUMPLE</v>
      </c>
      <c r="AG32" s="71"/>
    </row>
    <row r="33" spans="1:33" ht="52.8" x14ac:dyDescent="0.3">
      <c r="A33" s="72">
        <v>2</v>
      </c>
      <c r="B33" s="63">
        <v>8</v>
      </c>
      <c r="C33" s="25" t="s">
        <v>350</v>
      </c>
      <c r="D33" s="25" t="s">
        <v>351</v>
      </c>
      <c r="E33" s="63" t="s">
        <v>123</v>
      </c>
      <c r="F33" s="25" t="s">
        <v>350</v>
      </c>
      <c r="G33" s="25" t="s">
        <v>147</v>
      </c>
      <c r="H33" s="25" t="s">
        <v>130</v>
      </c>
      <c r="I33" s="82">
        <v>1</v>
      </c>
      <c r="J33" s="26" t="s">
        <v>349</v>
      </c>
      <c r="K33" s="27">
        <v>40452</v>
      </c>
      <c r="L33" s="27">
        <v>40724</v>
      </c>
      <c r="M33" s="47">
        <v>2011</v>
      </c>
      <c r="N33" s="28">
        <v>263483328</v>
      </c>
      <c r="O33" s="70">
        <f>N33/(_xlfn.XLOOKUP(M33,'TABLA DE SMMLV'!$A$1:$A$32,'TABLA DE SMMLV'!$B$1:$B$32,"0"))</f>
        <v>491.94049290515312</v>
      </c>
      <c r="P33" s="88">
        <f t="shared" si="3"/>
        <v>1</v>
      </c>
      <c r="Q33" s="30">
        <f t="shared" ref="Q33:Q38" si="4">IF(AF33="CUMPLE",I33*O33*P33,0)</f>
        <v>0</v>
      </c>
      <c r="R33" s="69">
        <f t="shared" ref="R33:R38" si="5">Q33/(3411038010/1750905)</f>
        <v>0</v>
      </c>
      <c r="S33" s="21" t="s">
        <v>118</v>
      </c>
      <c r="T33" s="43" t="s">
        <v>132</v>
      </c>
      <c r="U33" s="31" t="s">
        <v>132</v>
      </c>
      <c r="V33" s="31" t="s">
        <v>204</v>
      </c>
      <c r="W33" s="31" t="s">
        <v>132</v>
      </c>
      <c r="X33" s="31" t="s">
        <v>132</v>
      </c>
      <c r="Y33" s="31" t="s">
        <v>132</v>
      </c>
      <c r="Z33" s="31" t="s">
        <v>132</v>
      </c>
      <c r="AA33" s="44" t="str">
        <f t="shared" ref="AA33:AA38" si="6">IF(AND(OR(T33="SI",T33="NO APLICA"),
      OR(U33="SI",U33="NO APLICA"),
      OR(V33="SI",V33="NO APLICA"),
      OR(W33="SI",W33="NO APLICA"),
      OR(X33="SI",X33="NO APLICA"),
      OR(Y33="SI",Y33="NO APLICA"),
      OR(Z33="SI",Z33="NO APLICA")),
   "CUMPLE",
   "NO CUMPLE")</f>
        <v>NO CUMPLE</v>
      </c>
      <c r="AB33" s="43" t="s">
        <v>133</v>
      </c>
      <c r="AC33" s="31" t="s">
        <v>133</v>
      </c>
      <c r="AD33" s="44" t="str">
        <f t="shared" ref="AD33:AD38" si="7">IF(AND(OR(AB33="SI",AB33="NO APLICA"),
      OR(AC33="SI",AC33="NO APLICA")),
   "CUMPLE",
   "NO CUMPLE")</f>
        <v>CUMPLE</v>
      </c>
      <c r="AE33" s="21" t="s">
        <v>133</v>
      </c>
      <c r="AF33" s="46" t="str">
        <f t="shared" ref="AF33:AF38" si="8">IF(AND(OR(S33="CUMPLE",S33="NO APLICA"),
      OR(AA33="CUMPLE",AA33="NO APLICA"),
      OR(AD33="CUMPLE",AD33="NO APLICA"),
      OR(AE33="CUMPLE",AE33="NO APLICA")),
   "CUMPLE",
   "NO CUMPLE")</f>
        <v>NO CUMPLE</v>
      </c>
      <c r="AG33" s="71" t="s">
        <v>343</v>
      </c>
    </row>
    <row r="34" spans="1:33" ht="39.6" x14ac:dyDescent="0.3">
      <c r="A34" s="72">
        <v>3</v>
      </c>
      <c r="B34" s="63">
        <v>73</v>
      </c>
      <c r="C34" s="25" t="s">
        <v>352</v>
      </c>
      <c r="D34" s="25" t="s">
        <v>353</v>
      </c>
      <c r="E34" s="63" t="s">
        <v>354</v>
      </c>
      <c r="F34" s="25" t="s">
        <v>352</v>
      </c>
      <c r="G34" s="25" t="s">
        <v>147</v>
      </c>
      <c r="H34" s="25" t="s">
        <v>130</v>
      </c>
      <c r="I34" s="82">
        <v>1</v>
      </c>
      <c r="J34" s="26" t="s">
        <v>349</v>
      </c>
      <c r="K34" s="27">
        <v>44095</v>
      </c>
      <c r="L34" s="27">
        <v>44189</v>
      </c>
      <c r="M34" s="47">
        <v>2020</v>
      </c>
      <c r="N34" s="28">
        <v>400000000</v>
      </c>
      <c r="O34" s="70">
        <f>N34/(_xlfn.XLOOKUP(M34,'TABLA DE SMMLV'!$A$1:$A$32,'TABLA DE SMMLV'!$B$1:$B$32,"0"))</f>
        <v>455.68310885244182</v>
      </c>
      <c r="P34" s="88">
        <f t="shared" si="3"/>
        <v>1</v>
      </c>
      <c r="Q34" s="30">
        <f t="shared" si="4"/>
        <v>455.68310885244182</v>
      </c>
      <c r="R34" s="69">
        <f t="shared" si="5"/>
        <v>0.23390470330915036</v>
      </c>
      <c r="S34" s="21" t="s">
        <v>118</v>
      </c>
      <c r="T34" s="43" t="s">
        <v>132</v>
      </c>
      <c r="U34" s="31" t="s">
        <v>132</v>
      </c>
      <c r="V34" s="31" t="s">
        <v>132</v>
      </c>
      <c r="W34" s="31" t="s">
        <v>132</v>
      </c>
      <c r="X34" s="31" t="s">
        <v>132</v>
      </c>
      <c r="Y34" s="31" t="s">
        <v>132</v>
      </c>
      <c r="Z34" s="31" t="s">
        <v>132</v>
      </c>
      <c r="AA34" s="44" t="str">
        <f>IF(AND(OR(T34="SI",T34="NO APLICA"),
      OR(U34="SI",U34="NO APLICA"),
      OR(V34="SI",V34="NO APLICA"),
      OR(W34="SI",W34="NO APLICA"),
      OR(X34="SI",X34="NO APLICA"),
      OR(Y34="SI",Y34="NO APLICA"),
      OR(Z34="SI",Z34="NO APLICA")),
   "CUMPLE",
   "NO CUMPLE")</f>
        <v>CUMPLE</v>
      </c>
      <c r="AB34" s="43" t="s">
        <v>133</v>
      </c>
      <c r="AC34" s="31" t="s">
        <v>133</v>
      </c>
      <c r="AD34" s="44" t="str">
        <f t="shared" si="7"/>
        <v>CUMPLE</v>
      </c>
      <c r="AE34" s="21" t="s">
        <v>133</v>
      </c>
      <c r="AF34" s="46" t="str">
        <f>IF(AND(OR(S34="CUMPLE",S34="NO APLICA"),
      OR(AA34="CUMPLE",AA34="NO APLICA"),
      OR(AD34="CUMPLE",AD34="NO APLICA"),
      OR(AE34="CUMPLE",AE34="NO APLICA")),
   "CUMPLE",
   "NO CUMPLE")</f>
        <v>CUMPLE</v>
      </c>
      <c r="AG34" s="71"/>
    </row>
    <row r="35" spans="1:33" ht="52.8" x14ac:dyDescent="0.3">
      <c r="A35" s="72">
        <v>4</v>
      </c>
      <c r="B35" s="63">
        <v>55</v>
      </c>
      <c r="C35" s="25" t="s">
        <v>355</v>
      </c>
      <c r="D35" s="25" t="s">
        <v>356</v>
      </c>
      <c r="E35" s="63" t="s">
        <v>123</v>
      </c>
      <c r="F35" s="25" t="s">
        <v>355</v>
      </c>
      <c r="G35" s="25" t="s">
        <v>147</v>
      </c>
      <c r="H35" s="25" t="s">
        <v>130</v>
      </c>
      <c r="I35" s="82">
        <v>1</v>
      </c>
      <c r="J35" s="26" t="s">
        <v>349</v>
      </c>
      <c r="K35" s="27">
        <v>42978</v>
      </c>
      <c r="L35" s="27">
        <v>43344</v>
      </c>
      <c r="M35" s="47">
        <v>2018</v>
      </c>
      <c r="N35" s="28">
        <v>130900000</v>
      </c>
      <c r="O35" s="70">
        <f>N35/(_xlfn.XLOOKUP(M35,'TABLA DE SMMLV'!$A$1:$A$32,'TABLA DE SMMLV'!$B$1:$B$32,"0"))</f>
        <v>167.55371575004929</v>
      </c>
      <c r="P35" s="88">
        <f t="shared" si="3"/>
        <v>1</v>
      </c>
      <c r="Q35" s="30">
        <f t="shared" si="4"/>
        <v>0</v>
      </c>
      <c r="R35" s="69">
        <f t="shared" si="5"/>
        <v>0</v>
      </c>
      <c r="S35" s="21" t="s">
        <v>118</v>
      </c>
      <c r="T35" s="43" t="s">
        <v>132</v>
      </c>
      <c r="U35" s="31" t="s">
        <v>132</v>
      </c>
      <c r="V35" s="31" t="s">
        <v>204</v>
      </c>
      <c r="W35" s="31" t="s">
        <v>132</v>
      </c>
      <c r="X35" s="31" t="s">
        <v>132</v>
      </c>
      <c r="Y35" s="31" t="s">
        <v>132</v>
      </c>
      <c r="Z35" s="31" t="s">
        <v>132</v>
      </c>
      <c r="AA35" s="44" t="str">
        <f>IF(AND(OR(T35="SI",T35="NO APLICA"),
      OR(U35="SI",U35="NO APLICA"),
      OR(V35="SI",V35="NO APLICA"),
      OR(W35="SI",W35="NO APLICA"),
      OR(X35="SI",X35="NO APLICA"),
      OR(Y35="SI",Y35="NO APLICA"),
      OR(Z35="SI",Z35="NO APLICA")),
   "CUMPLE",
   "NO CUMPLE")</f>
        <v>NO CUMPLE</v>
      </c>
      <c r="AB35" s="43" t="s">
        <v>133</v>
      </c>
      <c r="AC35" s="31" t="s">
        <v>133</v>
      </c>
      <c r="AD35" s="44" t="str">
        <f>IF(AND(OR(AB35="SI",AB35="NO APLICA"),
      OR(AC35="SI",AC35="NO APLICA")),
   "CUMPLE",
   "NO CUMPLE")</f>
        <v>CUMPLE</v>
      </c>
      <c r="AE35" s="21" t="s">
        <v>133</v>
      </c>
      <c r="AF35" s="46" t="str">
        <f>IF(AND(OR(S35="CUMPLE",S35="NO APLICA"),
      OR(AA35="CUMPLE",AA35="NO APLICA"),
      OR(AD35="CUMPLE",AD35="NO APLICA"),
      OR(AE35="CUMPLE",AE35="NO APLICA")),
   "CUMPLE",
   "NO CUMPLE")</f>
        <v>NO CUMPLE</v>
      </c>
      <c r="AG35" s="71" t="s">
        <v>343</v>
      </c>
    </row>
    <row r="36" spans="1:33" ht="93.6" customHeight="1" x14ac:dyDescent="0.3">
      <c r="A36" s="22">
        <v>5</v>
      </c>
      <c r="B36" s="63">
        <v>1</v>
      </c>
      <c r="C36" s="25" t="s">
        <v>357</v>
      </c>
      <c r="D36" s="25" t="s">
        <v>358</v>
      </c>
      <c r="E36" s="63" t="s">
        <v>123</v>
      </c>
      <c r="F36" s="25" t="s">
        <v>357</v>
      </c>
      <c r="G36" s="25" t="s">
        <v>147</v>
      </c>
      <c r="H36" s="25" t="s">
        <v>130</v>
      </c>
      <c r="I36" s="82">
        <v>1</v>
      </c>
      <c r="J36" s="26" t="s">
        <v>349</v>
      </c>
      <c r="K36" s="27">
        <v>41547</v>
      </c>
      <c r="L36" s="27">
        <v>41759</v>
      </c>
      <c r="M36" s="47">
        <v>2014</v>
      </c>
      <c r="N36" s="28">
        <v>531875335.19999999</v>
      </c>
      <c r="O36" s="29">
        <f>N36/(_xlfn.XLOOKUP(M36,'TABLA DE SMMLV'!$A$1:$A$32,'TABLA DE SMMLV'!$B$1:$B$32,"0"))</f>
        <v>863.43398571428565</v>
      </c>
      <c r="P36" s="88">
        <f t="shared" si="3"/>
        <v>1</v>
      </c>
      <c r="Q36" s="30">
        <f t="shared" si="4"/>
        <v>0</v>
      </c>
      <c r="R36" s="69">
        <f t="shared" si="5"/>
        <v>0</v>
      </c>
      <c r="S36" s="21" t="s">
        <v>118</v>
      </c>
      <c r="T36" s="43" t="s">
        <v>132</v>
      </c>
      <c r="U36" s="31" t="s">
        <v>132</v>
      </c>
      <c r="V36" s="31" t="s">
        <v>204</v>
      </c>
      <c r="W36" s="31" t="s">
        <v>132</v>
      </c>
      <c r="X36" s="31" t="s">
        <v>132</v>
      </c>
      <c r="Y36" s="31" t="s">
        <v>132</v>
      </c>
      <c r="Z36" s="31" t="s">
        <v>204</v>
      </c>
      <c r="AA36" s="44" t="str">
        <f t="shared" si="6"/>
        <v>NO CUMPLE</v>
      </c>
      <c r="AB36" s="43" t="s">
        <v>133</v>
      </c>
      <c r="AC36" s="31" t="s">
        <v>133</v>
      </c>
      <c r="AD36" s="44" t="str">
        <f t="shared" si="7"/>
        <v>CUMPLE</v>
      </c>
      <c r="AE36" s="21" t="s">
        <v>133</v>
      </c>
      <c r="AF36" s="46" t="str">
        <f t="shared" si="8"/>
        <v>NO CUMPLE</v>
      </c>
      <c r="AG36" s="71" t="s">
        <v>359</v>
      </c>
    </row>
    <row r="37" spans="1:33" ht="44.4" hidden="1" customHeight="1" x14ac:dyDescent="0.3">
      <c r="A37" s="22">
        <v>6</v>
      </c>
      <c r="B37" s="23"/>
      <c r="C37" s="24"/>
      <c r="D37" s="25"/>
      <c r="E37" s="23"/>
      <c r="F37" s="25"/>
      <c r="G37" s="25"/>
      <c r="H37" s="25"/>
      <c r="I37" s="26"/>
      <c r="J37" s="26"/>
      <c r="K37" s="27"/>
      <c r="L37" s="27"/>
      <c r="M37" s="47"/>
      <c r="N37" s="28"/>
      <c r="O37" s="29">
        <f>N37/(_xlfn.XLOOKUP(M37,'TABLA DE SMMLV'!$A$1:$A$32,'TABLA DE SMMLV'!$B$1:$B$32,"0"))</f>
        <v>0</v>
      </c>
      <c r="P37" s="58">
        <v>0</v>
      </c>
      <c r="Q37" s="30">
        <f t="shared" si="4"/>
        <v>0</v>
      </c>
      <c r="R37" s="69">
        <f t="shared" si="5"/>
        <v>0</v>
      </c>
      <c r="S37" s="21"/>
      <c r="T37" s="43"/>
      <c r="U37" s="31"/>
      <c r="V37" s="31"/>
      <c r="W37" s="31"/>
      <c r="X37" s="31"/>
      <c r="Y37" s="31"/>
      <c r="Z37" s="31"/>
      <c r="AA37" s="44" t="str">
        <f t="shared" si="6"/>
        <v>NO CUMPLE</v>
      </c>
      <c r="AB37" s="43"/>
      <c r="AC37" s="31"/>
      <c r="AD37" s="44" t="str">
        <f t="shared" si="7"/>
        <v>NO CUMPLE</v>
      </c>
      <c r="AE37" s="21"/>
      <c r="AF37" s="46" t="str">
        <f t="shared" si="8"/>
        <v>NO CUMPLE</v>
      </c>
      <c r="AG37" s="45"/>
    </row>
    <row r="38" spans="1:33" ht="44.4" hidden="1" customHeight="1" x14ac:dyDescent="0.3">
      <c r="A38" s="32">
        <v>7</v>
      </c>
      <c r="B38" s="23"/>
      <c r="C38" s="24"/>
      <c r="D38" s="25"/>
      <c r="E38" s="23"/>
      <c r="F38" s="25"/>
      <c r="G38" s="25"/>
      <c r="H38" s="25"/>
      <c r="I38" s="26"/>
      <c r="J38" s="26"/>
      <c r="K38" s="27"/>
      <c r="L38" s="27"/>
      <c r="M38" s="47"/>
      <c r="N38" s="28"/>
      <c r="O38" s="29">
        <f>N38/(_xlfn.XLOOKUP(M38,'TABLA DE SMMLV'!$A$1:$A$32,'TABLA DE SMMLV'!$B$1:$B$32,"0"))</f>
        <v>0</v>
      </c>
      <c r="P38" s="58">
        <v>0</v>
      </c>
      <c r="Q38" s="30">
        <f t="shared" si="4"/>
        <v>0</v>
      </c>
      <c r="R38" s="69">
        <f t="shared" si="5"/>
        <v>0</v>
      </c>
      <c r="S38" s="21"/>
      <c r="T38" s="43"/>
      <c r="U38" s="31"/>
      <c r="V38" s="31"/>
      <c r="W38" s="31"/>
      <c r="X38" s="31"/>
      <c r="Y38" s="31"/>
      <c r="Z38" s="31"/>
      <c r="AA38" s="44" t="str">
        <f t="shared" si="6"/>
        <v>NO CUMPLE</v>
      </c>
      <c r="AB38" s="43"/>
      <c r="AC38" s="31"/>
      <c r="AD38" s="44" t="str">
        <f t="shared" si="7"/>
        <v>NO CUMPLE</v>
      </c>
      <c r="AE38" s="21"/>
      <c r="AF38" s="46" t="str">
        <f t="shared" si="8"/>
        <v>NO CUMPLE</v>
      </c>
      <c r="AG38" s="45"/>
    </row>
    <row r="39" spans="1:33" ht="34.200000000000003" customHeight="1" thickBot="1" x14ac:dyDescent="0.35">
      <c r="A39" s="138" t="s">
        <v>93</v>
      </c>
      <c r="B39" s="139"/>
      <c r="C39" s="139"/>
      <c r="D39" s="139"/>
      <c r="E39" s="139"/>
      <c r="F39" s="139"/>
      <c r="G39" s="139"/>
      <c r="H39" s="139"/>
      <c r="I39" s="139"/>
      <c r="J39" s="139"/>
      <c r="K39" s="139"/>
      <c r="L39" s="139"/>
      <c r="M39" s="139"/>
      <c r="N39" s="139"/>
      <c r="O39" s="139"/>
      <c r="P39" s="140"/>
      <c r="Q39" s="48">
        <f>SUM(Q32:Q38)</f>
        <v>1530.1503700032113</v>
      </c>
      <c r="R39" s="49">
        <f>Q39/(3411038010/1750905)</f>
        <v>0.78543479308530861</v>
      </c>
      <c r="S39" s="141"/>
      <c r="T39" s="142"/>
      <c r="U39" s="142"/>
      <c r="V39" s="142"/>
      <c r="W39" s="142"/>
      <c r="X39" s="142"/>
      <c r="Y39" s="142"/>
      <c r="Z39" s="142"/>
      <c r="AA39" s="142"/>
      <c r="AB39" s="142"/>
      <c r="AC39" s="142"/>
      <c r="AD39" s="142"/>
      <c r="AE39" s="142"/>
      <c r="AF39" s="142"/>
      <c r="AG39" s="143"/>
    </row>
    <row r="40" spans="1:33" ht="13.8" thickTop="1" x14ac:dyDescent="0.3">
      <c r="R40" s="73"/>
    </row>
    <row r="41" spans="1:33" ht="6" customHeight="1" x14ac:dyDescent="0.3">
      <c r="O41" s="42"/>
    </row>
    <row r="42" spans="1:33" ht="6" customHeight="1" thickBot="1" x14ac:dyDescent="0.35">
      <c r="R42" s="73"/>
    </row>
    <row r="43" spans="1:33" ht="36" customHeight="1" thickTop="1" x14ac:dyDescent="0.3">
      <c r="A43" s="132" t="s">
        <v>94</v>
      </c>
      <c r="B43" s="133"/>
      <c r="C43" s="133"/>
      <c r="D43" s="133"/>
      <c r="E43" s="133"/>
      <c r="F43" s="133"/>
      <c r="G43" s="133"/>
      <c r="H43" s="133"/>
      <c r="I43" s="133"/>
      <c r="J43" s="133"/>
      <c r="K43" s="134"/>
    </row>
    <row r="44" spans="1:33" ht="52.2" customHeight="1" x14ac:dyDescent="0.3">
      <c r="A44" s="55" t="s">
        <v>95</v>
      </c>
      <c r="B44" s="99" t="s">
        <v>96</v>
      </c>
      <c r="C44" s="99" t="s">
        <v>97</v>
      </c>
      <c r="D44" s="99" t="s">
        <v>98</v>
      </c>
      <c r="E44" s="99" t="s">
        <v>99</v>
      </c>
      <c r="F44" s="99" t="s">
        <v>100</v>
      </c>
      <c r="G44" s="99" t="s">
        <v>56</v>
      </c>
      <c r="H44" s="135" t="s">
        <v>28</v>
      </c>
      <c r="I44" s="135"/>
      <c r="J44" s="135"/>
      <c r="K44" s="136"/>
    </row>
    <row r="45" spans="1:33" ht="48" customHeight="1" x14ac:dyDescent="0.3">
      <c r="A45" s="22" t="s">
        <v>101</v>
      </c>
      <c r="B45" s="50" t="s">
        <v>102</v>
      </c>
      <c r="C45" s="95">
        <v>5</v>
      </c>
      <c r="D45" s="95">
        <v>7</v>
      </c>
      <c r="E45" s="51">
        <f>COUNT(B32:B38)</f>
        <v>5</v>
      </c>
      <c r="F45" s="95" t="s">
        <v>103</v>
      </c>
      <c r="G45" s="31" t="s">
        <v>118</v>
      </c>
      <c r="H45" s="121"/>
      <c r="I45" s="121"/>
      <c r="J45" s="121"/>
      <c r="K45" s="122"/>
    </row>
    <row r="46" spans="1:33" ht="48" customHeight="1" x14ac:dyDescent="0.3">
      <c r="A46" s="22">
        <v>2</v>
      </c>
      <c r="B46" s="50" t="s">
        <v>104</v>
      </c>
      <c r="C46" s="120" t="s">
        <v>105</v>
      </c>
      <c r="D46" s="120"/>
      <c r="E46" s="53">
        <f>R39</f>
        <v>0.78543479308530861</v>
      </c>
      <c r="F46" s="95" t="s">
        <v>106</v>
      </c>
      <c r="G46" s="31" t="s">
        <v>189</v>
      </c>
      <c r="H46" s="121"/>
      <c r="I46" s="121"/>
      <c r="J46" s="121"/>
      <c r="K46" s="122"/>
    </row>
    <row r="47" spans="1:33" ht="48" customHeight="1" x14ac:dyDescent="0.3">
      <c r="A47" s="22">
        <v>3</v>
      </c>
      <c r="B47" s="50" t="s">
        <v>107</v>
      </c>
      <c r="C47" s="120" t="s">
        <v>108</v>
      </c>
      <c r="D47" s="120"/>
      <c r="E47" s="53">
        <f>MAX(R32:R38)</f>
        <v>0.55153008977615825</v>
      </c>
      <c r="F47" s="95" t="s">
        <v>109</v>
      </c>
      <c r="G47" s="31" t="s">
        <v>118</v>
      </c>
      <c r="H47" s="121"/>
      <c r="I47" s="121"/>
      <c r="J47" s="121"/>
      <c r="K47" s="122"/>
    </row>
    <row r="48" spans="1:33" ht="48" customHeight="1" x14ac:dyDescent="0.3">
      <c r="A48" s="22">
        <v>4</v>
      </c>
      <c r="B48" s="50" t="s">
        <v>110</v>
      </c>
      <c r="C48" s="120" t="s">
        <v>111</v>
      </c>
      <c r="D48" s="120"/>
      <c r="E48" s="51" t="s">
        <v>147</v>
      </c>
      <c r="F48" s="95" t="s">
        <v>112</v>
      </c>
      <c r="G48" s="31" t="s">
        <v>118</v>
      </c>
      <c r="H48" s="121"/>
      <c r="I48" s="121"/>
      <c r="J48" s="121"/>
      <c r="K48" s="122"/>
    </row>
    <row r="49" spans="1:11" ht="48" customHeight="1" x14ac:dyDescent="0.3">
      <c r="A49" s="22">
        <v>5</v>
      </c>
      <c r="B49" s="50" t="s">
        <v>113</v>
      </c>
      <c r="C49" s="120" t="s">
        <v>114</v>
      </c>
      <c r="D49" s="120"/>
      <c r="E49" s="52" t="s">
        <v>349</v>
      </c>
      <c r="F49" s="95" t="s">
        <v>115</v>
      </c>
      <c r="G49" s="31" t="s">
        <v>118</v>
      </c>
      <c r="H49" s="121"/>
      <c r="I49" s="121"/>
      <c r="J49" s="121"/>
      <c r="K49" s="122"/>
    </row>
    <row r="50" spans="1:11" ht="48" customHeight="1" x14ac:dyDescent="0.3">
      <c r="A50" s="22">
        <v>6</v>
      </c>
      <c r="B50" s="50" t="s">
        <v>116</v>
      </c>
      <c r="C50" s="120" t="s">
        <v>116</v>
      </c>
      <c r="D50" s="120"/>
      <c r="E50" s="51" t="s">
        <v>149</v>
      </c>
      <c r="F50" s="95" t="s">
        <v>117</v>
      </c>
      <c r="G50" s="31" t="s">
        <v>118</v>
      </c>
      <c r="H50" s="121"/>
      <c r="I50" s="121"/>
      <c r="J50" s="121"/>
      <c r="K50" s="122"/>
    </row>
    <row r="51" spans="1:11" ht="48" customHeight="1" thickBot="1" x14ac:dyDescent="0.35">
      <c r="A51" s="54">
        <v>7</v>
      </c>
      <c r="B51" s="110" t="s">
        <v>118</v>
      </c>
      <c r="C51" s="110"/>
      <c r="D51" s="110"/>
      <c r="E51" s="110"/>
      <c r="F51" s="110"/>
      <c r="G51" s="40" t="str">
        <f>IF(COUNTIF(G45:G50,"CUMPLE")+COUNTIF(G45:G50,"NO APLICA")=ROWS(G45:G50),"CUMPLE","NO CUMPLE")</f>
        <v>NO CUMPLE</v>
      </c>
      <c r="H51" s="111"/>
      <c r="I51" s="111"/>
      <c r="J51" s="111"/>
      <c r="K51" s="112"/>
    </row>
    <row r="52" spans="1:11" ht="6" customHeight="1" thickTop="1" thickBot="1" x14ac:dyDescent="0.35"/>
    <row r="53" spans="1:11" ht="46.95" customHeight="1" thickTop="1" x14ac:dyDescent="0.3">
      <c r="A53" s="113" t="s">
        <v>381</v>
      </c>
      <c r="B53" s="114"/>
      <c r="C53" s="114"/>
      <c r="D53" s="114"/>
      <c r="E53" s="114"/>
      <c r="F53" s="114"/>
      <c r="G53" s="114"/>
      <c r="H53" s="114"/>
      <c r="I53" s="114"/>
      <c r="J53" s="114"/>
      <c r="K53" s="115"/>
    </row>
    <row r="54" spans="1:11" ht="46.95" customHeight="1" thickBot="1" x14ac:dyDescent="0.35">
      <c r="A54" s="116" t="s">
        <v>382</v>
      </c>
      <c r="B54" s="117"/>
      <c r="C54" s="117"/>
      <c r="D54" s="117"/>
      <c r="E54" s="117"/>
      <c r="F54" s="117"/>
      <c r="G54" s="117"/>
      <c r="H54" s="117"/>
      <c r="I54" s="117"/>
      <c r="J54" s="206" t="s">
        <v>118</v>
      </c>
      <c r="K54" s="207"/>
    </row>
    <row r="55" spans="1:11" ht="45.6" customHeight="1" thickTop="1" thickBot="1" x14ac:dyDescent="0.35">
      <c r="A55" s="208" t="s">
        <v>385</v>
      </c>
      <c r="B55" s="209"/>
      <c r="C55" s="209"/>
      <c r="D55" s="209"/>
      <c r="E55" s="209"/>
      <c r="F55" s="209"/>
      <c r="G55" s="209"/>
      <c r="H55" s="209"/>
      <c r="I55" s="209"/>
      <c r="J55" s="209"/>
      <c r="K55" s="210"/>
    </row>
    <row r="56" spans="1:11" ht="13.8" thickTop="1" x14ac:dyDescent="0.3"/>
  </sheetData>
  <sheetProtection formatColumns="0" formatRows="0"/>
  <mergeCells count="66">
    <mergeCell ref="A55:K55"/>
    <mergeCell ref="A1:AG4"/>
    <mergeCell ref="B5:AG6"/>
    <mergeCell ref="A9:I9"/>
    <mergeCell ref="A10:B10"/>
    <mergeCell ref="D10:E10"/>
    <mergeCell ref="H10:I10"/>
    <mergeCell ref="A24:I24"/>
    <mergeCell ref="A25:C25"/>
    <mergeCell ref="E25:I25"/>
    <mergeCell ref="A26:C26"/>
    <mergeCell ref="E26:I26"/>
    <mergeCell ref="A11:B11"/>
    <mergeCell ref="D11:E11"/>
    <mergeCell ref="H11:I11"/>
    <mergeCell ref="A12:O12"/>
    <mergeCell ref="A21:B21"/>
    <mergeCell ref="G21:K21"/>
    <mergeCell ref="D29:D31"/>
    <mergeCell ref="E29:F29"/>
    <mergeCell ref="A28:AG28"/>
    <mergeCell ref="AF30:AF31"/>
    <mergeCell ref="AG30:AG31"/>
    <mergeCell ref="A39:P39"/>
    <mergeCell ref="S39:AG39"/>
    <mergeCell ref="O29:AG29"/>
    <mergeCell ref="E30:E31"/>
    <mergeCell ref="F30:F31"/>
    <mergeCell ref="H30:H31"/>
    <mergeCell ref="I30:I31"/>
    <mergeCell ref="O30:O31"/>
    <mergeCell ref="P30:P31"/>
    <mergeCell ref="Q30:Q31"/>
    <mergeCell ref="R30:R31"/>
    <mergeCell ref="S30:S31"/>
    <mergeCell ref="H29:I29"/>
    <mergeCell ref="J29:J31"/>
    <mergeCell ref="B29:B31"/>
    <mergeCell ref="C29:C31"/>
    <mergeCell ref="C47:D47"/>
    <mergeCell ref="H47:K47"/>
    <mergeCell ref="T30:AA30"/>
    <mergeCell ref="AB30:AD30"/>
    <mergeCell ref="AE30:AE31"/>
    <mergeCell ref="K29:K31"/>
    <mergeCell ref="L29:L31"/>
    <mergeCell ref="M29:M31"/>
    <mergeCell ref="N29:N31"/>
    <mergeCell ref="G29:G31"/>
    <mergeCell ref="A43:K43"/>
    <mergeCell ref="H44:K44"/>
    <mergeCell ref="H45:K45"/>
    <mergeCell ref="C46:D46"/>
    <mergeCell ref="H46:K46"/>
    <mergeCell ref="A29:A31"/>
    <mergeCell ref="C48:D48"/>
    <mergeCell ref="H48:K48"/>
    <mergeCell ref="C49:D49"/>
    <mergeCell ref="H49:K49"/>
    <mergeCell ref="C50:D50"/>
    <mergeCell ref="H50:K50"/>
    <mergeCell ref="B51:F51"/>
    <mergeCell ref="H51:K51"/>
    <mergeCell ref="A53:K53"/>
    <mergeCell ref="A54:I54"/>
    <mergeCell ref="J54:K54"/>
  </mergeCells>
  <conditionalFormatting sqref="B48:B49">
    <cfRule type="duplicateValues" dxfId="43" priority="22"/>
  </conditionalFormatting>
  <conditionalFormatting sqref="D26 G45:G51">
    <cfRule type="cellIs" dxfId="42" priority="23" operator="equal">
      <formula>"CUMPLE"</formula>
    </cfRule>
    <cfRule type="cellIs" dxfId="41" priority="24" operator="equal">
      <formula>"NO CUMPLE"</formula>
    </cfRule>
    <cfRule type="cellIs" dxfId="40" priority="25" operator="equal">
      <formula>"SI"</formula>
    </cfRule>
    <cfRule type="cellIs" dxfId="39" priority="26" operator="equal">
      <formula>"NO"</formula>
    </cfRule>
  </conditionalFormatting>
  <conditionalFormatting sqref="S32:AF38">
    <cfRule type="cellIs" dxfId="38" priority="18" operator="equal">
      <formula>"CUMPLE"</formula>
    </cfRule>
    <cfRule type="cellIs" dxfId="37" priority="19" operator="equal">
      <formula>"NO CUMPLE"</formula>
    </cfRule>
    <cfRule type="cellIs" dxfId="36" priority="20" operator="equal">
      <formula>"SI"</formula>
    </cfRule>
    <cfRule type="cellIs" dxfId="35" priority="21" operator="equal">
      <formula>"NO"</formula>
    </cfRule>
  </conditionalFormatting>
  <conditionalFormatting sqref="J54">
    <cfRule type="cellIs" dxfId="34" priority="4" operator="equal">
      <formula>"RECHAZADO"</formula>
    </cfRule>
    <cfRule type="cellIs" dxfId="33" priority="5" operator="equal">
      <formula>"HABILITADO"</formula>
    </cfRule>
    <cfRule type="cellIs" dxfId="32" priority="6" operator="equal">
      <formula>"NO HABILITADO"</formula>
    </cfRule>
  </conditionalFormatting>
  <conditionalFormatting sqref="J54:K54">
    <cfRule type="cellIs" dxfId="31" priority="2" operator="equal">
      <formula>"CUMPLE"</formula>
    </cfRule>
    <cfRule type="cellIs" dxfId="30" priority="3" operator="equal">
      <formula>"RECHAZADO"</formula>
    </cfRule>
  </conditionalFormatting>
  <conditionalFormatting sqref="A55:K55">
    <cfRule type="containsText" dxfId="29" priority="1" operator="containsText" text="RECHAZO">
      <formula>NOT(ISERROR(SEARCH("RECHAZO",A55)))</formula>
    </cfRule>
  </conditionalFormatting>
  <dataValidations count="11">
    <dataValidation type="list" allowBlank="1" sqref="O14:O21 N13 L13" xr:uid="{17C15043-2E15-4F65-AF06-117B85F9B6F2}">
      <formula1>"CUMPLE,NO CUMPLE,N/A"</formula1>
    </dataValidation>
    <dataValidation type="list" allowBlank="1" sqref="O21" xr:uid="{33AF53CE-1C0A-4AF2-9E4E-1C2A2CC9F42F}">
      <formula1>"CUMPLE,NO CUMPLE"</formula1>
    </dataValidation>
    <dataValidation type="list" allowBlank="1" sqref="C11 F11" xr:uid="{47E08F6D-9C79-4914-80B0-E0BEC48F8DD9}">
      <formula1>"SÍ,NO"</formula1>
    </dataValidation>
    <dataValidation type="list" allowBlank="1" sqref="F10" xr:uid="{DB7439E3-E70D-4768-B303-0FD761265FAF}">
      <formula1>"Singular,Plural (Consorcio),Plural (UT)"</formula1>
    </dataValidation>
    <dataValidation type="list" allowBlank="1" sqref="I52" xr:uid="{F76CA5A4-2B8F-439F-9A0E-EB3FCE87CE24}">
      <formula1>"CUMPLE,NO CUMPLE,PENDIENTE,N/A"</formula1>
    </dataValidation>
    <dataValidation type="list" allowBlank="1" showInputMessage="1" showErrorMessage="1" sqref="D26 G45:G50" xr:uid="{E3150B97-55A2-4C65-8CED-EE6D0955AADC}">
      <formula1>"CUMPLE,NO CUMPLE,PENDIENTE,N/A"</formula1>
    </dataValidation>
    <dataValidation type="list" allowBlank="1" showInputMessage="1" showErrorMessage="1" sqref="H32:H38" xr:uid="{569D547B-EF3D-40C1-B1A9-7FB675A544EB}">
      <formula1>"INDIVIDUAL,CONSORCIO,UNION TEMPORAL,OTRA"</formula1>
    </dataValidation>
    <dataValidation type="list" allowBlank="1" showInputMessage="1" showErrorMessage="1" sqref="S32:S38 AE32:AE38" xr:uid="{723D168F-5F8A-4464-8AF0-B4862A9E206A}">
      <formula1>"CUMPLE,NO CUMPLE,NO APLICA"</formula1>
    </dataValidation>
    <dataValidation type="list" allowBlank="1" showInputMessage="1" showErrorMessage="1" sqref="T32:Z38" xr:uid="{425AD16F-A147-47F5-8D8C-6458724A6660}">
      <formula1>"SI,NO, NO APLICA"</formula1>
    </dataValidation>
    <dataValidation type="list" allowBlank="1" showInputMessage="1" showErrorMessage="1" sqref="AB32:AC38" xr:uid="{53E63643-0B8D-4921-92CA-0F5A401C61AF}">
      <formula1>"SI,NO,NO APLICA"</formula1>
    </dataValidation>
    <dataValidation type="list" allowBlank="1" sqref="J54:K54" xr:uid="{012F9E9B-987B-4827-8160-FCFEE23F88DF}">
      <formula1>"CUMPLE, RECHAZADO"</formula1>
    </dataValidation>
  </dataValidations>
  <pageMargins left="0.75" right="0.75" top="1" bottom="1" header="0.5" footer="0.5"/>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3EDFB-D18B-43B2-AEE5-45E53358B79B}">
  <sheetPr codeName="Hoja14"/>
  <dimension ref="A1:AG55"/>
  <sheetViews>
    <sheetView showGridLines="0" topLeftCell="A50" zoomScale="80" zoomScaleNormal="80" workbookViewId="0">
      <selection activeCell="A54" sqref="A54:I54"/>
    </sheetView>
  </sheetViews>
  <sheetFormatPr baseColWidth="10" defaultColWidth="8.88671875" defaultRowHeight="13.2" x14ac:dyDescent="0.3"/>
  <cols>
    <col min="1" max="1" width="5" style="37" customWidth="1"/>
    <col min="2" max="2" width="23.109375" style="37" customWidth="1"/>
    <col min="3" max="3" width="44.44140625" style="37" customWidth="1"/>
    <col min="4" max="5" width="16.6640625" style="37" customWidth="1"/>
    <col min="6" max="6" width="61.6640625" style="37" customWidth="1"/>
    <col min="7" max="9" width="16.6640625" style="37" customWidth="1"/>
    <col min="10" max="28" width="19.33203125" style="37" customWidth="1"/>
    <col min="29" max="29" width="23" style="37" customWidth="1"/>
    <col min="30" max="32" width="19.33203125" style="37" customWidth="1"/>
    <col min="33" max="33" width="139" style="37" customWidth="1"/>
    <col min="34" max="16384" width="8.88671875" style="37"/>
  </cols>
  <sheetData>
    <row r="1" spans="1:33" s="34" customFormat="1" ht="13.2" customHeight="1" x14ac:dyDescent="0.3">
      <c r="A1" s="174" t="s">
        <v>0</v>
      </c>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row>
    <row r="2" spans="1:33" s="34" customFormat="1" ht="25.5" customHeight="1" x14ac:dyDescent="0.3">
      <c r="A2" s="174"/>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row>
    <row r="3" spans="1:33" s="34" customFormat="1" x14ac:dyDescent="0.3">
      <c r="A3" s="174"/>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74"/>
      <c r="AF3" s="174"/>
      <c r="AG3" s="174"/>
    </row>
    <row r="4" spans="1:33" s="35" customFormat="1" x14ac:dyDescent="0.3">
      <c r="A4" s="174"/>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row>
    <row r="5" spans="1:33" s="35" customFormat="1" ht="15.45" customHeight="1" x14ac:dyDescent="0.3">
      <c r="A5" s="36"/>
      <c r="B5" s="174" t="s">
        <v>42</v>
      </c>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row>
    <row r="6" spans="1:33" s="35" customFormat="1" ht="15.45" customHeight="1" x14ac:dyDescent="0.3">
      <c r="A6" s="36"/>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row>
    <row r="7" spans="1:33" s="35" customFormat="1" ht="15.45" customHeight="1" x14ac:dyDescent="0.3">
      <c r="A7" s="36"/>
      <c r="B7" s="103"/>
      <c r="C7" s="103"/>
      <c r="D7" s="103"/>
      <c r="E7" s="103"/>
      <c r="F7" s="103"/>
      <c r="G7" s="103"/>
      <c r="H7" s="103"/>
      <c r="I7" s="103"/>
      <c r="J7" s="103"/>
      <c r="K7" s="103"/>
      <c r="L7" s="103"/>
      <c r="M7" s="103"/>
      <c r="N7" s="103"/>
      <c r="O7" s="103"/>
      <c r="P7" s="103"/>
      <c r="Q7" s="103"/>
    </row>
    <row r="8" spans="1:33" s="35" customFormat="1" ht="15.45" customHeight="1" thickBot="1" x14ac:dyDescent="0.35">
      <c r="A8" s="36"/>
      <c r="B8" s="103"/>
      <c r="C8" s="103"/>
      <c r="D8" s="103"/>
      <c r="E8" s="103"/>
      <c r="F8" s="103"/>
      <c r="G8" s="103"/>
      <c r="H8" s="103"/>
      <c r="I8" s="103"/>
      <c r="J8" s="103"/>
      <c r="K8" s="103"/>
      <c r="L8" s="103"/>
      <c r="M8" s="103"/>
      <c r="N8" s="103"/>
      <c r="O8" s="103"/>
      <c r="P8" s="103"/>
      <c r="Q8" s="103"/>
    </row>
    <row r="9" spans="1:33" ht="34.200000000000003" customHeight="1" thickTop="1" x14ac:dyDescent="0.3">
      <c r="A9" s="175" t="s">
        <v>43</v>
      </c>
      <c r="B9" s="176"/>
      <c r="C9" s="176"/>
      <c r="D9" s="176"/>
      <c r="E9" s="176"/>
      <c r="F9" s="176"/>
      <c r="G9" s="176"/>
      <c r="H9" s="176"/>
      <c r="I9" s="177"/>
    </row>
    <row r="10" spans="1:33" ht="36" customHeight="1" x14ac:dyDescent="0.3">
      <c r="A10" s="178" t="s">
        <v>24</v>
      </c>
      <c r="B10" s="179"/>
      <c r="C10" s="105" t="s">
        <v>360</v>
      </c>
      <c r="D10" s="179" t="s">
        <v>44</v>
      </c>
      <c r="E10" s="179"/>
      <c r="F10" s="105" t="s">
        <v>122</v>
      </c>
      <c r="G10" s="104" t="s">
        <v>45</v>
      </c>
      <c r="H10" s="180" t="s">
        <v>133</v>
      </c>
      <c r="I10" s="181"/>
    </row>
    <row r="11" spans="1:33" ht="36" customHeight="1" thickBot="1" x14ac:dyDescent="0.35">
      <c r="A11" s="150" t="s">
        <v>46</v>
      </c>
      <c r="B11" s="151"/>
      <c r="C11" s="57" t="s">
        <v>124</v>
      </c>
      <c r="D11" s="151" t="s">
        <v>47</v>
      </c>
      <c r="E11" s="151"/>
      <c r="F11" s="57" t="s">
        <v>124</v>
      </c>
      <c r="G11" s="107" t="s">
        <v>48</v>
      </c>
      <c r="H11" s="152">
        <v>46107</v>
      </c>
      <c r="I11" s="153"/>
    </row>
    <row r="12" spans="1:33" ht="22.2" hidden="1" customHeight="1" thickBot="1" x14ac:dyDescent="0.35">
      <c r="A12" s="154" t="s">
        <v>2</v>
      </c>
      <c r="B12" s="155"/>
      <c r="C12" s="155"/>
      <c r="D12" s="155"/>
      <c r="E12" s="155"/>
      <c r="F12" s="155"/>
      <c r="G12" s="155"/>
      <c r="H12" s="155"/>
      <c r="I12" s="155"/>
      <c r="J12" s="156"/>
      <c r="K12" s="156"/>
      <c r="L12" s="156"/>
      <c r="M12" s="156"/>
      <c r="N12" s="156"/>
      <c r="O12" s="157"/>
    </row>
    <row r="13" spans="1:33" ht="165.6" hidden="1" customHeight="1" thickTop="1" x14ac:dyDescent="0.3">
      <c r="A13" s="11" t="s">
        <v>3</v>
      </c>
      <c r="B13" s="19" t="s">
        <v>49</v>
      </c>
      <c r="C13" s="19" t="s">
        <v>4</v>
      </c>
      <c r="D13" s="12" t="s">
        <v>5</v>
      </c>
      <c r="E13" s="12" t="s">
        <v>6</v>
      </c>
      <c r="F13" s="12" t="s">
        <v>7</v>
      </c>
      <c r="G13" s="12" t="s">
        <v>8</v>
      </c>
      <c r="H13" s="12" t="s">
        <v>50</v>
      </c>
      <c r="I13" s="12" t="s">
        <v>51</v>
      </c>
      <c r="J13" s="12" t="s">
        <v>52</v>
      </c>
      <c r="K13" s="12" t="s">
        <v>53</v>
      </c>
      <c r="L13" s="20" t="s">
        <v>54</v>
      </c>
      <c r="M13" s="12" t="s">
        <v>9</v>
      </c>
      <c r="N13" s="12" t="s">
        <v>55</v>
      </c>
      <c r="O13" s="13" t="s">
        <v>56</v>
      </c>
    </row>
    <row r="14" spans="1:33" ht="22.2" hidden="1" customHeight="1" thickTop="1" x14ac:dyDescent="0.3">
      <c r="A14" s="9">
        <v>1</v>
      </c>
      <c r="B14" s="4"/>
      <c r="C14" s="4"/>
      <c r="D14" s="4"/>
      <c r="E14" s="4"/>
      <c r="F14" s="5" t="str">
        <f>IF(E14="","Valor por definir",_xlfn.XLOOKUP(E14,'TABLA DE SMMLV'!$A$1:$A$32,'TABLA DE SMMLV'!$B$1:$B$32,"ERROR"))</f>
        <v>Valor por definir</v>
      </c>
      <c r="G14" s="4"/>
      <c r="H14" s="4"/>
      <c r="I14" s="4" t="str">
        <f t="shared" ref="I14:I20" si="0">IF(F14="","Valor por definir",IFERROR(G14/F14,"Revisar datos"))</f>
        <v>Revisar datos</v>
      </c>
      <c r="J14" s="4"/>
      <c r="K14" s="4"/>
      <c r="L14" s="15">
        <f>H14*J14*K14</f>
        <v>0</v>
      </c>
      <c r="M14" s="16">
        <f t="shared" ref="M14:M21" si="1">L14/$F$21</f>
        <v>0</v>
      </c>
      <c r="N14" s="4"/>
      <c r="O14" s="6"/>
    </row>
    <row r="15" spans="1:33" ht="22.2" hidden="1" customHeight="1" thickTop="1" x14ac:dyDescent="0.3">
      <c r="A15" s="10">
        <v>2</v>
      </c>
      <c r="B15" s="4"/>
      <c r="C15" s="4"/>
      <c r="D15" s="4"/>
      <c r="E15" s="4"/>
      <c r="F15" s="5" t="str">
        <f>IF(E15="","Valor por definir",_xlfn.XLOOKUP(E15,'TABLA DE SMMLV'!$A$1:$A$32,'TABLA DE SMMLV'!$B$1:$B$32,"ERROR"))</f>
        <v>Valor por definir</v>
      </c>
      <c r="G15" s="4"/>
      <c r="H15" s="4"/>
      <c r="I15" s="4" t="str">
        <f t="shared" si="0"/>
        <v>Revisar datos</v>
      </c>
      <c r="J15" s="4"/>
      <c r="K15" s="4"/>
      <c r="L15" s="15">
        <f t="shared" ref="L15:L20" si="2">H15*J15*K15</f>
        <v>0</v>
      </c>
      <c r="M15" s="16">
        <f t="shared" si="1"/>
        <v>0</v>
      </c>
      <c r="N15" s="4"/>
      <c r="O15" s="6"/>
    </row>
    <row r="16" spans="1:33" ht="22.2" hidden="1" customHeight="1" thickTop="1" x14ac:dyDescent="0.3">
      <c r="A16" s="9">
        <v>3</v>
      </c>
      <c r="B16" s="4"/>
      <c r="C16" s="4"/>
      <c r="D16" s="4"/>
      <c r="E16" s="4"/>
      <c r="F16" s="5" t="str">
        <f>IF(E16="","Valor por definir",_xlfn.XLOOKUP(E16,'TABLA DE SMMLV'!$A$1:$A$32,'TABLA DE SMMLV'!$B$1:$B$32,"ERROR"))</f>
        <v>Valor por definir</v>
      </c>
      <c r="G16" s="4"/>
      <c r="H16" s="4"/>
      <c r="I16" s="4" t="str">
        <f t="shared" si="0"/>
        <v>Revisar datos</v>
      </c>
      <c r="J16" s="4"/>
      <c r="K16" s="4"/>
      <c r="L16" s="15">
        <f>H16*J16*K16</f>
        <v>0</v>
      </c>
      <c r="M16" s="16">
        <f t="shared" si="1"/>
        <v>0</v>
      </c>
      <c r="N16" s="4"/>
      <c r="O16" s="6"/>
    </row>
    <row r="17" spans="1:33" ht="22.2" hidden="1" customHeight="1" thickTop="1" x14ac:dyDescent="0.3">
      <c r="A17" s="10">
        <v>4</v>
      </c>
      <c r="B17" s="4"/>
      <c r="C17" s="4"/>
      <c r="D17" s="4"/>
      <c r="E17" s="4"/>
      <c r="F17" s="5" t="str">
        <f>IF(E17="","Valor por definir",_xlfn.XLOOKUP(E17,'TABLA DE SMMLV'!$A$1:$A$32,'TABLA DE SMMLV'!$B$1:$B$32,"ERROR"))</f>
        <v>Valor por definir</v>
      </c>
      <c r="G17" s="4"/>
      <c r="H17" s="4"/>
      <c r="I17" s="4" t="str">
        <f t="shared" si="0"/>
        <v>Revisar datos</v>
      </c>
      <c r="J17" s="4"/>
      <c r="K17" s="4"/>
      <c r="L17" s="15">
        <f>H17*J17*K17</f>
        <v>0</v>
      </c>
      <c r="M17" s="16">
        <f t="shared" si="1"/>
        <v>0</v>
      </c>
      <c r="N17" s="4"/>
      <c r="O17" s="6"/>
    </row>
    <row r="18" spans="1:33" ht="22.2" hidden="1" customHeight="1" thickTop="1" x14ac:dyDescent="0.3">
      <c r="A18" s="9">
        <v>5</v>
      </c>
      <c r="B18" s="4"/>
      <c r="C18" s="4"/>
      <c r="D18" s="4"/>
      <c r="E18" s="4"/>
      <c r="F18" s="5" t="str">
        <f>IF(E18="","Valor por definir",_xlfn.XLOOKUP(E18,'TABLA DE SMMLV'!$A$1:$A$32,'TABLA DE SMMLV'!$B$1:$B$32,"ERROR"))</f>
        <v>Valor por definir</v>
      </c>
      <c r="G18" s="4"/>
      <c r="H18" s="4"/>
      <c r="I18" s="4" t="str">
        <f t="shared" si="0"/>
        <v>Revisar datos</v>
      </c>
      <c r="J18" s="4"/>
      <c r="K18" s="4"/>
      <c r="L18" s="15">
        <f>H18*J18*K18</f>
        <v>0</v>
      </c>
      <c r="M18" s="16">
        <f t="shared" si="1"/>
        <v>0</v>
      </c>
      <c r="N18" s="4"/>
      <c r="O18" s="6"/>
    </row>
    <row r="19" spans="1:33" ht="22.2" hidden="1" customHeight="1" thickTop="1" x14ac:dyDescent="0.3">
      <c r="A19" s="10">
        <v>6</v>
      </c>
      <c r="B19" s="4"/>
      <c r="C19" s="4"/>
      <c r="D19" s="4"/>
      <c r="E19" s="4"/>
      <c r="F19" s="5" t="str">
        <f>IF(E19="","Valor por definir",_xlfn.XLOOKUP(E19,'TABLA DE SMMLV'!$A$1:$A$32,'TABLA DE SMMLV'!$B$1:$B$32,"ERROR"))</f>
        <v>Valor por definir</v>
      </c>
      <c r="G19" s="4"/>
      <c r="H19" s="4"/>
      <c r="I19" s="4" t="str">
        <f t="shared" si="0"/>
        <v>Revisar datos</v>
      </c>
      <c r="J19" s="4"/>
      <c r="K19" s="4"/>
      <c r="L19" s="15">
        <f>H19*J19*K19</f>
        <v>0</v>
      </c>
      <c r="M19" s="16">
        <f t="shared" si="1"/>
        <v>0</v>
      </c>
      <c r="N19" s="4"/>
      <c r="O19" s="6"/>
    </row>
    <row r="20" spans="1:33" ht="22.2" hidden="1" customHeight="1" thickTop="1" x14ac:dyDescent="0.3">
      <c r="A20" s="9">
        <v>7</v>
      </c>
      <c r="B20" s="4"/>
      <c r="C20" s="4"/>
      <c r="D20" s="4"/>
      <c r="E20" s="4"/>
      <c r="F20" s="5" t="str">
        <f>IF(E20="","Valor por definir",_xlfn.XLOOKUP(E20,'TABLA DE SMMLV'!$A$1:$A$32,'TABLA DE SMMLV'!$B$1:$B$32,"ERROR"))</f>
        <v>Valor por definir</v>
      </c>
      <c r="G20" s="4"/>
      <c r="H20" s="4"/>
      <c r="I20" s="4" t="str">
        <f t="shared" si="0"/>
        <v>Revisar datos</v>
      </c>
      <c r="J20" s="4"/>
      <c r="K20" s="4"/>
      <c r="L20" s="15">
        <f t="shared" si="2"/>
        <v>0</v>
      </c>
      <c r="M20" s="16">
        <f t="shared" si="1"/>
        <v>0</v>
      </c>
      <c r="N20" s="4"/>
      <c r="O20" s="6"/>
    </row>
    <row r="21" spans="1:33" ht="22.2" hidden="1" customHeight="1" thickTop="1" x14ac:dyDescent="0.3">
      <c r="A21" s="158" t="s">
        <v>10</v>
      </c>
      <c r="B21" s="159"/>
      <c r="C21" s="101" t="s">
        <v>11</v>
      </c>
      <c r="D21" s="18">
        <v>3411038010</v>
      </c>
      <c r="E21" s="18" t="s">
        <v>12</v>
      </c>
      <c r="F21" s="18">
        <f>D21/1750905</f>
        <v>1948.1571016131657</v>
      </c>
      <c r="G21" s="160" t="s">
        <v>13</v>
      </c>
      <c r="H21" s="160"/>
      <c r="I21" s="160"/>
      <c r="J21" s="160"/>
      <c r="K21" s="160"/>
      <c r="L21" s="7">
        <f>SUM(L14:L20)</f>
        <v>0</v>
      </c>
      <c r="M21" s="17">
        <f t="shared" si="1"/>
        <v>0</v>
      </c>
      <c r="N21" s="7"/>
      <c r="O21" s="8"/>
    </row>
    <row r="22" spans="1:33" ht="6" customHeight="1" thickTop="1" x14ac:dyDescent="0.3"/>
    <row r="23" spans="1:33" ht="13.8" thickBot="1" x14ac:dyDescent="0.35"/>
    <row r="24" spans="1:33" ht="36" customHeight="1" thickTop="1" x14ac:dyDescent="0.3">
      <c r="A24" s="161" t="s">
        <v>57</v>
      </c>
      <c r="B24" s="162"/>
      <c r="C24" s="162"/>
      <c r="D24" s="162"/>
      <c r="E24" s="162"/>
      <c r="F24" s="162"/>
      <c r="G24" s="162"/>
      <c r="H24" s="162"/>
      <c r="I24" s="163"/>
      <c r="J24" s="38"/>
      <c r="K24" s="38"/>
      <c r="L24" s="38"/>
      <c r="M24" s="38"/>
      <c r="N24" s="38"/>
      <c r="O24" s="38"/>
    </row>
    <row r="25" spans="1:33" ht="36" customHeight="1" x14ac:dyDescent="0.3">
      <c r="A25" s="164" t="s">
        <v>58</v>
      </c>
      <c r="B25" s="165"/>
      <c r="C25" s="165"/>
      <c r="D25" s="106" t="s">
        <v>59</v>
      </c>
      <c r="E25" s="166" t="s">
        <v>28</v>
      </c>
      <c r="F25" s="167"/>
      <c r="G25" s="167"/>
      <c r="H25" s="167"/>
      <c r="I25" s="168"/>
      <c r="J25" s="39"/>
      <c r="K25" s="39"/>
      <c r="L25" s="39"/>
      <c r="M25" s="39"/>
      <c r="N25" s="39"/>
      <c r="O25" s="39"/>
    </row>
    <row r="26" spans="1:33" ht="45.6" customHeight="1" thickBot="1" x14ac:dyDescent="0.35">
      <c r="A26" s="169" t="s">
        <v>60</v>
      </c>
      <c r="B26" s="170"/>
      <c r="C26" s="170"/>
      <c r="D26" s="40" t="s">
        <v>118</v>
      </c>
      <c r="E26" s="171"/>
      <c r="F26" s="172"/>
      <c r="G26" s="172"/>
      <c r="H26" s="172"/>
      <c r="I26" s="173"/>
      <c r="J26" s="41"/>
      <c r="K26" s="41"/>
      <c r="L26" s="41"/>
      <c r="M26" s="41"/>
      <c r="N26" s="41"/>
      <c r="O26" s="41"/>
    </row>
    <row r="27" spans="1:33" ht="14.4" thickTop="1" thickBot="1" x14ac:dyDescent="0.35"/>
    <row r="28" spans="1:33" ht="36" customHeight="1" thickTop="1" x14ac:dyDescent="0.3">
      <c r="A28" s="132" t="s">
        <v>61</v>
      </c>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4"/>
    </row>
    <row r="29" spans="1:33" ht="28.95" customHeight="1" x14ac:dyDescent="0.3">
      <c r="A29" s="137" t="s">
        <v>3</v>
      </c>
      <c r="B29" s="131" t="s">
        <v>62</v>
      </c>
      <c r="C29" s="148" t="s">
        <v>63</v>
      </c>
      <c r="D29" s="130" t="s">
        <v>64</v>
      </c>
      <c r="E29" s="145" t="s">
        <v>65</v>
      </c>
      <c r="F29" s="145"/>
      <c r="G29" s="130" t="s">
        <v>4</v>
      </c>
      <c r="H29" s="146" t="s">
        <v>66</v>
      </c>
      <c r="I29" s="146"/>
      <c r="J29" s="130" t="s">
        <v>67</v>
      </c>
      <c r="K29" s="130" t="s">
        <v>68</v>
      </c>
      <c r="L29" s="130" t="s">
        <v>69</v>
      </c>
      <c r="M29" s="130" t="s">
        <v>70</v>
      </c>
      <c r="N29" s="131" t="s">
        <v>71</v>
      </c>
      <c r="O29" s="124" t="s">
        <v>72</v>
      </c>
      <c r="P29" s="124"/>
      <c r="Q29" s="124"/>
      <c r="R29" s="124"/>
      <c r="S29" s="124"/>
      <c r="T29" s="124"/>
      <c r="U29" s="124"/>
      <c r="V29" s="124"/>
      <c r="W29" s="124"/>
      <c r="X29" s="124"/>
      <c r="Y29" s="124"/>
      <c r="Z29" s="124"/>
      <c r="AA29" s="124"/>
      <c r="AB29" s="124"/>
      <c r="AC29" s="124"/>
      <c r="AD29" s="124"/>
      <c r="AE29" s="124"/>
      <c r="AF29" s="124"/>
      <c r="AG29" s="144"/>
    </row>
    <row r="30" spans="1:33" ht="28.95" customHeight="1" x14ac:dyDescent="0.3">
      <c r="A30" s="137"/>
      <c r="B30" s="131"/>
      <c r="C30" s="148"/>
      <c r="D30" s="130"/>
      <c r="E30" s="145" t="s">
        <v>73</v>
      </c>
      <c r="F30" s="145" t="s">
        <v>74</v>
      </c>
      <c r="G30" s="130"/>
      <c r="H30" s="130" t="s">
        <v>75</v>
      </c>
      <c r="I30" s="146" t="s">
        <v>76</v>
      </c>
      <c r="J30" s="130"/>
      <c r="K30" s="130"/>
      <c r="L30" s="130"/>
      <c r="M30" s="130"/>
      <c r="N30" s="131"/>
      <c r="O30" s="127" t="s">
        <v>77</v>
      </c>
      <c r="P30" s="131" t="s">
        <v>53</v>
      </c>
      <c r="Q30" s="130" t="s">
        <v>78</v>
      </c>
      <c r="R30" s="147" t="s">
        <v>9</v>
      </c>
      <c r="S30" s="129" t="s">
        <v>79</v>
      </c>
      <c r="T30" s="123" t="s">
        <v>80</v>
      </c>
      <c r="U30" s="124"/>
      <c r="V30" s="124"/>
      <c r="W30" s="124"/>
      <c r="X30" s="124"/>
      <c r="Y30" s="124"/>
      <c r="Z30" s="124"/>
      <c r="AA30" s="125"/>
      <c r="AB30" s="126" t="s">
        <v>81</v>
      </c>
      <c r="AC30" s="127"/>
      <c r="AD30" s="128"/>
      <c r="AE30" s="129" t="s">
        <v>82</v>
      </c>
      <c r="AF30" s="129" t="s">
        <v>83</v>
      </c>
      <c r="AG30" s="149" t="s">
        <v>28</v>
      </c>
    </row>
    <row r="31" spans="1:33" ht="124.2" customHeight="1" x14ac:dyDescent="0.3">
      <c r="A31" s="137"/>
      <c r="B31" s="131"/>
      <c r="C31" s="148"/>
      <c r="D31" s="130"/>
      <c r="E31" s="145"/>
      <c r="F31" s="145"/>
      <c r="G31" s="130"/>
      <c r="H31" s="130"/>
      <c r="I31" s="146"/>
      <c r="J31" s="130"/>
      <c r="K31" s="130"/>
      <c r="L31" s="130"/>
      <c r="M31" s="130"/>
      <c r="N31" s="131"/>
      <c r="O31" s="127"/>
      <c r="P31" s="131"/>
      <c r="Q31" s="130"/>
      <c r="R31" s="147"/>
      <c r="S31" s="129"/>
      <c r="T31" s="96" t="s">
        <v>84</v>
      </c>
      <c r="U31" s="97" t="s">
        <v>85</v>
      </c>
      <c r="V31" s="97" t="s">
        <v>86</v>
      </c>
      <c r="W31" s="97" t="s">
        <v>87</v>
      </c>
      <c r="X31" s="97" t="s">
        <v>88</v>
      </c>
      <c r="Y31" s="97" t="s">
        <v>89</v>
      </c>
      <c r="Z31" s="97" t="s">
        <v>90</v>
      </c>
      <c r="AA31" s="98" t="s">
        <v>59</v>
      </c>
      <c r="AB31" s="96" t="s">
        <v>91</v>
      </c>
      <c r="AC31" s="97" t="s">
        <v>92</v>
      </c>
      <c r="AD31" s="98" t="s">
        <v>59</v>
      </c>
      <c r="AE31" s="129"/>
      <c r="AF31" s="129"/>
      <c r="AG31" s="149"/>
    </row>
    <row r="32" spans="1:33" ht="193.2" customHeight="1" x14ac:dyDescent="0.3">
      <c r="A32" s="72">
        <v>1</v>
      </c>
      <c r="B32" s="63">
        <v>15</v>
      </c>
      <c r="C32" s="24" t="s">
        <v>361</v>
      </c>
      <c r="D32" s="25" t="s">
        <v>362</v>
      </c>
      <c r="E32" s="63" t="s">
        <v>123</v>
      </c>
      <c r="F32" s="25" t="s">
        <v>363</v>
      </c>
      <c r="G32" s="25" t="s">
        <v>147</v>
      </c>
      <c r="H32" s="25" t="s">
        <v>130</v>
      </c>
      <c r="I32" s="26">
        <v>1</v>
      </c>
      <c r="J32" s="26" t="s">
        <v>364</v>
      </c>
      <c r="K32" s="27">
        <v>41036</v>
      </c>
      <c r="L32" s="27">
        <v>41409</v>
      </c>
      <c r="M32" s="47">
        <v>2013</v>
      </c>
      <c r="N32" s="28">
        <f>840810.39*1838.63</f>
        <v>1545939207.3657</v>
      </c>
      <c r="O32" s="70">
        <f>N32/(_xlfn.XLOOKUP(M32,'TABLA DE SMMLV'!$A$1:$A$32,'TABLA DE SMMLV'!$B$1:$B$32,"0"))</f>
        <v>2622.4583670325701</v>
      </c>
      <c r="P32" s="88">
        <f t="shared" ref="P32:P36" si="3">IF(S32="CUMPLE",100%,0%)</f>
        <v>1</v>
      </c>
      <c r="Q32" s="30">
        <f>IF(AF32="CUMPLE",I32*O32*P32,0)</f>
        <v>2622.4583670325701</v>
      </c>
      <c r="R32" s="69">
        <f>Q32/(3411038010/1750905)</f>
        <v>1.3461226329545246</v>
      </c>
      <c r="S32" s="21" t="s">
        <v>118</v>
      </c>
      <c r="T32" s="43" t="s">
        <v>132</v>
      </c>
      <c r="U32" s="31" t="s">
        <v>132</v>
      </c>
      <c r="V32" s="31" t="s">
        <v>132</v>
      </c>
      <c r="W32" s="31" t="s">
        <v>132</v>
      </c>
      <c r="X32" s="31" t="s">
        <v>132</v>
      </c>
      <c r="Y32" s="31" t="s">
        <v>132</v>
      </c>
      <c r="Z32" s="31" t="s">
        <v>132</v>
      </c>
      <c r="AA32" s="44" t="str">
        <f>IF(AND(OR(T32="SI",T32="NO APLICA"),
      OR(U32="SI",U32="NO APLICA"),
      OR(V32="SI",V32="NO APLICA"),
      OR(W32="SI",W32="NO APLICA"),
      OR(X32="SI",X32="NO APLICA"),
      OR(Y32="SI",Y32="NO APLICA"),
      OR(Z32="SI",Z32="NO APLICA")),
   "CUMPLE",
   "NO CUMPLE")</f>
        <v>CUMPLE</v>
      </c>
      <c r="AB32" s="43" t="s">
        <v>132</v>
      </c>
      <c r="AC32" s="31" t="s">
        <v>133</v>
      </c>
      <c r="AD32" s="44" t="str">
        <f>IF(AND(OR(AB32="SI",AB32="NO APLICA"),
      OR(AC32="SI",AC32="NO APLICA")),
   "CUMPLE",
   "NO CUMPLE")</f>
        <v>CUMPLE</v>
      </c>
      <c r="AE32" s="21" t="s">
        <v>133</v>
      </c>
      <c r="AF32" s="46" t="str">
        <f>IF(AND(OR(S32="CUMPLE",S32="NO APLICA"),
      OR(AA32="CUMPLE",AA32="NO APLICA"),
      OR(AD32="CUMPLE",AD32="NO APLICA"),
      OR(AE32="CUMPLE",AE32="NO APLICA")),
   "CUMPLE",
   "NO CUMPLE")</f>
        <v>CUMPLE</v>
      </c>
      <c r="AG32" s="71" t="s">
        <v>365</v>
      </c>
    </row>
    <row r="33" spans="1:33" ht="39.6" x14ac:dyDescent="0.3">
      <c r="A33" s="72">
        <v>2</v>
      </c>
      <c r="B33" s="63">
        <v>45</v>
      </c>
      <c r="C33" s="24" t="s">
        <v>361</v>
      </c>
      <c r="D33" s="25" t="s">
        <v>366</v>
      </c>
      <c r="E33" s="63" t="s">
        <v>367</v>
      </c>
      <c r="F33" s="25" t="s">
        <v>368</v>
      </c>
      <c r="G33" s="25" t="s">
        <v>147</v>
      </c>
      <c r="H33" s="25" t="s">
        <v>138</v>
      </c>
      <c r="I33" s="26">
        <v>0.5</v>
      </c>
      <c r="J33" s="26" t="s">
        <v>369</v>
      </c>
      <c r="K33" s="27">
        <v>40800</v>
      </c>
      <c r="L33" s="27">
        <v>41424</v>
      </c>
      <c r="M33" s="47">
        <v>2013</v>
      </c>
      <c r="N33" s="28">
        <v>1631859696</v>
      </c>
      <c r="O33" s="70">
        <f>N33/(_xlfn.XLOOKUP(M33,'TABLA DE SMMLV'!$A$1:$A$32,'TABLA DE SMMLV'!$B$1:$B$32,"0"))</f>
        <v>2768.2098320610685</v>
      </c>
      <c r="P33" s="88">
        <f t="shared" si="3"/>
        <v>1</v>
      </c>
      <c r="Q33" s="30">
        <f t="shared" ref="Q33:Q38" si="4">IF(AF33="CUMPLE",I33*O33*P33,0)</f>
        <v>1384.1049160305342</v>
      </c>
      <c r="R33" s="69">
        <f t="shared" ref="R33:R38" si="5">Q33/(3411038010/1750905)</f>
        <v>0.71046883995363119</v>
      </c>
      <c r="S33" s="21" t="s">
        <v>118</v>
      </c>
      <c r="T33" s="43" t="s">
        <v>132</v>
      </c>
      <c r="U33" s="31" t="s">
        <v>132</v>
      </c>
      <c r="V33" s="31" t="s">
        <v>132</v>
      </c>
      <c r="W33" s="31" t="s">
        <v>132</v>
      </c>
      <c r="X33" s="31" t="s">
        <v>132</v>
      </c>
      <c r="Y33" s="31" t="s">
        <v>132</v>
      </c>
      <c r="Z33" s="31" t="s">
        <v>132</v>
      </c>
      <c r="AA33" s="44" t="str">
        <f t="shared" ref="AA33:AA38" si="6">IF(AND(OR(T33="SI",T33="NO APLICA"),
      OR(U33="SI",U33="NO APLICA"),
      OR(V33="SI",V33="NO APLICA"),
      OR(W33="SI",W33="NO APLICA"),
      OR(X33="SI",X33="NO APLICA"),
      OR(Y33="SI",Y33="NO APLICA"),
      OR(Z33="SI",Z33="NO APLICA")),
   "CUMPLE",
   "NO CUMPLE")</f>
        <v>CUMPLE</v>
      </c>
      <c r="AB33" s="43" t="s">
        <v>133</v>
      </c>
      <c r="AC33" s="31" t="s">
        <v>133</v>
      </c>
      <c r="AD33" s="44" t="str">
        <f t="shared" ref="AD33:AD38" si="7">IF(AND(OR(AB33="SI",AB33="NO APLICA"),
      OR(AC33="SI",AC33="NO APLICA")),
   "CUMPLE",
   "NO CUMPLE")</f>
        <v>CUMPLE</v>
      </c>
      <c r="AE33" s="21" t="s">
        <v>133</v>
      </c>
      <c r="AF33" s="46" t="str">
        <f t="shared" ref="AF33:AF38" si="8">IF(AND(OR(S33="CUMPLE",S33="NO APLICA"),
      OR(AA33="CUMPLE",AA33="NO APLICA"),
      OR(AD33="CUMPLE",AD33="NO APLICA"),
      OR(AE33="CUMPLE",AE33="NO APLICA")),
   "CUMPLE",
   "NO CUMPLE")</f>
        <v>CUMPLE</v>
      </c>
      <c r="AG33" s="87"/>
    </row>
    <row r="34" spans="1:33" ht="79.2" x14ac:dyDescent="0.3">
      <c r="A34" s="72">
        <v>3</v>
      </c>
      <c r="B34" s="63">
        <v>84</v>
      </c>
      <c r="C34" s="24" t="s">
        <v>361</v>
      </c>
      <c r="D34" s="25" t="s">
        <v>370</v>
      </c>
      <c r="E34" s="63" t="s">
        <v>371</v>
      </c>
      <c r="F34" s="25" t="s">
        <v>372</v>
      </c>
      <c r="G34" s="25" t="s">
        <v>147</v>
      </c>
      <c r="H34" s="25" t="s">
        <v>170</v>
      </c>
      <c r="I34" s="26">
        <v>0.34</v>
      </c>
      <c r="J34" s="26" t="s">
        <v>369</v>
      </c>
      <c r="K34" s="27">
        <v>40463</v>
      </c>
      <c r="L34" s="27">
        <v>41267</v>
      </c>
      <c r="M34" s="47">
        <v>2012</v>
      </c>
      <c r="N34" s="28">
        <v>2999995016</v>
      </c>
      <c r="O34" s="70">
        <f>N34/(_xlfn.XLOOKUP(M34,'TABLA DE SMMLV'!$A$1:$A$32,'TABLA DE SMMLV'!$B$1:$B$32,"0"))</f>
        <v>5293.7974519145937</v>
      </c>
      <c r="P34" s="88">
        <f t="shared" si="3"/>
        <v>1</v>
      </c>
      <c r="Q34" s="30">
        <f t="shared" si="4"/>
        <v>1799.891133650962</v>
      </c>
      <c r="R34" s="69">
        <f t="shared" si="5"/>
        <v>0.92389424454555924</v>
      </c>
      <c r="S34" s="21" t="s">
        <v>118</v>
      </c>
      <c r="T34" s="43" t="s">
        <v>132</v>
      </c>
      <c r="U34" s="31" t="s">
        <v>132</v>
      </c>
      <c r="V34" s="31" t="s">
        <v>132</v>
      </c>
      <c r="W34" s="31" t="s">
        <v>132</v>
      </c>
      <c r="X34" s="31" t="s">
        <v>132</v>
      </c>
      <c r="Y34" s="31" t="s">
        <v>132</v>
      </c>
      <c r="Z34" s="31" t="s">
        <v>132</v>
      </c>
      <c r="AA34" s="44" t="str">
        <f>IF(AND(OR(T34="SI",T34="NO APLICA"),
      OR(U34="SI",U34="NO APLICA"),
      OR(V34="SI",V34="NO APLICA"),
      OR(W34="SI",W34="NO APLICA"),
      OR(X34="SI",X34="NO APLICA"),
      OR(Y34="SI",Y34="NO APLICA"),
      OR(Z34="SI",Z34="NO APLICA")),
   "CUMPLE",
   "NO CUMPLE")</f>
        <v>CUMPLE</v>
      </c>
      <c r="AB34" s="43" t="s">
        <v>133</v>
      </c>
      <c r="AC34" s="31" t="s">
        <v>133</v>
      </c>
      <c r="AD34" s="44" t="str">
        <f t="shared" si="7"/>
        <v>CUMPLE</v>
      </c>
      <c r="AE34" s="21" t="s">
        <v>133</v>
      </c>
      <c r="AF34" s="46" t="str">
        <f>IF(AND(OR(S34="CUMPLE",S34="NO APLICA"),
      OR(AA34="CUMPLE",AA34="NO APLICA"),
      OR(AD34="CUMPLE",AD34="NO APLICA"),
      OR(AE34="CUMPLE",AE34="NO APLICA")),
   "CUMPLE",
   "NO CUMPLE")</f>
        <v>CUMPLE</v>
      </c>
      <c r="AG34" s="71"/>
    </row>
    <row r="35" spans="1:33" ht="39.6" x14ac:dyDescent="0.3">
      <c r="A35" s="72">
        <v>4</v>
      </c>
      <c r="B35" s="63">
        <v>141</v>
      </c>
      <c r="C35" s="24" t="s">
        <v>373</v>
      </c>
      <c r="D35" s="25" t="s">
        <v>374</v>
      </c>
      <c r="E35" s="63" t="s">
        <v>375</v>
      </c>
      <c r="F35" s="25" t="s">
        <v>376</v>
      </c>
      <c r="G35" s="25" t="s">
        <v>147</v>
      </c>
      <c r="H35" s="25" t="s">
        <v>138</v>
      </c>
      <c r="I35" s="26">
        <v>0.6</v>
      </c>
      <c r="J35" s="26" t="s">
        <v>369</v>
      </c>
      <c r="K35" s="27">
        <v>42754</v>
      </c>
      <c r="L35" s="27">
        <v>43175</v>
      </c>
      <c r="M35" s="47">
        <v>2018</v>
      </c>
      <c r="N35" s="28">
        <v>2293631103</v>
      </c>
      <c r="O35" s="70">
        <f>N35/(_xlfn.XLOOKUP(M35,'TABLA DE SMMLV'!$A$1:$A$32,'TABLA DE SMMLV'!$B$1:$B$32,"0"))</f>
        <v>2935.8778752294425</v>
      </c>
      <c r="P35" s="88">
        <f t="shared" si="3"/>
        <v>1</v>
      </c>
      <c r="Q35" s="30">
        <f t="shared" si="4"/>
        <v>1761.5267251376654</v>
      </c>
      <c r="R35" s="69">
        <f t="shared" si="5"/>
        <v>0.90420157782913835</v>
      </c>
      <c r="S35" s="21" t="s">
        <v>118</v>
      </c>
      <c r="T35" s="43" t="s">
        <v>132</v>
      </c>
      <c r="U35" s="31" t="s">
        <v>132</v>
      </c>
      <c r="V35" s="31" t="s">
        <v>132</v>
      </c>
      <c r="W35" s="31" t="s">
        <v>132</v>
      </c>
      <c r="X35" s="31" t="s">
        <v>132</v>
      </c>
      <c r="Y35" s="31" t="s">
        <v>132</v>
      </c>
      <c r="Z35" s="31" t="s">
        <v>132</v>
      </c>
      <c r="AA35" s="44" t="str">
        <f>IF(AND(OR(T35="SI",T35="NO APLICA"),
      OR(U35="SI",U35="NO APLICA"),
      OR(V35="SI",V35="NO APLICA"),
      OR(W35="SI",W35="NO APLICA"),
      OR(X35="SI",X35="NO APLICA"),
      OR(Y35="SI",Y35="NO APLICA"),
      OR(Z35="SI",Z35="NO APLICA")),
   "CUMPLE",
   "NO CUMPLE")</f>
        <v>CUMPLE</v>
      </c>
      <c r="AB35" s="43" t="s">
        <v>133</v>
      </c>
      <c r="AC35" s="31" t="s">
        <v>133</v>
      </c>
      <c r="AD35" s="44" t="str">
        <f>IF(AND(OR(AB35="SI",AB35="NO APLICA"),
      OR(AC35="SI",AC35="NO APLICA")),
   "CUMPLE",
   "NO CUMPLE")</f>
        <v>CUMPLE</v>
      </c>
      <c r="AE35" s="21" t="s">
        <v>133</v>
      </c>
      <c r="AF35" s="46" t="str">
        <f>IF(AND(OR(S35="CUMPLE",S35="NO APLICA"),
      OR(AA35="CUMPLE",AA35="NO APLICA"),
      OR(AD35="CUMPLE",AD35="NO APLICA"),
      OR(AE35="CUMPLE",AE35="NO APLICA")),
   "CUMPLE",
   "NO CUMPLE")</f>
        <v>CUMPLE</v>
      </c>
      <c r="AG35" s="71"/>
    </row>
    <row r="36" spans="1:33" ht="39.6" x14ac:dyDescent="0.3">
      <c r="A36" s="22">
        <v>5</v>
      </c>
      <c r="B36" s="63">
        <v>154</v>
      </c>
      <c r="C36" s="24" t="s">
        <v>373</v>
      </c>
      <c r="D36" s="25" t="s">
        <v>377</v>
      </c>
      <c r="E36" s="63" t="s">
        <v>378</v>
      </c>
      <c r="F36" s="25" t="s">
        <v>379</v>
      </c>
      <c r="G36" s="25" t="s">
        <v>147</v>
      </c>
      <c r="H36" s="25" t="s">
        <v>130</v>
      </c>
      <c r="I36" s="26">
        <v>1</v>
      </c>
      <c r="J36" s="26" t="s">
        <v>369</v>
      </c>
      <c r="K36" s="27">
        <v>43564</v>
      </c>
      <c r="L36" s="27">
        <v>43808</v>
      </c>
      <c r="M36" s="47">
        <v>2019</v>
      </c>
      <c r="N36" s="28">
        <v>1194641576</v>
      </c>
      <c r="O36" s="70">
        <f>N36/(_xlfn.XLOOKUP(M36,'TABLA DE SMMLV'!$A$1:$A$32,'TABLA DE SMMLV'!$B$1:$B$32,"0"))</f>
        <v>1442.6017321244849</v>
      </c>
      <c r="P36" s="88">
        <f t="shared" si="3"/>
        <v>1</v>
      </c>
      <c r="Q36" s="30">
        <f t="shared" si="4"/>
        <v>1442.6017321244849</v>
      </c>
      <c r="R36" s="69">
        <f t="shared" si="5"/>
        <v>0.74049558474003085</v>
      </c>
      <c r="S36" s="21" t="s">
        <v>118</v>
      </c>
      <c r="T36" s="43" t="s">
        <v>132</v>
      </c>
      <c r="U36" s="31" t="s">
        <v>132</v>
      </c>
      <c r="V36" s="31" t="s">
        <v>132</v>
      </c>
      <c r="W36" s="31" t="s">
        <v>132</v>
      </c>
      <c r="X36" s="31" t="s">
        <v>132</v>
      </c>
      <c r="Y36" s="31" t="s">
        <v>132</v>
      </c>
      <c r="Z36" s="31" t="s">
        <v>132</v>
      </c>
      <c r="AA36" s="44" t="str">
        <f t="shared" si="6"/>
        <v>CUMPLE</v>
      </c>
      <c r="AB36" s="43" t="s">
        <v>133</v>
      </c>
      <c r="AC36" s="31" t="s">
        <v>133</v>
      </c>
      <c r="AD36" s="44" t="str">
        <f t="shared" si="7"/>
        <v>CUMPLE</v>
      </c>
      <c r="AE36" s="21" t="s">
        <v>133</v>
      </c>
      <c r="AF36" s="46" t="str">
        <f t="shared" si="8"/>
        <v>CUMPLE</v>
      </c>
      <c r="AG36" s="45"/>
    </row>
    <row r="37" spans="1:33" ht="44.4" hidden="1" customHeight="1" x14ac:dyDescent="0.3">
      <c r="A37" s="22">
        <v>6</v>
      </c>
      <c r="B37" s="23"/>
      <c r="C37" s="24"/>
      <c r="D37" s="25"/>
      <c r="E37" s="23"/>
      <c r="F37" s="25"/>
      <c r="G37" s="25"/>
      <c r="H37" s="25"/>
      <c r="I37" s="26"/>
      <c r="J37" s="26"/>
      <c r="K37" s="27"/>
      <c r="L37" s="27"/>
      <c r="M37" s="47"/>
      <c r="N37" s="28"/>
      <c r="O37" s="29">
        <f>N37/(_xlfn.XLOOKUP(M37,'TABLA DE SMMLV'!$A$1:$A$32,'TABLA DE SMMLV'!$B$1:$B$32,"0"))</f>
        <v>0</v>
      </c>
      <c r="P37" s="58">
        <v>0</v>
      </c>
      <c r="Q37" s="30">
        <f t="shared" si="4"/>
        <v>0</v>
      </c>
      <c r="R37" s="69">
        <f t="shared" si="5"/>
        <v>0</v>
      </c>
      <c r="S37" s="21"/>
      <c r="T37" s="43"/>
      <c r="U37" s="31"/>
      <c r="V37" s="31"/>
      <c r="W37" s="31"/>
      <c r="X37" s="31"/>
      <c r="Y37" s="31"/>
      <c r="Z37" s="31"/>
      <c r="AA37" s="44" t="str">
        <f t="shared" si="6"/>
        <v>NO CUMPLE</v>
      </c>
      <c r="AB37" s="43"/>
      <c r="AC37" s="31"/>
      <c r="AD37" s="44" t="str">
        <f t="shared" si="7"/>
        <v>NO CUMPLE</v>
      </c>
      <c r="AE37" s="21"/>
      <c r="AF37" s="46" t="str">
        <f t="shared" si="8"/>
        <v>NO CUMPLE</v>
      </c>
      <c r="AG37" s="45"/>
    </row>
    <row r="38" spans="1:33" ht="44.4" hidden="1" customHeight="1" x14ac:dyDescent="0.3">
      <c r="A38" s="32">
        <v>7</v>
      </c>
      <c r="B38" s="23"/>
      <c r="C38" s="24"/>
      <c r="D38" s="25"/>
      <c r="E38" s="23"/>
      <c r="F38" s="25"/>
      <c r="G38" s="25"/>
      <c r="H38" s="25"/>
      <c r="I38" s="26"/>
      <c r="J38" s="26"/>
      <c r="K38" s="27"/>
      <c r="L38" s="27"/>
      <c r="M38" s="47"/>
      <c r="N38" s="28"/>
      <c r="O38" s="29">
        <f>N38/(_xlfn.XLOOKUP(M38,'TABLA DE SMMLV'!$A$1:$A$32,'TABLA DE SMMLV'!$B$1:$B$32,"0"))</f>
        <v>0</v>
      </c>
      <c r="P38" s="58">
        <v>0</v>
      </c>
      <c r="Q38" s="30">
        <f t="shared" si="4"/>
        <v>0</v>
      </c>
      <c r="R38" s="69">
        <f t="shared" si="5"/>
        <v>0</v>
      </c>
      <c r="S38" s="21"/>
      <c r="T38" s="43"/>
      <c r="U38" s="31"/>
      <c r="V38" s="31"/>
      <c r="W38" s="31"/>
      <c r="X38" s="31"/>
      <c r="Y38" s="31"/>
      <c r="Z38" s="31"/>
      <c r="AA38" s="44" t="str">
        <f t="shared" si="6"/>
        <v>NO CUMPLE</v>
      </c>
      <c r="AB38" s="43"/>
      <c r="AC38" s="31"/>
      <c r="AD38" s="44" t="str">
        <f t="shared" si="7"/>
        <v>NO CUMPLE</v>
      </c>
      <c r="AE38" s="21"/>
      <c r="AF38" s="46" t="str">
        <f t="shared" si="8"/>
        <v>NO CUMPLE</v>
      </c>
      <c r="AG38" s="45"/>
    </row>
    <row r="39" spans="1:33" ht="34.200000000000003" customHeight="1" thickBot="1" x14ac:dyDescent="0.35">
      <c r="A39" s="138" t="s">
        <v>93</v>
      </c>
      <c r="B39" s="139"/>
      <c r="C39" s="139"/>
      <c r="D39" s="139"/>
      <c r="E39" s="139"/>
      <c r="F39" s="139"/>
      <c r="G39" s="139"/>
      <c r="H39" s="139"/>
      <c r="I39" s="139"/>
      <c r="J39" s="139"/>
      <c r="K39" s="139"/>
      <c r="L39" s="139"/>
      <c r="M39" s="139"/>
      <c r="N39" s="139"/>
      <c r="O39" s="139"/>
      <c r="P39" s="140"/>
      <c r="Q39" s="48">
        <f>SUM(Q32:Q38)</f>
        <v>9010.5828739762164</v>
      </c>
      <c r="R39" s="49">
        <f>Q39/(3411038010/1750905)</f>
        <v>4.6251828800228845</v>
      </c>
      <c r="S39" s="141"/>
      <c r="T39" s="142"/>
      <c r="U39" s="142"/>
      <c r="V39" s="142"/>
      <c r="W39" s="142"/>
      <c r="X39" s="142"/>
      <c r="Y39" s="142"/>
      <c r="Z39" s="142"/>
      <c r="AA39" s="142"/>
      <c r="AB39" s="142"/>
      <c r="AC39" s="142"/>
      <c r="AD39" s="142"/>
      <c r="AE39" s="142"/>
      <c r="AF39" s="142"/>
      <c r="AG39" s="143"/>
    </row>
    <row r="40" spans="1:33" ht="13.8" thickTop="1" x14ac:dyDescent="0.3">
      <c r="R40" s="73"/>
    </row>
    <row r="41" spans="1:33" ht="6" customHeight="1" x14ac:dyDescent="0.3">
      <c r="O41" s="42"/>
    </row>
    <row r="42" spans="1:33" ht="6" customHeight="1" thickBot="1" x14ac:dyDescent="0.35">
      <c r="R42" s="73"/>
    </row>
    <row r="43" spans="1:33" ht="36" customHeight="1" thickTop="1" x14ac:dyDescent="0.3">
      <c r="A43" s="132" t="s">
        <v>94</v>
      </c>
      <c r="B43" s="133"/>
      <c r="C43" s="133"/>
      <c r="D43" s="133"/>
      <c r="E43" s="133"/>
      <c r="F43" s="133"/>
      <c r="G43" s="133"/>
      <c r="H43" s="133"/>
      <c r="I43" s="133"/>
      <c r="J43" s="133"/>
      <c r="K43" s="134"/>
    </row>
    <row r="44" spans="1:33" ht="52.2" customHeight="1" x14ac:dyDescent="0.3">
      <c r="A44" s="55" t="s">
        <v>95</v>
      </c>
      <c r="B44" s="99" t="s">
        <v>96</v>
      </c>
      <c r="C44" s="99" t="s">
        <v>97</v>
      </c>
      <c r="D44" s="99" t="s">
        <v>98</v>
      </c>
      <c r="E44" s="99" t="s">
        <v>99</v>
      </c>
      <c r="F44" s="99" t="s">
        <v>100</v>
      </c>
      <c r="G44" s="99" t="s">
        <v>56</v>
      </c>
      <c r="H44" s="135" t="s">
        <v>28</v>
      </c>
      <c r="I44" s="135"/>
      <c r="J44" s="135"/>
      <c r="K44" s="136"/>
    </row>
    <row r="45" spans="1:33" ht="48" customHeight="1" x14ac:dyDescent="0.3">
      <c r="A45" s="22" t="s">
        <v>101</v>
      </c>
      <c r="B45" s="50" t="s">
        <v>102</v>
      </c>
      <c r="C45" s="95">
        <v>5</v>
      </c>
      <c r="D45" s="95">
        <v>7</v>
      </c>
      <c r="E45" s="51">
        <f>COUNT(B32:B38)</f>
        <v>5</v>
      </c>
      <c r="F45" s="95" t="s">
        <v>103</v>
      </c>
      <c r="G45" s="31" t="s">
        <v>118</v>
      </c>
      <c r="H45" s="121"/>
      <c r="I45" s="121"/>
      <c r="J45" s="121"/>
      <c r="K45" s="122"/>
    </row>
    <row r="46" spans="1:33" ht="48" customHeight="1" x14ac:dyDescent="0.3">
      <c r="A46" s="22">
        <v>2</v>
      </c>
      <c r="B46" s="50" t="s">
        <v>104</v>
      </c>
      <c r="C46" s="120" t="s">
        <v>105</v>
      </c>
      <c r="D46" s="120"/>
      <c r="E46" s="53">
        <f>R39</f>
        <v>4.6251828800228845</v>
      </c>
      <c r="F46" s="95" t="s">
        <v>106</v>
      </c>
      <c r="G46" s="31" t="s">
        <v>118</v>
      </c>
      <c r="H46" s="121"/>
      <c r="I46" s="121"/>
      <c r="J46" s="121"/>
      <c r="K46" s="122"/>
    </row>
    <row r="47" spans="1:33" ht="48" customHeight="1" x14ac:dyDescent="0.3">
      <c r="A47" s="22">
        <v>3</v>
      </c>
      <c r="B47" s="50" t="s">
        <v>107</v>
      </c>
      <c r="C47" s="120" t="s">
        <v>108</v>
      </c>
      <c r="D47" s="120"/>
      <c r="E47" s="53">
        <f>MAX(R32:R38)</f>
        <v>1.3461226329545246</v>
      </c>
      <c r="F47" s="95" t="s">
        <v>109</v>
      </c>
      <c r="G47" s="31" t="s">
        <v>118</v>
      </c>
      <c r="H47" s="121"/>
      <c r="I47" s="121"/>
      <c r="J47" s="121"/>
      <c r="K47" s="122"/>
    </row>
    <row r="48" spans="1:33" ht="48" customHeight="1" x14ac:dyDescent="0.3">
      <c r="A48" s="22">
        <v>4</v>
      </c>
      <c r="B48" s="50" t="s">
        <v>110</v>
      </c>
      <c r="C48" s="120" t="s">
        <v>111</v>
      </c>
      <c r="D48" s="120"/>
      <c r="E48" s="51" t="s">
        <v>147</v>
      </c>
      <c r="F48" s="95" t="s">
        <v>112</v>
      </c>
      <c r="G48" s="31" t="s">
        <v>118</v>
      </c>
      <c r="H48" s="121"/>
      <c r="I48" s="121"/>
      <c r="J48" s="121"/>
      <c r="K48" s="122"/>
    </row>
    <row r="49" spans="1:11" ht="48" customHeight="1" x14ac:dyDescent="0.3">
      <c r="A49" s="22">
        <v>5</v>
      </c>
      <c r="B49" s="50" t="s">
        <v>113</v>
      </c>
      <c r="C49" s="120" t="s">
        <v>114</v>
      </c>
      <c r="D49" s="120"/>
      <c r="E49" s="52" t="s">
        <v>369</v>
      </c>
      <c r="F49" s="95" t="s">
        <v>115</v>
      </c>
      <c r="G49" s="31" t="s">
        <v>118</v>
      </c>
      <c r="H49" s="121"/>
      <c r="I49" s="121"/>
      <c r="J49" s="121"/>
      <c r="K49" s="122"/>
    </row>
    <row r="50" spans="1:11" ht="48" customHeight="1" x14ac:dyDescent="0.3">
      <c r="A50" s="22">
        <v>6</v>
      </c>
      <c r="B50" s="50" t="s">
        <v>116</v>
      </c>
      <c r="C50" s="120" t="s">
        <v>116</v>
      </c>
      <c r="D50" s="120"/>
      <c r="E50" s="51" t="s">
        <v>149</v>
      </c>
      <c r="F50" s="95" t="s">
        <v>117</v>
      </c>
      <c r="G50" s="31" t="s">
        <v>118</v>
      </c>
      <c r="H50" s="121"/>
      <c r="I50" s="121"/>
      <c r="J50" s="121"/>
      <c r="K50" s="122"/>
    </row>
    <row r="51" spans="1:11" ht="48" customHeight="1" thickBot="1" x14ac:dyDescent="0.35">
      <c r="A51" s="54">
        <v>7</v>
      </c>
      <c r="B51" s="110" t="s">
        <v>118</v>
      </c>
      <c r="C51" s="110"/>
      <c r="D51" s="110"/>
      <c r="E51" s="110"/>
      <c r="F51" s="110"/>
      <c r="G51" s="40" t="str">
        <f>IF(COUNTIF(G45:G50,"CUMPLE")+COUNTIF(G45:G50,"NO APLICA")=ROWS(G45:G50),"CUMPLE","NO CUMPLE")</f>
        <v>CUMPLE</v>
      </c>
      <c r="H51" s="111"/>
      <c r="I51" s="111"/>
      <c r="J51" s="111"/>
      <c r="K51" s="112"/>
    </row>
    <row r="52" spans="1:11" ht="6" customHeight="1" thickTop="1" thickBot="1" x14ac:dyDescent="0.35"/>
    <row r="53" spans="1:11" ht="46.95" customHeight="1" thickTop="1" x14ac:dyDescent="0.3">
      <c r="A53" s="113" t="s">
        <v>381</v>
      </c>
      <c r="B53" s="114"/>
      <c r="C53" s="114"/>
      <c r="D53" s="114"/>
      <c r="E53" s="114"/>
      <c r="F53" s="114"/>
      <c r="G53" s="114"/>
      <c r="H53" s="114"/>
      <c r="I53" s="114"/>
      <c r="J53" s="114"/>
      <c r="K53" s="115"/>
    </row>
    <row r="54" spans="1:11" ht="46.95" customHeight="1" thickBot="1" x14ac:dyDescent="0.35">
      <c r="A54" s="116" t="s">
        <v>382</v>
      </c>
      <c r="B54" s="117"/>
      <c r="C54" s="117"/>
      <c r="D54" s="117"/>
      <c r="E54" s="117"/>
      <c r="F54" s="117"/>
      <c r="G54" s="117"/>
      <c r="H54" s="117"/>
      <c r="I54" s="117"/>
      <c r="J54" s="206" t="s">
        <v>118</v>
      </c>
      <c r="K54" s="207"/>
    </row>
    <row r="55" spans="1:11" ht="13.8" thickTop="1" x14ac:dyDescent="0.3"/>
  </sheetData>
  <sheetProtection formatColumns="0" formatRows="0"/>
  <mergeCells count="65">
    <mergeCell ref="A1:AG4"/>
    <mergeCell ref="B5:AG6"/>
    <mergeCell ref="A9:I9"/>
    <mergeCell ref="A10:B10"/>
    <mergeCell ref="D10:E10"/>
    <mergeCell ref="H10:I10"/>
    <mergeCell ref="A24:I24"/>
    <mergeCell ref="A25:C25"/>
    <mergeCell ref="E25:I25"/>
    <mergeCell ref="A26:C26"/>
    <mergeCell ref="E26:I26"/>
    <mergeCell ref="A11:B11"/>
    <mergeCell ref="D11:E11"/>
    <mergeCell ref="H11:I11"/>
    <mergeCell ref="A12:O12"/>
    <mergeCell ref="A21:B21"/>
    <mergeCell ref="G21:K21"/>
    <mergeCell ref="D29:D31"/>
    <mergeCell ref="E29:F29"/>
    <mergeCell ref="A28:AG28"/>
    <mergeCell ref="AF30:AF31"/>
    <mergeCell ref="AG30:AG31"/>
    <mergeCell ref="A39:P39"/>
    <mergeCell ref="S39:AG39"/>
    <mergeCell ref="O29:AG29"/>
    <mergeCell ref="E30:E31"/>
    <mergeCell ref="F30:F31"/>
    <mergeCell ref="H30:H31"/>
    <mergeCell ref="I30:I31"/>
    <mergeCell ref="O30:O31"/>
    <mergeCell ref="P30:P31"/>
    <mergeCell ref="Q30:Q31"/>
    <mergeCell ref="R30:R31"/>
    <mergeCell ref="S30:S31"/>
    <mergeCell ref="H29:I29"/>
    <mergeCell ref="J29:J31"/>
    <mergeCell ref="B29:B31"/>
    <mergeCell ref="C29:C31"/>
    <mergeCell ref="C47:D47"/>
    <mergeCell ref="H47:K47"/>
    <mergeCell ref="T30:AA30"/>
    <mergeCell ref="AB30:AD30"/>
    <mergeCell ref="AE30:AE31"/>
    <mergeCell ref="K29:K31"/>
    <mergeCell ref="L29:L31"/>
    <mergeCell ref="M29:M31"/>
    <mergeCell ref="N29:N31"/>
    <mergeCell ref="G29:G31"/>
    <mergeCell ref="A43:K43"/>
    <mergeCell ref="H44:K44"/>
    <mergeCell ref="H45:K45"/>
    <mergeCell ref="C46:D46"/>
    <mergeCell ref="H46:K46"/>
    <mergeCell ref="A29:A31"/>
    <mergeCell ref="C48:D48"/>
    <mergeCell ref="H48:K48"/>
    <mergeCell ref="C49:D49"/>
    <mergeCell ref="H49:K49"/>
    <mergeCell ref="C50:D50"/>
    <mergeCell ref="H50:K50"/>
    <mergeCell ref="B51:F51"/>
    <mergeCell ref="H51:K51"/>
    <mergeCell ref="A53:K53"/>
    <mergeCell ref="A54:I54"/>
    <mergeCell ref="J54:K54"/>
  </mergeCells>
  <conditionalFormatting sqref="B48:B49">
    <cfRule type="duplicateValues" dxfId="28" priority="12"/>
  </conditionalFormatting>
  <conditionalFormatting sqref="D26 G45:G51">
    <cfRule type="cellIs" dxfId="27" priority="13" operator="equal">
      <formula>"CUMPLE"</formula>
    </cfRule>
    <cfRule type="cellIs" dxfId="26" priority="14" operator="equal">
      <formula>"NO CUMPLE"</formula>
    </cfRule>
    <cfRule type="cellIs" dxfId="25" priority="15" operator="equal">
      <formula>"SI"</formula>
    </cfRule>
    <cfRule type="cellIs" dxfId="24" priority="16" operator="equal">
      <formula>"NO"</formula>
    </cfRule>
  </conditionalFormatting>
  <conditionalFormatting sqref="S32:AF38">
    <cfRule type="cellIs" dxfId="23" priority="8" operator="equal">
      <formula>"CUMPLE"</formula>
    </cfRule>
    <cfRule type="cellIs" dxfId="22" priority="9" operator="equal">
      <formula>"NO CUMPLE"</formula>
    </cfRule>
    <cfRule type="cellIs" dxfId="21" priority="10" operator="equal">
      <formula>"SI"</formula>
    </cfRule>
    <cfRule type="cellIs" dxfId="20" priority="11" operator="equal">
      <formula>"NO"</formula>
    </cfRule>
  </conditionalFormatting>
  <conditionalFormatting sqref="J54">
    <cfRule type="cellIs" dxfId="19" priority="3" operator="equal">
      <formula>"RECHAZADO"</formula>
    </cfRule>
    <cfRule type="cellIs" dxfId="18" priority="4" operator="equal">
      <formula>"HABILITADO"</formula>
    </cfRule>
    <cfRule type="cellIs" dxfId="17" priority="5" operator="equal">
      <formula>"NO HABILITADO"</formula>
    </cfRule>
  </conditionalFormatting>
  <conditionalFormatting sqref="J54:K54">
    <cfRule type="cellIs" dxfId="16" priority="1" operator="equal">
      <formula>"CUMPLE"</formula>
    </cfRule>
    <cfRule type="cellIs" dxfId="15" priority="2" operator="equal">
      <formula>"RECHAZADO"</formula>
    </cfRule>
  </conditionalFormatting>
  <dataValidations count="11">
    <dataValidation type="list" allowBlank="1" sqref="O14:O21 N13 L13" xr:uid="{DC04405B-0B41-4FF1-B993-C06106DDFBE8}">
      <formula1>"CUMPLE,NO CUMPLE,N/A"</formula1>
    </dataValidation>
    <dataValidation type="list" allowBlank="1" sqref="O21" xr:uid="{DF485B57-A0FA-460C-876F-5AD28BB94C01}">
      <formula1>"CUMPLE,NO CUMPLE"</formula1>
    </dataValidation>
    <dataValidation type="list" allowBlank="1" sqref="C11 F11" xr:uid="{204B53B9-2DC8-4D22-89F3-6104E33CB65B}">
      <formula1>"SÍ,NO"</formula1>
    </dataValidation>
    <dataValidation type="list" allowBlank="1" sqref="F10" xr:uid="{0ABD46FE-5F38-4EE1-A6D8-911E71FC7753}">
      <formula1>"Singular,Plural (Consorcio),Plural (UT)"</formula1>
    </dataValidation>
    <dataValidation type="list" allowBlank="1" sqref="I52" xr:uid="{203B91D5-48EA-4E24-8986-E7318F6ADB26}">
      <formula1>"CUMPLE,NO CUMPLE,PENDIENTE,N/A"</formula1>
    </dataValidation>
    <dataValidation type="list" allowBlank="1" showInputMessage="1" showErrorMessage="1" sqref="D26 G45:G50" xr:uid="{DEDF1079-B566-4DB1-BA0C-23B8A5260BEA}">
      <formula1>"CUMPLE,NO CUMPLE,PENDIENTE,N/A"</formula1>
    </dataValidation>
    <dataValidation type="list" allowBlank="1" showInputMessage="1" showErrorMessage="1" sqref="H32:H38" xr:uid="{2468CD32-58FE-451B-9B5C-4497DD497377}">
      <formula1>"INDIVIDUAL,CONSORCIO,UNION TEMPORAL,OTRA"</formula1>
    </dataValidation>
    <dataValidation type="list" allowBlank="1" showInputMessage="1" showErrorMessage="1" sqref="S32:S38 AE32:AE38" xr:uid="{AA3AC4B9-5652-4996-8E59-0A9D6951E8EF}">
      <formula1>"CUMPLE,NO CUMPLE,NO APLICA"</formula1>
    </dataValidation>
    <dataValidation type="list" allowBlank="1" showInputMessage="1" showErrorMessage="1" sqref="T32:Z38" xr:uid="{FC5CAB6A-AADB-4E5B-ACE4-A1A5BAE7577B}">
      <formula1>"SI,NO, NO APLICA"</formula1>
    </dataValidation>
    <dataValidation type="list" allowBlank="1" showInputMessage="1" showErrorMessage="1" sqref="AB32:AC38" xr:uid="{FB0BF4DE-639F-4894-B103-A4CF673977FA}">
      <formula1>"SI,NO,NO APLICA"</formula1>
    </dataValidation>
    <dataValidation type="list" allowBlank="1" sqref="J54:K54" xr:uid="{B2D882B3-88D1-449F-8750-7D35A6496B86}">
      <formula1>"CUMPLE, RECHAZADO"</formula1>
    </dataValidation>
  </dataValidations>
  <pageMargins left="0.75" right="0.75" top="1" bottom="1" header="0.5" footer="0.5"/>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3BD2C-1ADF-4DAF-AD6C-1CC40ED21C1A}">
  <sheetPr codeName="Hoja15"/>
  <dimension ref="A1:B32"/>
  <sheetViews>
    <sheetView workbookViewId="0">
      <selection activeCell="E21" sqref="E21"/>
    </sheetView>
  </sheetViews>
  <sheetFormatPr baseColWidth="10" defaultColWidth="11.5546875" defaultRowHeight="13.2" x14ac:dyDescent="0.25"/>
  <cols>
    <col min="1" max="16384" width="11.5546875" style="14"/>
  </cols>
  <sheetData>
    <row r="1" spans="1:2" ht="13.8" x14ac:dyDescent="0.25">
      <c r="A1" s="64" t="s">
        <v>380</v>
      </c>
      <c r="B1" s="64" t="s">
        <v>12</v>
      </c>
    </row>
    <row r="2" spans="1:2" ht="13.8" x14ac:dyDescent="0.25">
      <c r="A2" s="65"/>
      <c r="B2" s="66">
        <v>1</v>
      </c>
    </row>
    <row r="3" spans="1:2" ht="13.8" x14ac:dyDescent="0.25">
      <c r="A3" s="65">
        <v>1997</v>
      </c>
      <c r="B3" s="66">
        <v>172005</v>
      </c>
    </row>
    <row r="4" spans="1:2" ht="13.8" x14ac:dyDescent="0.25">
      <c r="A4" s="65">
        <v>1998</v>
      </c>
      <c r="B4" s="66">
        <v>203826</v>
      </c>
    </row>
    <row r="5" spans="1:2" ht="13.8" x14ac:dyDescent="0.25">
      <c r="A5" s="65">
        <v>1999</v>
      </c>
      <c r="B5" s="66">
        <v>236460</v>
      </c>
    </row>
    <row r="6" spans="1:2" ht="13.8" x14ac:dyDescent="0.25">
      <c r="A6" s="65">
        <v>2000</v>
      </c>
      <c r="B6" s="66">
        <v>260100</v>
      </c>
    </row>
    <row r="7" spans="1:2" ht="13.8" x14ac:dyDescent="0.25">
      <c r="A7" s="65">
        <v>2001</v>
      </c>
      <c r="B7" s="66">
        <v>286000</v>
      </c>
    </row>
    <row r="8" spans="1:2" ht="13.8" x14ac:dyDescent="0.25">
      <c r="A8" s="67">
        <v>2002</v>
      </c>
      <c r="B8" s="66">
        <v>309000</v>
      </c>
    </row>
    <row r="9" spans="1:2" ht="13.8" x14ac:dyDescent="0.25">
      <c r="A9" s="67">
        <v>2003</v>
      </c>
      <c r="B9" s="66">
        <v>332000</v>
      </c>
    </row>
    <row r="10" spans="1:2" ht="13.8" x14ac:dyDescent="0.25">
      <c r="A10" s="67">
        <v>2004</v>
      </c>
      <c r="B10" s="66">
        <v>358000</v>
      </c>
    </row>
    <row r="11" spans="1:2" ht="13.8" x14ac:dyDescent="0.25">
      <c r="A11" s="67">
        <v>2005</v>
      </c>
      <c r="B11" s="66">
        <v>381500</v>
      </c>
    </row>
    <row r="12" spans="1:2" ht="13.8" x14ac:dyDescent="0.25">
      <c r="A12" s="67">
        <v>2006</v>
      </c>
      <c r="B12" s="66">
        <v>408000</v>
      </c>
    </row>
    <row r="13" spans="1:2" ht="13.8" x14ac:dyDescent="0.25">
      <c r="A13" s="67">
        <v>2007</v>
      </c>
      <c r="B13" s="66">
        <v>433700</v>
      </c>
    </row>
    <row r="14" spans="1:2" ht="13.8" x14ac:dyDescent="0.25">
      <c r="A14" s="67">
        <v>2008</v>
      </c>
      <c r="B14" s="66">
        <v>461500</v>
      </c>
    </row>
    <row r="15" spans="1:2" ht="13.8" x14ac:dyDescent="0.25">
      <c r="A15" s="67">
        <v>2009</v>
      </c>
      <c r="B15" s="66">
        <v>496900</v>
      </c>
    </row>
    <row r="16" spans="1:2" ht="13.8" x14ac:dyDescent="0.25">
      <c r="A16" s="67">
        <v>2010</v>
      </c>
      <c r="B16" s="66">
        <v>515000</v>
      </c>
    </row>
    <row r="17" spans="1:2" ht="13.8" x14ac:dyDescent="0.25">
      <c r="A17" s="67">
        <v>2011</v>
      </c>
      <c r="B17" s="66">
        <v>535600</v>
      </c>
    </row>
    <row r="18" spans="1:2" ht="13.8" x14ac:dyDescent="0.25">
      <c r="A18" s="67">
        <v>2012</v>
      </c>
      <c r="B18" s="66">
        <v>566700</v>
      </c>
    </row>
    <row r="19" spans="1:2" ht="13.8" x14ac:dyDescent="0.25">
      <c r="A19" s="67">
        <v>2013</v>
      </c>
      <c r="B19" s="66">
        <v>589500</v>
      </c>
    </row>
    <row r="20" spans="1:2" ht="13.8" x14ac:dyDescent="0.25">
      <c r="A20" s="67">
        <v>2014</v>
      </c>
      <c r="B20" s="66">
        <v>616000</v>
      </c>
    </row>
    <row r="21" spans="1:2" ht="13.8" x14ac:dyDescent="0.25">
      <c r="A21" s="67">
        <v>2015</v>
      </c>
      <c r="B21" s="66">
        <v>644350</v>
      </c>
    </row>
    <row r="22" spans="1:2" ht="13.8" x14ac:dyDescent="0.25">
      <c r="A22" s="67">
        <v>2016</v>
      </c>
      <c r="B22" s="66">
        <v>689454</v>
      </c>
    </row>
    <row r="23" spans="1:2" ht="13.8" x14ac:dyDescent="0.25">
      <c r="A23" s="67">
        <v>2017</v>
      </c>
      <c r="B23" s="68">
        <v>737717</v>
      </c>
    </row>
    <row r="24" spans="1:2" ht="13.8" x14ac:dyDescent="0.25">
      <c r="A24" s="67">
        <v>2018</v>
      </c>
      <c r="B24" s="68">
        <v>781242</v>
      </c>
    </row>
    <row r="25" spans="1:2" ht="13.8" x14ac:dyDescent="0.25">
      <c r="A25" s="67">
        <v>2019</v>
      </c>
      <c r="B25" s="68">
        <v>828116</v>
      </c>
    </row>
    <row r="26" spans="1:2" ht="13.8" x14ac:dyDescent="0.25">
      <c r="A26" s="67">
        <v>2020</v>
      </c>
      <c r="B26" s="68">
        <v>877803</v>
      </c>
    </row>
    <row r="27" spans="1:2" ht="13.8" x14ac:dyDescent="0.25">
      <c r="A27" s="67">
        <v>2021</v>
      </c>
      <c r="B27" s="68">
        <v>908526</v>
      </c>
    </row>
    <row r="28" spans="1:2" ht="13.8" x14ac:dyDescent="0.25">
      <c r="A28" s="67">
        <v>2022</v>
      </c>
      <c r="B28" s="66">
        <v>1000000</v>
      </c>
    </row>
    <row r="29" spans="1:2" ht="13.8" x14ac:dyDescent="0.25">
      <c r="A29" s="67">
        <v>2023</v>
      </c>
      <c r="B29" s="66">
        <v>1160000</v>
      </c>
    </row>
    <row r="30" spans="1:2" ht="13.8" x14ac:dyDescent="0.25">
      <c r="A30" s="67">
        <v>2024</v>
      </c>
      <c r="B30" s="66">
        <v>1300000</v>
      </c>
    </row>
    <row r="31" spans="1:2" ht="13.8" x14ac:dyDescent="0.25">
      <c r="A31" s="67">
        <v>2025</v>
      </c>
      <c r="B31" s="66">
        <v>1423500</v>
      </c>
    </row>
    <row r="32" spans="1:2" ht="13.8" x14ac:dyDescent="0.25">
      <c r="A32" s="67">
        <v>2026</v>
      </c>
      <c r="B32" s="66">
        <v>1750905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C0EB4139-265B-454A-B2AA-D0A266EA54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purl.org/dc/dcmitype/"/>
    <ds:schemaRef ds:uri="http://schemas.microsoft.com/office/2006/metadata/properties"/>
    <ds:schemaRef ds:uri="http://schemas.openxmlformats.org/package/2006/metadata/core-properties"/>
    <ds:schemaRef ds:uri="http://schemas.microsoft.com/office/2006/documentManagement/types"/>
    <ds:schemaRef ds:uri="9d85dbaf-23eb-4e57-a637-93dcacc8b1a1"/>
    <ds:schemaRef ds:uri="http://purl.org/dc/elements/1.1/"/>
    <ds:schemaRef ds:uri="http://schemas.microsoft.com/office/infopath/2007/PartnerControls"/>
    <ds:schemaRef ds:uri="a6cb9e4b-f1d1-4245-83ec-6cad768d538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CONSOLIDADO_EXP_HAB</vt:lpstr>
      <vt:lpstr>BASE_EP_X</vt:lpstr>
      <vt:lpstr>EP_1</vt:lpstr>
      <vt:lpstr>EP_2</vt:lpstr>
      <vt:lpstr>EP_3</vt:lpstr>
      <vt:lpstr>EP_4</vt:lpstr>
      <vt:lpstr>EP_5</vt:lpstr>
      <vt:lpstr>EP_6</vt:lpstr>
      <vt:lpstr>EP_7</vt:lpstr>
      <vt:lpstr>EP_8</vt:lpstr>
      <vt:lpstr>EP_9</vt:lpstr>
      <vt:lpstr>EP_10</vt:lpstr>
      <vt:lpstr>EP_11</vt:lpstr>
      <vt:lpstr>EP_12</vt:lpstr>
      <vt:lpstr>TABLA DE SMMLV</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Dirección de Política Sectorial Secretaría de Transpor</cp:lastModifiedBy>
  <cp:revision/>
  <dcterms:created xsi:type="dcterms:W3CDTF">2018-03-15T20:47:08Z</dcterms:created>
  <dcterms:modified xsi:type="dcterms:W3CDTF">2026-03-26T19:04:21Z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