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fiscaliagovco-my.sharepoint.com/personal/maria_karam_fiscalia_gov_co/Documents/AÑO 2026/AAA PROCESO 2026/3) MANT ARMAS subast con repuestos/"/>
    </mc:Choice>
  </mc:AlternateContent>
  <xr:revisionPtr revIDLastSave="672" documentId="8_{6C2A4CD7-3D86-4D6C-9333-61758F452A1A}" xr6:coauthVersionLast="47" xr6:coauthVersionMax="47" xr10:uidLastSave="{8D3F245A-E821-4B9F-99F7-D4DF84193DA5}"/>
  <bookViews>
    <workbookView xWindow="-120" yWindow="-120" windowWidth="20730" windowHeight="11160" xr2:uid="{00000000-000D-0000-FFFF-FFFF00000000}"/>
  </bookViews>
  <sheets>
    <sheet name="ANEXO 1" sheetId="42" r:id="rId1"/>
    <sheet name="ANEXO 4- PISTOLAS " sheetId="33" state="hidden" r:id="rId2"/>
    <sheet name="ANEXO 4 - SUBAMETRALLADORAS " sheetId="34" state="hidden" r:id="rId3"/>
    <sheet name="ANEXO 4- FUSILES  " sheetId="35" state="hidden" r:id="rId4"/>
    <sheet name="ANEXO 2 HISTORICOS" sheetId="37" r:id="rId5"/>
    <sheet name="ANEXO 3 hist vs cotizaaciones" sheetId="38" r:id="rId6"/>
    <sheet name="ANEXO 4- PISTOLAS  DEF " sheetId="39" r:id="rId7"/>
    <sheet name="ANEXO 4 - SUBAMETRALLADORAS DEF" sheetId="40" r:id="rId8"/>
    <sheet name="ANEXO 4- FUSILES   DEF" sheetId="41" r:id="rId9"/>
    <sheet name="OFERTA ECONÓMICA - CONSOLIDADA" sheetId="27" r:id="rId10"/>
  </sheets>
  <externalReferences>
    <externalReference r:id="rId11"/>
  </externalReferences>
  <definedNames>
    <definedName name="_xlnm._FilterDatabase" localSheetId="5" hidden="1">'ANEXO 3 hist vs cotizaaciones'!$A$7:$S$7</definedName>
    <definedName name="_xlnm._FilterDatabase" localSheetId="2" hidden="1">'ANEXO 4 - SUBAMETRALLADORAS '!#REF!</definedName>
    <definedName name="_xlnm._FilterDatabase" localSheetId="7" hidden="1">'ANEXO 4 - SUBAMETRALLADORAS DEF'!#REF!</definedName>
    <definedName name="_xlnm._FilterDatabase" localSheetId="3" hidden="1">'ANEXO 4- FUSILES  '!#REF!</definedName>
    <definedName name="_xlnm._FilterDatabase" localSheetId="8" hidden="1">'ANEXO 4- FUSILES   DEF'!#REF!</definedName>
    <definedName name="_xlnm._FilterDatabase" localSheetId="1" hidden="1">'ANEXO 4- PISTOLAS '!#REF!</definedName>
    <definedName name="_xlnm._FilterDatabase" localSheetId="6" hidden="1">'ANEXO 4- PISTOLAS  DEF '!#REF!</definedName>
    <definedName name="_xlnm._FilterDatabase" localSheetId="9" hidden="1">'OFERTA ECONÓMICA - CONSOLIDADA'!#REF!</definedName>
    <definedName name="_xlnm.Print_Area" localSheetId="5">'ANEXO 3 hist vs cotizaaciones'!$A$1:$V$155</definedName>
    <definedName name="_xlnm.Print_Area" localSheetId="2">'ANEXO 4 - SUBAMETRALLADORAS '!$A$1:$L$70</definedName>
    <definedName name="_xlnm.Print_Area" localSheetId="7">'ANEXO 4 - SUBAMETRALLADORAS DEF'!$A$1:$L$68</definedName>
    <definedName name="_xlnm.Print_Area" localSheetId="3">'ANEXO 4- FUSILES  '!$A$1:$K$59</definedName>
    <definedName name="_xlnm.Print_Area" localSheetId="8">'ANEXO 4- FUSILES   DEF'!$A$1:$K$57</definedName>
    <definedName name="_xlnm.Print_Area" localSheetId="1">'ANEXO 4- PISTOLAS '!$A$1:$K$54</definedName>
    <definedName name="_xlnm.Print_Area" localSheetId="6">'ANEXO 4- PISTOLAS  DEF '!$A$1:$K$54</definedName>
    <definedName name="_xlnm.Print_Titles" localSheetId="2">'ANEXO 4 - SUBAMETRALLADORAS '!$2:$12</definedName>
    <definedName name="_xlnm.Print_Titles" localSheetId="7">'ANEXO 4 - SUBAMETRALLADORAS DEF'!$2:$12</definedName>
    <definedName name="_xlnm.Print_Titles" localSheetId="3">'ANEXO 4- FUSILES  '!$1:$11</definedName>
    <definedName name="_xlnm.Print_Titles" localSheetId="8">'ANEXO 4- FUSILES   DEF'!$1:$11</definedName>
    <definedName name="_xlnm.Print_Titles" localSheetId="9">'OFERTA ECONÓMICA - CONSOLIDADA'!$2:$7</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7" i="41" l="1"/>
  <c r="K54" i="41"/>
  <c r="K56" i="41" l="1"/>
  <c r="L68" i="40"/>
  <c r="L66" i="40"/>
  <c r="L35" i="40"/>
  <c r="L15" i="40"/>
  <c r="K50" i="39"/>
  <c r="K30" i="39"/>
  <c r="V66" i="38"/>
  <c r="AC136" i="42"/>
  <c r="AC132" i="42"/>
  <c r="AC129" i="42"/>
  <c r="AD112" i="42"/>
  <c r="AC112" i="42"/>
  <c r="AC99" i="42"/>
  <c r="AC82" i="42"/>
  <c r="AC76" i="42"/>
  <c r="Z56" i="42"/>
  <c r="AC56" i="42" s="1"/>
  <c r="AC12" i="42"/>
  <c r="Z116" i="42"/>
  <c r="Z112" i="42"/>
  <c r="Z104" i="42"/>
  <c r="Z77" i="42"/>
  <c r="Z78" i="42"/>
  <c r="Z79" i="42"/>
  <c r="Z80" i="42"/>
  <c r="Z81" i="42"/>
  <c r="Z82" i="42"/>
  <c r="Z83" i="42"/>
  <c r="Z84" i="42"/>
  <c r="Z85" i="42"/>
  <c r="Z86" i="42"/>
  <c r="Z87" i="42"/>
  <c r="Z88" i="42"/>
  <c r="Z89" i="42"/>
  <c r="Z90" i="42"/>
  <c r="Z91" i="42"/>
  <c r="Z92" i="42"/>
  <c r="Z93" i="42"/>
  <c r="Z94" i="42"/>
  <c r="Z95" i="42"/>
  <c r="Z96" i="42"/>
  <c r="Z97" i="42"/>
  <c r="Z98" i="42"/>
  <c r="Z99" i="42"/>
  <c r="Z100" i="42"/>
  <c r="Z101" i="42"/>
  <c r="Z102" i="42"/>
  <c r="Z103" i="42"/>
  <c r="Z76" i="42"/>
  <c r="Z67" i="42"/>
  <c r="Z8" i="42"/>
  <c r="K9" i="37"/>
  <c r="K52" i="39" l="1"/>
  <c r="AF154" i="42"/>
  <c r="AF151" i="42"/>
  <c r="AC130" i="42"/>
  <c r="AC131" i="42"/>
  <c r="AC133" i="42"/>
  <c r="I131" i="38" s="1"/>
  <c r="AC134" i="42"/>
  <c r="AC135" i="42"/>
  <c r="AC137" i="42"/>
  <c r="I135" i="38" s="1"/>
  <c r="S135" i="38" s="1"/>
  <c r="I37" i="41" s="1"/>
  <c r="AC138" i="42"/>
  <c r="AC139" i="42"/>
  <c r="AC140" i="42"/>
  <c r="AC141" i="42"/>
  <c r="I139" i="38" s="1"/>
  <c r="AC142" i="42"/>
  <c r="AC143" i="42"/>
  <c r="AC144" i="42"/>
  <c r="AC145" i="42"/>
  <c r="I143" i="38" s="1"/>
  <c r="AC146" i="42"/>
  <c r="AC147" i="42"/>
  <c r="AC148" i="42"/>
  <c r="AC149" i="42"/>
  <c r="I147" i="38" s="1"/>
  <c r="AC150" i="42"/>
  <c r="AC151" i="42"/>
  <c r="AC152" i="42"/>
  <c r="AC153" i="42"/>
  <c r="I151" i="38" s="1"/>
  <c r="I110" i="38"/>
  <c r="S110" i="38" s="1"/>
  <c r="I12" i="41" s="1"/>
  <c r="AC77" i="42"/>
  <c r="AC78" i="42"/>
  <c r="AC79" i="42"/>
  <c r="AC80" i="42"/>
  <c r="I79" i="38" s="1"/>
  <c r="S79" i="38" s="1"/>
  <c r="J41" i="40" s="1"/>
  <c r="AC81" i="42"/>
  <c r="AC83" i="42"/>
  <c r="I82" i="38" s="1"/>
  <c r="S82" i="38" s="1"/>
  <c r="J44" i="40" s="1"/>
  <c r="AC84" i="42"/>
  <c r="I83" i="38" s="1"/>
  <c r="S83" i="38" s="1"/>
  <c r="J45" i="40" s="1"/>
  <c r="AC85" i="42"/>
  <c r="AC86" i="42"/>
  <c r="AC87" i="42"/>
  <c r="AC88" i="42"/>
  <c r="I87" i="38" s="1"/>
  <c r="AC89" i="42"/>
  <c r="AC90" i="42"/>
  <c r="I89" i="38" s="1"/>
  <c r="S89" i="38" s="1"/>
  <c r="J51" i="40" s="1"/>
  <c r="AC91" i="42"/>
  <c r="I90" i="38" s="1"/>
  <c r="AC92" i="42"/>
  <c r="I91" i="38" s="1"/>
  <c r="S91" i="38" s="1"/>
  <c r="J53" i="40" s="1"/>
  <c r="AC93" i="42"/>
  <c r="AC94" i="42"/>
  <c r="AC95" i="42"/>
  <c r="AC96" i="42"/>
  <c r="I95" i="38" s="1"/>
  <c r="AC97" i="42"/>
  <c r="AC98" i="42"/>
  <c r="I97" i="38" s="1"/>
  <c r="S97" i="38" s="1"/>
  <c r="J59" i="40" s="1"/>
  <c r="AC100" i="42"/>
  <c r="I99" i="38" s="1"/>
  <c r="S99" i="38" s="1"/>
  <c r="J61" i="40" s="1"/>
  <c r="AC101" i="42"/>
  <c r="AC102" i="42"/>
  <c r="AC103" i="42"/>
  <c r="AC104" i="42"/>
  <c r="I103" i="38" s="1"/>
  <c r="X77" i="42"/>
  <c r="Y77" i="42"/>
  <c r="X78" i="42"/>
  <c r="Y78" i="42"/>
  <c r="X79" i="42"/>
  <c r="Y79" i="42"/>
  <c r="X80" i="42"/>
  <c r="Y80" i="42"/>
  <c r="X81" i="42"/>
  <c r="Y81" i="42"/>
  <c r="X82" i="42"/>
  <c r="Y82" i="42"/>
  <c r="X83" i="42"/>
  <c r="Y83" i="42"/>
  <c r="X84" i="42"/>
  <c r="Y84" i="42"/>
  <c r="X85" i="42"/>
  <c r="Y85" i="42"/>
  <c r="X86" i="42"/>
  <c r="Y86" i="42"/>
  <c r="X87" i="42"/>
  <c r="Y87" i="42"/>
  <c r="X88" i="42"/>
  <c r="Y88" i="42"/>
  <c r="X89" i="42"/>
  <c r="Y89" i="42"/>
  <c r="X90" i="42"/>
  <c r="Y90" i="42"/>
  <c r="X91" i="42"/>
  <c r="Y91" i="42"/>
  <c r="X92" i="42"/>
  <c r="Y92" i="42"/>
  <c r="X93" i="42"/>
  <c r="Y93" i="42"/>
  <c r="X94" i="42"/>
  <c r="Y94" i="42"/>
  <c r="X95" i="42"/>
  <c r="Y95" i="42"/>
  <c r="X96" i="42"/>
  <c r="Y96" i="42"/>
  <c r="X97" i="42"/>
  <c r="Y97" i="42"/>
  <c r="X98" i="42"/>
  <c r="Y98" i="42"/>
  <c r="X99" i="42"/>
  <c r="Y99" i="42"/>
  <c r="X100" i="42"/>
  <c r="Y100" i="42"/>
  <c r="X101" i="42"/>
  <c r="Y101" i="42"/>
  <c r="X102" i="42"/>
  <c r="Y102" i="42"/>
  <c r="X103" i="42"/>
  <c r="Y103" i="42"/>
  <c r="X104" i="42"/>
  <c r="Y104" i="42"/>
  <c r="Y76" i="42"/>
  <c r="X76" i="42"/>
  <c r="AC67" i="42"/>
  <c r="AD67" i="42" s="1"/>
  <c r="AA67" i="42"/>
  <c r="Y67" i="42"/>
  <c r="X67" i="42"/>
  <c r="AF46" i="42"/>
  <c r="X29" i="42"/>
  <c r="Y29" i="42"/>
  <c r="Z29" i="42"/>
  <c r="X30" i="42"/>
  <c r="Y30" i="42"/>
  <c r="Z30" i="42"/>
  <c r="X31" i="42"/>
  <c r="Y31" i="42"/>
  <c r="Z31" i="42"/>
  <c r="X32" i="42"/>
  <c r="Y32" i="42"/>
  <c r="Z32" i="42"/>
  <c r="X33" i="42"/>
  <c r="Y33" i="42"/>
  <c r="Z33" i="42"/>
  <c r="X34" i="42"/>
  <c r="Y34" i="42"/>
  <c r="Z34" i="42"/>
  <c r="X35" i="42"/>
  <c r="Y35" i="42"/>
  <c r="Z35" i="42"/>
  <c r="X36" i="42"/>
  <c r="Y36" i="42"/>
  <c r="Z36" i="42"/>
  <c r="X37" i="42"/>
  <c r="Y37" i="42"/>
  <c r="Z37" i="42"/>
  <c r="X38" i="42"/>
  <c r="Y38" i="42"/>
  <c r="Z38" i="42"/>
  <c r="X39" i="42"/>
  <c r="Y39" i="42"/>
  <c r="Z39" i="42"/>
  <c r="X40" i="42"/>
  <c r="Y40" i="42"/>
  <c r="Z40" i="42"/>
  <c r="X41" i="42"/>
  <c r="Y41" i="42"/>
  <c r="Z41" i="42"/>
  <c r="X42" i="42"/>
  <c r="Y42" i="42"/>
  <c r="Z42" i="42"/>
  <c r="X43" i="42"/>
  <c r="Y43" i="42"/>
  <c r="Z43" i="42"/>
  <c r="X44" i="42"/>
  <c r="Y44" i="42"/>
  <c r="Z44" i="42"/>
  <c r="X45" i="42"/>
  <c r="Y45" i="42"/>
  <c r="Z45" i="42"/>
  <c r="Z28" i="42"/>
  <c r="Y28" i="42"/>
  <c r="X28" i="42"/>
  <c r="Y23" i="42"/>
  <c r="AA23" i="42"/>
  <c r="X12" i="42"/>
  <c r="AA8" i="42"/>
  <c r="Y8" i="42"/>
  <c r="X8" i="42"/>
  <c r="I128" i="38"/>
  <c r="I129" i="38"/>
  <c r="I130" i="38"/>
  <c r="S130" i="38" s="1"/>
  <c r="I32" i="41" s="1"/>
  <c r="I132" i="38"/>
  <c r="I133" i="38"/>
  <c r="I134" i="38"/>
  <c r="I136" i="38"/>
  <c r="I137" i="38"/>
  <c r="I138" i="38"/>
  <c r="I140" i="38"/>
  <c r="I141" i="38"/>
  <c r="I142" i="38"/>
  <c r="I144" i="38"/>
  <c r="I145" i="38"/>
  <c r="I146" i="38"/>
  <c r="I148" i="38"/>
  <c r="I149" i="38"/>
  <c r="I150" i="38"/>
  <c r="S150" i="38" s="1"/>
  <c r="I52" i="41" s="1"/>
  <c r="I127" i="38"/>
  <c r="I77" i="38"/>
  <c r="S77" i="38" s="1"/>
  <c r="J39" i="40" s="1"/>
  <c r="I78" i="38"/>
  <c r="I81" i="38"/>
  <c r="S81" i="38" s="1"/>
  <c r="J43" i="40" s="1"/>
  <c r="I85" i="38"/>
  <c r="S85" i="38" s="1"/>
  <c r="J47" i="40" s="1"/>
  <c r="I86" i="38"/>
  <c r="I93" i="38"/>
  <c r="I94" i="38"/>
  <c r="I101" i="38"/>
  <c r="I51" i="38"/>
  <c r="S51" i="38" s="1"/>
  <c r="J13" i="40" s="1"/>
  <c r="I22" i="38"/>
  <c r="I11" i="38"/>
  <c r="AC116" i="42"/>
  <c r="I114" i="38" s="1"/>
  <c r="I76" i="38"/>
  <c r="S76" i="38" s="1"/>
  <c r="J38" i="40" s="1"/>
  <c r="I80" i="38"/>
  <c r="I84" i="38"/>
  <c r="S84" i="38" s="1"/>
  <c r="J46" i="40" s="1"/>
  <c r="I88" i="38"/>
  <c r="I92" i="38"/>
  <c r="I96" i="38"/>
  <c r="I100" i="38"/>
  <c r="I75" i="38"/>
  <c r="O129" i="42"/>
  <c r="P129" i="42" s="1"/>
  <c r="Q129" i="42" s="1"/>
  <c r="X129" i="42"/>
  <c r="AA129" i="42" s="1"/>
  <c r="Y129" i="42"/>
  <c r="Z129" i="42"/>
  <c r="AD129" i="42"/>
  <c r="AE129" i="42" s="1"/>
  <c r="AF129" i="42" s="1"/>
  <c r="AD116" i="42" l="1"/>
  <c r="AE116" i="42" s="1"/>
  <c r="AF116" i="42" s="1"/>
  <c r="AF127" i="42" s="1"/>
  <c r="AE67" i="42"/>
  <c r="AF67" i="42" s="1"/>
  <c r="I102" i="38"/>
  <c r="I98" i="38"/>
  <c r="I66" i="38"/>
  <c r="I55" i="38"/>
  <c r="AC29" i="42"/>
  <c r="I28" i="38" s="1"/>
  <c r="AC30" i="42"/>
  <c r="I29" i="38" s="1"/>
  <c r="AC31" i="42"/>
  <c r="I30" i="38" s="1"/>
  <c r="AC32" i="42"/>
  <c r="I31" i="38" s="1"/>
  <c r="AC33" i="42"/>
  <c r="I32" i="38" s="1"/>
  <c r="AC34" i="42"/>
  <c r="I33" i="38" s="1"/>
  <c r="AC35" i="42"/>
  <c r="I34" i="38" s="1"/>
  <c r="AC36" i="42"/>
  <c r="I35" i="38" s="1"/>
  <c r="AC37" i="42"/>
  <c r="I36" i="38" s="1"/>
  <c r="AC38" i="42"/>
  <c r="I37" i="38" s="1"/>
  <c r="AC39" i="42"/>
  <c r="I38" i="38" s="1"/>
  <c r="AC40" i="42"/>
  <c r="I39" i="38" s="1"/>
  <c r="AC41" i="42"/>
  <c r="I40" i="38" s="1"/>
  <c r="AC42" i="42"/>
  <c r="I41" i="38" s="1"/>
  <c r="AC43" i="42"/>
  <c r="I42" i="38" s="1"/>
  <c r="AC44" i="42"/>
  <c r="I43" i="38" s="1"/>
  <c r="AC45" i="42"/>
  <c r="I44" i="38" s="1"/>
  <c r="AC28" i="42"/>
  <c r="I27" i="38" s="1"/>
  <c r="AC23" i="42"/>
  <c r="AC8" i="42"/>
  <c r="I7" i="38" s="1"/>
  <c r="S7" i="38" s="1"/>
  <c r="I12" i="39" s="1"/>
  <c r="K116" i="37"/>
  <c r="L67" i="42" l="1"/>
  <c r="AD153" i="42"/>
  <c r="AE153" i="42" s="1"/>
  <c r="AF153" i="42" s="1"/>
  <c r="AD152" i="42"/>
  <c r="AE152" i="42" s="1"/>
  <c r="AF152" i="42" s="1"/>
  <c r="AD151" i="42"/>
  <c r="AE151" i="42" s="1"/>
  <c r="AD150" i="42"/>
  <c r="AE150" i="42" s="1"/>
  <c r="AF150" i="42" s="1"/>
  <c r="AD149" i="42"/>
  <c r="AE149" i="42" s="1"/>
  <c r="AF149" i="42" s="1"/>
  <c r="AD148" i="42"/>
  <c r="AE148" i="42" s="1"/>
  <c r="AF148" i="42" s="1"/>
  <c r="AD147" i="42"/>
  <c r="AE147" i="42" s="1"/>
  <c r="AF147" i="42" s="1"/>
  <c r="AD146" i="42"/>
  <c r="AE146" i="42" s="1"/>
  <c r="AF146" i="42" s="1"/>
  <c r="AD145" i="42"/>
  <c r="AE145" i="42" s="1"/>
  <c r="AF145" i="42" s="1"/>
  <c r="AD144" i="42"/>
  <c r="AE144" i="42" s="1"/>
  <c r="AF144" i="42" s="1"/>
  <c r="AD143" i="42"/>
  <c r="AE143" i="42" s="1"/>
  <c r="AF143" i="42" s="1"/>
  <c r="AD142" i="42"/>
  <c r="AE142" i="42" s="1"/>
  <c r="AF142" i="42" s="1"/>
  <c r="AD141" i="42"/>
  <c r="AE141" i="42" s="1"/>
  <c r="AF141" i="42" s="1"/>
  <c r="AD140" i="42"/>
  <c r="AE140" i="42" s="1"/>
  <c r="AF140" i="42" s="1"/>
  <c r="AD139" i="42"/>
  <c r="AE139" i="42" s="1"/>
  <c r="AF139" i="42" s="1"/>
  <c r="AD138" i="42"/>
  <c r="AE138" i="42" s="1"/>
  <c r="AF138" i="42" s="1"/>
  <c r="AD137" i="42"/>
  <c r="AE137" i="42" s="1"/>
  <c r="AF137" i="42" s="1"/>
  <c r="AD136" i="42"/>
  <c r="AE136" i="42" s="1"/>
  <c r="AF136" i="42" s="1"/>
  <c r="AD135" i="42"/>
  <c r="AE135" i="42" s="1"/>
  <c r="AF135" i="42" s="1"/>
  <c r="AD134" i="42"/>
  <c r="AE134" i="42" s="1"/>
  <c r="AF134" i="42" s="1"/>
  <c r="AD133" i="42"/>
  <c r="AE133" i="42" s="1"/>
  <c r="AF133" i="42" s="1"/>
  <c r="AD132" i="42"/>
  <c r="AE132" i="42" s="1"/>
  <c r="AF132" i="42" s="1"/>
  <c r="AD131" i="42"/>
  <c r="AE131" i="42" s="1"/>
  <c r="AF131" i="42" s="1"/>
  <c r="AD130" i="42"/>
  <c r="AE130" i="42" s="1"/>
  <c r="AF130" i="42" s="1"/>
  <c r="AE112" i="42"/>
  <c r="AD104" i="42"/>
  <c r="AE104" i="42" s="1"/>
  <c r="AF104" i="42" s="1"/>
  <c r="AD103" i="42"/>
  <c r="AE103" i="42" s="1"/>
  <c r="AF103" i="42" s="1"/>
  <c r="AD102" i="42"/>
  <c r="AE102" i="42" s="1"/>
  <c r="AF102" i="42" s="1"/>
  <c r="AD101" i="42"/>
  <c r="AE101" i="42" s="1"/>
  <c r="AF101" i="42" s="1"/>
  <c r="AD100" i="42"/>
  <c r="AE100" i="42" s="1"/>
  <c r="AF100" i="42" s="1"/>
  <c r="AD99" i="42"/>
  <c r="AE99" i="42" s="1"/>
  <c r="AF99" i="42" s="1"/>
  <c r="AD98" i="42"/>
  <c r="AE98" i="42" s="1"/>
  <c r="AF98" i="42" s="1"/>
  <c r="AD97" i="42"/>
  <c r="AE97" i="42" s="1"/>
  <c r="AF97" i="42" s="1"/>
  <c r="AD96" i="42"/>
  <c r="AE96" i="42" s="1"/>
  <c r="AF96" i="42" s="1"/>
  <c r="AD95" i="42"/>
  <c r="AE95" i="42" s="1"/>
  <c r="AF95" i="42" s="1"/>
  <c r="AD94" i="42"/>
  <c r="AE94" i="42" s="1"/>
  <c r="AF94" i="42" s="1"/>
  <c r="AD93" i="42"/>
  <c r="AE93" i="42" s="1"/>
  <c r="AF93" i="42" s="1"/>
  <c r="AD92" i="42"/>
  <c r="AE92" i="42" s="1"/>
  <c r="AF92" i="42" s="1"/>
  <c r="AD91" i="42"/>
  <c r="AE91" i="42" s="1"/>
  <c r="AF91" i="42" s="1"/>
  <c r="AD90" i="42"/>
  <c r="AE90" i="42" s="1"/>
  <c r="AF90" i="42" s="1"/>
  <c r="AD89" i="42"/>
  <c r="AE89" i="42" s="1"/>
  <c r="AF89" i="42" s="1"/>
  <c r="AD88" i="42"/>
  <c r="AE88" i="42" s="1"/>
  <c r="AF88" i="42" s="1"/>
  <c r="AD87" i="42"/>
  <c r="AE87" i="42" s="1"/>
  <c r="AF87" i="42" s="1"/>
  <c r="AD86" i="42"/>
  <c r="AE86" i="42" s="1"/>
  <c r="AF86" i="42" s="1"/>
  <c r="AD85" i="42"/>
  <c r="AE85" i="42" s="1"/>
  <c r="AF85" i="42" s="1"/>
  <c r="AD84" i="42"/>
  <c r="AE84" i="42" s="1"/>
  <c r="AF84" i="42" s="1"/>
  <c r="AD83" i="42"/>
  <c r="AE83" i="42" s="1"/>
  <c r="AF83" i="42" s="1"/>
  <c r="AD82" i="42"/>
  <c r="AE82" i="42" s="1"/>
  <c r="AF82" i="42" s="1"/>
  <c r="AD81" i="42"/>
  <c r="AE81" i="42" s="1"/>
  <c r="AF81" i="42" s="1"/>
  <c r="AD80" i="42"/>
  <c r="AE80" i="42" s="1"/>
  <c r="AF80" i="42" s="1"/>
  <c r="AD79" i="42"/>
  <c r="AE79" i="42" s="1"/>
  <c r="AF79" i="42" s="1"/>
  <c r="AD78" i="42"/>
  <c r="AE78" i="42" s="1"/>
  <c r="AF78" i="42" s="1"/>
  <c r="AD77" i="42"/>
  <c r="AE77" i="42" s="1"/>
  <c r="AF77" i="42" s="1"/>
  <c r="AD76" i="42"/>
  <c r="AE76" i="42" s="1"/>
  <c r="AF76" i="42" s="1"/>
  <c r="AD56" i="42"/>
  <c r="AE56" i="42" s="1"/>
  <c r="AD45" i="42"/>
  <c r="AE45" i="42" s="1"/>
  <c r="AF45" i="42" s="1"/>
  <c r="AD44" i="42"/>
  <c r="AE44" i="42" s="1"/>
  <c r="AF44" i="42" s="1"/>
  <c r="AD43" i="42"/>
  <c r="AE43" i="42" s="1"/>
  <c r="AF43" i="42" s="1"/>
  <c r="AD42" i="42"/>
  <c r="AE42" i="42" s="1"/>
  <c r="AF42" i="42" s="1"/>
  <c r="AD41" i="42"/>
  <c r="AE41" i="42" s="1"/>
  <c r="AF41" i="42" s="1"/>
  <c r="AD40" i="42"/>
  <c r="AE40" i="42" s="1"/>
  <c r="AF40" i="42" s="1"/>
  <c r="AE39" i="42"/>
  <c r="AF39" i="42" s="1"/>
  <c r="AD39" i="42"/>
  <c r="AD38" i="42"/>
  <c r="AE38" i="42" s="1"/>
  <c r="AF38" i="42" s="1"/>
  <c r="AD37" i="42"/>
  <c r="AE37" i="42" s="1"/>
  <c r="AF37" i="42" s="1"/>
  <c r="AD36" i="42"/>
  <c r="AE36" i="42" s="1"/>
  <c r="AF36" i="42" s="1"/>
  <c r="AD35" i="42"/>
  <c r="AE35" i="42" s="1"/>
  <c r="AF35" i="42" s="1"/>
  <c r="AD34" i="42"/>
  <c r="AE34" i="42" s="1"/>
  <c r="AF34" i="42" s="1"/>
  <c r="AD33" i="42"/>
  <c r="AE33" i="42" s="1"/>
  <c r="AF33" i="42" s="1"/>
  <c r="AD32" i="42"/>
  <c r="AE32" i="42" s="1"/>
  <c r="AF32" i="42" s="1"/>
  <c r="AD31" i="42"/>
  <c r="AE31" i="42" s="1"/>
  <c r="AF31" i="42" s="1"/>
  <c r="AD30" i="42"/>
  <c r="AE30" i="42" s="1"/>
  <c r="AF30" i="42" s="1"/>
  <c r="AD29" i="42"/>
  <c r="AE29" i="42" s="1"/>
  <c r="AF29" i="42" s="1"/>
  <c r="AD28" i="42"/>
  <c r="AE28" i="42" s="1"/>
  <c r="AF28" i="42" s="1"/>
  <c r="AD23" i="42"/>
  <c r="AE23" i="42" s="1"/>
  <c r="AF23" i="42" s="1"/>
  <c r="AD12" i="42"/>
  <c r="AE12" i="42" s="1"/>
  <c r="AF12" i="42" s="1"/>
  <c r="AD8" i="42"/>
  <c r="AE8" i="42" s="1"/>
  <c r="AF8" i="42" s="1"/>
  <c r="X130" i="42"/>
  <c r="Y130" i="42"/>
  <c r="Z130" i="42"/>
  <c r="X131" i="42"/>
  <c r="Y131" i="42"/>
  <c r="Z131" i="42"/>
  <c r="AA131" i="42" s="1"/>
  <c r="X132" i="42"/>
  <c r="Y132" i="42"/>
  <c r="Z132" i="42"/>
  <c r="X133" i="42"/>
  <c r="Y133" i="42"/>
  <c r="Z133" i="42"/>
  <c r="X134" i="42"/>
  <c r="Y134" i="42"/>
  <c r="Z134" i="42"/>
  <c r="X135" i="42"/>
  <c r="Y135" i="42"/>
  <c r="Z135" i="42"/>
  <c r="AA135" i="42" s="1"/>
  <c r="X136" i="42"/>
  <c r="Y136" i="42"/>
  <c r="Z136" i="42"/>
  <c r="X137" i="42"/>
  <c r="Y137" i="42"/>
  <c r="Z137" i="42"/>
  <c r="X138" i="42"/>
  <c r="Y138" i="42"/>
  <c r="Z138" i="42"/>
  <c r="X139" i="42"/>
  <c r="Y139" i="42"/>
  <c r="Z139" i="42"/>
  <c r="AA139" i="42" s="1"/>
  <c r="X140" i="42"/>
  <c r="Y140" i="42"/>
  <c r="Z140" i="42"/>
  <c r="X141" i="42"/>
  <c r="Y141" i="42"/>
  <c r="Z141" i="42"/>
  <c r="X142" i="42"/>
  <c r="Y142" i="42"/>
  <c r="Z142" i="42"/>
  <c r="X143" i="42"/>
  <c r="Y143" i="42"/>
  <c r="Z143" i="42"/>
  <c r="AA143" i="42" s="1"/>
  <c r="X144" i="42"/>
  <c r="Y144" i="42"/>
  <c r="Z144" i="42"/>
  <c r="X145" i="42"/>
  <c r="Y145" i="42"/>
  <c r="Z145" i="42"/>
  <c r="X146" i="42"/>
  <c r="Y146" i="42"/>
  <c r="Z146" i="42"/>
  <c r="X147" i="42"/>
  <c r="Y147" i="42"/>
  <c r="Z147" i="42"/>
  <c r="AA147" i="42" s="1"/>
  <c r="X148" i="42"/>
  <c r="Y148" i="42"/>
  <c r="Z148" i="42"/>
  <c r="X149" i="42"/>
  <c r="Y149" i="42"/>
  <c r="Z149" i="42"/>
  <c r="X150" i="42"/>
  <c r="Y150" i="42"/>
  <c r="Z150" i="42"/>
  <c r="X151" i="42"/>
  <c r="Y151" i="42"/>
  <c r="Z151" i="42"/>
  <c r="AA151" i="42" s="1"/>
  <c r="X152" i="42"/>
  <c r="Y152" i="42"/>
  <c r="Z152" i="42"/>
  <c r="X153" i="42"/>
  <c r="Y153" i="42"/>
  <c r="Z153" i="42"/>
  <c r="Y116" i="42"/>
  <c r="X116" i="42"/>
  <c r="AA77" i="42"/>
  <c r="AA78" i="42"/>
  <c r="AA79" i="42"/>
  <c r="AA80" i="42"/>
  <c r="AA81" i="42"/>
  <c r="AA82" i="42"/>
  <c r="AA83" i="42"/>
  <c r="AA84" i="42"/>
  <c r="AA85" i="42"/>
  <c r="AA86" i="42"/>
  <c r="AA87" i="42"/>
  <c r="AA88" i="42"/>
  <c r="AA89" i="42"/>
  <c r="AA90" i="42"/>
  <c r="AA91" i="42"/>
  <c r="AA92" i="42"/>
  <c r="AA93" i="42"/>
  <c r="AA94" i="42"/>
  <c r="AA95" i="42"/>
  <c r="AA96" i="42"/>
  <c r="AA97" i="42"/>
  <c r="AA98" i="42"/>
  <c r="AA99" i="42"/>
  <c r="AA100" i="42"/>
  <c r="AA101" i="42"/>
  <c r="AA102" i="42"/>
  <c r="AA103" i="42"/>
  <c r="AA104" i="42"/>
  <c r="Y56" i="42"/>
  <c r="X56" i="42"/>
  <c r="Z52" i="42"/>
  <c r="AC52" i="42" s="1"/>
  <c r="AD52" i="42" s="1"/>
  <c r="AE52" i="42" s="1"/>
  <c r="Y52" i="42"/>
  <c r="X52" i="42"/>
  <c r="AA29" i="42"/>
  <c r="AA30" i="42"/>
  <c r="AA31" i="42"/>
  <c r="AA32" i="42"/>
  <c r="AA33" i="42"/>
  <c r="AA34" i="42"/>
  <c r="AA35" i="42"/>
  <c r="AA36" i="42"/>
  <c r="AA37" i="42"/>
  <c r="AA38" i="42"/>
  <c r="AA39" i="42"/>
  <c r="AA40" i="42"/>
  <c r="AA41" i="42"/>
  <c r="AA42" i="42"/>
  <c r="AA43" i="42"/>
  <c r="AA44" i="42"/>
  <c r="AA45" i="42"/>
  <c r="AA28" i="42"/>
  <c r="Z23" i="42"/>
  <c r="X23" i="42"/>
  <c r="Z12" i="42"/>
  <c r="Y12" i="42"/>
  <c r="Q38" i="42"/>
  <c r="O12" i="42"/>
  <c r="P12" i="42" s="1"/>
  <c r="Q12" i="42" s="1"/>
  <c r="O153" i="42"/>
  <c r="P153" i="42" s="1"/>
  <c r="Q153" i="42" s="1"/>
  <c r="O152" i="42"/>
  <c r="P152" i="42" s="1"/>
  <c r="Q152" i="42" s="1"/>
  <c r="O151" i="42"/>
  <c r="P151" i="42" s="1"/>
  <c r="Q151" i="42" s="1"/>
  <c r="O150" i="42"/>
  <c r="P150" i="42" s="1"/>
  <c r="Q150" i="42" s="1"/>
  <c r="O149" i="42"/>
  <c r="P149" i="42" s="1"/>
  <c r="Q149" i="42" s="1"/>
  <c r="O148" i="42"/>
  <c r="P148" i="42" s="1"/>
  <c r="Q148" i="42" s="1"/>
  <c r="O147" i="42"/>
  <c r="P147" i="42" s="1"/>
  <c r="Q147" i="42" s="1"/>
  <c r="O146" i="42"/>
  <c r="P146" i="42" s="1"/>
  <c r="Q146" i="42" s="1"/>
  <c r="O145" i="42"/>
  <c r="P145" i="42" s="1"/>
  <c r="Q145" i="42" s="1"/>
  <c r="O144" i="42"/>
  <c r="P144" i="42" s="1"/>
  <c r="Q144" i="42" s="1"/>
  <c r="O143" i="42"/>
  <c r="P143" i="42" s="1"/>
  <c r="Q143" i="42" s="1"/>
  <c r="O142" i="42"/>
  <c r="P142" i="42" s="1"/>
  <c r="Q142" i="42" s="1"/>
  <c r="O141" i="42"/>
  <c r="P141" i="42" s="1"/>
  <c r="Q141" i="42" s="1"/>
  <c r="O140" i="42"/>
  <c r="P140" i="42" s="1"/>
  <c r="Q140" i="42" s="1"/>
  <c r="O139" i="42"/>
  <c r="P139" i="42" s="1"/>
  <c r="Q139" i="42" s="1"/>
  <c r="O138" i="42"/>
  <c r="P138" i="42" s="1"/>
  <c r="Q138" i="42" s="1"/>
  <c r="O137" i="42"/>
  <c r="P137" i="42" s="1"/>
  <c r="Q137" i="42" s="1"/>
  <c r="O136" i="42"/>
  <c r="P136" i="42" s="1"/>
  <c r="Q136" i="42" s="1"/>
  <c r="O135" i="42"/>
  <c r="P135" i="42" s="1"/>
  <c r="Q135" i="42" s="1"/>
  <c r="O134" i="42"/>
  <c r="P134" i="42" s="1"/>
  <c r="Q134" i="42" s="1"/>
  <c r="O133" i="42"/>
  <c r="P133" i="42" s="1"/>
  <c r="Q133" i="42" s="1"/>
  <c r="O132" i="42"/>
  <c r="P132" i="42" s="1"/>
  <c r="Q132" i="42" s="1"/>
  <c r="O131" i="42"/>
  <c r="P131" i="42" s="1"/>
  <c r="Q131" i="42" s="1"/>
  <c r="O130" i="42"/>
  <c r="P130" i="42" s="1"/>
  <c r="Q130" i="42" s="1"/>
  <c r="P116" i="42"/>
  <c r="Q116" i="42" s="1"/>
  <c r="Q127" i="42" s="1"/>
  <c r="O116" i="42"/>
  <c r="O112" i="42"/>
  <c r="P112" i="42" s="1"/>
  <c r="Q112" i="42" s="1"/>
  <c r="O104" i="42"/>
  <c r="P104" i="42" s="1"/>
  <c r="Q104" i="42" s="1"/>
  <c r="O103" i="42"/>
  <c r="P103" i="42" s="1"/>
  <c r="Q103" i="42" s="1"/>
  <c r="O102" i="42"/>
  <c r="P102" i="42" s="1"/>
  <c r="Q102" i="42" s="1"/>
  <c r="O101" i="42"/>
  <c r="P101" i="42" s="1"/>
  <c r="Q101" i="42" s="1"/>
  <c r="O100" i="42"/>
  <c r="P100" i="42" s="1"/>
  <c r="Q100" i="42" s="1"/>
  <c r="O99" i="42"/>
  <c r="P99" i="42" s="1"/>
  <c r="Q99" i="42" s="1"/>
  <c r="O98" i="42"/>
  <c r="P98" i="42" s="1"/>
  <c r="Q98" i="42" s="1"/>
  <c r="O97" i="42"/>
  <c r="P97" i="42" s="1"/>
  <c r="Q97" i="42" s="1"/>
  <c r="O96" i="42"/>
  <c r="P96" i="42" s="1"/>
  <c r="Q96" i="42" s="1"/>
  <c r="O95" i="42"/>
  <c r="P95" i="42" s="1"/>
  <c r="Q95" i="42" s="1"/>
  <c r="O94" i="42"/>
  <c r="P94" i="42" s="1"/>
  <c r="Q94" i="42" s="1"/>
  <c r="O93" i="42"/>
  <c r="P93" i="42" s="1"/>
  <c r="Q93" i="42" s="1"/>
  <c r="O92" i="42"/>
  <c r="P92" i="42" s="1"/>
  <c r="Q92" i="42" s="1"/>
  <c r="O91" i="42"/>
  <c r="P91" i="42" s="1"/>
  <c r="Q91" i="42" s="1"/>
  <c r="O90" i="42"/>
  <c r="P90" i="42" s="1"/>
  <c r="Q90" i="42" s="1"/>
  <c r="O89" i="42"/>
  <c r="P89" i="42" s="1"/>
  <c r="Q89" i="42" s="1"/>
  <c r="O88" i="42"/>
  <c r="P88" i="42" s="1"/>
  <c r="Q88" i="42" s="1"/>
  <c r="O87" i="42"/>
  <c r="P87" i="42" s="1"/>
  <c r="Q87" i="42" s="1"/>
  <c r="O86" i="42"/>
  <c r="P86" i="42" s="1"/>
  <c r="Q86" i="42" s="1"/>
  <c r="O85" i="42"/>
  <c r="P85" i="42" s="1"/>
  <c r="Q85" i="42" s="1"/>
  <c r="O84" i="42"/>
  <c r="P84" i="42" s="1"/>
  <c r="Q84" i="42" s="1"/>
  <c r="O83" i="42"/>
  <c r="P83" i="42" s="1"/>
  <c r="Q83" i="42" s="1"/>
  <c r="O82" i="42"/>
  <c r="P82" i="42" s="1"/>
  <c r="Q82" i="42" s="1"/>
  <c r="O81" i="42"/>
  <c r="P81" i="42" s="1"/>
  <c r="Q81" i="42" s="1"/>
  <c r="O80" i="42"/>
  <c r="P80" i="42" s="1"/>
  <c r="Q80" i="42" s="1"/>
  <c r="O79" i="42"/>
  <c r="P79" i="42" s="1"/>
  <c r="Q79" i="42" s="1"/>
  <c r="O78" i="42"/>
  <c r="P78" i="42" s="1"/>
  <c r="Q78" i="42" s="1"/>
  <c r="O77" i="42"/>
  <c r="P77" i="42" s="1"/>
  <c r="Q77" i="42" s="1"/>
  <c r="O76" i="42"/>
  <c r="P76" i="42" s="1"/>
  <c r="Q76" i="42" s="1"/>
  <c r="O67" i="42"/>
  <c r="P67" i="42" s="1"/>
  <c r="Q67" i="42" s="1"/>
  <c r="O56" i="42"/>
  <c r="P56" i="42" s="1"/>
  <c r="Q56" i="42" s="1"/>
  <c r="O52" i="42"/>
  <c r="P52" i="42" s="1"/>
  <c r="O45" i="42"/>
  <c r="P45" i="42" s="1"/>
  <c r="Q45" i="42" s="1"/>
  <c r="O44" i="42"/>
  <c r="P44" i="42" s="1"/>
  <c r="Q44" i="42" s="1"/>
  <c r="O43" i="42"/>
  <c r="P43" i="42" s="1"/>
  <c r="Q43" i="42" s="1"/>
  <c r="O42" i="42"/>
  <c r="P42" i="42" s="1"/>
  <c r="Q42" i="42" s="1"/>
  <c r="O41" i="42"/>
  <c r="P41" i="42" s="1"/>
  <c r="Q41" i="42" s="1"/>
  <c r="O40" i="42"/>
  <c r="P40" i="42" s="1"/>
  <c r="Q40" i="42" s="1"/>
  <c r="P39" i="42"/>
  <c r="Q39" i="42" s="1"/>
  <c r="O39" i="42"/>
  <c r="O38" i="42"/>
  <c r="P38" i="42" s="1"/>
  <c r="O37" i="42"/>
  <c r="P37" i="42" s="1"/>
  <c r="Q37" i="42" s="1"/>
  <c r="O36" i="42"/>
  <c r="P36" i="42" s="1"/>
  <c r="Q36" i="42" s="1"/>
  <c r="O35" i="42"/>
  <c r="P35" i="42" s="1"/>
  <c r="Q35" i="42" s="1"/>
  <c r="O34" i="42"/>
  <c r="P34" i="42" s="1"/>
  <c r="Q34" i="42" s="1"/>
  <c r="O33" i="42"/>
  <c r="P33" i="42" s="1"/>
  <c r="Q33" i="42" s="1"/>
  <c r="O32" i="42"/>
  <c r="P32" i="42" s="1"/>
  <c r="Q32" i="42" s="1"/>
  <c r="O31" i="42"/>
  <c r="P31" i="42" s="1"/>
  <c r="Q31" i="42" s="1"/>
  <c r="O30" i="42"/>
  <c r="P30" i="42" s="1"/>
  <c r="Q30" i="42" s="1"/>
  <c r="O29" i="42"/>
  <c r="P29" i="42" s="1"/>
  <c r="Q29" i="42" s="1"/>
  <c r="O28" i="42"/>
  <c r="P28" i="42" s="1"/>
  <c r="Q28" i="42" s="1"/>
  <c r="O23" i="42"/>
  <c r="P23" i="42" s="1"/>
  <c r="Q23" i="42" s="1"/>
  <c r="O8" i="42"/>
  <c r="P8" i="42" s="1"/>
  <c r="Q8" i="42" s="1"/>
  <c r="Q10" i="42" s="1"/>
  <c r="J130" i="42"/>
  <c r="K130" i="42" s="1"/>
  <c r="L130" i="42" s="1"/>
  <c r="J131" i="42"/>
  <c r="K131" i="42" s="1"/>
  <c r="L131" i="42" s="1"/>
  <c r="J132" i="42"/>
  <c r="K132" i="42" s="1"/>
  <c r="L132" i="42" s="1"/>
  <c r="J133" i="42"/>
  <c r="K133" i="42" s="1"/>
  <c r="L133" i="42" s="1"/>
  <c r="J134" i="42"/>
  <c r="K134" i="42" s="1"/>
  <c r="L134" i="42" s="1"/>
  <c r="J135" i="42"/>
  <c r="K135" i="42" s="1"/>
  <c r="L135" i="42" s="1"/>
  <c r="J136" i="42"/>
  <c r="K136" i="42" s="1"/>
  <c r="L136" i="42" s="1"/>
  <c r="J137" i="42"/>
  <c r="K137" i="42" s="1"/>
  <c r="L137" i="42" s="1"/>
  <c r="J138" i="42"/>
  <c r="K138" i="42" s="1"/>
  <c r="L138" i="42" s="1"/>
  <c r="J139" i="42"/>
  <c r="K139" i="42" s="1"/>
  <c r="L139" i="42" s="1"/>
  <c r="J140" i="42"/>
  <c r="K140" i="42" s="1"/>
  <c r="L140" i="42" s="1"/>
  <c r="J141" i="42"/>
  <c r="K141" i="42" s="1"/>
  <c r="L141" i="42" s="1"/>
  <c r="J142" i="42"/>
  <c r="K142" i="42" s="1"/>
  <c r="L142" i="42" s="1"/>
  <c r="J143" i="42"/>
  <c r="K143" i="42" s="1"/>
  <c r="L143" i="42" s="1"/>
  <c r="J144" i="42"/>
  <c r="K144" i="42" s="1"/>
  <c r="L144" i="42" s="1"/>
  <c r="J145" i="42"/>
  <c r="K145" i="42"/>
  <c r="L145" i="42" s="1"/>
  <c r="J146" i="42"/>
  <c r="K146" i="42" s="1"/>
  <c r="L146" i="42" s="1"/>
  <c r="J147" i="42"/>
  <c r="K147" i="42" s="1"/>
  <c r="L147" i="42" s="1"/>
  <c r="J148" i="42"/>
  <c r="K148" i="42"/>
  <c r="L148" i="42" s="1"/>
  <c r="J149" i="42"/>
  <c r="K149" i="42" s="1"/>
  <c r="L149" i="42" s="1"/>
  <c r="J150" i="42"/>
  <c r="K150" i="42"/>
  <c r="L150" i="42" s="1"/>
  <c r="J151" i="42"/>
  <c r="K151" i="42" s="1"/>
  <c r="L151" i="42" s="1"/>
  <c r="J152" i="42"/>
  <c r="K152" i="42" s="1"/>
  <c r="L152" i="42" s="1"/>
  <c r="J153" i="42"/>
  <c r="K153" i="42"/>
  <c r="L153" i="42" s="1"/>
  <c r="J129" i="42"/>
  <c r="K129" i="42" s="1"/>
  <c r="L129" i="42" s="1"/>
  <c r="J116" i="42"/>
  <c r="K116" i="42" s="1"/>
  <c r="L116" i="42" s="1"/>
  <c r="L127" i="42" s="1"/>
  <c r="J112" i="42"/>
  <c r="K112" i="42" s="1"/>
  <c r="L112" i="42" s="1"/>
  <c r="L114" i="42" s="1"/>
  <c r="J77" i="42"/>
  <c r="K77" i="42" s="1"/>
  <c r="L77" i="42" s="1"/>
  <c r="J78" i="42"/>
  <c r="K78" i="42" s="1"/>
  <c r="L78" i="42" s="1"/>
  <c r="J79" i="42"/>
  <c r="K79" i="42"/>
  <c r="L79" i="42" s="1"/>
  <c r="J80" i="42"/>
  <c r="K80" i="42" s="1"/>
  <c r="L80" i="42" s="1"/>
  <c r="J81" i="42"/>
  <c r="K81" i="42" s="1"/>
  <c r="L81" i="42" s="1"/>
  <c r="J82" i="42"/>
  <c r="K82" i="42" s="1"/>
  <c r="L82" i="42" s="1"/>
  <c r="J83" i="42"/>
  <c r="K83" i="42" s="1"/>
  <c r="L83" i="42" s="1"/>
  <c r="J84" i="42"/>
  <c r="K84" i="42" s="1"/>
  <c r="L84" i="42" s="1"/>
  <c r="J85" i="42"/>
  <c r="K85" i="42" s="1"/>
  <c r="L85" i="42" s="1"/>
  <c r="J86" i="42"/>
  <c r="K86" i="42" s="1"/>
  <c r="L86" i="42" s="1"/>
  <c r="J87" i="42"/>
  <c r="K87" i="42" s="1"/>
  <c r="L87" i="42" s="1"/>
  <c r="J88" i="42"/>
  <c r="K88" i="42" s="1"/>
  <c r="L88" i="42" s="1"/>
  <c r="J89" i="42"/>
  <c r="K89" i="42" s="1"/>
  <c r="L89" i="42" s="1"/>
  <c r="J90" i="42"/>
  <c r="K90" i="42" s="1"/>
  <c r="L90" i="42" s="1"/>
  <c r="J91" i="42"/>
  <c r="K91" i="42" s="1"/>
  <c r="L91" i="42" s="1"/>
  <c r="J92" i="42"/>
  <c r="K92" i="42" s="1"/>
  <c r="L92" i="42" s="1"/>
  <c r="J93" i="42"/>
  <c r="K93" i="42" s="1"/>
  <c r="L93" i="42" s="1"/>
  <c r="J94" i="42"/>
  <c r="K94" i="42"/>
  <c r="L94" i="42" s="1"/>
  <c r="J95" i="42"/>
  <c r="K95" i="42" s="1"/>
  <c r="L95" i="42" s="1"/>
  <c r="J96" i="42"/>
  <c r="K96" i="42" s="1"/>
  <c r="L96" i="42" s="1"/>
  <c r="J97" i="42"/>
  <c r="K97" i="42" s="1"/>
  <c r="L97" i="42" s="1"/>
  <c r="J98" i="42"/>
  <c r="K98" i="42" s="1"/>
  <c r="L98" i="42" s="1"/>
  <c r="J99" i="42"/>
  <c r="K99" i="42" s="1"/>
  <c r="L99" i="42" s="1"/>
  <c r="J100" i="42"/>
  <c r="K100" i="42"/>
  <c r="L100" i="42" s="1"/>
  <c r="J101" i="42"/>
  <c r="K101" i="42" s="1"/>
  <c r="L101" i="42" s="1"/>
  <c r="J102" i="42"/>
  <c r="K102" i="42" s="1"/>
  <c r="L102" i="42" s="1"/>
  <c r="J103" i="42"/>
  <c r="K103" i="42"/>
  <c r="L103" i="42" s="1"/>
  <c r="J104" i="42"/>
  <c r="K104" i="42" s="1"/>
  <c r="L104" i="42" s="1"/>
  <c r="J76" i="42"/>
  <c r="K76" i="42" s="1"/>
  <c r="L76" i="42" s="1"/>
  <c r="J67" i="42"/>
  <c r="K67" i="42" s="1"/>
  <c r="J56" i="42"/>
  <c r="K56" i="42" s="1"/>
  <c r="L56" i="42" s="1"/>
  <c r="J52" i="42"/>
  <c r="K52" i="42" s="1"/>
  <c r="L52" i="42" s="1"/>
  <c r="L54" i="42" s="1"/>
  <c r="J29" i="42"/>
  <c r="K29" i="42" s="1"/>
  <c r="L29" i="42" s="1"/>
  <c r="J30" i="42"/>
  <c r="K30" i="42" s="1"/>
  <c r="L30" i="42" s="1"/>
  <c r="J31" i="42"/>
  <c r="K31" i="42" s="1"/>
  <c r="L31" i="42" s="1"/>
  <c r="J32" i="42"/>
  <c r="K32" i="42" s="1"/>
  <c r="L32" i="42" s="1"/>
  <c r="J33" i="42"/>
  <c r="K33" i="42" s="1"/>
  <c r="L33" i="42" s="1"/>
  <c r="J34" i="42"/>
  <c r="K34" i="42" s="1"/>
  <c r="L34" i="42" s="1"/>
  <c r="J35" i="42"/>
  <c r="K35" i="42" s="1"/>
  <c r="L35" i="42" s="1"/>
  <c r="J36" i="42"/>
  <c r="K36" i="42" s="1"/>
  <c r="L36" i="42" s="1"/>
  <c r="J37" i="42"/>
  <c r="K37" i="42" s="1"/>
  <c r="L37" i="42" s="1"/>
  <c r="J38" i="42"/>
  <c r="K38" i="42" s="1"/>
  <c r="L38" i="42" s="1"/>
  <c r="J39" i="42"/>
  <c r="K39" i="42"/>
  <c r="L39" i="42" s="1"/>
  <c r="J40" i="42"/>
  <c r="K40" i="42" s="1"/>
  <c r="L40" i="42" s="1"/>
  <c r="J41" i="42"/>
  <c r="K41" i="42" s="1"/>
  <c r="L41" i="42" s="1"/>
  <c r="J42" i="42"/>
  <c r="K42" i="42" s="1"/>
  <c r="L42" i="42" s="1"/>
  <c r="J43" i="42"/>
  <c r="K43" i="42" s="1"/>
  <c r="L43" i="42" s="1"/>
  <c r="J44" i="42"/>
  <c r="K44" i="42"/>
  <c r="L44" i="42" s="1"/>
  <c r="J45" i="42"/>
  <c r="K45" i="42" s="1"/>
  <c r="L45" i="42" s="1"/>
  <c r="J28" i="42"/>
  <c r="K28" i="42" s="1"/>
  <c r="L28" i="42" s="1"/>
  <c r="J23" i="42"/>
  <c r="K23" i="42" s="1"/>
  <c r="L23" i="42" s="1"/>
  <c r="J12" i="42"/>
  <c r="K12" i="42" s="1"/>
  <c r="L12" i="42" s="1"/>
  <c r="J8" i="42"/>
  <c r="K8" i="42" s="1"/>
  <c r="L8" i="42" s="1"/>
  <c r="L10" i="42" s="1"/>
  <c r="V9" i="42"/>
  <c r="AF105" i="42" l="1"/>
  <c r="AA152" i="42"/>
  <c r="AA148" i="42"/>
  <c r="AA144" i="42"/>
  <c r="AA140" i="42"/>
  <c r="AA136" i="42"/>
  <c r="AA132" i="42"/>
  <c r="AA130" i="42"/>
  <c r="AF26" i="42"/>
  <c r="AA153" i="42"/>
  <c r="AA149" i="42"/>
  <c r="AA145" i="42"/>
  <c r="AA141" i="42"/>
  <c r="AA137" i="42"/>
  <c r="AA133" i="42"/>
  <c r="AA150" i="42"/>
  <c r="AA146" i="42"/>
  <c r="AA142" i="42"/>
  <c r="AA138" i="42"/>
  <c r="AA134" i="42"/>
  <c r="AA76" i="42"/>
  <c r="L26" i="42"/>
  <c r="AF112" i="42"/>
  <c r="AF114" i="42" s="1"/>
  <c r="AF155" i="42" s="1"/>
  <c r="L154" i="42"/>
  <c r="L155" i="42" s="1"/>
  <c r="Q154" i="42"/>
  <c r="Q74" i="42"/>
  <c r="Q26" i="42"/>
  <c r="Y112" i="42"/>
  <c r="AF52" i="42"/>
  <c r="AF54" i="42" s="1"/>
  <c r="L46" i="42"/>
  <c r="L47" i="42" s="1"/>
  <c r="AA12" i="42"/>
  <c r="AA56" i="42"/>
  <c r="AA116" i="42"/>
  <c r="AF56" i="42"/>
  <c r="AF74" i="42" s="1"/>
  <c r="Q114" i="42"/>
  <c r="Q155" i="42" s="1"/>
  <c r="Q52" i="42"/>
  <c r="Q54" i="42" s="1"/>
  <c r="AA52" i="42"/>
  <c r="X112" i="42"/>
  <c r="AF10" i="42"/>
  <c r="AF47" i="42" s="1"/>
  <c r="Q105" i="42"/>
  <c r="Q46" i="42"/>
  <c r="Q47" i="42" s="1"/>
  <c r="L105" i="42"/>
  <c r="L74" i="42"/>
  <c r="AF106" i="42" l="1"/>
  <c r="Q106" i="42"/>
  <c r="AA112" i="42"/>
  <c r="L106" i="42"/>
  <c r="K13" i="40"/>
  <c r="L13" i="40" s="1"/>
  <c r="J12" i="39"/>
  <c r="K12" i="39" s="1"/>
  <c r="K14" i="39" s="1"/>
  <c r="J12" i="41"/>
  <c r="K12" i="41" s="1"/>
  <c r="K14" i="41" s="1"/>
  <c r="J128" i="38"/>
  <c r="K128" i="38" s="1"/>
  <c r="L128" i="38" s="1"/>
  <c r="J129" i="38"/>
  <c r="K129" i="38" s="1"/>
  <c r="L129" i="38" s="1"/>
  <c r="J130" i="38"/>
  <c r="K130" i="38" s="1"/>
  <c r="L130" i="38" s="1"/>
  <c r="J131" i="38"/>
  <c r="K131" i="38" s="1"/>
  <c r="L131" i="38" s="1"/>
  <c r="J132" i="38"/>
  <c r="K132" i="38" s="1"/>
  <c r="L132" i="38" s="1"/>
  <c r="J134" i="38"/>
  <c r="K134" i="38" s="1"/>
  <c r="L134" i="38" s="1"/>
  <c r="J135" i="38"/>
  <c r="K135" i="38" s="1"/>
  <c r="L135" i="38" s="1"/>
  <c r="J136" i="38"/>
  <c r="K136" i="38" s="1"/>
  <c r="L136" i="38" s="1"/>
  <c r="J137" i="38"/>
  <c r="K137" i="38" s="1"/>
  <c r="L137" i="38" s="1"/>
  <c r="J138" i="38"/>
  <c r="K138" i="38" s="1"/>
  <c r="L138" i="38" s="1"/>
  <c r="J139" i="38"/>
  <c r="K139" i="38" s="1"/>
  <c r="L139" i="38" s="1"/>
  <c r="J140" i="38"/>
  <c r="K140" i="38" s="1"/>
  <c r="L140" i="38" s="1"/>
  <c r="J141" i="38"/>
  <c r="K141" i="38" s="1"/>
  <c r="L141" i="38" s="1"/>
  <c r="J142" i="38"/>
  <c r="K142" i="38" s="1"/>
  <c r="L142" i="38" s="1"/>
  <c r="J143" i="38"/>
  <c r="K143" i="38" s="1"/>
  <c r="L143" i="38" s="1"/>
  <c r="J144" i="38"/>
  <c r="K144" i="38" s="1"/>
  <c r="L144" i="38" s="1"/>
  <c r="J145" i="38"/>
  <c r="K145" i="38" s="1"/>
  <c r="L145" i="38" s="1"/>
  <c r="J146" i="38"/>
  <c r="K146" i="38" s="1"/>
  <c r="L146" i="38" s="1"/>
  <c r="J147" i="38"/>
  <c r="K147" i="38" s="1"/>
  <c r="L147" i="38" s="1"/>
  <c r="J148" i="38"/>
  <c r="K148" i="38" s="1"/>
  <c r="L148" i="38" s="1"/>
  <c r="J150" i="38"/>
  <c r="K150" i="38" s="1"/>
  <c r="L150" i="38" s="1"/>
  <c r="J151" i="38"/>
  <c r="K151" i="38" s="1"/>
  <c r="L151" i="38" s="1"/>
  <c r="J114" i="38"/>
  <c r="N111" i="38"/>
  <c r="J77" i="38"/>
  <c r="J78" i="38"/>
  <c r="J79" i="38"/>
  <c r="J80" i="38"/>
  <c r="J81" i="38"/>
  <c r="J82" i="38"/>
  <c r="J83" i="38"/>
  <c r="J85" i="38"/>
  <c r="J86" i="38"/>
  <c r="J88" i="38"/>
  <c r="J89" i="38"/>
  <c r="J90" i="38"/>
  <c r="J92" i="38"/>
  <c r="J93" i="38"/>
  <c r="J94" i="38"/>
  <c r="J95" i="38"/>
  <c r="J96" i="38"/>
  <c r="J97" i="38"/>
  <c r="J98" i="38"/>
  <c r="J100" i="38"/>
  <c r="J101" i="38"/>
  <c r="J102" i="38"/>
  <c r="J103" i="38"/>
  <c r="J75" i="38"/>
  <c r="K75" i="38" s="1"/>
  <c r="L75" i="38" s="1"/>
  <c r="N52" i="38"/>
  <c r="K53" i="37"/>
  <c r="N53" i="37" s="1"/>
  <c r="N51" i="38" s="1"/>
  <c r="O51" i="38" s="1"/>
  <c r="J28" i="38"/>
  <c r="K28" i="38" s="1"/>
  <c r="L28" i="38" s="1"/>
  <c r="T7" i="38"/>
  <c r="N8" i="38"/>
  <c r="K130" i="37"/>
  <c r="N130" i="37" s="1"/>
  <c r="N128" i="38" s="1"/>
  <c r="S128" i="38" s="1"/>
  <c r="I30" i="41" s="1"/>
  <c r="K131" i="37"/>
  <c r="N131" i="37" s="1"/>
  <c r="N129" i="38" s="1"/>
  <c r="S129" i="38" s="1"/>
  <c r="I31" i="41" s="1"/>
  <c r="K132" i="37"/>
  <c r="N132" i="37" s="1"/>
  <c r="N130" i="38" s="1"/>
  <c r="K133" i="37"/>
  <c r="N133" i="37" s="1"/>
  <c r="N131" i="38" s="1"/>
  <c r="S131" i="38" s="1"/>
  <c r="I33" i="41" s="1"/>
  <c r="K134" i="37"/>
  <c r="N134" i="37" s="1"/>
  <c r="N132" i="38" s="1"/>
  <c r="S132" i="38" s="1"/>
  <c r="I34" i="41" s="1"/>
  <c r="K135" i="37"/>
  <c r="N135" i="37" s="1"/>
  <c r="N133" i="38" s="1"/>
  <c r="S133" i="38" s="1"/>
  <c r="I35" i="41" s="1"/>
  <c r="K136" i="37"/>
  <c r="N136" i="37" s="1"/>
  <c r="N134" i="38" s="1"/>
  <c r="S134" i="38" s="1"/>
  <c r="I36" i="41" s="1"/>
  <c r="K137" i="37"/>
  <c r="N137" i="37"/>
  <c r="N135" i="38" s="1"/>
  <c r="K138" i="37"/>
  <c r="N138" i="37" s="1"/>
  <c r="N136" i="38" s="1"/>
  <c r="S136" i="38" s="1"/>
  <c r="I38" i="41" s="1"/>
  <c r="K139" i="37"/>
  <c r="N139" i="37" s="1"/>
  <c r="N137" i="38" s="1"/>
  <c r="S137" i="38" s="1"/>
  <c r="I39" i="41" s="1"/>
  <c r="K140" i="37"/>
  <c r="N140" i="37" s="1"/>
  <c r="N138" i="38" s="1"/>
  <c r="S138" i="38" s="1"/>
  <c r="I40" i="41" s="1"/>
  <c r="K141" i="37"/>
  <c r="N141" i="37" s="1"/>
  <c r="N139" i="38" s="1"/>
  <c r="S139" i="38" s="1"/>
  <c r="I41" i="41" s="1"/>
  <c r="K142" i="37"/>
  <c r="N142" i="37" s="1"/>
  <c r="N140" i="38" s="1"/>
  <c r="S140" i="38" s="1"/>
  <c r="I42" i="41" s="1"/>
  <c r="K143" i="37"/>
  <c r="N143" i="37" s="1"/>
  <c r="N141" i="38" s="1"/>
  <c r="S141" i="38" s="1"/>
  <c r="I43" i="41" s="1"/>
  <c r="K144" i="37"/>
  <c r="N144" i="37"/>
  <c r="N142" i="38" s="1"/>
  <c r="S142" i="38" s="1"/>
  <c r="I44" i="41" s="1"/>
  <c r="K145" i="37"/>
  <c r="N145" i="37" s="1"/>
  <c r="N143" i="38" s="1"/>
  <c r="S143" i="38" s="1"/>
  <c r="I45" i="41" s="1"/>
  <c r="K146" i="37"/>
  <c r="N146" i="37" s="1"/>
  <c r="N144" i="38" s="1"/>
  <c r="S144" i="38" s="1"/>
  <c r="I46" i="41" s="1"/>
  <c r="K147" i="37"/>
  <c r="N147" i="37" s="1"/>
  <c r="N145" i="38" s="1"/>
  <c r="S145" i="38" s="1"/>
  <c r="I47" i="41" s="1"/>
  <c r="K148" i="37"/>
  <c r="N148" i="37" s="1"/>
  <c r="N146" i="38" s="1"/>
  <c r="S146" i="38" s="1"/>
  <c r="I48" i="41" s="1"/>
  <c r="K149" i="37"/>
  <c r="N149" i="37" s="1"/>
  <c r="N147" i="38" s="1"/>
  <c r="S147" i="38" s="1"/>
  <c r="I49" i="41" s="1"/>
  <c r="K150" i="37"/>
  <c r="N150" i="37" s="1"/>
  <c r="N148" i="38" s="1"/>
  <c r="S148" i="38" s="1"/>
  <c r="I50" i="41" s="1"/>
  <c r="K151" i="37"/>
  <c r="N151" i="37" s="1"/>
  <c r="N149" i="38" s="1"/>
  <c r="S149" i="38" s="1"/>
  <c r="I51" i="41" s="1"/>
  <c r="K152" i="37"/>
  <c r="N152" i="37" s="1"/>
  <c r="N150" i="38" s="1"/>
  <c r="K153" i="37"/>
  <c r="N153" i="37" s="1"/>
  <c r="N151" i="38" s="1"/>
  <c r="S151" i="38" s="1"/>
  <c r="I53" i="41" s="1"/>
  <c r="K129" i="37"/>
  <c r="N129" i="37" s="1"/>
  <c r="N127" i="38" s="1"/>
  <c r="S127" i="38" s="1"/>
  <c r="I29" i="41" s="1"/>
  <c r="N116" i="37"/>
  <c r="N114" i="38" s="1"/>
  <c r="S114" i="38" s="1"/>
  <c r="I16" i="41" s="1"/>
  <c r="J16" i="41" s="1"/>
  <c r="K16" i="41" s="1"/>
  <c r="K112" i="37"/>
  <c r="N112" i="37" s="1"/>
  <c r="N110" i="38" s="1"/>
  <c r="O110" i="38" s="1"/>
  <c r="K104" i="37"/>
  <c r="N104" i="37" s="1"/>
  <c r="K78" i="37"/>
  <c r="N78" i="37" s="1"/>
  <c r="K79" i="37"/>
  <c r="N79" i="37" s="1"/>
  <c r="K80" i="37"/>
  <c r="N80" i="37" s="1"/>
  <c r="K81" i="37"/>
  <c r="N81" i="37" s="1"/>
  <c r="K82" i="37"/>
  <c r="N82" i="37" s="1"/>
  <c r="K83" i="37"/>
  <c r="N83" i="37" s="1"/>
  <c r="K84" i="37"/>
  <c r="N84" i="37" s="1"/>
  <c r="N82" i="38" s="1"/>
  <c r="K85" i="37"/>
  <c r="N85" i="37" s="1"/>
  <c r="K86" i="37"/>
  <c r="N86" i="37" s="1"/>
  <c r="K87" i="37"/>
  <c r="N87" i="37" s="1"/>
  <c r="N85" i="38" s="1"/>
  <c r="K88" i="37"/>
  <c r="N88" i="37" s="1"/>
  <c r="N86" i="38" s="1"/>
  <c r="S86" i="38" s="1"/>
  <c r="J48" i="40" s="1"/>
  <c r="K89" i="37"/>
  <c r="N89" i="37" s="1"/>
  <c r="N87" i="38" s="1"/>
  <c r="S87" i="38" s="1"/>
  <c r="J49" i="40" s="1"/>
  <c r="K90" i="37"/>
  <c r="N90" i="37" s="1"/>
  <c r="N88" i="38" s="1"/>
  <c r="S88" i="38" s="1"/>
  <c r="J50" i="40" s="1"/>
  <c r="K91" i="37"/>
  <c r="N91" i="37" s="1"/>
  <c r="N89" i="38" s="1"/>
  <c r="K92" i="37"/>
  <c r="N92" i="37" s="1"/>
  <c r="K93" i="37"/>
  <c r="N93" i="37" s="1"/>
  <c r="K94" i="37"/>
  <c r="N94" i="37" s="1"/>
  <c r="N92" i="38" s="1"/>
  <c r="S92" i="38" s="1"/>
  <c r="J54" i="40" s="1"/>
  <c r="K95" i="37"/>
  <c r="N95" i="37" s="1"/>
  <c r="N93" i="38" s="1"/>
  <c r="S93" i="38" s="1"/>
  <c r="J55" i="40" s="1"/>
  <c r="K96" i="37"/>
  <c r="N96" i="37" s="1"/>
  <c r="N94" i="38" s="1"/>
  <c r="S94" i="38" s="1"/>
  <c r="J56" i="40" s="1"/>
  <c r="K97" i="37"/>
  <c r="N97" i="37" s="1"/>
  <c r="N95" i="38" s="1"/>
  <c r="S95" i="38" s="1"/>
  <c r="J57" i="40" s="1"/>
  <c r="K98" i="37"/>
  <c r="N98" i="37" s="1"/>
  <c r="N96" i="38" s="1"/>
  <c r="S96" i="38" s="1"/>
  <c r="J58" i="40" s="1"/>
  <c r="K99" i="37"/>
  <c r="N99" i="37" s="1"/>
  <c r="N97" i="38" s="1"/>
  <c r="K100" i="37"/>
  <c r="N100" i="37" s="1"/>
  <c r="N98" i="38" s="1"/>
  <c r="S98" i="38" s="1"/>
  <c r="J60" i="40" s="1"/>
  <c r="K101" i="37"/>
  <c r="N101" i="37" s="1"/>
  <c r="K102" i="37"/>
  <c r="N102" i="37" s="1"/>
  <c r="N100" i="38" s="1"/>
  <c r="S100" i="38" s="1"/>
  <c r="J62" i="40" s="1"/>
  <c r="K103" i="37"/>
  <c r="N103" i="37" s="1"/>
  <c r="K105" i="37"/>
  <c r="N105" i="37" s="1"/>
  <c r="N103" i="38" s="1"/>
  <c r="S103" i="38" s="1"/>
  <c r="J65" i="40" s="1"/>
  <c r="K77" i="37"/>
  <c r="N77" i="37" s="1"/>
  <c r="N75" i="38" s="1"/>
  <c r="S75" i="38" s="1"/>
  <c r="J37" i="40" s="1"/>
  <c r="K68" i="37"/>
  <c r="N68" i="37" s="1"/>
  <c r="N66" i="38" s="1"/>
  <c r="K57" i="37"/>
  <c r="N57" i="37" s="1"/>
  <c r="N55" i="38" s="1"/>
  <c r="S55" i="38" s="1"/>
  <c r="J17" i="40" s="1"/>
  <c r="K17" i="40" s="1"/>
  <c r="L17" i="40" s="1"/>
  <c r="N9" i="37"/>
  <c r="K34" i="37"/>
  <c r="N34" i="37" s="1"/>
  <c r="N32" i="38" s="1"/>
  <c r="S32" i="38" s="1"/>
  <c r="I37" i="39" s="1"/>
  <c r="K35" i="37"/>
  <c r="N35" i="37" s="1"/>
  <c r="N33" i="38" s="1"/>
  <c r="K36" i="37"/>
  <c r="N36" i="37" s="1"/>
  <c r="N34" i="38" s="1"/>
  <c r="S34" i="38" s="1"/>
  <c r="I39" i="39" s="1"/>
  <c r="K37" i="37"/>
  <c r="N37" i="37" s="1"/>
  <c r="N35" i="38" s="1"/>
  <c r="S35" i="38" s="1"/>
  <c r="I40" i="39" s="1"/>
  <c r="K38" i="37"/>
  <c r="N38" i="37" s="1"/>
  <c r="N36" i="38" s="1"/>
  <c r="K39" i="37"/>
  <c r="N39" i="37" s="1"/>
  <c r="N37" i="38" s="1"/>
  <c r="S37" i="38" s="1"/>
  <c r="I42" i="39" s="1"/>
  <c r="K40" i="37"/>
  <c r="N40" i="37" s="1"/>
  <c r="N38" i="38" s="1"/>
  <c r="S38" i="38" s="1"/>
  <c r="I43" i="39" s="1"/>
  <c r="K41" i="37"/>
  <c r="N41" i="37" s="1"/>
  <c r="N39" i="38" s="1"/>
  <c r="K42" i="37"/>
  <c r="N42" i="37" s="1"/>
  <c r="N40" i="38" s="1"/>
  <c r="S40" i="38" s="1"/>
  <c r="I45" i="39" s="1"/>
  <c r="K43" i="37"/>
  <c r="N43" i="37" s="1"/>
  <c r="N41" i="38" s="1"/>
  <c r="K44" i="37"/>
  <c r="N44" i="37" s="1"/>
  <c r="N42" i="38" s="1"/>
  <c r="K45" i="37"/>
  <c r="N45" i="37" s="1"/>
  <c r="N43" i="38" s="1"/>
  <c r="S43" i="38" s="1"/>
  <c r="I48" i="39" s="1"/>
  <c r="K46" i="37"/>
  <c r="N46" i="37" s="1"/>
  <c r="N44" i="38" s="1"/>
  <c r="K33" i="37"/>
  <c r="N33" i="37" s="1"/>
  <c r="N31" i="38" s="1"/>
  <c r="K30" i="37"/>
  <c r="N30" i="37" s="1"/>
  <c r="N28" i="38" s="1"/>
  <c r="K31" i="37"/>
  <c r="N31" i="37" s="1"/>
  <c r="N29" i="38" s="1"/>
  <c r="S29" i="38" s="1"/>
  <c r="I34" i="39" s="1"/>
  <c r="K32" i="37"/>
  <c r="N32" i="37" s="1"/>
  <c r="N30" i="38" s="1"/>
  <c r="K29" i="37"/>
  <c r="N29" i="37" s="1"/>
  <c r="N27" i="38" s="1"/>
  <c r="S27" i="38" s="1"/>
  <c r="I32" i="39" s="1"/>
  <c r="K24" i="37"/>
  <c r="N24" i="37" s="1"/>
  <c r="K13" i="37"/>
  <c r="N13" i="37" s="1"/>
  <c r="P10" i="37"/>
  <c r="Q10" i="37" s="1"/>
  <c r="T38" i="38" l="1"/>
  <c r="O41" i="38"/>
  <c r="P41" i="38" s="1"/>
  <c r="Q41" i="38" s="1"/>
  <c r="S41" i="38"/>
  <c r="I46" i="39" s="1"/>
  <c r="O39" i="38"/>
  <c r="P39" i="38" s="1"/>
  <c r="Q39" i="38" s="1"/>
  <c r="S39" i="38"/>
  <c r="I44" i="39" s="1"/>
  <c r="O33" i="38"/>
  <c r="P33" i="38" s="1"/>
  <c r="Q33" i="38" s="1"/>
  <c r="S33" i="38"/>
  <c r="I38" i="39" s="1"/>
  <c r="J38" i="39" s="1"/>
  <c r="K38" i="39" s="1"/>
  <c r="O42" i="38"/>
  <c r="P42" i="38" s="1"/>
  <c r="Q42" i="38" s="1"/>
  <c r="S42" i="38"/>
  <c r="I47" i="39" s="1"/>
  <c r="O30" i="38"/>
  <c r="S30" i="38"/>
  <c r="I35" i="39" s="1"/>
  <c r="O28" i="38"/>
  <c r="P28" i="38" s="1"/>
  <c r="Q28" i="38" s="1"/>
  <c r="S28" i="38"/>
  <c r="I33" i="39" s="1"/>
  <c r="J33" i="39" s="1"/>
  <c r="K33" i="39" s="1"/>
  <c r="O31" i="38"/>
  <c r="P31" i="38" s="1"/>
  <c r="Q31" i="38" s="1"/>
  <c r="S31" i="38"/>
  <c r="I36" i="39" s="1"/>
  <c r="O66" i="38"/>
  <c r="P66" i="38" s="1"/>
  <c r="Q66" i="38" s="1"/>
  <c r="S66" i="38"/>
  <c r="J28" i="40" s="1"/>
  <c r="K28" i="40" s="1"/>
  <c r="L28" i="40" s="1"/>
  <c r="O44" i="38"/>
  <c r="P44" i="38" s="1"/>
  <c r="Q44" i="38" s="1"/>
  <c r="S44" i="38"/>
  <c r="I49" i="39" s="1"/>
  <c r="O36" i="38"/>
  <c r="P36" i="38" s="1"/>
  <c r="Q36" i="38" s="1"/>
  <c r="S36" i="38"/>
  <c r="I41" i="39" s="1"/>
  <c r="N102" i="38"/>
  <c r="N91" i="38"/>
  <c r="N81" i="38"/>
  <c r="O81" i="38" s="1"/>
  <c r="P81" i="38" s="1"/>
  <c r="Q81" i="38" s="1"/>
  <c r="N77" i="38"/>
  <c r="O77" i="38" s="1"/>
  <c r="P77" i="38" s="1"/>
  <c r="Q77" i="38" s="1"/>
  <c r="N90" i="38"/>
  <c r="N80" i="38"/>
  <c r="S80" i="38" s="1"/>
  <c r="J42" i="40" s="1"/>
  <c r="N76" i="38"/>
  <c r="O76" i="38" s="1"/>
  <c r="P76" i="38" s="1"/>
  <c r="Q76" i="38" s="1"/>
  <c r="N83" i="38"/>
  <c r="O83" i="38" s="1"/>
  <c r="P83" i="38" s="1"/>
  <c r="Q83" i="38" s="1"/>
  <c r="N79" i="38"/>
  <c r="O79" i="38" s="1"/>
  <c r="P79" i="38" s="1"/>
  <c r="Q79" i="38" s="1"/>
  <c r="T110" i="38"/>
  <c r="U110" i="38" s="1"/>
  <c r="V110" i="38" s="1"/>
  <c r="P13" i="37"/>
  <c r="Q13" i="37" s="1"/>
  <c r="N11" i="38"/>
  <c r="P25" i="37"/>
  <c r="Q25" i="37" s="1"/>
  <c r="N22" i="38"/>
  <c r="N101" i="38"/>
  <c r="S101" i="38" s="1"/>
  <c r="J63" i="40" s="1"/>
  <c r="N84" i="38"/>
  <c r="T84" i="38" s="1"/>
  <c r="U84" i="38" s="1"/>
  <c r="V84" i="38" s="1"/>
  <c r="P9" i="37"/>
  <c r="Q9" i="37" s="1"/>
  <c r="N7" i="38"/>
  <c r="O7" i="38" s="1"/>
  <c r="N99" i="38"/>
  <c r="T99" i="38" s="1"/>
  <c r="U99" i="38" s="1"/>
  <c r="V99" i="38" s="1"/>
  <c r="N78" i="38"/>
  <c r="S78" i="38" s="1"/>
  <c r="J40" i="40" s="1"/>
  <c r="J44" i="38"/>
  <c r="K44" i="38" s="1"/>
  <c r="L44" i="38" s="1"/>
  <c r="P51" i="38"/>
  <c r="Q51" i="38" s="1"/>
  <c r="J55" i="38"/>
  <c r="K55" i="38" s="1"/>
  <c r="L55" i="38" s="1"/>
  <c r="J110" i="38"/>
  <c r="K110" i="38" s="1"/>
  <c r="L110" i="38" s="1"/>
  <c r="J66" i="38"/>
  <c r="K66" i="38" s="1"/>
  <c r="L66" i="38" s="1"/>
  <c r="J7" i="38"/>
  <c r="K7" i="38" s="1"/>
  <c r="L7" i="38" s="1"/>
  <c r="T94" i="38"/>
  <c r="U94" i="38" s="1"/>
  <c r="V94" i="38" s="1"/>
  <c r="O94" i="38"/>
  <c r="P94" i="38" s="1"/>
  <c r="Q94" i="38" s="1"/>
  <c r="O96" i="38"/>
  <c r="P96" i="38" s="1"/>
  <c r="Q96" i="38" s="1"/>
  <c r="K51" i="40"/>
  <c r="L51" i="40" s="1"/>
  <c r="T76" i="38"/>
  <c r="U76" i="38" s="1"/>
  <c r="V76" i="38" s="1"/>
  <c r="O97" i="38"/>
  <c r="P97" i="38" s="1"/>
  <c r="Q97" i="38" s="1"/>
  <c r="O86" i="38"/>
  <c r="P86" i="38" s="1"/>
  <c r="Q86" i="38" s="1"/>
  <c r="O132" i="38"/>
  <c r="P132" i="38" s="1"/>
  <c r="Q132" i="38" s="1"/>
  <c r="O34" i="38"/>
  <c r="P34" i="38" s="1"/>
  <c r="Q34" i="38" s="1"/>
  <c r="O40" i="38"/>
  <c r="P40" i="38" s="1"/>
  <c r="Q40" i="38" s="1"/>
  <c r="O88" i="38"/>
  <c r="P88" i="38" s="1"/>
  <c r="Q88" i="38" s="1"/>
  <c r="O134" i="38"/>
  <c r="P134" i="38" s="1"/>
  <c r="Q134" i="38" s="1"/>
  <c r="O138" i="38"/>
  <c r="P138" i="38" s="1"/>
  <c r="Q138" i="38" s="1"/>
  <c r="O130" i="38"/>
  <c r="P130" i="38" s="1"/>
  <c r="Q130" i="38" s="1"/>
  <c r="O32" i="38"/>
  <c r="P32" i="38" s="1"/>
  <c r="Q32" i="38" s="1"/>
  <c r="O43" i="38"/>
  <c r="P43" i="38" s="1"/>
  <c r="Q43" i="38" s="1"/>
  <c r="O35" i="38"/>
  <c r="P35" i="38" s="1"/>
  <c r="Q35" i="38" s="1"/>
  <c r="O136" i="38"/>
  <c r="P136" i="38" s="1"/>
  <c r="Q136" i="38" s="1"/>
  <c r="O143" i="38"/>
  <c r="P143" i="38" s="1"/>
  <c r="Q143" i="38" s="1"/>
  <c r="J29" i="38"/>
  <c r="P30" i="38"/>
  <c r="Q30" i="38" s="1"/>
  <c r="O93" i="38"/>
  <c r="P93" i="38" s="1"/>
  <c r="Q93" i="38" s="1"/>
  <c r="J84" i="38"/>
  <c r="O75" i="38"/>
  <c r="P75" i="38" s="1"/>
  <c r="Q75" i="38" s="1"/>
  <c r="O100" i="38"/>
  <c r="P100" i="38" s="1"/>
  <c r="Q100" i="38" s="1"/>
  <c r="O92" i="38"/>
  <c r="P92" i="38" s="1"/>
  <c r="Q92" i="38" s="1"/>
  <c r="O85" i="38"/>
  <c r="P85" i="38" s="1"/>
  <c r="Q85" i="38" s="1"/>
  <c r="O82" i="38"/>
  <c r="P82" i="38" s="1"/>
  <c r="Q82" i="38" s="1"/>
  <c r="O150" i="38"/>
  <c r="P150" i="38" s="1"/>
  <c r="Q150" i="38" s="1"/>
  <c r="O145" i="38"/>
  <c r="P145" i="38" s="1"/>
  <c r="Q145" i="38" s="1"/>
  <c r="O142" i="38"/>
  <c r="P142" i="38" s="1"/>
  <c r="Q142" i="38" s="1"/>
  <c r="O137" i="38"/>
  <c r="P137" i="38" s="1"/>
  <c r="Q137" i="38" s="1"/>
  <c r="O135" i="38"/>
  <c r="P135" i="38" s="1"/>
  <c r="Q135" i="38" s="1"/>
  <c r="O133" i="38"/>
  <c r="P133" i="38" s="1"/>
  <c r="Q133" i="38" s="1"/>
  <c r="O131" i="38"/>
  <c r="P131" i="38" s="1"/>
  <c r="Q131" i="38" s="1"/>
  <c r="O129" i="38"/>
  <c r="P129" i="38" s="1"/>
  <c r="Q129" i="38" s="1"/>
  <c r="J34" i="38"/>
  <c r="K34" i="38" s="1"/>
  <c r="L34" i="38" s="1"/>
  <c r="O89" i="38"/>
  <c r="P89" i="38" s="1"/>
  <c r="Q89" i="38" s="1"/>
  <c r="O98" i="38"/>
  <c r="P98" i="38" s="1"/>
  <c r="Q98" i="38" s="1"/>
  <c r="O148" i="38"/>
  <c r="P148" i="38" s="1"/>
  <c r="Q148" i="38" s="1"/>
  <c r="J33" i="38"/>
  <c r="K33" i="38" s="1"/>
  <c r="L33" i="38" s="1"/>
  <c r="O38" i="38"/>
  <c r="P38" i="38" s="1"/>
  <c r="Q38" i="38" s="1"/>
  <c r="O27" i="38"/>
  <c r="P27" i="38" s="1"/>
  <c r="Q27" i="38" s="1"/>
  <c r="O103" i="38"/>
  <c r="P103" i="38" s="1"/>
  <c r="Q103" i="38" s="1"/>
  <c r="T103" i="38"/>
  <c r="U103" i="38" s="1"/>
  <c r="V103" i="38" s="1"/>
  <c r="T147" i="38"/>
  <c r="O147" i="38"/>
  <c r="P147" i="38" s="1"/>
  <c r="Q147" i="38" s="1"/>
  <c r="O144" i="38"/>
  <c r="P144" i="38" s="1"/>
  <c r="Q144" i="38" s="1"/>
  <c r="O139" i="38"/>
  <c r="P139" i="38" s="1"/>
  <c r="Q139" i="38" s="1"/>
  <c r="O29" i="38"/>
  <c r="P29" i="38" s="1"/>
  <c r="Q29" i="38" s="1"/>
  <c r="K56" i="40"/>
  <c r="L56" i="40" s="1"/>
  <c r="O87" i="38"/>
  <c r="P87" i="38" s="1"/>
  <c r="Q87" i="38" s="1"/>
  <c r="O95" i="38"/>
  <c r="P95" i="38" s="1"/>
  <c r="Q95" i="38" s="1"/>
  <c r="O151" i="38"/>
  <c r="P151" i="38" s="1"/>
  <c r="Q151" i="38" s="1"/>
  <c r="O140" i="38"/>
  <c r="P140" i="38" s="1"/>
  <c r="Q140" i="38" s="1"/>
  <c r="J46" i="39"/>
  <c r="K46" i="39" s="1"/>
  <c r="J41" i="38"/>
  <c r="K41" i="38" s="1"/>
  <c r="L41" i="38" s="1"/>
  <c r="T95" i="38"/>
  <c r="U95" i="38" s="1"/>
  <c r="V95" i="38" s="1"/>
  <c r="O37" i="38"/>
  <c r="P37" i="38" s="1"/>
  <c r="Q37" i="38" s="1"/>
  <c r="O127" i="38"/>
  <c r="P127" i="38" s="1"/>
  <c r="Q127" i="38" s="1"/>
  <c r="O149" i="38"/>
  <c r="P149" i="38" s="1"/>
  <c r="Q149" i="38" s="1"/>
  <c r="O146" i="38"/>
  <c r="P146" i="38" s="1"/>
  <c r="Q146" i="38" s="1"/>
  <c r="T146" i="38"/>
  <c r="O141" i="38"/>
  <c r="P141" i="38" s="1"/>
  <c r="Q141" i="38" s="1"/>
  <c r="O128" i="38"/>
  <c r="P128" i="38" s="1"/>
  <c r="Q128" i="38" s="1"/>
  <c r="J11" i="38"/>
  <c r="K11" i="38" s="1"/>
  <c r="L11" i="38" s="1"/>
  <c r="J42" i="38"/>
  <c r="K42" i="38" s="1"/>
  <c r="L42" i="38" s="1"/>
  <c r="T42" i="38"/>
  <c r="U42" i="38" s="1"/>
  <c r="V42" i="38" s="1"/>
  <c r="T30" i="38"/>
  <c r="U30" i="38" s="1"/>
  <c r="V30" i="38" s="1"/>
  <c r="J35" i="39"/>
  <c r="K35" i="39" s="1"/>
  <c r="J38" i="38"/>
  <c r="K38" i="38" s="1"/>
  <c r="L38" i="38" s="1"/>
  <c r="T92" i="38"/>
  <c r="U92" i="38" s="1"/>
  <c r="V92" i="38" s="1"/>
  <c r="T114" i="38"/>
  <c r="U114" i="38" s="1"/>
  <c r="V114" i="38" s="1"/>
  <c r="J51" i="38"/>
  <c r="K51" i="38" s="1"/>
  <c r="L51" i="38" s="1"/>
  <c r="T81" i="38"/>
  <c r="U81" i="38" s="1"/>
  <c r="V81" i="38" s="1"/>
  <c r="P110" i="38"/>
  <c r="Q110" i="38" s="1"/>
  <c r="J29" i="41"/>
  <c r="K29" i="41" s="1"/>
  <c r="T51" i="38"/>
  <c r="U51" i="38" s="1"/>
  <c r="V51" i="38" s="1"/>
  <c r="T140" i="38"/>
  <c r="U140" i="38" s="1"/>
  <c r="V140" i="38" s="1"/>
  <c r="J35" i="38"/>
  <c r="K35" i="38" s="1"/>
  <c r="L35" i="38" s="1"/>
  <c r="K37" i="40"/>
  <c r="L37" i="40" s="1"/>
  <c r="J99" i="38"/>
  <c r="K99" i="38" s="1"/>
  <c r="L99" i="38" s="1"/>
  <c r="T150" i="38"/>
  <c r="T141" i="38"/>
  <c r="T130" i="38"/>
  <c r="J42" i="39"/>
  <c r="K42" i="39" s="1"/>
  <c r="T37" i="38"/>
  <c r="U37" i="38" s="1"/>
  <c r="V37" i="38" s="1"/>
  <c r="T44" i="38"/>
  <c r="U44" i="38" s="1"/>
  <c r="V44" i="38" s="1"/>
  <c r="J49" i="39"/>
  <c r="K49" i="39" s="1"/>
  <c r="K38" i="40"/>
  <c r="L38" i="40" s="1"/>
  <c r="J48" i="39"/>
  <c r="K48" i="39" s="1"/>
  <c r="T43" i="38"/>
  <c r="U43" i="38" s="1"/>
  <c r="V43" i="38" s="1"/>
  <c r="J91" i="38"/>
  <c r="K91" i="38" s="1"/>
  <c r="L91" i="38" s="1"/>
  <c r="J40" i="38"/>
  <c r="K40" i="38" s="1"/>
  <c r="L40" i="38" s="1"/>
  <c r="J32" i="38"/>
  <c r="K32" i="38" s="1"/>
  <c r="L32" i="38" s="1"/>
  <c r="T34" i="38"/>
  <c r="U34" i="38" s="1"/>
  <c r="V34" i="38" s="1"/>
  <c r="J39" i="39"/>
  <c r="K39" i="39" s="1"/>
  <c r="J22" i="38"/>
  <c r="K22" i="38" s="1"/>
  <c r="L22" i="38" s="1"/>
  <c r="J39" i="38"/>
  <c r="K39" i="38" s="1"/>
  <c r="L39" i="38" s="1"/>
  <c r="J149" i="38"/>
  <c r="K149" i="38" s="1"/>
  <c r="L149" i="38" s="1"/>
  <c r="J133" i="38"/>
  <c r="K133" i="38" s="1"/>
  <c r="L133" i="38" s="1"/>
  <c r="T36" i="38"/>
  <c r="U36" i="38" s="1"/>
  <c r="V36" i="38" s="1"/>
  <c r="J41" i="39"/>
  <c r="K41" i="39" s="1"/>
  <c r="J87" i="38"/>
  <c r="K87" i="38" s="1"/>
  <c r="L87" i="38" s="1"/>
  <c r="J47" i="39"/>
  <c r="K47" i="39" s="1"/>
  <c r="J31" i="38"/>
  <c r="K31" i="38" s="1"/>
  <c r="L31" i="38" s="1"/>
  <c r="T55" i="38"/>
  <c r="U55" i="38" s="1"/>
  <c r="V55" i="38" s="1"/>
  <c r="J43" i="39"/>
  <c r="K43" i="39" s="1"/>
  <c r="K95" i="38"/>
  <c r="L95" i="38" s="1"/>
  <c r="K85" i="38"/>
  <c r="L85" i="38" s="1"/>
  <c r="K77" i="38"/>
  <c r="L77" i="38" s="1"/>
  <c r="K100" i="38"/>
  <c r="L100" i="38" s="1"/>
  <c r="J27" i="38"/>
  <c r="K27" i="38" s="1"/>
  <c r="L27" i="38" s="1"/>
  <c r="J37" i="38"/>
  <c r="K37" i="38" s="1"/>
  <c r="L37" i="38" s="1"/>
  <c r="J30" i="38"/>
  <c r="K30" i="38" s="1"/>
  <c r="L30" i="38" s="1"/>
  <c r="K93" i="38"/>
  <c r="L93" i="38" s="1"/>
  <c r="K89" i="38"/>
  <c r="L89" i="38" s="1"/>
  <c r="J76" i="38"/>
  <c r="K76" i="38" s="1"/>
  <c r="L76" i="38" s="1"/>
  <c r="K81" i="38"/>
  <c r="L81" i="38" s="1"/>
  <c r="K102" i="38"/>
  <c r="L102" i="38" s="1"/>
  <c r="K92" i="38"/>
  <c r="L92" i="38" s="1"/>
  <c r="K88" i="38"/>
  <c r="L88" i="38" s="1"/>
  <c r="J43" i="38"/>
  <c r="K43" i="38" s="1"/>
  <c r="L43" i="38" s="1"/>
  <c r="J36" i="38"/>
  <c r="K36" i="38" s="1"/>
  <c r="L36" i="38" s="1"/>
  <c r="K101" i="38"/>
  <c r="L101" i="38" s="1"/>
  <c r="K97" i="38"/>
  <c r="L97" i="38" s="1"/>
  <c r="K86" i="38"/>
  <c r="L86" i="38" s="1"/>
  <c r="K84" i="38"/>
  <c r="L84" i="38" s="1"/>
  <c r="K82" i="38"/>
  <c r="L82" i="38" s="1"/>
  <c r="K80" i="38"/>
  <c r="L80" i="38" s="1"/>
  <c r="K78" i="38"/>
  <c r="L78" i="38" s="1"/>
  <c r="J127" i="38"/>
  <c r="K127" i="38" s="1"/>
  <c r="L127" i="38" s="1"/>
  <c r="K96" i="38"/>
  <c r="L96" i="38" s="1"/>
  <c r="K29" i="38"/>
  <c r="L29" i="38" s="1"/>
  <c r="K90" i="38"/>
  <c r="L90" i="38" s="1"/>
  <c r="K83" i="38"/>
  <c r="L83" i="38" s="1"/>
  <c r="K79" i="38"/>
  <c r="L79" i="38" s="1"/>
  <c r="U7" i="38"/>
  <c r="V7" i="38" s="1"/>
  <c r="J33" i="41"/>
  <c r="K33" i="41" s="1"/>
  <c r="K103" i="38"/>
  <c r="L103" i="38" s="1"/>
  <c r="K98" i="38"/>
  <c r="L98" i="38" s="1"/>
  <c r="K94" i="38"/>
  <c r="L94" i="38" s="1"/>
  <c r="U38" i="38"/>
  <c r="V38" i="38" s="1"/>
  <c r="K114" i="38"/>
  <c r="L114" i="38" s="1"/>
  <c r="O114" i="38"/>
  <c r="P114" i="38" s="1"/>
  <c r="Q114" i="38" s="1"/>
  <c r="O55" i="38"/>
  <c r="P55" i="38" s="1"/>
  <c r="Q55" i="38" s="1"/>
  <c r="T28" i="38" l="1"/>
  <c r="U28" i="38" s="1"/>
  <c r="V28" i="38" s="1"/>
  <c r="O101" i="38"/>
  <c r="P101" i="38" s="1"/>
  <c r="Q101" i="38" s="1"/>
  <c r="P7" i="38"/>
  <c r="Q7" i="38" s="1"/>
  <c r="O78" i="38"/>
  <c r="P78" i="38" s="1"/>
  <c r="Q78" i="38" s="1"/>
  <c r="O102" i="38"/>
  <c r="P102" i="38" s="1"/>
  <c r="Q102" i="38" s="1"/>
  <c r="S102" i="38"/>
  <c r="O22" i="38"/>
  <c r="P22" i="38" s="1"/>
  <c r="Q22" i="38" s="1"/>
  <c r="S22" i="38"/>
  <c r="I27" i="39" s="1"/>
  <c r="J27" i="39" s="1"/>
  <c r="K27" i="39" s="1"/>
  <c r="O90" i="38"/>
  <c r="P90" i="38" s="1"/>
  <c r="Q90" i="38" s="1"/>
  <c r="S90" i="38"/>
  <c r="J52" i="40" s="1"/>
  <c r="K52" i="40" s="1"/>
  <c r="L52" i="40" s="1"/>
  <c r="O11" i="38"/>
  <c r="P11" i="38" s="1"/>
  <c r="Q11" i="38" s="1"/>
  <c r="S11" i="38"/>
  <c r="J32" i="41"/>
  <c r="K32" i="41" s="1"/>
  <c r="O80" i="38"/>
  <c r="P80" i="38" s="1"/>
  <c r="Q80" i="38" s="1"/>
  <c r="O91" i="38"/>
  <c r="P91" i="38" s="1"/>
  <c r="Q91" i="38" s="1"/>
  <c r="K43" i="40"/>
  <c r="L43" i="40" s="1"/>
  <c r="O99" i="38"/>
  <c r="P99" i="38" s="1"/>
  <c r="Q99" i="38" s="1"/>
  <c r="O84" i="38"/>
  <c r="P84" i="38" s="1"/>
  <c r="Q84" i="38" s="1"/>
  <c r="J42" i="41"/>
  <c r="K42" i="41" s="1"/>
  <c r="K65" i="40"/>
  <c r="L65" i="40" s="1"/>
  <c r="K57" i="40"/>
  <c r="L57" i="40" s="1"/>
  <c r="T41" i="38"/>
  <c r="U41" i="38" s="1"/>
  <c r="V41" i="38" s="1"/>
  <c r="K54" i="40"/>
  <c r="L54" i="40" s="1"/>
  <c r="T127" i="38"/>
  <c r="U127" i="38" s="1"/>
  <c r="V127" i="38" s="1"/>
  <c r="T89" i="38"/>
  <c r="U89" i="38" s="1"/>
  <c r="V89" i="38" s="1"/>
  <c r="K61" i="40"/>
  <c r="L61" i="40" s="1"/>
  <c r="T33" i="38"/>
  <c r="U33" i="38" s="1"/>
  <c r="V33" i="38" s="1"/>
  <c r="U141" i="38"/>
  <c r="V141" i="38" s="1"/>
  <c r="J52" i="41"/>
  <c r="K52" i="41" s="1"/>
  <c r="U147" i="38"/>
  <c r="V147" i="38" s="1"/>
  <c r="J43" i="41"/>
  <c r="K43" i="41" s="1"/>
  <c r="U146" i="38"/>
  <c r="V146" i="38" s="1"/>
  <c r="J48" i="41"/>
  <c r="K48" i="41" s="1"/>
  <c r="U130" i="38"/>
  <c r="V130" i="38" s="1"/>
  <c r="U150" i="38"/>
  <c r="V150" i="38" s="1"/>
  <c r="K46" i="40"/>
  <c r="L46" i="40" s="1"/>
  <c r="T75" i="38"/>
  <c r="U75" i="38" s="1"/>
  <c r="V75" i="38" s="1"/>
  <c r="T66" i="38"/>
  <c r="U66" i="38" s="1"/>
  <c r="K44" i="40"/>
  <c r="L44" i="40" s="1"/>
  <c r="T82" i="38"/>
  <c r="U82" i="38" s="1"/>
  <c r="V82" i="38" s="1"/>
  <c r="T93" i="38"/>
  <c r="U93" i="38" s="1"/>
  <c r="V93" i="38" s="1"/>
  <c r="K55" i="40"/>
  <c r="L55" i="40" s="1"/>
  <c r="J40" i="39"/>
  <c r="K40" i="39" s="1"/>
  <c r="T35" i="38"/>
  <c r="U35" i="38" s="1"/>
  <c r="V35" i="38" s="1"/>
  <c r="T131" i="38"/>
  <c r="U131" i="38" s="1"/>
  <c r="V131" i="38" s="1"/>
  <c r="J45" i="41"/>
  <c r="K45" i="41" s="1"/>
  <c r="T143" i="38"/>
  <c r="U143" i="38" s="1"/>
  <c r="V143" i="38" s="1"/>
  <c r="T78" i="38"/>
  <c r="U78" i="38" s="1"/>
  <c r="V78" i="38" s="1"/>
  <c r="K40" i="40"/>
  <c r="L40" i="40" s="1"/>
  <c r="T134" i="38"/>
  <c r="U134" i="38" s="1"/>
  <c r="V134" i="38" s="1"/>
  <c r="J36" i="41"/>
  <c r="K36" i="41" s="1"/>
  <c r="J34" i="39"/>
  <c r="K34" i="39" s="1"/>
  <c r="T29" i="38"/>
  <c r="U29" i="38" s="1"/>
  <c r="V29" i="38" s="1"/>
  <c r="J39" i="41"/>
  <c r="K39" i="41" s="1"/>
  <c r="T137" i="38"/>
  <c r="U137" i="38" s="1"/>
  <c r="V137" i="38" s="1"/>
  <c r="J49" i="41"/>
  <c r="K49" i="41" s="1"/>
  <c r="T101" i="38"/>
  <c r="U101" i="38" s="1"/>
  <c r="V101" i="38" s="1"/>
  <c r="K63" i="40"/>
  <c r="L63" i="40" s="1"/>
  <c r="J44" i="39"/>
  <c r="K44" i="39" s="1"/>
  <c r="T39" i="38"/>
  <c r="U39" i="38" s="1"/>
  <c r="V39" i="38" s="1"/>
  <c r="T144" i="38"/>
  <c r="U144" i="38" s="1"/>
  <c r="V144" i="38" s="1"/>
  <c r="J46" i="41"/>
  <c r="K46" i="41" s="1"/>
  <c r="T91" i="38"/>
  <c r="U91" i="38" s="1"/>
  <c r="V91" i="38" s="1"/>
  <c r="K53" i="40"/>
  <c r="L53" i="40" s="1"/>
  <c r="T97" i="38"/>
  <c r="U97" i="38" s="1"/>
  <c r="V97" i="38" s="1"/>
  <c r="K59" i="40"/>
  <c r="L59" i="40" s="1"/>
  <c r="T132" i="38"/>
  <c r="U132" i="38" s="1"/>
  <c r="V132" i="38" s="1"/>
  <c r="J34" i="41"/>
  <c r="K34" i="41" s="1"/>
  <c r="T27" i="38"/>
  <c r="U27" i="38" s="1"/>
  <c r="V27" i="38" s="1"/>
  <c r="J32" i="39"/>
  <c r="K32" i="39" s="1"/>
  <c r="T40" i="38"/>
  <c r="U40" i="38" s="1"/>
  <c r="V40" i="38" s="1"/>
  <c r="J45" i="39"/>
  <c r="K45" i="39" s="1"/>
  <c r="T100" i="38"/>
  <c r="U100" i="38" s="1"/>
  <c r="V100" i="38" s="1"/>
  <c r="K62" i="40"/>
  <c r="L62" i="40" s="1"/>
  <c r="T138" i="38"/>
  <c r="U138" i="38" s="1"/>
  <c r="V138" i="38" s="1"/>
  <c r="J40" i="41"/>
  <c r="K40" i="41" s="1"/>
  <c r="J36" i="39"/>
  <c r="K36" i="39" s="1"/>
  <c r="T31" i="38"/>
  <c r="U31" i="38" s="1"/>
  <c r="V31" i="38" s="1"/>
  <c r="T142" i="38"/>
  <c r="U142" i="38" s="1"/>
  <c r="V142" i="38" s="1"/>
  <c r="J44" i="41"/>
  <c r="K44" i="41" s="1"/>
  <c r="J37" i="41"/>
  <c r="K37" i="41" s="1"/>
  <c r="T135" i="38"/>
  <c r="U135" i="38" s="1"/>
  <c r="V135" i="38" s="1"/>
  <c r="T139" i="38"/>
  <c r="U139" i="38" s="1"/>
  <c r="V139" i="38" s="1"/>
  <c r="J41" i="41"/>
  <c r="K41" i="41" s="1"/>
  <c r="J53" i="41"/>
  <c r="K53" i="41" s="1"/>
  <c r="T151" i="38"/>
  <c r="U151" i="38" s="1"/>
  <c r="V151" i="38" s="1"/>
  <c r="T86" i="38"/>
  <c r="U86" i="38" s="1"/>
  <c r="V86" i="38" s="1"/>
  <c r="K48" i="40"/>
  <c r="L48" i="40" s="1"/>
  <c r="T79" i="38"/>
  <c r="U79" i="38" s="1"/>
  <c r="V79" i="38" s="1"/>
  <c r="K41" i="40"/>
  <c r="L41" i="40" s="1"/>
  <c r="J47" i="41"/>
  <c r="K47" i="41" s="1"/>
  <c r="T145" i="38"/>
  <c r="U145" i="38" s="1"/>
  <c r="V145" i="38" s="1"/>
  <c r="T98" i="38"/>
  <c r="U98" i="38" s="1"/>
  <c r="V98" i="38" s="1"/>
  <c r="K60" i="40"/>
  <c r="L60" i="40" s="1"/>
  <c r="J35" i="41"/>
  <c r="K35" i="41" s="1"/>
  <c r="T133" i="38"/>
  <c r="U133" i="38" s="1"/>
  <c r="V133" i="38" s="1"/>
  <c r="T32" i="38"/>
  <c r="U32" i="38" s="1"/>
  <c r="V32" i="38" s="1"/>
  <c r="J37" i="39"/>
  <c r="K37" i="39" s="1"/>
  <c r="T128" i="38"/>
  <c r="U128" i="38" s="1"/>
  <c r="V128" i="38" s="1"/>
  <c r="J30" i="41"/>
  <c r="K30" i="41" s="1"/>
  <c r="T77" i="38"/>
  <c r="U77" i="38" s="1"/>
  <c r="V77" i="38" s="1"/>
  <c r="K39" i="40"/>
  <c r="L39" i="40" s="1"/>
  <c r="T148" i="38"/>
  <c r="U148" i="38" s="1"/>
  <c r="V148" i="38" s="1"/>
  <c r="J50" i="41"/>
  <c r="K50" i="41" s="1"/>
  <c r="T136" i="38"/>
  <c r="U136" i="38" s="1"/>
  <c r="V136" i="38" s="1"/>
  <c r="J38" i="41"/>
  <c r="K38" i="41" s="1"/>
  <c r="K42" i="40"/>
  <c r="L42" i="40" s="1"/>
  <c r="T80" i="38"/>
  <c r="U80" i="38" s="1"/>
  <c r="V80" i="38" s="1"/>
  <c r="T87" i="38"/>
  <c r="U87" i="38" s="1"/>
  <c r="V87" i="38" s="1"/>
  <c r="K49" i="40"/>
  <c r="L49" i="40" s="1"/>
  <c r="J31" i="41"/>
  <c r="K31" i="41" s="1"/>
  <c r="T129" i="38"/>
  <c r="U129" i="38" s="1"/>
  <c r="V129" i="38" s="1"/>
  <c r="T22" i="38"/>
  <c r="U22" i="38" s="1"/>
  <c r="V22" i="38" s="1"/>
  <c r="T96" i="38"/>
  <c r="U96" i="38" s="1"/>
  <c r="V96" i="38" s="1"/>
  <c r="K58" i="40"/>
  <c r="L58" i="40" s="1"/>
  <c r="T83" i="38"/>
  <c r="U83" i="38" s="1"/>
  <c r="V83" i="38" s="1"/>
  <c r="K45" i="40"/>
  <c r="L45" i="40" s="1"/>
  <c r="T85" i="38"/>
  <c r="U85" i="38" s="1"/>
  <c r="V85" i="38" s="1"/>
  <c r="K47" i="40"/>
  <c r="L47" i="40" s="1"/>
  <c r="K50" i="40"/>
  <c r="L50" i="40" s="1"/>
  <c r="T88" i="38"/>
  <c r="U88" i="38" s="1"/>
  <c r="V88" i="38" s="1"/>
  <c r="T149" i="38"/>
  <c r="U149" i="38" s="1"/>
  <c r="V149" i="38" s="1"/>
  <c r="J51" i="41"/>
  <c r="K51" i="41" s="1"/>
  <c r="J30" i="35"/>
  <c r="K30" i="35" s="1"/>
  <c r="J31" i="35"/>
  <c r="K31" i="35" s="1"/>
  <c r="J32" i="35"/>
  <c r="K32" i="35"/>
  <c r="J33" i="35"/>
  <c r="K33" i="35" s="1"/>
  <c r="J34" i="35"/>
  <c r="K34" i="35" s="1"/>
  <c r="J35" i="35"/>
  <c r="K35" i="35"/>
  <c r="J36" i="35"/>
  <c r="K36" i="35" s="1"/>
  <c r="J37" i="35"/>
  <c r="K37" i="35"/>
  <c r="J38" i="35"/>
  <c r="K38" i="35" s="1"/>
  <c r="J39" i="35"/>
  <c r="K39" i="35"/>
  <c r="J40" i="35"/>
  <c r="K40" i="35" s="1"/>
  <c r="J41" i="35"/>
  <c r="K41" i="35"/>
  <c r="J42" i="35"/>
  <c r="K42" i="35" s="1"/>
  <c r="J43" i="35"/>
  <c r="K43" i="35" s="1"/>
  <c r="J44" i="35"/>
  <c r="K44" i="35"/>
  <c r="J45" i="35"/>
  <c r="K45" i="35" s="1"/>
  <c r="J46" i="35"/>
  <c r="K46" i="35" s="1"/>
  <c r="J47" i="35"/>
  <c r="K47" i="35"/>
  <c r="J48" i="35"/>
  <c r="K48" i="35" s="1"/>
  <c r="J49" i="35"/>
  <c r="K49" i="35"/>
  <c r="J50" i="35"/>
  <c r="K50" i="35" s="1"/>
  <c r="J51" i="35"/>
  <c r="K51" i="35"/>
  <c r="J52" i="35"/>
  <c r="K52" i="35" s="1"/>
  <c r="J53" i="35"/>
  <c r="K53" i="35"/>
  <c r="K29" i="35"/>
  <c r="J29" i="35"/>
  <c r="J16" i="35"/>
  <c r="K16" i="35" s="1"/>
  <c r="K27" i="35" s="1"/>
  <c r="J12" i="35"/>
  <c r="K12" i="35" s="1"/>
  <c r="K14" i="35" s="1"/>
  <c r="K38" i="34"/>
  <c r="L38" i="34" s="1"/>
  <c r="K39" i="34"/>
  <c r="L39" i="34"/>
  <c r="K40" i="34"/>
  <c r="L40" i="34"/>
  <c r="K41" i="34"/>
  <c r="L41" i="34"/>
  <c r="K42" i="34"/>
  <c r="L42" i="34" s="1"/>
  <c r="K43" i="34"/>
  <c r="L43" i="34" s="1"/>
  <c r="K44" i="34"/>
  <c r="L44" i="34"/>
  <c r="K45" i="34"/>
  <c r="L45" i="34"/>
  <c r="K46" i="34"/>
  <c r="L46" i="34" s="1"/>
  <c r="K47" i="34"/>
  <c r="L47" i="34" s="1"/>
  <c r="K48" i="34"/>
  <c r="L48" i="34" s="1"/>
  <c r="K49" i="34"/>
  <c r="L49" i="34" s="1"/>
  <c r="K50" i="34"/>
  <c r="L50" i="34" s="1"/>
  <c r="K51" i="34"/>
  <c r="L51" i="34"/>
  <c r="K52" i="34"/>
  <c r="L52" i="34"/>
  <c r="K53" i="34"/>
  <c r="L53" i="34"/>
  <c r="K54" i="34"/>
  <c r="L54" i="34" s="1"/>
  <c r="K55" i="34"/>
  <c r="L55" i="34" s="1"/>
  <c r="K56" i="34"/>
  <c r="L56" i="34" s="1"/>
  <c r="K57" i="34"/>
  <c r="L57" i="34"/>
  <c r="K58" i="34"/>
  <c r="L58" i="34" s="1"/>
  <c r="K59" i="34"/>
  <c r="L59" i="34" s="1"/>
  <c r="K60" i="34"/>
  <c r="L60" i="34" s="1"/>
  <c r="K61" i="34"/>
  <c r="L61" i="34" s="1"/>
  <c r="K62" i="34"/>
  <c r="L62" i="34" s="1"/>
  <c r="K63" i="34"/>
  <c r="L63" i="34"/>
  <c r="K64" i="34"/>
  <c r="L64" i="34"/>
  <c r="K65" i="34"/>
  <c r="L65" i="34" s="1"/>
  <c r="L37" i="34"/>
  <c r="K37" i="34"/>
  <c r="K28" i="34"/>
  <c r="L28" i="34" s="1"/>
  <c r="K17" i="34"/>
  <c r="L17" i="34" s="1"/>
  <c r="K13" i="34"/>
  <c r="L13" i="34" s="1"/>
  <c r="J33" i="33"/>
  <c r="K33" i="33" s="1"/>
  <c r="J34" i="33"/>
  <c r="K34" i="33" s="1"/>
  <c r="J35" i="33"/>
  <c r="K35" i="33" s="1"/>
  <c r="J36" i="33"/>
  <c r="K36" i="33" s="1"/>
  <c r="J37" i="33"/>
  <c r="K37" i="33" s="1"/>
  <c r="J38" i="33"/>
  <c r="K38" i="33"/>
  <c r="J39" i="33"/>
  <c r="K39" i="33"/>
  <c r="J40" i="33"/>
  <c r="K40" i="33" s="1"/>
  <c r="J41" i="33"/>
  <c r="K41" i="33" s="1"/>
  <c r="J42" i="33"/>
  <c r="K42" i="33"/>
  <c r="J43" i="33"/>
  <c r="K43" i="33"/>
  <c r="J44" i="33"/>
  <c r="K44" i="33"/>
  <c r="J45" i="33"/>
  <c r="K45" i="33" s="1"/>
  <c r="J46" i="33"/>
  <c r="K46" i="33" s="1"/>
  <c r="J47" i="33"/>
  <c r="K47" i="33" s="1"/>
  <c r="J48" i="33"/>
  <c r="K48" i="33" s="1"/>
  <c r="J49" i="33"/>
  <c r="K49" i="33" s="1"/>
  <c r="J32" i="33"/>
  <c r="K32" i="33" s="1"/>
  <c r="J27" i="33"/>
  <c r="K27" i="33" s="1"/>
  <c r="J16" i="33"/>
  <c r="K16" i="33" s="1"/>
  <c r="K30" i="33" s="1"/>
  <c r="J12" i="33"/>
  <c r="K12" i="33" s="1"/>
  <c r="K14" i="33" s="1"/>
  <c r="T90" i="38" l="1"/>
  <c r="U90" i="38" s="1"/>
  <c r="V90" i="38" s="1"/>
  <c r="I16" i="39"/>
  <c r="J16" i="39" s="1"/>
  <c r="K16" i="39" s="1"/>
  <c r="T11" i="38"/>
  <c r="U11" i="38" s="1"/>
  <c r="V11" i="38" s="1"/>
  <c r="J64" i="40"/>
  <c r="K64" i="40" s="1"/>
  <c r="L64" i="40" s="1"/>
  <c r="T102" i="38"/>
  <c r="U102" i="38" s="1"/>
  <c r="V102" i="38" s="1"/>
  <c r="J11" i="27"/>
  <c r="J9" i="27"/>
  <c r="K54" i="35"/>
  <c r="K50" i="33"/>
  <c r="L66" i="34"/>
  <c r="K56" i="35"/>
  <c r="L35" i="34"/>
  <c r="K52" i="33"/>
  <c r="J10" i="27"/>
  <c r="L15" i="34"/>
  <c r="L68" i="34" s="1"/>
  <c r="J12" i="27" l="1"/>
</calcChain>
</file>

<file path=xl/sharedStrings.xml><?xml version="1.0" encoding="utf-8"?>
<sst xmlns="http://schemas.openxmlformats.org/spreadsheetml/2006/main" count="1392" uniqueCount="213">
  <si>
    <t>ITEM</t>
  </si>
  <si>
    <t>ACTIVIDAD</t>
  </si>
  <si>
    <t>Despiece general del arma</t>
  </si>
  <si>
    <t>REQUISITOS ESPECÍFICOS</t>
  </si>
  <si>
    <t>REQUISITOS GENERALES</t>
  </si>
  <si>
    <t xml:space="preserve">Desarme y arme general del arma </t>
  </si>
  <si>
    <t>Cambio de sistemas de tensión del disparador, sistema de percusión y mecanismos de disparo.</t>
  </si>
  <si>
    <t>Limpieza del ánima del cañón.</t>
  </si>
  <si>
    <t>Limpieza y lubricación general.</t>
  </si>
  <si>
    <t>Recubrimiento de pintura cerámica de alta resistencia y adherencia color negro al proveedor del arma.</t>
  </si>
  <si>
    <t>Tratamiento superficial de pavonado a los elementos y mecanismos internos del arma (piezas móviles).</t>
  </si>
  <si>
    <t>Cambio de pasadores.</t>
  </si>
  <si>
    <t xml:space="preserve">Cambio de los resortes </t>
  </si>
  <si>
    <t xml:space="preserve">Cambio Varilla guía de polímero por varilla guía metálica para las pistolas CZ. </t>
  </si>
  <si>
    <t>Reparación del punto y alza de Mira</t>
  </si>
  <si>
    <t>Resorte del fiador</t>
  </si>
  <si>
    <t>Resorte recuperador.</t>
  </si>
  <si>
    <t>Resorte del disparador.</t>
  </si>
  <si>
    <t>Resorte del percutor.</t>
  </si>
  <si>
    <t>Resorte de los pestillos del seguro de la corredera</t>
  </si>
  <si>
    <t>Resorte de la barra del martillo.</t>
  </si>
  <si>
    <t>Resorte del retén de la corredera.</t>
  </si>
  <si>
    <t xml:space="preserve">
Resorte del seguro bloqueador del percutor.
</t>
  </si>
  <si>
    <t xml:space="preserve">
Resorte barra del disparador (extensor).
</t>
  </si>
  <si>
    <t>Resorte palanca de desarme.</t>
  </si>
  <si>
    <t>Resorte de uña extractora</t>
  </si>
  <si>
    <t>Cambio sistemas de tensión del   disparador, sistema de percusión y mecanismos de disparo</t>
  </si>
  <si>
    <t>Cambio de los tornillos y arandelas de las cachas.</t>
  </si>
  <si>
    <t>Cambio de las cachas</t>
  </si>
  <si>
    <t>CANTIDAD</t>
  </si>
  <si>
    <t>UNIDAD DE MEDIDA</t>
  </si>
  <si>
    <t>UNIDAD</t>
  </si>
  <si>
    <t>Revisión de piezas para constatar fracturas en material.</t>
  </si>
  <si>
    <t>Revisión y cambio de sistemas de tensión del disparador, sistema de percusión y mecanismos de disparo.</t>
  </si>
  <si>
    <t>Aplicar revestimiento pintura cerámica de alta resistencia y adherencia color negro a los mecanismos externos.</t>
  </si>
  <si>
    <t>Recubrimiento de pintura cerámica de alta resistencia y adherencia al proveedor del arma y reparación de los labios del proveedor.</t>
  </si>
  <si>
    <t>Cambio de los resortes</t>
  </si>
  <si>
    <t>Cambio de los tornillos y arandelas de las cachas</t>
  </si>
  <si>
    <t>Cambio de los tornillos de la cubierta de la empuñadura.</t>
  </si>
  <si>
    <t>Reparación del tambor del alza de mira (subametralladora MP 5).</t>
  </si>
  <si>
    <t>Cambio del punto de mira y del alza de mira (subametralladora MP 5).</t>
  </si>
  <si>
    <t>Cambio del arco protector del poste de mira (subametralladora MP 5)</t>
  </si>
  <si>
    <t>Cambio del guardamano de polímero por guardamano en aluminio con riel picatinny y empuñadura vertical en aluminio. (subametralladora MP 5)</t>
  </si>
  <si>
    <t>Cambio de los anillos en teflón de la varilla guía y resorte recuperador (subametralladora MP5).</t>
  </si>
  <si>
    <t>Reparación de las palancas de cargue y polímero (subametralladora MP5).</t>
  </si>
  <si>
    <t>Reparación de proveedores subametralladora MP5</t>
  </si>
  <si>
    <t>Resorte del fiador.</t>
  </si>
  <si>
    <t>Resorte del extractor.</t>
  </si>
  <si>
    <t>Resorte de la culata plegable.</t>
  </si>
  <si>
    <t>Resorte del Culatín de la culata plegable.</t>
  </si>
  <si>
    <t>Resorte del retén del cargador.</t>
  </si>
  <si>
    <t>Resorte de la empuñadura de seguridad automática.</t>
  </si>
  <si>
    <t>Resorte de seguridad del disparador.</t>
  </si>
  <si>
    <t>Resorte de trinquete de la tuerca delantera</t>
  </si>
  <si>
    <t>Resorte plano del cerrojo.</t>
  </si>
  <si>
    <t>Resorte de la base de la mira.</t>
  </si>
  <si>
    <t>Resorte de la palanca de cargue.</t>
  </si>
  <si>
    <t>Resorte del conmutador.</t>
  </si>
  <si>
    <t>Resorte del Eyector</t>
  </si>
  <si>
    <t>Resorte saliente del martillo.</t>
  </si>
  <si>
    <t>Resorte selector de fuego.</t>
  </si>
  <si>
    <t>Resorte del freno de la mira delantera.</t>
  </si>
  <si>
    <t>Resorte del retén de la tuerca del cañón.</t>
  </si>
  <si>
    <t>Resorte del retén de la cubierta.</t>
  </si>
  <si>
    <t>Resorte del proveedor.</t>
  </si>
  <si>
    <t>cambio del punto de mira y del alza de mira (subametralladora MP 5)</t>
  </si>
  <si>
    <t xml:space="preserve">Mantenimiento de Fusil (Arma automática y armas automáticas), en todos sus componentes: 
Externos: Cañón, Receptor o armazón
Internos: Mecanismo de alimentación, Mecanismos de cierre, Mecanismos de disparo y persecución, Mecanismo de extracción, Mecanismos de seguridad.
</t>
  </si>
  <si>
    <t>Limpieza del ánima del cañón y tubo de gases</t>
  </si>
  <si>
    <t>Desplaque superficial y desoxidación de los mecanismos internos y externos del arma.</t>
  </si>
  <si>
    <t>Recubrimiento de pintura cerámica de alta resistencia y adherencia color Negro a los elementos externos del arma.</t>
  </si>
  <si>
    <t>Cambio de pasadores en mal estado.</t>
  </si>
  <si>
    <t>Cambio de muelles (resortes).</t>
  </si>
  <si>
    <t>Reparación del punto y alza de Mira o cambio si presenta deformación</t>
  </si>
  <si>
    <t>Resorte del des conector.</t>
  </si>
  <si>
    <t>Resorte de la empuñadura.</t>
  </si>
  <si>
    <t>Resorte del perno reten.</t>
  </si>
  <si>
    <t>Resorte del seguro de la tapa.</t>
  </si>
  <si>
    <t>Resorte de guardapolvo.</t>
  </si>
  <si>
    <t>Resorte perilla lateral.</t>
  </si>
  <si>
    <t>Muelle plano.</t>
  </si>
  <si>
    <t>Resorte alojamiento de la mira.</t>
  </si>
  <si>
    <t>Resorte perilla de elevación.</t>
  </si>
  <si>
    <t>Resorte de la guía.</t>
  </si>
  <si>
    <t>Resorte de la palanca de asistencia.</t>
  </si>
  <si>
    <t>Resorte del expulsor.</t>
  </si>
  <si>
    <t>Resorte del botón de la palanca retenedora.</t>
  </si>
  <si>
    <t>Resorte del martillo.</t>
  </si>
  <si>
    <t>Resorte y pestillo ping de los pasadores de la culata.</t>
  </si>
  <si>
    <t>Reemplazar guardamano plástico por guardamano táctico en aluminio con riel picatinni.</t>
  </si>
  <si>
    <t>Adaptar Empuñadura vertical al riel picatinni.</t>
  </si>
  <si>
    <t xml:space="preserve">VALOR UNITARIO </t>
  </si>
  <si>
    <t xml:space="preserve">IVA </t>
  </si>
  <si>
    <t>VALOR UNITARIO INCLUIDO IVA</t>
  </si>
  <si>
    <t>PRECIO FINAL SELECCIONADO</t>
  </si>
  <si>
    <t>Cambio de pasadores</t>
  </si>
  <si>
    <t>MANTENIMIENTO CORRECTIVO CON SUMINISTRO DE REPUESTOS PARA ARMAS DE FUEGO TIPO PISTOLAS, CALIBRE 9 MM, DE DIFERENTES MARCAS Y MODELOS PARA LA FISCALIA GENERAL DE LA NACION.
(SEGÚN ESPECIFICACIONES TÉCNICAS -  FICHA TECNICA No. 1 (PISTOLAS CALIBRE 9MM )</t>
  </si>
  <si>
    <t xml:space="preserve">Desarme y arme general del arma. </t>
  </si>
  <si>
    <t>“MANTENIMIENTO CORRECTIVO CON SUMINISTRO DE REPUESTOS PARA ARMAS DE FUEGO TIPO PISTOLASCALIBRE 9MM, SUBAMETRALLADORAS CALIBRE 9MM Y FUSILES CALIBRE 5.56 DE DIFERENTES MARCAS Y MODELOS PARA LA FISCALÍA GENERAL DE LA NACIÓN”</t>
  </si>
  <si>
    <t xml:space="preserve"> FASE I. DESPIECE Y DESPLAQUE  DE  FUSILES 5.56 (Según especificaciones de la Ficha Técnica)
</t>
  </si>
  <si>
    <t>Revisión de piezas para constatar fracturas y fisuras en material</t>
  </si>
  <si>
    <t>Resorte del pestillo del seguro del bloqueador</t>
  </si>
  <si>
    <t>Resorte del pestillo poste de mira</t>
  </si>
  <si>
    <t xml:space="preserve"> FASE II. REVISIÓN DE LOS MECANISMOS Y CAMBIO DE REPUESTOS REQUERIDOS DE  FUSILES 5.56
(Según especificaciones de la Ficha Técnica)
</t>
  </si>
  <si>
    <t>CAMBIO DE REPUESTOS
 de acuerdo al tipo de Fusil (Según especificaciones de la Ficha Técnica)</t>
  </si>
  <si>
    <t>Revisión de piezas para constatar fisuras, fracturas o desgastes en el material</t>
  </si>
  <si>
    <t xml:space="preserve">
 FASE II. REVISIÓN DE LOS MECANISMOS,CAMBIO DE REPUESTOS REQUERIDOS DE PISTOLAS 9MM (Según especificaciones de la Ficha Técnica)</t>
  </si>
  <si>
    <t>Desplaque superficial y desoxidación de los mecanismos internos y externos del arma</t>
  </si>
  <si>
    <t>VALOR TOTAL DESPIECE Y DESPLAQUE  DE SUB-AMETRALLADORAS CALIBRE 9MM</t>
  </si>
  <si>
    <t xml:space="preserve"> TOTAL  SUBAMETRALLADORA 9 MM</t>
  </si>
  <si>
    <t>VALOR TOTAL REVISIÓN DE LOS MECANISMOS Y CAMBIO DE REPUESTOS REQUERIDOS DE  FUSILES 5.56</t>
  </si>
  <si>
    <t>VALOR TOTAL DESPIECE Y DESPLAQUE DE PISTOLAS 9MM</t>
  </si>
  <si>
    <t>VALOR TOTAL REVISIÓN DE LOS MECANISMOS,CAMBIO DE REPUESTOS REQUERIDOS DE PISTOLAS 9MM</t>
  </si>
  <si>
    <t xml:space="preserve">VALOR TOTAL DESPIECE Y DESPLAQUE  DE  FUSILES 5.56 </t>
  </si>
  <si>
    <t>VALOR TOTAL Suministro y cambio de los repuestos de acuerdo al tipo de                  SubAmetralladora</t>
  </si>
  <si>
    <t>VALOR TOTAL CAMBIO DE REPUESTOS de acuerdo al tipo de Pistola 9MM</t>
  </si>
  <si>
    <t>VALOR TOTAL  REVISIÓN DE LOS MECANISMOS Y CAMBIO DE REPUESTOS REQUERIDOS. DE SUBAMETRALLADORAS CALIBRE 9MM</t>
  </si>
  <si>
    <t xml:space="preserve"> 
Suministro y cambio de los repuestos de acuerdo al tipo de                  SubAmetralladora  (según especificaciones Ficha Técnica)</t>
  </si>
  <si>
    <t xml:space="preserve">VALOR TOTAL CAMBIO DE REPUESTOS
 de acuerdo al tipo de Fusil </t>
  </si>
  <si>
    <t>OFERTA ECONÓMICA CONSOLIDADA</t>
  </si>
  <si>
    <t xml:space="preserve">DESCRIPCIÓN </t>
  </si>
  <si>
    <t>VALOR UNITARIO INCLUIDO IVA Y TODOS LOS COSTOS</t>
  </si>
  <si>
    <t>TOTAL DIAGNÓSTICO, MANTENIMIENTO CORRECTIVO Y  REPUESTOS PISTOLA 9 MM, SUBAMETRALLADORA 9 MM Y FUSIL 5.56 MM (SUMATORIA DE LOS TRES CONCEPTOS ANTERIORES) (SUMATORIA DE TODOS LOS VALORES UNITARIOS)</t>
  </si>
  <si>
    <t>“MANTENIMIENTO CORRECTIVO CON SUMINISTRO DE REPUESTOS PARA ARMAS DE FUEGO TIPO PISTOLAS CALIBRE 9MM, SUBAMETRALLADORAS CALIBRE 9MM Y FUSILES CALIBRE 5.56 DE DIFERENTES MARCAS Y MODELOS PARA LA FISCALÍA GENERAL DE LA NACIÓN”</t>
  </si>
  <si>
    <t xml:space="preserve"> TOTAL  PISTOLAS CALIBRE 9MM</t>
  </si>
  <si>
    <t xml:space="preserve"> TOTAL FUSILES CALIBRE 5.56</t>
  </si>
  <si>
    <t>Cambio de repuestos de acuerdo al tipo de Pistola 9MM:  (Según especificaciones de la Ficha Técnica)</t>
  </si>
  <si>
    <t> FASE I.  FASE I. DESPIECE Y DESPLAQUE  DE SUB-AMETRALLADORAS CALIBRE 9MM (según especificaciones Ficha Técnica)</t>
  </si>
  <si>
    <t xml:space="preserve"> 
 FASE II. REVISIÓN DE LOS MECANISMOS Y CAMBIO DE REPUESTOS REQUERIDOS. DE SUBAMETRALLADORAS CALIBRE 9MM (según especificaciones Ficha Técnica)</t>
  </si>
  <si>
    <t>MANTENIMIENTO CORRECTIVO CON SUMINISTRO DE REPUESTOS PARA ARMAS DE FUEGO TIPO PISTOLAS, CALIBRE 9 MM, DE DIFERENTES MARCAS Y MODELOS PARA LA FISCALIA GENERAL DE LA NACION. (SEGÚN ESPECIFICACIONES TÉCNICAS -  FICHA TECNICA No. 1 (PISTOLAS CALIBRE 9MM ) (SUMATORIA DE TODOS LOS VALORES UNITARIOS)</t>
  </si>
  <si>
    <t xml:space="preserve"> </t>
  </si>
  <si>
    <r>
      <t xml:space="preserve">Recubrimiento de pintura cerámica de alta resistencia y adherencia </t>
    </r>
    <r>
      <rPr>
        <b/>
        <sz val="16"/>
        <rFont val="Arial Narrow"/>
        <family val="2"/>
      </rPr>
      <t>color negro</t>
    </r>
    <r>
      <rPr>
        <sz val="16"/>
        <rFont val="Arial Narrow"/>
        <family val="2"/>
      </rPr>
      <t xml:space="preserve"> a los elementos externos.</t>
    </r>
  </si>
  <si>
    <r>
      <t xml:space="preserve">Recubrimiento de pintura cerámica de alta resistencia y adherencia </t>
    </r>
    <r>
      <rPr>
        <b/>
        <sz val="16"/>
        <rFont val="Arial Narrow"/>
        <family val="2"/>
      </rPr>
      <t>color negro</t>
    </r>
    <r>
      <rPr>
        <sz val="16"/>
        <rFont val="Arial Narrow"/>
        <family val="2"/>
      </rPr>
      <t xml:space="preserve"> al proveedor del arma.</t>
    </r>
  </si>
  <si>
    <r>
      <t xml:space="preserve">Cambio de los tornillos y arandelas de las cachas </t>
    </r>
    <r>
      <rPr>
        <sz val="16"/>
        <color theme="1"/>
        <rFont val="Arial Narrow"/>
        <family val="2"/>
      </rPr>
      <t>pistolas CZ</t>
    </r>
    <r>
      <rPr>
        <sz val="16"/>
        <color rgb="FF000000"/>
        <rFont val="Arial Narrow"/>
        <family val="2"/>
      </rPr>
      <t>.</t>
    </r>
  </si>
  <si>
    <r>
      <t xml:space="preserve">Cambio de las cachas </t>
    </r>
    <r>
      <rPr>
        <sz val="16"/>
        <color theme="1"/>
        <rFont val="Arial Narrow"/>
        <family val="2"/>
      </rPr>
      <t>pistolas CZ</t>
    </r>
    <r>
      <rPr>
        <sz val="16"/>
        <color rgb="FF000000"/>
        <rFont val="Arial Narrow"/>
        <family val="2"/>
      </rPr>
      <t>.</t>
    </r>
  </si>
  <si>
    <t>"MANTENIMIENTO CORRECTIVO CON SUMINISTRO DE REPUESTOS PARA ARMAS DE FUEGO TIPO PISTOLASCALIBRE 9MM, SUBAMETRALLADORAS CALIBRE 9MM Y FUSILES CALIBRE 5.56 DE DIFERENTES MARCAS Y MODELOS PARA LA FISCALÍA GENERAL DE LA NACIÓN”</t>
  </si>
  <si>
    <t xml:space="preserve">ARMAS DE FUEGO TIPO PISTOLAS, CALIBRE 9MM, SUBAMETRALLADORAS CALIBRE 9MM Y FUSILES CALIBRE 5.56 </t>
  </si>
  <si>
    <t>OFERTA ECONOMICA CONSOLIDADA VALORES UNITARIOS 2026</t>
  </si>
  <si>
    <t>FORMATO OFERTA ECONOMICA 2026</t>
  </si>
  <si>
    <t xml:space="preserve">
Mantenimiento de Pistolas (Arma semiautomáticas), en todos sus componentes: 
Externos: Receptor o armazón
Internos: Mecanismo de alimentación, Mecanismos de cierre, Mecanismos de disparo y percusión, Mecanismo de extracción, Mecanismos de seguridad.</t>
  </si>
  <si>
    <t>Cambio Varilla guía de polímero por varilla guía metálica</t>
  </si>
  <si>
    <t>  FASE I. DESPIECE Y DESPLAQUE DE PISTOLAS 9MM (Según especificaciones de la Ficha Técnica)</t>
  </si>
  <si>
    <t>MANTENIMIENTO CORRECTIVO CON SUMINISTRO DE REPUESTOS PARA ARMAS DE FUEGO TIPO SUB AMETRALLADORAS CALIBRE 9 MM, DE DIFERENTES MARCAS Y MODELOS PARA LA FISCALIA GENERAL DE LA NACION.
(SEGÚN ESPECIFICACIONES TÉCNICAS - FICHA TECNICA No. 2
(SUBAMETRALLADORAS CALIBRE 9MM)</t>
  </si>
  <si>
    <t xml:space="preserve">
Mantenimiento de subametralladora (Arma automática y semiautomática), en todos sus componentes:
Externos: Cañón, Receptor o armazón
Internos: Mecanismo de alimentación, Mecanismos de cierre, Mecanismos de disparo y persecución, Mecanismo de extracción, Mecanismos de seguridad.
</t>
  </si>
  <si>
    <t>MANTENIMIENTO CORRECTIVO CON SUMINISTRO DE REPUESTOS PARA PARA ARMAS DE FUEGO TIPO FUSILES CALIBRE 5.56 DE DIFERENTES MARCAS Y MODELOS PARA LA FISCALIA GENERAL DE LA NACION
SEGÚN ESPECIFICACIONES TÉCNICAS -FICHA TECNICA No. 3 
(FUSILES CALIBRE 5.56)</t>
  </si>
  <si>
    <t>MANTENIMIENTO CORRECTIVO CON SUMINISTRO DE REPUESTOS PARA ARMAS DE FUEGO TIPO SUB AMETRALLADORAS CALIBRE 9 MM, DE DIFERENTES MARCAS Y MODELOS PARA LA FISCALIA GENERAL DE LA NACION.
(SEGÚN ESPECIFICACIONES TÉCNICAS - FICHA TECNICA No. 2 (SUBAMETRALLADORAS CALIBRE 9MM)  (SUMATORIA DE TODOS LOS VALORES UNITARIOS)</t>
  </si>
  <si>
    <t>MANTENIMIENTO CORRECTIVO CON SUMINISTRO DE REPUESTOS PARA PARA ARMAS DE FUEGO TIPO FUSILES CALIBRE 5.56 DE DIFERENTES MARCAS Y MODELOS PARA LA FISCALIA GENERAL DE LA NACION.
(SEGÚN ESPECIFICACIONES TÉCNICAS -FICHA TECNICA No. 3 
(FUSILES CALIBRE 5.56) (SUMATORIA DE TODOS LOS VALORES UNITARIOS)</t>
  </si>
  <si>
    <t>NOTAS:</t>
  </si>
  <si>
    <r>
      <t xml:space="preserve">IMPORTANTE: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</si>
  <si>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</si>
  <si>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b/>
        <u/>
        <sz val="14"/>
        <color rgb="FFFF0000"/>
        <rFont val="Arial Narrow"/>
        <family val="2"/>
      </rPr>
      <t>EXCEL EDITABLE.</t>
    </r>
  </si>
  <si>
    <t>Marque con una X la opción que corresponda</t>
  </si>
  <si>
    <t>PERSONA JURÍDICA</t>
  </si>
  <si>
    <t>X</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</si>
  <si>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</si>
  <si>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</si>
  <si>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</si>
  <si>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</si>
  <si>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</si>
  <si>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</si>
  <si>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</si>
  <si>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</si>
  <si>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</si>
  <si>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</si>
  <si>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SI____ NO_____</t>
  </si>
  <si>
    <t>¿Cumple con lo solicitado en le Ficha Técnica?</t>
  </si>
  <si>
    <t>SI _____  NO_____</t>
  </si>
  <si>
    <r>
      <rPr>
        <b/>
        <sz val="18"/>
        <color rgb="FFFF0000"/>
        <rFont val="Arial Narrow"/>
        <family val="2"/>
      </rPr>
      <t>IVA</t>
    </r>
    <r>
      <rPr>
        <b/>
        <sz val="12"/>
        <color rgb="FFFF0000"/>
        <rFont val="Arial Narrow"/>
        <family val="2"/>
      </rPr>
      <t xml:space="preserve"> </t>
    </r>
    <r>
      <rPr>
        <b/>
        <sz val="12"/>
        <color theme="1"/>
        <rFont val="Arial Narrow"/>
        <family val="2"/>
      </rPr>
      <t>(INDICAR SI LOS ITEMS ESTÁN O NO EXCENTOS DEL IVA, DE ESTAR EXCENTOS FAVOR INDICAR LA NORMA)</t>
    </r>
  </si>
  <si>
    <t>FIRMA DIGITAL</t>
  </si>
  <si>
    <t>ANEXO 2</t>
  </si>
  <si>
    <t>ANÁLISIS DE COSTOS HISTÓRICOS</t>
  </si>
  <si>
    <t>ÍTEM</t>
  </si>
  <si>
    <t>NECESIDAD</t>
  </si>
  <si>
    <t>ANÁLISIS PROYECCIÓN COSTOS HISTÓRICOS (IPC / Índices - Serie de empalme)</t>
  </si>
  <si>
    <t>VALOR UNITARIO SIN IVA</t>
  </si>
  <si>
    <t>VALOR UNITARIO (excluido de IVA)</t>
  </si>
  <si>
    <t>IVA (excluido)</t>
  </si>
  <si>
    <t>VALOR TOTAL
(excluido de IVA)</t>
  </si>
  <si>
    <t>https://www.dane.gov.co/index.php/estadisticas-por-tema/precios-y-costos/indice-de-precios-al-consumidor-ipc</t>
  </si>
  <si>
    <t>ANEXO 2: ESTUDIO DE MERCADO DEFINITIVO</t>
  </si>
  <si>
    <t xml:space="preserve">VALOR COTIZACIONES </t>
  </si>
  <si>
    <t>PRESUPUESTO TOTAL ASIGNADO AL PROCESO</t>
  </si>
  <si>
    <t>DESCRIPCIÓN DEL BIEN O SERVICIO</t>
  </si>
  <si>
    <t>SUB-AMETRALLADORAS CALIBRE 9MM</t>
  </si>
  <si>
    <t xml:space="preserve"> FUSILES 5.56</t>
  </si>
  <si>
    <t>PISTOLAS 9MM</t>
  </si>
  <si>
    <t>VALOR UNITARIO (CON  IVA)</t>
  </si>
  <si>
    <t>VALOR TOTAL
(CON IVA)</t>
  </si>
  <si>
    <t>ANEXO 1</t>
  </si>
  <si>
    <t>RESULTADO DEL ANÁLISIS DE COSTOS BASADO EN OFERTAS ECONÓMICAS. (CUADRO COTIZACIONES )</t>
  </si>
  <si>
    <t>ANALISIS DE VALORES SIN IVA</t>
  </si>
  <si>
    <t>VALOR SELECCIONADO</t>
  </si>
  <si>
    <t>COTIZACIÓN  1</t>
  </si>
  <si>
    <t>COTIZACIÓN  2</t>
  </si>
  <si>
    <t>COTIZACIÓN  3</t>
  </si>
  <si>
    <t>COTIZACION MAS BAJA</t>
  </si>
  <si>
    <t>COTIZACION MAS ALTA</t>
  </si>
  <si>
    <t>PROMEDIO</t>
  </si>
  <si>
    <t>MEDIA ARITMETICA BAJA</t>
  </si>
  <si>
    <t>TOTAL MANTENIMIENTO Y REPUESTOS  Pistola 9MM</t>
  </si>
  <si>
    <t>TOTAL MANTENIMIENTO Y REPUESTOS    SUBAMETRALLADORAS CALIBRE 9MM</t>
  </si>
  <si>
    <t>TOTAL MANTENIMIENTO Y REPUESTOS    FUSILES 5.56</t>
  </si>
  <si>
    <t>MOTOLOP LIMITADA motolopeu@hotmail.com  -  gerencia@motolop.com29 DE ENERO DE 2026(AT)</t>
  </si>
  <si>
    <t>ARMERIA ENRIQUE REY  VALIDEZ DE LA OFERTA:60 DIAS ARMERIAREYRINCON@HOTMAIL.COM  10 DE FEBRERO DE 2026  TELÉFONO 6017578377-3233242053</t>
  </si>
  <si>
    <t xml:space="preserve">“PRESTAR EL SERVICIO DE MANTENIMIENTO CORRECTIVO CON SUMINISTRO DE REPUESTOS PARA ARMAS DE FUEGO TIPO PISTOLAS CALIBRE 9 MM, SUBAMETRALLADORAS CALIBRE 9 MM Y FUSILES CALIBRE 5.56 DE DIFERENTES MARCAS Y MODELOS PARA LA FISCALÍA GENERAL DE LA NACIÓN.” </t>
  </si>
  <si>
    <t xml:space="preserve"> agosto 2024
FFGN-NC-IPSE-0020-2024</t>
  </si>
  <si>
    <t>enero   2026</t>
  </si>
  <si>
    <r>
      <t xml:space="preserve">Recubrimiento de pintura cerámica de alta resistencia y adherencia </t>
    </r>
    <r>
      <rPr>
        <b/>
        <sz val="16"/>
        <color theme="1"/>
        <rFont val="Arial Narrow"/>
        <family val="2"/>
      </rPr>
      <t>color negro</t>
    </r>
    <r>
      <rPr>
        <sz val="16"/>
        <color theme="1"/>
        <rFont val="Arial Narrow"/>
        <family val="2"/>
      </rPr>
      <t xml:space="preserve"> a los elementos externos.</t>
    </r>
  </si>
  <si>
    <r>
      <t xml:space="preserve">Recubrimiento de pintura cerámica de alta resistencia y adherencia </t>
    </r>
    <r>
      <rPr>
        <b/>
        <sz val="16"/>
        <color theme="1"/>
        <rFont val="Arial Narrow"/>
        <family val="2"/>
      </rPr>
      <t>color negro</t>
    </r>
    <r>
      <rPr>
        <sz val="16"/>
        <color theme="1"/>
        <rFont val="Arial Narrow"/>
        <family val="2"/>
      </rPr>
      <t xml:space="preserve"> al proveedor del arma.</t>
    </r>
  </si>
  <si>
    <t>Cambio de los tornillos y arandelas de las cachas pistolas CZ.</t>
  </si>
  <si>
    <t>Cambio de las cachas pistolas CZ.</t>
  </si>
  <si>
    <r>
      <t xml:space="preserve">MANTENIMIENTO CORRECTIVO CON SUMINISTRO DE REPUESTOS PARA PARA ARMAS DE FUEGO TIPO FUSILES CALIBRE 5.56 DE DIFERENTES MARCAS Y MODELOS PARA LA FISCALIA GENERAL DE LA NACION
SEGÚN ESPECIFICACIONES TÉCNICAS -FICHA TECNICA No. 3 
</t>
    </r>
    <r>
      <rPr>
        <b/>
        <i/>
        <sz val="26"/>
        <rFont val="Arial Narrow"/>
        <family val="2"/>
      </rPr>
      <t>(FUSILES CALIBRE 5.56)</t>
    </r>
  </si>
  <si>
    <r>
      <t xml:space="preserve">MANTENIMIENTO CORRECTIVO CON SUMINISTRO DE REPUESTOS PARA ARMAS DE FUEGO TIPO SUB AMETRALLADORAS CALIBRE 9 MM, DE DIFERENTES MARCAS Y MODELOS PARA LA FISCALIA GENERAL DE LA NACION.
(SEGÚN ESPECIFICACIONES TÉCNICAS - FICHA TECNICA No. 2
</t>
    </r>
    <r>
      <rPr>
        <b/>
        <i/>
        <sz val="26"/>
        <rFont val="Arial Narrow"/>
        <family val="2"/>
      </rPr>
      <t>(SUBAMETRALLADORAS CALIBRE 9MM)</t>
    </r>
  </si>
  <si>
    <r>
      <t>MANTENIMIENTO CORRECTIVO CON SUMINISTRO DE REPUESTOS PARA ARMAS DE FUEGO TIPO PISTOLAS, CALIBRE 9 MM, DE DIFERENTES MARCAS Y MODELOS PARA LA FISCALIA GENERAL DE LA NACION.
(SEGÚN ESPECIFICACIONES TÉCNICAS -  FICHA TECNICA No. 1 (</t>
    </r>
    <r>
      <rPr>
        <b/>
        <sz val="26"/>
        <rFont val="Arial Narrow"/>
        <family val="2"/>
      </rPr>
      <t>PISTOLAS CALIBRE 9MM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</si>
</sst>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5" formatCode="_-&quot;$&quot;\ * #,##0.00_-;\-&quot;$&quot;\ * #,##0.00_-;_-&quot;$&quot;\ * &quot;-&quot;??_-;_-@_-"/>
    <numFmt numFmtId="166" formatCode="_-&quot;$&quot;\ * #,##0_-;\-&quot;$&quot;\ * #,##0_-;_-&quot;$&quot;\ * &quot;-&quot;??_-;_-@_-"/>
    <numFmt numFmtId="167" formatCode="&quot;$&quot;\ #,##0"/>
    <numFmt numFmtId="168" formatCode="_-&quot;$&quot;* #,##0.00_-;\-&quot;$&quot;* #,##0.00_-;_-&quot;$&quot;* &quot;-&quot;??_-;_-@_-"/>
    <numFmt numFmtId="169" formatCode="_-&quot;$&quot;* #,##0_-;\-&quot;$&quot;* #,##0_-;_-&quot;$&quot;* &quot;-&quot;??_-;_-@_-"/>
    <numFmt numFmtId="170" formatCode="_-[$$-240A]\ * #,##0.00_-;\-[$$-240A]\ * #,##0.00_-;_-[$$-240A]\ * &quot;-&quot;??_-;_-@_-"/>
    <numFmt numFmtId="171" formatCode="&quot;$&quot;\ #,##0.00"/>
  </numFmts>
  <fonts count="65" x14ac:knownFonts="1">
    <font>
      <sz val="11"/>
      <color theme="1"/>
      <name val="Calibri"/>
      <family val="2"/>
      <scheme val="minor"/>
    </font>
    <font>
      <sz val="11"/>
      <color theme="1"/>
      <name val="Calibri"/>
      <family val="2"/>
      <scheme val="minor"/>
    </font>
    <font>
      <b/>
      <sz val="11"/>
      <color theme="0"/>
      <name val="Calibri"/>
      <family val="2"/>
      <scheme val="minor"/>
    </font>
    <font>
      <b/>
      <sz val="16"/>
      <name val="Arial Narrow"/>
      <family val="2"/>
    </font>
    <font>
      <b/>
      <sz val="12"/>
      <name val="Arial Narrow"/>
      <family val="2"/>
    </font>
    <font>
      <b/>
      <sz val="18"/>
      <name val="Arial Narrow"/>
      <family val="2"/>
    </font>
    <font>
      <sz val="12"/>
      <name val="Arial"/>
      <family val="2"/>
    </font>
    <font>
      <b/>
      <sz val="20"/>
      <name val="Arial Narrow"/>
      <family val="2"/>
    </font>
    <font>
      <sz val="12"/>
      <name val="Arial Narrow"/>
      <family val="2"/>
    </font>
    <font>
      <sz val="20"/>
      <name val="Arial Narrow"/>
      <family val="2"/>
    </font>
    <font>
      <sz val="18"/>
      <name val="Arial Narrow"/>
      <family val="2"/>
    </font>
    <font>
      <sz val="20"/>
      <color theme="0"/>
      <name val="Arial Narrow"/>
      <family val="2"/>
    </font>
    <font>
      <sz val="20"/>
      <color theme="1"/>
      <name val="Arial Narrow"/>
      <family val="2"/>
    </font>
    <font>
      <sz val="16"/>
      <name val="Arial Narrow"/>
      <family val="2"/>
    </font>
    <font>
      <sz val="16"/>
      <color rgb="FF000000"/>
      <name val="Arial Narrow"/>
      <family val="2"/>
    </font>
    <font>
      <sz val="16"/>
      <color theme="1"/>
      <name val="Arial Narrow"/>
      <family val="2"/>
    </font>
    <font>
      <b/>
      <i/>
      <sz val="16"/>
      <name val="Arial Narrow"/>
      <family val="2"/>
    </font>
    <font>
      <b/>
      <i/>
      <sz val="18"/>
      <name val="Arial Narrow"/>
      <family val="2"/>
    </font>
    <font>
      <sz val="22"/>
      <name val="Arial Narrow"/>
      <family val="2"/>
    </font>
    <font>
      <sz val="22"/>
      <color theme="1"/>
      <name val="Arial Narrow"/>
      <family val="2"/>
    </font>
    <font>
      <b/>
      <sz val="18"/>
      <color theme="1"/>
      <name val="Arial Narrow"/>
      <family val="2"/>
    </font>
    <font>
      <b/>
      <sz val="10"/>
      <name val="Arial Narrow"/>
      <family val="2"/>
    </font>
    <font>
      <sz val="12"/>
      <color theme="1"/>
      <name val="Arial Narrow"/>
      <family val="2"/>
    </font>
    <font>
      <sz val="10"/>
      <color theme="0"/>
      <name val="Arial Narrow"/>
      <family val="2"/>
    </font>
    <font>
      <sz val="11"/>
      <color theme="1"/>
      <name val="Arial Narrow"/>
      <family val="2"/>
    </font>
    <font>
      <sz val="10"/>
      <name val="Arial Narrow"/>
      <family val="2"/>
    </font>
    <font>
      <sz val="10"/>
      <color theme="1"/>
      <name val="Arial Narrow"/>
      <family val="2"/>
    </font>
    <font>
      <b/>
      <sz val="12"/>
      <color rgb="FF000000"/>
      <name val="Arial Narrow"/>
      <family val="2"/>
    </font>
    <font>
      <sz val="12"/>
      <color theme="1"/>
      <name val="Calibri"/>
      <family val="2"/>
      <scheme val="minor"/>
    </font>
    <font>
      <u/>
      <sz val="12"/>
      <color theme="1"/>
      <name val="Arial Narrow"/>
      <family val="2"/>
    </font>
    <font>
      <b/>
      <u/>
      <sz val="14"/>
      <color rgb="FFFF0000"/>
      <name val="Arial Narrow"/>
      <family val="2"/>
    </font>
    <font>
      <b/>
      <sz val="12"/>
      <color theme="1"/>
      <name val="Arial Narrow"/>
      <family val="2"/>
    </font>
    <font>
      <i/>
      <sz val="12"/>
      <color theme="1"/>
      <name val="Arial Narrow"/>
      <family val="2"/>
    </font>
    <font>
      <u/>
      <sz val="11"/>
      <color theme="10"/>
      <name val="Calibri"/>
      <family val="2"/>
      <scheme val="minor"/>
    </font>
    <font>
      <u/>
      <sz val="12"/>
      <color theme="10"/>
      <name val="Arial Narrow"/>
      <family val="2"/>
    </font>
    <font>
      <b/>
      <sz val="18"/>
      <color rgb="FFFF0000"/>
      <name val="Arial Narrow"/>
      <family val="2"/>
    </font>
    <font>
      <b/>
      <sz val="12"/>
      <color rgb="FFFF0000"/>
      <name val="Arial Narrow"/>
      <family val="2"/>
    </font>
    <font>
      <sz val="10"/>
      <name val="Arial"/>
      <family val="2"/>
    </font>
    <font>
      <b/>
      <sz val="11"/>
      <color theme="1"/>
      <name val="Calibri"/>
      <family val="2"/>
      <scheme val="minor"/>
    </font>
    <font>
      <b/>
      <sz val="14"/>
      <name val="Arial Narrow"/>
      <family val="2"/>
    </font>
    <font>
      <sz val="14"/>
      <name val="Arial Narrow"/>
      <family val="2"/>
    </font>
    <font>
      <b/>
      <sz val="14"/>
      <color theme="1"/>
      <name val="Arial Narrow"/>
      <family val="2"/>
    </font>
    <font>
      <b/>
      <sz val="14"/>
      <color rgb="FF000000"/>
      <name val="Arial Narrow"/>
      <family val="2"/>
    </font>
    <font>
      <sz val="14"/>
      <color theme="1"/>
      <name val="Arial Narrow"/>
      <family val="2"/>
    </font>
    <font>
      <sz val="14"/>
      <color rgb="FF000000"/>
      <name val="Arial Narrow"/>
      <family val="2"/>
    </font>
    <font>
      <sz val="14"/>
      <color theme="0"/>
      <name val="Arial Narrow"/>
      <family val="2"/>
    </font>
    <font>
      <b/>
      <sz val="12"/>
      <color theme="1"/>
      <name val="Arial"/>
      <family val="2"/>
    </font>
    <font>
      <sz val="12"/>
      <color theme="1"/>
      <name val="Arial"/>
      <family val="2"/>
    </font>
    <font>
      <b/>
      <sz val="14"/>
      <color theme="0"/>
      <name val="Arial Narrow"/>
      <family val="2"/>
    </font>
    <font>
      <sz val="12"/>
      <color theme="0"/>
      <name val="Arial"/>
      <family val="2"/>
    </font>
    <font>
      <b/>
      <sz val="20"/>
      <color theme="1"/>
      <name val="Arial Narrow"/>
      <family val="2"/>
    </font>
    <font>
      <sz val="18"/>
      <color theme="1"/>
      <name val="Arial Narrow"/>
      <family val="2"/>
    </font>
    <font>
      <sz val="16"/>
      <color theme="1"/>
      <name val="Arial"/>
      <family val="2"/>
    </font>
    <font>
      <b/>
      <sz val="16"/>
      <color theme="1"/>
      <name val="Arial"/>
      <family val="2"/>
    </font>
    <font>
      <sz val="16"/>
      <color rgb="FF7030A0"/>
      <name val="Arial"/>
      <family val="2"/>
    </font>
    <font>
      <sz val="16"/>
      <color rgb="FFFF0000"/>
      <name val="Arial"/>
      <family val="2"/>
    </font>
    <font>
      <b/>
      <sz val="16"/>
      <color theme="1"/>
      <name val="Arial Narrow"/>
      <family val="2"/>
    </font>
    <font>
      <b/>
      <sz val="36"/>
      <color theme="1"/>
      <name val="Arial Narrow"/>
      <family val="2"/>
    </font>
    <font>
      <b/>
      <i/>
      <sz val="20"/>
      <color theme="1"/>
      <name val="Arial Narrow"/>
      <family val="2"/>
    </font>
    <font>
      <b/>
      <sz val="9"/>
      <color theme="1"/>
      <name val="Arial Narrow"/>
      <family val="2"/>
    </font>
    <font>
      <b/>
      <sz val="26"/>
      <color theme="1"/>
      <name val="Calibri"/>
      <family val="2"/>
      <scheme val="minor"/>
    </font>
    <font>
      <b/>
      <i/>
      <sz val="14"/>
      <color theme="1"/>
      <name val="Arial Narrow"/>
      <family val="2"/>
    </font>
    <font>
      <b/>
      <sz val="26"/>
      <color rgb="FF000000"/>
      <name val="Arial Narrow"/>
      <family val="2"/>
    </font>
    <font>
      <b/>
      <i/>
      <sz val="26"/>
      <name val="Arial Narrow"/>
      <family val="2"/>
    </font>
    <font>
      <b/>
      <sz val="26"/>
      <name val="Arial Narrow"/>
      <family val="2"/>
    </font>
  </fonts>
  <fills count="26">
    <fill>
      <patternFill patternType="none"/>
    </fill>
    <fill>
      <patternFill patternType="gray125"/>
    </fill>
    <fill>
      <patternFill patternType="solid">
        <fgColor rgb="FFA5A5A5"/>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rgb="FFFFC000"/>
        <bgColor indexed="64"/>
      </patternFill>
    </fill>
    <fill>
      <patternFill patternType="solid">
        <fgColor rgb="FFC0C0C0"/>
        <bgColor indexed="64"/>
      </patternFill>
    </fill>
    <fill>
      <patternFill patternType="solid">
        <fgColor theme="9" tint="0.39997558519241921"/>
        <bgColor indexed="64"/>
      </patternFill>
    </fill>
    <fill>
      <patternFill patternType="solid">
        <fgColor rgb="FFC0C0C0"/>
        <bgColor rgb="FF000000"/>
      </patternFill>
    </fill>
    <fill>
      <patternFill patternType="solid">
        <fgColor indexed="22"/>
        <bgColor indexed="64"/>
      </patternFill>
    </fill>
    <fill>
      <patternFill patternType="solid">
        <fgColor rgb="FFD9D9D9"/>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2"/>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FFFFFF"/>
        <bgColor rgb="FF000000"/>
      </patternFill>
    </fill>
    <fill>
      <patternFill patternType="solid">
        <fgColor theme="7"/>
        <bgColor indexed="64"/>
      </patternFill>
    </fill>
  </fills>
  <borders count="51">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style="thick">
        <color indexed="64"/>
      </right>
      <top/>
      <bottom style="medium">
        <color rgb="FF000000"/>
      </bottom>
      <diagonal/>
    </border>
    <border>
      <left style="thick">
        <color indexed="64"/>
      </left>
      <right style="thick">
        <color indexed="64"/>
      </right>
      <top style="medium">
        <color rgb="FF000000"/>
      </top>
      <bottom style="medium">
        <color rgb="FF000000"/>
      </bottom>
      <diagonal/>
    </border>
    <border>
      <left style="thick">
        <color indexed="64"/>
      </left>
      <right style="thick">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auto="1"/>
      </left>
      <right/>
      <top style="medium">
        <color auto="1"/>
      </top>
      <bottom style="medium">
        <color indexed="64"/>
      </bottom>
      <diagonal/>
    </border>
    <border>
      <left style="medium">
        <color indexed="64"/>
      </left>
      <right style="thin">
        <color indexed="64"/>
      </right>
      <top/>
      <bottom/>
      <diagonal/>
    </border>
  </borders>
  <cellStyleXfs count="10">
    <xf numFmtId="0" fontId="0" fillId="0" borderId="0"/>
    <xf numFmtId="165" fontId="1" fillId="0" borderId="0" applyFont="0" applyFill="0" applyBorder="0" applyAlignment="0" applyProtection="0"/>
    <xf numFmtId="0" fontId="2" fillId="2" borderId="1" applyNumberFormat="0" applyAlignment="0" applyProtection="0"/>
    <xf numFmtId="165" fontId="1" fillId="0" borderId="0" applyFont="0" applyFill="0" applyBorder="0" applyAlignment="0" applyProtection="0"/>
    <xf numFmtId="0" fontId="28" fillId="0" borderId="0"/>
    <xf numFmtId="0" fontId="33" fillId="0" borderId="0" applyNumberFormat="0" applyFill="0" applyBorder="0" applyAlignment="0" applyProtection="0"/>
    <xf numFmtId="0" fontId="37" fillId="0" borderId="0"/>
    <xf numFmtId="9" fontId="1" fillId="0" borderId="0" applyFont="0" applyFill="0" applyBorder="0" applyAlignment="0" applyProtection="0"/>
    <xf numFmtId="0" fontId="37" fillId="0" borderId="0"/>
    <xf numFmtId="168" fontId="1" fillId="0" borderId="0" applyFont="0" applyFill="0" applyBorder="0" applyAlignment="0" applyProtection="0"/>
  </cellStyleXfs>
  <cellXfs count="863">
    <xf numFmtId="0" fontId="0" fillId="0" borderId="0" xfId="0"/>
    <xf numFmtId="0" fontId="6" fillId="0" borderId="0" xfId="0" applyFont="1"/>
    <xf numFmtId="0" fontId="8" fillId="0" borderId="0" xfId="0" applyFont="1"/>
    <xf numFmtId="0" fontId="7" fillId="0" borderId="0" xfId="0" applyFont="1" applyAlignment="1">
      <alignment vertical="center" wrapText="1"/>
    </xf>
    <xf numFmtId="0" fontId="8" fillId="0" borderId="0" xfId="0" applyFont="1" applyAlignment="1">
      <alignment horizontal="left"/>
    </xf>
    <xf numFmtId="0" fontId="8" fillId="0" borderId="0" xfId="0" applyFont="1" applyAlignment="1">
      <alignment horizontal="center"/>
    </xf>
    <xf numFmtId="166" fontId="8" fillId="0" borderId="0" xfId="0" applyNumberFormat="1" applyFont="1"/>
    <xf numFmtId="0" fontId="10" fillId="0" borderId="0" xfId="0" applyFont="1"/>
    <xf numFmtId="0" fontId="10" fillId="0" borderId="13" xfId="0" applyFont="1" applyBorder="1"/>
    <xf numFmtId="0" fontId="10" fillId="0" borderId="14" xfId="0" applyFont="1" applyBorder="1"/>
    <xf numFmtId="0" fontId="10" fillId="0" borderId="18" xfId="0" applyFont="1" applyBorder="1"/>
    <xf numFmtId="0" fontId="5" fillId="0" borderId="0" xfId="0" applyFont="1" applyAlignment="1">
      <alignment horizontal="center" vertical="center" wrapText="1"/>
    </xf>
    <xf numFmtId="0" fontId="10" fillId="0" borderId="0" xfId="0" applyFont="1" applyAlignment="1">
      <alignment horizontal="left"/>
    </xf>
    <xf numFmtId="0" fontId="10" fillId="0" borderId="0" xfId="0" applyFont="1" applyAlignment="1">
      <alignment horizontal="center"/>
    </xf>
    <xf numFmtId="0" fontId="9" fillId="0" borderId="0" xfId="0" applyFont="1"/>
    <xf numFmtId="0" fontId="10" fillId="0" borderId="0" xfId="0" applyFont="1" applyAlignment="1">
      <alignment horizontal="center" vertical="center"/>
    </xf>
    <xf numFmtId="166" fontId="5" fillId="0" borderId="0" xfId="0" applyNumberFormat="1" applyFont="1" applyAlignment="1">
      <alignment vertical="center" wrapText="1"/>
    </xf>
    <xf numFmtId="0" fontId="8" fillId="8" borderId="0" xfId="0" applyFont="1" applyFill="1" applyAlignment="1">
      <alignment horizontal="center"/>
    </xf>
    <xf numFmtId="0" fontId="3" fillId="8" borderId="0" xfId="0" applyFont="1" applyFill="1" applyAlignment="1">
      <alignment horizontal="center" vertical="center" wrapText="1"/>
    </xf>
    <xf numFmtId="0" fontId="13" fillId="0" borderId="0" xfId="0" applyFont="1"/>
    <xf numFmtId="0" fontId="13" fillId="0" borderId="13" xfId="0" applyFont="1" applyBorder="1"/>
    <xf numFmtId="0" fontId="13" fillId="0" borderId="14" xfId="0" applyFont="1" applyBorder="1"/>
    <xf numFmtId="0" fontId="13" fillId="0" borderId="18" xfId="0" applyFont="1" applyBorder="1"/>
    <xf numFmtId="0" fontId="13" fillId="0" borderId="0" xfId="0" applyFont="1" applyAlignment="1">
      <alignment horizontal="center" vertical="center" wrapText="1"/>
    </xf>
    <xf numFmtId="0" fontId="13" fillId="0" borderId="0" xfId="0" applyFont="1" applyAlignment="1">
      <alignment horizontal="left" vertical="center" wrapText="1"/>
    </xf>
    <xf numFmtId="0" fontId="13" fillId="8" borderId="0" xfId="0" applyFont="1" applyFill="1" applyAlignment="1">
      <alignment horizontal="center" vertical="center" wrapText="1"/>
    </xf>
    <xf numFmtId="0" fontId="3" fillId="0" borderId="13" xfId="0" applyFont="1" applyBorder="1" applyAlignment="1">
      <alignment horizontal="center" vertical="center" wrapText="1"/>
    </xf>
    <xf numFmtId="0" fontId="3" fillId="0" borderId="0" xfId="0" applyFont="1" applyAlignment="1">
      <alignment horizontal="center" vertical="center" wrapText="1"/>
    </xf>
    <xf numFmtId="0" fontId="13" fillId="8" borderId="2" xfId="0" applyFont="1" applyFill="1" applyBorder="1" applyAlignment="1">
      <alignment horizontal="left" vertical="center" wrapText="1"/>
    </xf>
    <xf numFmtId="0" fontId="13" fillId="0" borderId="0" xfId="0" applyFont="1" applyAlignment="1">
      <alignment vertical="center"/>
    </xf>
    <xf numFmtId="166" fontId="13" fillId="0" borderId="0" xfId="0" applyNumberFormat="1" applyFont="1" applyAlignment="1">
      <alignment horizontal="center" vertical="center"/>
    </xf>
    <xf numFmtId="0" fontId="3" fillId="0" borderId="6" xfId="0" applyFont="1" applyBorder="1" applyAlignment="1">
      <alignment vertical="center" wrapText="1"/>
    </xf>
    <xf numFmtId="0" fontId="3" fillId="8" borderId="0" xfId="0" applyFont="1" applyFill="1" applyAlignment="1">
      <alignment vertical="center" wrapText="1"/>
    </xf>
    <xf numFmtId="0" fontId="3" fillId="0" borderId="0" xfId="0" applyFont="1" applyAlignment="1">
      <alignment vertical="center" wrapText="1"/>
    </xf>
    <xf numFmtId="0" fontId="13" fillId="0" borderId="29" xfId="0" applyFont="1" applyBorder="1" applyAlignment="1">
      <alignment horizontal="center" vertical="center" wrapText="1"/>
    </xf>
    <xf numFmtId="0" fontId="13" fillId="8" borderId="2" xfId="0" applyFont="1" applyFill="1" applyBorder="1" applyAlignment="1">
      <alignment horizontal="justify" vertical="center" wrapText="1"/>
    </xf>
    <xf numFmtId="0" fontId="13" fillId="0" borderId="13" xfId="0" applyFont="1" applyBorder="1" applyAlignment="1">
      <alignment horizontal="center" vertical="center" wrapText="1"/>
    </xf>
    <xf numFmtId="0" fontId="3" fillId="0" borderId="13" xfId="0" applyFont="1" applyBorder="1" applyAlignment="1">
      <alignment vertical="center" wrapText="1"/>
    </xf>
    <xf numFmtId="0" fontId="13" fillId="0" borderId="19"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4" xfId="0" applyFont="1" applyBorder="1" applyAlignment="1">
      <alignment horizontal="center" vertical="center" wrapText="1"/>
    </xf>
    <xf numFmtId="0" fontId="13" fillId="8" borderId="22" xfId="0" applyFont="1" applyFill="1" applyBorder="1" applyAlignment="1">
      <alignment horizontal="center" vertical="center" wrapText="1"/>
    </xf>
    <xf numFmtId="0" fontId="13" fillId="0" borderId="20" xfId="0" applyFont="1" applyBorder="1" applyAlignment="1">
      <alignment horizontal="center" vertical="center" wrapText="1"/>
    </xf>
    <xf numFmtId="0" fontId="13" fillId="0" borderId="0" xfId="0" applyFont="1" applyAlignment="1">
      <alignment horizontal="left"/>
    </xf>
    <xf numFmtId="0" fontId="13" fillId="0" borderId="0" xfId="0" applyFont="1" applyAlignment="1">
      <alignment horizontal="center"/>
    </xf>
    <xf numFmtId="0" fontId="13" fillId="8" borderId="0" xfId="0" applyFont="1" applyFill="1" applyAlignment="1">
      <alignment horizontal="center"/>
    </xf>
    <xf numFmtId="0" fontId="13" fillId="8" borderId="0" xfId="0" applyFont="1" applyFill="1"/>
    <xf numFmtId="0" fontId="13" fillId="0" borderId="2" xfId="0" applyFont="1" applyBorder="1" applyAlignment="1">
      <alignment horizontal="center" vertical="center" wrapText="1"/>
    </xf>
    <xf numFmtId="0" fontId="13" fillId="0" borderId="0" xfId="0" applyFont="1" applyAlignment="1">
      <alignment horizontal="center" vertical="center"/>
    </xf>
    <xf numFmtId="0" fontId="13" fillId="8" borderId="0" xfId="0" applyFont="1" applyFill="1" applyAlignment="1">
      <alignment horizontal="center" vertical="center"/>
    </xf>
    <xf numFmtId="0" fontId="13" fillId="0" borderId="13" xfId="0" applyFont="1" applyBorder="1" applyAlignment="1">
      <alignment vertical="center" wrapText="1"/>
    </xf>
    <xf numFmtId="0" fontId="13" fillId="0" borderId="0" xfId="0" applyFont="1" applyAlignment="1">
      <alignment vertical="center" wrapText="1"/>
    </xf>
    <xf numFmtId="0" fontId="13" fillId="8" borderId="26" xfId="0" applyFont="1" applyFill="1" applyBorder="1" applyAlignment="1">
      <alignment horizontal="justify" vertical="center" wrapText="1"/>
    </xf>
    <xf numFmtId="0" fontId="13" fillId="8" borderId="27" xfId="0" applyFont="1" applyFill="1" applyBorder="1" applyAlignment="1">
      <alignment horizontal="justify" vertical="center" wrapText="1"/>
    </xf>
    <xf numFmtId="0" fontId="13" fillId="8" borderId="28" xfId="0" applyFont="1" applyFill="1" applyBorder="1" applyAlignment="1">
      <alignment horizontal="justify" vertical="center" wrapText="1"/>
    </xf>
    <xf numFmtId="0" fontId="13" fillId="8" borderId="2" xfId="0" applyFont="1" applyFill="1" applyBorder="1" applyAlignment="1">
      <alignment vertical="center" wrapText="1"/>
    </xf>
    <xf numFmtId="0" fontId="13" fillId="0" borderId="2" xfId="0" applyFont="1" applyBorder="1" applyAlignment="1">
      <alignment horizontal="left" vertical="center" wrapText="1"/>
    </xf>
    <xf numFmtId="0" fontId="3" fillId="0" borderId="0" xfId="0" applyFont="1" applyAlignment="1">
      <alignment vertical="center"/>
    </xf>
    <xf numFmtId="0" fontId="9" fillId="0" borderId="10" xfId="0" applyFont="1" applyBorder="1"/>
    <xf numFmtId="0" fontId="13" fillId="0" borderId="8" xfId="0" applyFont="1" applyBorder="1" applyAlignment="1">
      <alignment horizontal="center" vertical="center" wrapText="1"/>
    </xf>
    <xf numFmtId="166" fontId="13" fillId="8" borderId="2" xfId="0" applyNumberFormat="1" applyFont="1" applyFill="1" applyBorder="1" applyAlignment="1">
      <alignment horizontal="left" vertical="center" wrapText="1"/>
    </xf>
    <xf numFmtId="165" fontId="13" fillId="8" borderId="2" xfId="1" applyFont="1" applyFill="1" applyBorder="1" applyAlignment="1">
      <alignment horizontal="left" vertical="center" wrapText="1"/>
    </xf>
    <xf numFmtId="0" fontId="3" fillId="0" borderId="0" xfId="0" applyFont="1"/>
    <xf numFmtId="166" fontId="3" fillId="0" borderId="0" xfId="0" applyNumberFormat="1" applyFont="1" applyAlignment="1">
      <alignment horizontal="center" vertical="center"/>
    </xf>
    <xf numFmtId="166" fontId="3" fillId="11" borderId="2" xfId="0" applyNumberFormat="1" applyFont="1" applyFill="1" applyBorder="1" applyAlignment="1">
      <alignment vertical="center"/>
    </xf>
    <xf numFmtId="0" fontId="3" fillId="0" borderId="2" xfId="0" applyFont="1" applyBorder="1" applyAlignment="1">
      <alignment horizontal="center" vertical="center" wrapText="1"/>
    </xf>
    <xf numFmtId="0" fontId="7" fillId="0" borderId="0" xfId="0" applyFont="1" applyAlignment="1">
      <alignment vertical="center"/>
    </xf>
    <xf numFmtId="0" fontId="11" fillId="0" borderId="0" xfId="0" applyFont="1" applyAlignment="1">
      <alignment vertical="center"/>
    </xf>
    <xf numFmtId="0" fontId="7" fillId="0" borderId="0" xfId="0" applyFont="1"/>
    <xf numFmtId="166" fontId="3" fillId="11" borderId="2" xfId="0" applyNumberFormat="1" applyFont="1" applyFill="1" applyBorder="1" applyAlignment="1">
      <alignment horizontal="center" vertical="center"/>
    </xf>
    <xf numFmtId="0" fontId="4" fillId="0" borderId="0" xfId="0" applyFont="1"/>
    <xf numFmtId="166" fontId="13" fillId="8" borderId="2" xfId="1" applyNumberFormat="1" applyFont="1" applyFill="1" applyBorder="1" applyAlignment="1">
      <alignment horizontal="left" vertical="center" wrapText="1"/>
    </xf>
    <xf numFmtId="166" fontId="3" fillId="11" borderId="2" xfId="1" applyNumberFormat="1" applyFont="1" applyFill="1" applyBorder="1" applyAlignment="1">
      <alignment vertical="center" wrapText="1"/>
    </xf>
    <xf numFmtId="0" fontId="13" fillId="8" borderId="2" xfId="0" applyFont="1" applyFill="1" applyBorder="1" applyAlignment="1">
      <alignment horizontal="justify" vertical="center"/>
    </xf>
    <xf numFmtId="0" fontId="13" fillId="0" borderId="14" xfId="0" applyFont="1" applyBorder="1" applyAlignment="1">
      <alignment horizontal="center" vertical="center" wrapText="1"/>
    </xf>
    <xf numFmtId="0" fontId="13" fillId="0" borderId="18" xfId="0" applyFont="1" applyBorder="1" applyAlignment="1">
      <alignment horizontal="left" vertical="center" wrapText="1"/>
    </xf>
    <xf numFmtId="0" fontId="13" fillId="0" borderId="18" xfId="0" applyFont="1" applyBorder="1" applyAlignment="1">
      <alignment horizontal="center" vertical="center" wrapText="1"/>
    </xf>
    <xf numFmtId="0" fontId="13" fillId="8" borderId="2" xfId="0" applyFont="1" applyFill="1" applyBorder="1" applyAlignment="1">
      <alignment vertical="center"/>
    </xf>
    <xf numFmtId="166" fontId="3" fillId="11" borderId="7" xfId="0" applyNumberFormat="1" applyFont="1" applyFill="1" applyBorder="1" applyAlignment="1">
      <alignment horizontal="center" vertical="center"/>
    </xf>
    <xf numFmtId="0" fontId="3" fillId="8" borderId="0" xfId="0" applyFont="1" applyFill="1" applyAlignment="1">
      <alignment horizontal="center"/>
    </xf>
    <xf numFmtId="0" fontId="3" fillId="8" borderId="0" xfId="0" applyFont="1" applyFill="1" applyAlignment="1">
      <alignment vertical="center"/>
    </xf>
    <xf numFmtId="165" fontId="3" fillId="11" borderId="2" xfId="1" applyFont="1" applyFill="1" applyBorder="1" applyAlignment="1">
      <alignment vertical="center" wrapText="1"/>
    </xf>
    <xf numFmtId="0" fontId="3" fillId="8" borderId="0" xfId="0" applyFont="1" applyFill="1" applyAlignment="1">
      <alignment horizontal="left" vertical="top" wrapText="1"/>
    </xf>
    <xf numFmtId="166" fontId="13" fillId="8" borderId="2" xfId="1" applyNumberFormat="1" applyFont="1" applyFill="1" applyBorder="1" applyAlignment="1">
      <alignment horizontal="justify" vertical="center" wrapText="1"/>
    </xf>
    <xf numFmtId="0" fontId="14" fillId="8" borderId="3" xfId="0" applyFont="1" applyFill="1" applyBorder="1" applyAlignment="1">
      <alignment horizontal="justify" vertical="center" wrapText="1"/>
    </xf>
    <xf numFmtId="0" fontId="14" fillId="8" borderId="2" xfId="0" applyFont="1" applyFill="1" applyBorder="1" applyAlignment="1">
      <alignment horizontal="justify" vertical="center" wrapText="1"/>
    </xf>
    <xf numFmtId="0" fontId="13" fillId="0" borderId="2" xfId="0" applyFont="1" applyBorder="1" applyAlignment="1">
      <alignment horizontal="justify" vertical="center" wrapText="1"/>
    </xf>
    <xf numFmtId="0" fontId="13" fillId="0" borderId="8"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0" xfId="0" applyFont="1" applyAlignment="1">
      <alignment horizontal="center" vertical="center" wrapText="1"/>
    </xf>
    <xf numFmtId="0" fontId="8" fillId="0" borderId="0" xfId="0" applyFont="1" applyAlignment="1">
      <alignment vertical="center"/>
    </xf>
    <xf numFmtId="0" fontId="21" fillId="0" borderId="0" xfId="0" applyFont="1" applyAlignment="1">
      <alignment vertical="center"/>
    </xf>
    <xf numFmtId="0" fontId="22" fillId="0" borderId="0" xfId="0" applyFont="1" applyAlignment="1">
      <alignment vertical="center"/>
    </xf>
    <xf numFmtId="0" fontId="23" fillId="0" borderId="0" xfId="0" applyFont="1" applyAlignment="1">
      <alignment vertical="center"/>
    </xf>
    <xf numFmtId="0" fontId="24" fillId="0" borderId="0" xfId="0" applyFont="1"/>
    <xf numFmtId="0" fontId="25" fillId="0" borderId="0" xfId="0" applyFont="1" applyAlignment="1">
      <alignment horizontal="left" vertical="center" wrapText="1"/>
    </xf>
    <xf numFmtId="0" fontId="25" fillId="0" borderId="0" xfId="0" applyFont="1" applyAlignment="1">
      <alignment horizontal="left" vertical="top" wrapText="1"/>
    </xf>
    <xf numFmtId="0" fontId="26" fillId="0" borderId="0" xfId="0" applyFont="1"/>
    <xf numFmtId="0" fontId="22" fillId="0" borderId="0" xfId="0" applyFont="1" applyAlignment="1">
      <alignment horizontal="left" vertical="center"/>
    </xf>
    <xf numFmtId="0" fontId="22" fillId="0" borderId="0" xfId="0" applyFont="1" applyAlignment="1">
      <alignment horizontal="center" vertical="center"/>
    </xf>
    <xf numFmtId="0" fontId="31" fillId="0" borderId="34" xfId="4" applyFont="1" applyBorder="1" applyAlignment="1" applyProtection="1">
      <alignment horizontal="left" vertical="center" wrapText="1"/>
      <protection locked="0"/>
    </xf>
    <xf numFmtId="0" fontId="22" fillId="0" borderId="34" xfId="4" applyFont="1" applyBorder="1" applyAlignment="1" applyProtection="1">
      <alignment horizontal="left" vertical="top" wrapText="1"/>
      <protection locked="0"/>
    </xf>
    <xf numFmtId="0" fontId="22" fillId="0" borderId="0" xfId="4" applyFont="1" applyAlignment="1" applyProtection="1">
      <alignment horizontal="left" vertical="center" wrapText="1"/>
      <protection locked="0"/>
    </xf>
    <xf numFmtId="0" fontId="22" fillId="0" borderId="2" xfId="4" applyFont="1" applyBorder="1" applyAlignment="1" applyProtection="1">
      <alignment horizontal="left" vertical="center" wrapText="1"/>
      <protection locked="0"/>
    </xf>
    <xf numFmtId="0" fontId="22" fillId="0" borderId="2" xfId="4" applyFont="1" applyBorder="1" applyAlignment="1" applyProtection="1">
      <alignment horizontal="left" vertical="center"/>
      <protection locked="0"/>
    </xf>
    <xf numFmtId="0" fontId="25" fillId="0" borderId="0" xfId="6" applyFont="1"/>
    <xf numFmtId="0" fontId="25" fillId="0" borderId="0" xfId="6" applyFont="1" applyAlignment="1">
      <alignment horizontal="center"/>
    </xf>
    <xf numFmtId="0" fontId="13" fillId="0" borderId="8" xfId="0" applyFont="1" applyBorder="1" applyAlignment="1">
      <alignment horizontal="center" vertical="center" wrapText="1"/>
    </xf>
    <xf numFmtId="166" fontId="3" fillId="0" borderId="0" xfId="0" applyNumberFormat="1" applyFont="1" applyAlignment="1">
      <alignment horizontal="center" vertical="center"/>
    </xf>
    <xf numFmtId="0" fontId="13" fillId="0" borderId="13" xfId="0" applyFont="1" applyBorder="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xf>
    <xf numFmtId="0" fontId="42" fillId="8" borderId="17" xfId="0" applyFont="1" applyFill="1" applyBorder="1" applyAlignment="1">
      <alignment horizontal="center" vertical="center" wrapText="1"/>
    </xf>
    <xf numFmtId="0" fontId="42" fillId="8" borderId="13" xfId="0" applyFont="1" applyFill="1" applyBorder="1" applyAlignment="1">
      <alignment horizontal="center" vertical="center" wrapText="1"/>
    </xf>
    <xf numFmtId="169" fontId="41" fillId="3" borderId="5" xfId="9" applyNumberFormat="1" applyFont="1" applyFill="1" applyBorder="1" applyAlignment="1">
      <alignment horizontal="center" vertical="center" wrapText="1"/>
    </xf>
    <xf numFmtId="0" fontId="44" fillId="19" borderId="14" xfId="0" applyFont="1" applyFill="1" applyBorder="1" applyAlignment="1">
      <alignment horizontal="center" vertical="center"/>
    </xf>
    <xf numFmtId="169" fontId="44" fillId="19" borderId="14" xfId="9" applyNumberFormat="1" applyFont="1" applyFill="1" applyBorder="1" applyAlignment="1">
      <alignment horizontal="center" vertical="center"/>
    </xf>
    <xf numFmtId="169" fontId="43" fillId="8" borderId="2" xfId="9" applyNumberFormat="1" applyFont="1" applyFill="1" applyBorder="1" applyAlignment="1">
      <alignment horizontal="center" vertical="center" wrapText="1"/>
    </xf>
    <xf numFmtId="0" fontId="43" fillId="0" borderId="0" xfId="0" applyFont="1"/>
    <xf numFmtId="168" fontId="43" fillId="0" borderId="0" xfId="9" applyFont="1"/>
    <xf numFmtId="165" fontId="43" fillId="0" borderId="0" xfId="0" applyNumberFormat="1" applyFont="1"/>
    <xf numFmtId="0" fontId="41" fillId="0" borderId="0" xfId="0" applyFont="1"/>
    <xf numFmtId="0" fontId="43" fillId="0" borderId="0" xfId="0" applyFont="1" applyAlignment="1">
      <alignment horizontal="center" vertical="center"/>
    </xf>
    <xf numFmtId="0" fontId="43" fillId="8" borderId="0" xfId="0" applyFont="1" applyFill="1"/>
    <xf numFmtId="0" fontId="47" fillId="0" borderId="0" xfId="0" applyFont="1"/>
    <xf numFmtId="0" fontId="40" fillId="0" borderId="0" xfId="0" applyFont="1" applyAlignment="1">
      <alignment vertical="center"/>
    </xf>
    <xf numFmtId="0" fontId="0" fillId="0" borderId="0" xfId="0" applyAlignment="1">
      <alignment vertical="center"/>
    </xf>
    <xf numFmtId="0" fontId="42" fillId="8" borderId="11" xfId="0" applyFont="1" applyFill="1" applyBorder="1" applyAlignment="1">
      <alignment horizontal="center" vertical="center" wrapText="1"/>
    </xf>
    <xf numFmtId="0" fontId="47" fillId="0" borderId="0" xfId="0" applyFont="1" applyAlignment="1">
      <alignment vertical="center"/>
    </xf>
    <xf numFmtId="0" fontId="40" fillId="0" borderId="0" xfId="0" applyFont="1" applyAlignment="1">
      <alignment vertical="center" wrapText="1"/>
    </xf>
    <xf numFmtId="0" fontId="42" fillId="18" borderId="3" xfId="0" applyFont="1" applyFill="1" applyBorder="1" applyAlignment="1">
      <alignment horizontal="center" vertical="center" wrapText="1"/>
    </xf>
    <xf numFmtId="0" fontId="42" fillId="18" borderId="12" xfId="0" applyFont="1" applyFill="1" applyBorder="1" applyAlignment="1">
      <alignment horizontal="center" vertical="center" wrapText="1"/>
    </xf>
    <xf numFmtId="0" fontId="41" fillId="18" borderId="3" xfId="0" applyFont="1" applyFill="1" applyBorder="1" applyAlignment="1">
      <alignment horizontal="center" vertical="center" wrapText="1"/>
    </xf>
    <xf numFmtId="0" fontId="41" fillId="8" borderId="3" xfId="0" applyFont="1" applyFill="1" applyBorder="1" applyAlignment="1">
      <alignment horizontal="center" vertical="center" wrapText="1"/>
    </xf>
    <xf numFmtId="0" fontId="47" fillId="0" borderId="0" xfId="0" applyFont="1" applyAlignment="1">
      <alignment vertical="center" wrapText="1"/>
    </xf>
    <xf numFmtId="168" fontId="47" fillId="0" borderId="0" xfId="9" applyFont="1" applyAlignment="1">
      <alignment vertical="center" wrapText="1"/>
    </xf>
    <xf numFmtId="165" fontId="47" fillId="0" borderId="0" xfId="0" applyNumberFormat="1" applyFont="1"/>
    <xf numFmtId="0" fontId="46" fillId="0" borderId="0" xfId="0" applyFont="1"/>
    <xf numFmtId="0" fontId="47" fillId="0" borderId="0" xfId="0" applyFont="1" applyAlignment="1">
      <alignment horizontal="center" vertical="center"/>
    </xf>
    <xf numFmtId="0" fontId="47" fillId="8" borderId="0" xfId="0" applyFont="1" applyFill="1"/>
    <xf numFmtId="0" fontId="40" fillId="0" borderId="16" xfId="0" applyFont="1" applyBorder="1" applyAlignment="1">
      <alignment horizontal="center" vertical="center"/>
    </xf>
    <xf numFmtId="0" fontId="40" fillId="0" borderId="0" xfId="0" applyFont="1" applyBorder="1" applyAlignment="1">
      <alignment horizontal="center" vertical="center"/>
    </xf>
    <xf numFmtId="0" fontId="40" fillId="0" borderId="18" xfId="0" applyFont="1" applyBorder="1" applyAlignment="1">
      <alignment horizontal="center" vertical="center"/>
    </xf>
    <xf numFmtId="0" fontId="42" fillId="3" borderId="3" xfId="0" applyFont="1" applyFill="1" applyBorder="1" applyAlignment="1">
      <alignment horizontal="center" vertical="center" wrapText="1"/>
    </xf>
    <xf numFmtId="0" fontId="42" fillId="3" borderId="5" xfId="0" applyFont="1" applyFill="1" applyBorder="1" applyAlignment="1">
      <alignment horizontal="center" vertical="center" wrapText="1"/>
    </xf>
    <xf numFmtId="0" fontId="38" fillId="21" borderId="0" xfId="0" applyFont="1" applyFill="1"/>
    <xf numFmtId="169" fontId="44" fillId="19" borderId="18" xfId="9" applyNumberFormat="1" applyFont="1" applyFill="1" applyBorder="1" applyAlignment="1">
      <alignment horizontal="center" vertical="center"/>
    </xf>
    <xf numFmtId="0" fontId="0" fillId="11" borderId="0" xfId="0" applyFill="1"/>
    <xf numFmtId="0" fontId="41" fillId="18" borderId="9" xfId="0" applyFont="1" applyFill="1" applyBorder="1" applyAlignment="1">
      <alignment vertical="center" wrapText="1"/>
    </xf>
    <xf numFmtId="0" fontId="41" fillId="18" borderId="10" xfId="0" applyFont="1" applyFill="1" applyBorder="1" applyAlignment="1">
      <alignment vertical="center" wrapText="1"/>
    </xf>
    <xf numFmtId="0" fontId="41" fillId="18" borderId="11" xfId="0" applyFont="1" applyFill="1" applyBorder="1" applyAlignment="1">
      <alignment vertical="center" wrapText="1"/>
    </xf>
    <xf numFmtId="0" fontId="40" fillId="0" borderId="10" xfId="0" applyFont="1" applyBorder="1" applyAlignment="1">
      <alignment horizontal="center" vertical="center"/>
    </xf>
    <xf numFmtId="0" fontId="47" fillId="11" borderId="0" xfId="0" applyFont="1" applyFill="1"/>
    <xf numFmtId="0" fontId="45" fillId="8" borderId="37" xfId="0" applyFont="1" applyFill="1" applyBorder="1"/>
    <xf numFmtId="0" fontId="48" fillId="8" borderId="37" xfId="0" applyFont="1" applyFill="1" applyBorder="1" applyAlignment="1">
      <alignment horizontal="center" vertical="center"/>
    </xf>
    <xf numFmtId="0" fontId="48" fillId="8" borderId="37" xfId="0" applyFont="1" applyFill="1" applyBorder="1" applyAlignment="1">
      <alignment horizontal="center" vertical="center" wrapText="1"/>
    </xf>
    <xf numFmtId="0" fontId="49" fillId="8" borderId="37" xfId="0" applyFont="1" applyFill="1" applyBorder="1"/>
    <xf numFmtId="0" fontId="13" fillId="0" borderId="2" xfId="0" applyFont="1" applyBorder="1" applyAlignment="1">
      <alignment horizontal="center" vertical="center" wrapText="1"/>
    </xf>
    <xf numFmtId="0" fontId="13" fillId="0" borderId="8" xfId="0" applyFont="1" applyBorder="1" applyAlignment="1">
      <alignment horizontal="center" vertical="center" wrapText="1"/>
    </xf>
    <xf numFmtId="0" fontId="3" fillId="0" borderId="0" xfId="2" applyFont="1" applyFill="1" applyBorder="1" applyAlignment="1">
      <alignment horizontal="center" vertical="top" wrapText="1"/>
    </xf>
    <xf numFmtId="0" fontId="13" fillId="0" borderId="13" xfId="0" applyFont="1" applyBorder="1" applyAlignment="1">
      <alignment horizontal="center" vertical="center" wrapText="1"/>
    </xf>
    <xf numFmtId="0" fontId="13" fillId="0" borderId="0" xfId="0" applyFont="1" applyAlignment="1">
      <alignment horizontal="center" vertical="center" wrapText="1"/>
    </xf>
    <xf numFmtId="0" fontId="42" fillId="3" borderId="3" xfId="0" applyFont="1" applyFill="1" applyBorder="1" applyAlignment="1">
      <alignment horizontal="center" vertical="center" wrapText="1"/>
    </xf>
    <xf numFmtId="0" fontId="42" fillId="3" borderId="5" xfId="0" applyFont="1" applyFill="1" applyBorder="1" applyAlignment="1">
      <alignment horizontal="center" vertical="center" wrapText="1"/>
    </xf>
    <xf numFmtId="0" fontId="13" fillId="0" borderId="2" xfId="0" applyFont="1" applyBorder="1" applyAlignment="1">
      <alignment horizontal="center" vertical="center" wrapText="1"/>
    </xf>
    <xf numFmtId="0" fontId="0" fillId="8" borderId="0" xfId="0" applyFill="1"/>
    <xf numFmtId="0" fontId="50" fillId="8" borderId="0" xfId="0" applyFont="1" applyFill="1" applyAlignment="1">
      <alignment horizontal="center"/>
    </xf>
    <xf numFmtId="0" fontId="12" fillId="8" borderId="0" xfId="0" applyFont="1" applyFill="1"/>
    <xf numFmtId="0" fontId="51" fillId="8" borderId="0" xfId="0" applyFont="1" applyFill="1"/>
    <xf numFmtId="0" fontId="50" fillId="8" borderId="18" xfId="0" applyFont="1" applyFill="1" applyBorder="1" applyAlignment="1">
      <alignment horizontal="center" vertical="center"/>
    </xf>
    <xf numFmtId="0" fontId="44" fillId="19" borderId="13" xfId="0" applyFont="1" applyFill="1" applyBorder="1" applyAlignment="1">
      <alignment horizontal="center" vertical="center"/>
    </xf>
    <xf numFmtId="3" fontId="19" fillId="8" borderId="6" xfId="8" applyNumberFormat="1" applyFont="1" applyFill="1" applyBorder="1" applyAlignment="1">
      <alignment horizontal="center" vertical="center" wrapText="1"/>
    </xf>
    <xf numFmtId="0" fontId="3" fillId="0" borderId="0" xfId="0" applyFont="1" applyBorder="1" applyAlignment="1">
      <alignment horizontal="center" vertical="center" wrapText="1"/>
    </xf>
    <xf numFmtId="0" fontId="3" fillId="7" borderId="16" xfId="0" applyFont="1" applyFill="1" applyBorder="1" applyAlignment="1">
      <alignment horizontal="center" vertical="center" wrapText="1"/>
    </xf>
    <xf numFmtId="170" fontId="52" fillId="0" borderId="35" xfId="0" applyNumberFormat="1" applyFont="1" applyBorder="1" applyAlignment="1">
      <alignment horizontal="center"/>
    </xf>
    <xf numFmtId="170" fontId="52" fillId="0" borderId="2" xfId="0" applyNumberFormat="1" applyFont="1" applyBorder="1" applyAlignment="1">
      <alignment horizontal="center"/>
    </xf>
    <xf numFmtId="170" fontId="52" fillId="0" borderId="0" xfId="0" applyNumberFormat="1" applyFont="1" applyAlignment="1">
      <alignment horizontal="center"/>
    </xf>
    <xf numFmtId="170" fontId="52" fillId="8" borderId="0" xfId="0" applyNumberFormat="1" applyFont="1" applyFill="1" applyAlignment="1">
      <alignment horizontal="center"/>
    </xf>
    <xf numFmtId="170" fontId="52" fillId="8" borderId="16" xfId="0" applyNumberFormat="1" applyFont="1" applyFill="1" applyBorder="1" applyAlignment="1">
      <alignment horizontal="center"/>
    </xf>
    <xf numFmtId="170" fontId="53" fillId="8" borderId="18" xfId="0" applyNumberFormat="1" applyFont="1" applyFill="1" applyBorder="1" applyAlignment="1">
      <alignment horizontal="center" wrapText="1"/>
    </xf>
    <xf numFmtId="170" fontId="53" fillId="8" borderId="6" xfId="0" applyNumberFormat="1" applyFont="1" applyFill="1" applyBorder="1" applyAlignment="1">
      <alignment horizontal="center" wrapText="1"/>
    </xf>
    <xf numFmtId="170" fontId="53" fillId="0" borderId="0" xfId="0" applyNumberFormat="1" applyFont="1" applyAlignment="1">
      <alignment horizontal="center" wrapText="1"/>
    </xf>
    <xf numFmtId="170" fontId="52" fillId="8" borderId="18" xfId="0" applyNumberFormat="1" applyFont="1" applyFill="1" applyBorder="1" applyAlignment="1">
      <alignment horizontal="center"/>
    </xf>
    <xf numFmtId="170" fontId="53" fillId="8" borderId="6" xfId="0" applyNumberFormat="1" applyFont="1" applyFill="1" applyBorder="1" applyAlignment="1">
      <alignment horizontal="center"/>
    </xf>
    <xf numFmtId="170" fontId="53" fillId="3" borderId="5" xfId="9" applyNumberFormat="1" applyFont="1" applyFill="1" applyBorder="1" applyAlignment="1">
      <alignment horizontal="center" wrapText="1"/>
    </xf>
    <xf numFmtId="170" fontId="53" fillId="8" borderId="5" xfId="9" applyNumberFormat="1" applyFont="1" applyFill="1" applyBorder="1" applyAlignment="1">
      <alignment horizontal="center" wrapText="1"/>
    </xf>
    <xf numFmtId="170" fontId="53" fillId="3" borderId="13" xfId="9" applyNumberFormat="1" applyFont="1" applyFill="1" applyBorder="1" applyAlignment="1">
      <alignment horizontal="center" wrapText="1"/>
    </xf>
    <xf numFmtId="170" fontId="53" fillId="8" borderId="6" xfId="9" applyNumberFormat="1" applyFont="1" applyFill="1" applyBorder="1" applyAlignment="1">
      <alignment horizontal="center" wrapText="1"/>
    </xf>
    <xf numFmtId="170" fontId="53" fillId="6" borderId="3" xfId="0" applyNumberFormat="1" applyFont="1" applyFill="1" applyBorder="1" applyAlignment="1">
      <alignment horizontal="center" wrapText="1"/>
    </xf>
    <xf numFmtId="170" fontId="52" fillId="0" borderId="0" xfId="0" applyNumberFormat="1" applyFont="1" applyAlignment="1">
      <alignment horizontal="center" wrapText="1"/>
    </xf>
    <xf numFmtId="170" fontId="53" fillId="8" borderId="0" xfId="0" applyNumberFormat="1" applyFont="1" applyFill="1" applyAlignment="1">
      <alignment horizontal="center"/>
    </xf>
    <xf numFmtId="170" fontId="53" fillId="21" borderId="2" xfId="0" applyNumberFormat="1" applyFont="1" applyFill="1" applyBorder="1" applyAlignment="1">
      <alignment horizontal="center"/>
    </xf>
    <xf numFmtId="170" fontId="55" fillId="8" borderId="0" xfId="0" applyNumberFormat="1" applyFont="1" applyFill="1" applyAlignment="1">
      <alignment horizontal="center"/>
    </xf>
    <xf numFmtId="170" fontId="54" fillId="0" borderId="0" xfId="0" applyNumberFormat="1" applyFont="1" applyAlignment="1">
      <alignment horizontal="center"/>
    </xf>
    <xf numFmtId="170" fontId="55" fillId="0" borderId="0" xfId="0" applyNumberFormat="1" applyFont="1" applyAlignment="1">
      <alignment horizontal="center"/>
    </xf>
    <xf numFmtId="170" fontId="52" fillId="21" borderId="2" xfId="0" applyNumberFormat="1" applyFont="1" applyFill="1" applyBorder="1" applyAlignment="1">
      <alignment horizontal="center"/>
    </xf>
    <xf numFmtId="170" fontId="55" fillId="0" borderId="35" xfId="0" applyNumberFormat="1" applyFont="1" applyBorder="1" applyAlignment="1">
      <alignment horizontal="center"/>
    </xf>
    <xf numFmtId="170" fontId="55" fillId="22" borderId="35" xfId="0" applyNumberFormat="1" applyFont="1" applyFill="1" applyBorder="1" applyAlignment="1">
      <alignment horizontal="center"/>
    </xf>
    <xf numFmtId="170" fontId="54" fillId="0" borderId="34" xfId="0" applyNumberFormat="1" applyFont="1" applyBorder="1" applyAlignment="1">
      <alignment horizontal="center"/>
    </xf>
    <xf numFmtId="170" fontId="52" fillId="0" borderId="34" xfId="0" applyNumberFormat="1" applyFont="1" applyBorder="1" applyAlignment="1">
      <alignment horizontal="center"/>
    </xf>
    <xf numFmtId="170" fontId="52" fillId="23" borderId="2" xfId="0" applyNumberFormat="1" applyFont="1" applyFill="1" applyBorder="1" applyAlignment="1">
      <alignment horizontal="center"/>
    </xf>
    <xf numFmtId="170" fontId="52" fillId="21" borderId="5" xfId="0" applyNumberFormat="1" applyFont="1" applyFill="1" applyBorder="1" applyAlignment="1">
      <alignment horizontal="center"/>
    </xf>
    <xf numFmtId="170" fontId="52" fillId="0" borderId="0" xfId="0" applyNumberFormat="1" applyFont="1" applyAlignment="1">
      <alignment horizontal="center" vertical="top"/>
    </xf>
    <xf numFmtId="0" fontId="42" fillId="18" borderId="0" xfId="0" applyFont="1" applyFill="1" applyBorder="1" applyAlignment="1">
      <alignment horizontal="center" vertical="center" wrapText="1"/>
    </xf>
    <xf numFmtId="0" fontId="41" fillId="8" borderId="13" xfId="0" applyFont="1" applyFill="1" applyBorder="1" applyAlignment="1">
      <alignment horizontal="center" vertical="center" wrapText="1"/>
    </xf>
    <xf numFmtId="0" fontId="41" fillId="8" borderId="0" xfId="0" applyFont="1" applyFill="1" applyBorder="1" applyAlignment="1">
      <alignment horizontal="center" vertical="center" wrapText="1"/>
    </xf>
    <xf numFmtId="170" fontId="52" fillId="0" borderId="3" xfId="0" applyNumberFormat="1" applyFont="1" applyBorder="1" applyAlignment="1"/>
    <xf numFmtId="170" fontId="52" fillId="0" borderId="5" xfId="0" applyNumberFormat="1" applyFont="1" applyBorder="1" applyAlignment="1"/>
    <xf numFmtId="170" fontId="52" fillId="0" borderId="7" xfId="0" applyNumberFormat="1" applyFont="1" applyBorder="1" applyAlignment="1"/>
    <xf numFmtId="170" fontId="43" fillId="8" borderId="0" xfId="0" applyNumberFormat="1" applyFont="1" applyFill="1" applyAlignment="1">
      <alignment horizontal="center" vertical="center" wrapText="1"/>
    </xf>
    <xf numFmtId="170" fontId="45" fillId="8" borderId="37" xfId="9" applyNumberFormat="1" applyFont="1" applyFill="1" applyBorder="1" applyAlignment="1">
      <alignment vertical="center" wrapText="1"/>
    </xf>
    <xf numFmtId="170" fontId="43" fillId="8" borderId="0" xfId="9" applyNumberFormat="1" applyFont="1" applyFill="1" applyBorder="1" applyAlignment="1">
      <alignment vertical="center" wrapText="1"/>
    </xf>
    <xf numFmtId="170" fontId="47" fillId="0" borderId="0" xfId="0" applyNumberFormat="1" applyFont="1"/>
    <xf numFmtId="170" fontId="39" fillId="9" borderId="2" xfId="0" applyNumberFormat="1" applyFont="1" applyFill="1" applyBorder="1" applyAlignment="1">
      <alignment horizontal="center" vertical="center" wrapText="1"/>
    </xf>
    <xf numFmtId="170" fontId="39" fillId="8" borderId="10" xfId="0" applyNumberFormat="1" applyFont="1" applyFill="1" applyBorder="1" applyAlignment="1">
      <alignment horizontal="center" vertical="center" wrapText="1"/>
    </xf>
    <xf numFmtId="170" fontId="39" fillId="8" borderId="10" xfId="0" applyNumberFormat="1" applyFont="1" applyFill="1" applyBorder="1" applyAlignment="1">
      <alignment vertical="center" wrapText="1"/>
    </xf>
    <xf numFmtId="170" fontId="48" fillId="8" borderId="37" xfId="0" applyNumberFormat="1" applyFont="1" applyFill="1" applyBorder="1" applyAlignment="1">
      <alignment vertical="center" wrapText="1"/>
    </xf>
    <xf numFmtId="170" fontId="39" fillId="8" borderId="11" xfId="0" applyNumberFormat="1" applyFont="1" applyFill="1" applyBorder="1" applyAlignment="1">
      <alignment vertical="center" wrapText="1"/>
    </xf>
    <xf numFmtId="170" fontId="43" fillId="0" borderId="0" xfId="0" applyNumberFormat="1" applyFont="1"/>
    <xf numFmtId="170" fontId="43" fillId="8" borderId="0" xfId="0" applyNumberFormat="1" applyFont="1" applyFill="1"/>
    <xf numFmtId="170" fontId="45" fillId="8" borderId="37" xfId="0" applyNumberFormat="1" applyFont="1" applyFill="1" applyBorder="1"/>
    <xf numFmtId="170" fontId="45" fillId="8" borderId="37" xfId="0" applyNumberFormat="1" applyFont="1" applyFill="1" applyBorder="1" applyAlignment="1"/>
    <xf numFmtId="170" fontId="43" fillId="8" borderId="0" xfId="0" applyNumberFormat="1" applyFont="1" applyFill="1" applyAlignment="1">
      <alignment vertical="center"/>
    </xf>
    <xf numFmtId="170" fontId="45" fillId="8" borderId="45" xfId="0" applyNumberFormat="1" applyFont="1" applyFill="1" applyBorder="1" applyAlignment="1">
      <alignment vertical="center"/>
    </xf>
    <xf numFmtId="170" fontId="43" fillId="8" borderId="2" xfId="9" applyNumberFormat="1" applyFont="1" applyFill="1" applyBorder="1" applyAlignment="1">
      <alignment vertical="center" wrapText="1"/>
    </xf>
    <xf numFmtId="170" fontId="43" fillId="8" borderId="9" xfId="9" applyNumberFormat="1" applyFont="1" applyFill="1" applyBorder="1" applyAlignment="1">
      <alignment vertical="center" wrapText="1"/>
    </xf>
    <xf numFmtId="170" fontId="43" fillId="8" borderId="11" xfId="9" applyNumberFormat="1" applyFont="1" applyFill="1" applyBorder="1" applyAlignment="1">
      <alignment vertical="center" wrapText="1"/>
    </xf>
    <xf numFmtId="170" fontId="47" fillId="8" borderId="0" xfId="0" applyNumberFormat="1" applyFont="1" applyFill="1"/>
    <xf numFmtId="170" fontId="49" fillId="8" borderId="37" xfId="0" applyNumberFormat="1" applyFont="1" applyFill="1" applyBorder="1"/>
    <xf numFmtId="170" fontId="49" fillId="8" borderId="45" xfId="0" applyNumberFormat="1" applyFont="1" applyFill="1" applyBorder="1"/>
    <xf numFmtId="170" fontId="47" fillId="8" borderId="0" xfId="0" applyNumberFormat="1" applyFont="1" applyFill="1" applyAlignment="1">
      <alignment vertical="center"/>
    </xf>
    <xf numFmtId="170" fontId="55" fillId="22" borderId="35" xfId="0" applyNumberFormat="1" applyFont="1" applyFill="1" applyBorder="1" applyAlignment="1">
      <alignment horizontal="center"/>
    </xf>
    <xf numFmtId="170" fontId="43" fillId="10" borderId="2" xfId="9" applyNumberFormat="1" applyFont="1" applyFill="1" applyBorder="1" applyAlignment="1">
      <alignment vertical="center" wrapText="1"/>
    </xf>
    <xf numFmtId="170" fontId="47" fillId="25" borderId="0" xfId="0" applyNumberFormat="1" applyFont="1" applyFill="1"/>
    <xf numFmtId="170" fontId="49" fillId="25" borderId="37" xfId="0" applyNumberFormat="1" applyFont="1" applyFill="1" applyBorder="1"/>
    <xf numFmtId="170" fontId="43" fillId="8" borderId="3" xfId="9" applyNumberFormat="1" applyFont="1" applyFill="1" applyBorder="1" applyAlignment="1">
      <alignment vertical="center" wrapText="1"/>
    </xf>
    <xf numFmtId="170" fontId="43" fillId="8" borderId="7" xfId="9" applyNumberFormat="1" applyFont="1" applyFill="1" applyBorder="1" applyAlignment="1">
      <alignment vertical="center" wrapText="1"/>
    </xf>
    <xf numFmtId="170" fontId="13" fillId="0" borderId="36" xfId="0" applyNumberFormat="1" applyFont="1" applyBorder="1" applyAlignment="1">
      <alignment vertical="center" wrapText="1"/>
    </xf>
    <xf numFmtId="170" fontId="13" fillId="0" borderId="37" xfId="0" applyNumberFormat="1" applyFont="1" applyBorder="1" applyAlignment="1">
      <alignment vertical="center" wrapText="1"/>
    </xf>
    <xf numFmtId="170" fontId="13" fillId="0" borderId="38" xfId="0" applyNumberFormat="1" applyFont="1" applyBorder="1" applyAlignment="1">
      <alignment vertical="center" wrapText="1"/>
    </xf>
    <xf numFmtId="165" fontId="13" fillId="8" borderId="2" xfId="1" applyNumberFormat="1" applyFont="1" applyFill="1" applyBorder="1" applyAlignment="1">
      <alignment horizontal="left" vertical="center" wrapText="1"/>
    </xf>
    <xf numFmtId="165" fontId="3" fillId="11" borderId="2" xfId="0" applyNumberFormat="1" applyFont="1" applyFill="1" applyBorder="1" applyAlignment="1">
      <alignment horizontal="center" vertical="center"/>
    </xf>
    <xf numFmtId="165" fontId="13" fillId="8" borderId="2" xfId="1" applyNumberFormat="1" applyFont="1" applyFill="1" applyBorder="1" applyAlignment="1">
      <alignment horizontal="justify" vertical="center" wrapText="1"/>
    </xf>
    <xf numFmtId="165" fontId="3" fillId="11" borderId="7" xfId="0" applyNumberFormat="1" applyFont="1" applyFill="1" applyBorder="1" applyAlignment="1">
      <alignment horizontal="center" vertical="center"/>
    </xf>
    <xf numFmtId="165" fontId="13" fillId="0" borderId="0" xfId="0" applyNumberFormat="1" applyFont="1" applyAlignment="1">
      <alignment vertical="center"/>
    </xf>
    <xf numFmtId="165" fontId="13" fillId="0" borderId="0" xfId="0" applyNumberFormat="1" applyFont="1" applyAlignment="1">
      <alignment horizontal="center" vertical="center"/>
    </xf>
    <xf numFmtId="165" fontId="3" fillId="11" borderId="2" xfId="1" applyNumberFormat="1" applyFont="1" applyFill="1" applyBorder="1" applyAlignment="1">
      <alignment vertical="center" wrapText="1"/>
    </xf>
    <xf numFmtId="165" fontId="3" fillId="0" borderId="0" xfId="0" applyNumberFormat="1" applyFont="1" applyAlignment="1">
      <alignment vertical="center"/>
    </xf>
    <xf numFmtId="165" fontId="3" fillId="0" borderId="0" xfId="0" applyNumberFormat="1" applyFont="1" applyAlignment="1">
      <alignment horizontal="center" vertical="center"/>
    </xf>
    <xf numFmtId="165" fontId="13" fillId="8" borderId="2" xfId="0" applyNumberFormat="1" applyFont="1" applyFill="1" applyBorder="1" applyAlignment="1">
      <alignment horizontal="left" vertical="center" wrapText="1"/>
    </xf>
    <xf numFmtId="165" fontId="3" fillId="0" borderId="0" xfId="0" applyNumberFormat="1" applyFont="1" applyAlignment="1">
      <alignment vertical="center" wrapText="1"/>
    </xf>
    <xf numFmtId="165" fontId="13" fillId="0" borderId="0" xfId="0" applyNumberFormat="1" applyFont="1"/>
    <xf numFmtId="165" fontId="3" fillId="11" borderId="2" xfId="0" applyNumberFormat="1" applyFont="1" applyFill="1" applyBorder="1" applyAlignment="1">
      <alignment vertical="center"/>
    </xf>
    <xf numFmtId="170" fontId="52" fillId="23" borderId="9" xfId="0" applyNumberFormat="1" applyFont="1" applyFill="1" applyBorder="1" applyAlignment="1">
      <alignment horizontal="center" wrapText="1"/>
    </xf>
    <xf numFmtId="170" fontId="52" fillId="23" borderId="11" xfId="0" applyNumberFormat="1" applyFont="1" applyFill="1" applyBorder="1" applyAlignment="1">
      <alignment horizontal="center" wrapText="1"/>
    </xf>
    <xf numFmtId="170" fontId="55" fillId="8" borderId="35" xfId="0" applyNumberFormat="1" applyFont="1" applyFill="1" applyBorder="1" applyAlignment="1">
      <alignment horizontal="center" wrapText="1"/>
    </xf>
    <xf numFmtId="170" fontId="55" fillId="22" borderId="35" xfId="0" applyNumberFormat="1" applyFont="1" applyFill="1" applyBorder="1" applyAlignment="1">
      <alignment horizontal="center" wrapText="1"/>
    </xf>
    <xf numFmtId="0" fontId="3" fillId="3" borderId="3" xfId="2" applyFont="1" applyFill="1" applyBorder="1" applyAlignment="1">
      <alignment horizontal="center" vertical="center" wrapText="1"/>
    </xf>
    <xf numFmtId="0" fontId="13" fillId="3" borderId="5" xfId="0" applyFont="1" applyFill="1" applyBorder="1" applyAlignment="1">
      <alignment horizontal="center"/>
    </xf>
    <xf numFmtId="0" fontId="13" fillId="3" borderId="7" xfId="0" applyFont="1" applyFill="1" applyBorder="1" applyAlignment="1">
      <alignment horizontal="center"/>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0" borderId="5" xfId="2" applyFont="1" applyFill="1" applyBorder="1" applyAlignment="1">
      <alignment horizontal="center" vertical="center" wrapText="1"/>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0" fontId="3" fillId="7" borderId="9"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3" fillId="7" borderId="11" xfId="0" applyFont="1" applyFill="1" applyBorder="1" applyAlignment="1">
      <alignment horizontal="center" vertical="center" wrapText="1"/>
    </xf>
    <xf numFmtId="0" fontId="3" fillId="0" borderId="12" xfId="2" applyFont="1" applyFill="1" applyBorder="1" applyAlignment="1">
      <alignment horizontal="center" vertical="center" wrapText="1"/>
    </xf>
    <xf numFmtId="0" fontId="3" fillId="0" borderId="6"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13" fillId="0" borderId="8"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0" xfId="0" applyFont="1" applyAlignment="1">
      <alignment horizontal="center" vertical="center" wrapText="1"/>
    </xf>
    <xf numFmtId="0" fontId="3" fillId="0" borderId="17"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6" xfId="0" applyFont="1" applyBorder="1" applyAlignment="1">
      <alignment horizontal="center" vertical="center" wrapText="1"/>
    </xf>
    <xf numFmtId="0" fontId="3" fillId="0" borderId="2" xfId="2" applyFont="1" applyFill="1" applyBorder="1" applyAlignment="1">
      <alignment horizontal="center" vertical="center" wrapText="1"/>
    </xf>
    <xf numFmtId="0" fontId="3" fillId="7" borderId="23" xfId="0" applyFont="1" applyFill="1" applyBorder="1" applyAlignment="1">
      <alignment horizontal="center" vertical="center" wrapText="1"/>
    </xf>
    <xf numFmtId="0" fontId="3" fillId="7" borderId="24"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13" fillId="3" borderId="5" xfId="0" applyFont="1" applyFill="1" applyBorder="1"/>
    <xf numFmtId="0" fontId="13" fillId="3" borderId="7" xfId="0" applyFont="1" applyFill="1" applyBorder="1"/>
    <xf numFmtId="0" fontId="3" fillId="6" borderId="3" xfId="2" applyFont="1" applyFill="1" applyBorder="1" applyAlignment="1">
      <alignment horizontal="center" vertical="center" wrapText="1"/>
    </xf>
    <xf numFmtId="0" fontId="3" fillId="6" borderId="5" xfId="2" applyFont="1" applyFill="1" applyBorder="1" applyAlignment="1">
      <alignment horizontal="center" vertical="center" wrapText="1"/>
    </xf>
    <xf numFmtId="0" fontId="3" fillId="6" borderId="7" xfId="2"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0" borderId="12" xfId="2" applyFont="1" applyFill="1" applyBorder="1" applyAlignment="1">
      <alignment horizontal="center" vertical="top" wrapText="1"/>
    </xf>
    <xf numFmtId="0" fontId="3" fillId="0" borderId="6" xfId="2" applyFont="1" applyFill="1" applyBorder="1" applyAlignment="1">
      <alignment horizontal="center" vertical="top" wrapText="1"/>
    </xf>
    <xf numFmtId="0" fontId="3" fillId="0" borderId="5" xfId="2" applyFont="1" applyFill="1" applyBorder="1" applyAlignment="1">
      <alignment horizontal="center" vertical="top" wrapText="1"/>
    </xf>
    <xf numFmtId="0" fontId="3" fillId="0" borderId="0" xfId="2" applyFont="1" applyFill="1" applyBorder="1" applyAlignment="1">
      <alignment horizontal="center" vertical="top" wrapText="1"/>
    </xf>
    <xf numFmtId="0" fontId="3" fillId="0" borderId="14" xfId="2" applyFont="1" applyFill="1" applyBorder="1" applyAlignment="1">
      <alignment horizontal="center" vertical="top" wrapText="1"/>
    </xf>
    <xf numFmtId="0" fontId="3" fillId="8" borderId="3" xfId="2" applyFont="1" applyFill="1" applyBorder="1" applyAlignment="1">
      <alignment horizontal="center" vertical="center" wrapText="1"/>
    </xf>
    <xf numFmtId="0" fontId="13" fillId="8" borderId="7" xfId="0" applyFont="1" applyFill="1" applyBorder="1" applyAlignment="1">
      <alignment horizontal="center" vertical="center" wrapText="1"/>
    </xf>
    <xf numFmtId="0" fontId="3" fillId="0" borderId="3" xfId="2" applyFont="1" applyFill="1" applyBorder="1" applyAlignment="1" applyProtection="1">
      <alignment horizontal="center" vertical="center" wrapText="1"/>
    </xf>
    <xf numFmtId="0" fontId="3" fillId="7" borderId="9" xfId="0" applyFont="1" applyFill="1" applyBorder="1" applyAlignment="1">
      <alignment horizontal="center" vertical="center"/>
    </xf>
    <xf numFmtId="0" fontId="3" fillId="7" borderId="10" xfId="0" applyFont="1" applyFill="1" applyBorder="1" applyAlignment="1">
      <alignment horizontal="center" vertical="center"/>
    </xf>
    <xf numFmtId="0" fontId="3" fillId="7" borderId="11" xfId="0" applyFont="1" applyFill="1" applyBorder="1" applyAlignment="1">
      <alignment horizontal="center" vertical="center"/>
    </xf>
    <xf numFmtId="0" fontId="3" fillId="0" borderId="5" xfId="0" applyFont="1" applyBorder="1" applyAlignment="1">
      <alignment horizontal="center" vertical="center" wrapText="1"/>
    </xf>
    <xf numFmtId="0" fontId="3" fillId="8" borderId="17"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4" xfId="0" applyFont="1" applyFill="1" applyBorder="1" applyAlignment="1">
      <alignment horizontal="center" vertical="center" wrapText="1"/>
    </xf>
    <xf numFmtId="170" fontId="53" fillId="16" borderId="23" xfId="0" applyNumberFormat="1" applyFont="1" applyFill="1" applyBorder="1" applyAlignment="1">
      <alignment horizontal="center" wrapText="1"/>
    </xf>
    <xf numFmtId="170" fontId="53" fillId="16" borderId="10" xfId="0" applyNumberFormat="1" applyFont="1" applyFill="1" applyBorder="1" applyAlignment="1">
      <alignment horizontal="center" wrapText="1"/>
    </xf>
    <xf numFmtId="170" fontId="53" fillId="16" borderId="25" xfId="0" applyNumberFormat="1" applyFont="1" applyFill="1" applyBorder="1" applyAlignment="1">
      <alignment horizontal="center" wrapText="1"/>
    </xf>
    <xf numFmtId="170" fontId="53" fillId="16" borderId="49" xfId="0" applyNumberFormat="1" applyFont="1" applyFill="1" applyBorder="1" applyAlignment="1">
      <alignment horizontal="center" wrapText="1"/>
    </xf>
    <xf numFmtId="0" fontId="39" fillId="13" borderId="3" xfId="0" applyFont="1" applyFill="1" applyBorder="1" applyAlignment="1">
      <alignment horizontal="center" vertical="center" textRotation="90" wrapText="1"/>
    </xf>
    <xf numFmtId="0" fontId="39" fillId="13" borderId="5" xfId="0" applyFont="1" applyFill="1" applyBorder="1" applyAlignment="1">
      <alignment horizontal="center" vertical="center" textRotation="90" wrapText="1"/>
    </xf>
    <xf numFmtId="0" fontId="41" fillId="13" borderId="3" xfId="0" applyFont="1" applyFill="1" applyBorder="1" applyAlignment="1">
      <alignment horizontal="center" vertical="center" wrapText="1"/>
    </xf>
    <xf numFmtId="0" fontId="41" fillId="13" borderId="5" xfId="0" applyFont="1" applyFill="1" applyBorder="1" applyAlignment="1">
      <alignment horizontal="center" vertical="center" wrapText="1"/>
    </xf>
    <xf numFmtId="0" fontId="42" fillId="3" borderId="3" xfId="0" applyFont="1" applyFill="1" applyBorder="1" applyAlignment="1">
      <alignment horizontal="center" vertical="center" wrapText="1"/>
    </xf>
    <xf numFmtId="0" fontId="42" fillId="3" borderId="5" xfId="0" applyFont="1" applyFill="1" applyBorder="1" applyAlignment="1">
      <alignment horizontal="center" vertical="center" wrapText="1"/>
    </xf>
    <xf numFmtId="0" fontId="50" fillId="3" borderId="10" xfId="0" applyFont="1" applyFill="1" applyBorder="1" applyAlignment="1">
      <alignment horizontal="center" vertical="center"/>
    </xf>
    <xf numFmtId="0" fontId="12" fillId="0" borderId="17" xfId="0" applyFont="1" applyBorder="1" applyAlignment="1">
      <alignment horizontal="center" vertical="center"/>
    </xf>
    <xf numFmtId="0" fontId="12" fillId="0" borderId="12" xfId="0" applyFont="1" applyBorder="1" applyAlignment="1">
      <alignment horizontal="center" vertical="center"/>
    </xf>
    <xf numFmtId="0" fontId="12" fillId="0" borderId="14" xfId="0" applyFont="1" applyBorder="1" applyAlignment="1">
      <alignment horizontal="center" vertical="center"/>
    </xf>
    <xf numFmtId="0" fontId="12" fillId="0" borderId="8" xfId="0" applyFont="1" applyBorder="1" applyAlignment="1">
      <alignment horizontal="center" vertical="center"/>
    </xf>
    <xf numFmtId="0" fontId="50" fillId="0" borderId="9" xfId="0" applyFont="1" applyBorder="1" applyAlignment="1">
      <alignment horizontal="center" vertical="center" wrapText="1"/>
    </xf>
    <xf numFmtId="0" fontId="50" fillId="0" borderId="10" xfId="0" applyFont="1" applyBorder="1" applyAlignment="1">
      <alignment horizontal="center" vertical="center" wrapText="1"/>
    </xf>
    <xf numFmtId="0" fontId="50" fillId="0" borderId="11" xfId="0" applyFont="1" applyBorder="1" applyAlignment="1">
      <alignment horizontal="center" vertical="center" wrapText="1"/>
    </xf>
    <xf numFmtId="170" fontId="53" fillId="0" borderId="10" xfId="0" applyNumberFormat="1" applyFont="1" applyBorder="1" applyAlignment="1">
      <alignment horizontal="center" wrapText="1"/>
    </xf>
    <xf numFmtId="170" fontId="53" fillId="16" borderId="17" xfId="0" applyNumberFormat="1" applyFont="1" applyFill="1" applyBorder="1" applyAlignment="1">
      <alignment horizontal="center"/>
    </xf>
    <xf numFmtId="170" fontId="53" fillId="16" borderId="16" xfId="0" applyNumberFormat="1" applyFont="1" applyFill="1" applyBorder="1" applyAlignment="1">
      <alignment horizontal="center"/>
    </xf>
    <xf numFmtId="170" fontId="53" fillId="16" borderId="12" xfId="0" applyNumberFormat="1" applyFont="1" applyFill="1" applyBorder="1" applyAlignment="1">
      <alignment horizontal="center"/>
    </xf>
    <xf numFmtId="170" fontId="53" fillId="16" borderId="14" xfId="0" applyNumberFormat="1" applyFont="1" applyFill="1" applyBorder="1" applyAlignment="1">
      <alignment horizontal="center"/>
    </xf>
    <xf numFmtId="170" fontId="53" fillId="16" borderId="18" xfId="0" applyNumberFormat="1" applyFont="1" applyFill="1" applyBorder="1" applyAlignment="1">
      <alignment horizontal="center"/>
    </xf>
    <xf numFmtId="170" fontId="53" fillId="16" borderId="8" xfId="0" applyNumberFormat="1" applyFont="1" applyFill="1" applyBorder="1" applyAlignment="1">
      <alignment horizontal="center"/>
    </xf>
    <xf numFmtId="0" fontId="3" fillId="0" borderId="3" xfId="2" applyFont="1" applyFill="1" applyBorder="1" applyAlignment="1">
      <alignment horizontal="center" vertical="top" wrapText="1"/>
    </xf>
    <xf numFmtId="0" fontId="3" fillId="0" borderId="7" xfId="2" applyFont="1" applyFill="1" applyBorder="1" applyAlignment="1">
      <alignment horizontal="center" vertical="top" wrapText="1"/>
    </xf>
    <xf numFmtId="0" fontId="3" fillId="8" borderId="3" xfId="2" applyFont="1" applyFill="1" applyBorder="1" applyAlignment="1" applyProtection="1">
      <alignment horizontal="center" vertical="center" wrapText="1"/>
    </xf>
    <xf numFmtId="0" fontId="13" fillId="8" borderId="3"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8" xfId="0" applyFont="1" applyFill="1" applyBorder="1" applyAlignment="1">
      <alignment horizontal="center" vertical="center" wrapText="1"/>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7" borderId="14" xfId="0" applyFont="1" applyFill="1" applyBorder="1" applyAlignment="1">
      <alignment horizontal="center" vertical="center" wrapText="1"/>
    </xf>
    <xf numFmtId="0" fontId="3" fillId="7" borderId="18"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0" borderId="3" xfId="0" applyFont="1" applyBorder="1" applyAlignment="1">
      <alignment horizontal="center" vertical="center" wrapText="1"/>
    </xf>
    <xf numFmtId="166" fontId="13" fillId="8" borderId="3" xfId="0" applyNumberFormat="1" applyFont="1" applyFill="1" applyBorder="1" applyAlignment="1">
      <alignment horizontal="center" vertical="center" wrapText="1"/>
    </xf>
    <xf numFmtId="166" fontId="13" fillId="8" borderId="5" xfId="0" applyNumberFormat="1" applyFont="1" applyFill="1" applyBorder="1" applyAlignment="1">
      <alignment horizontal="center" vertical="center" wrapText="1"/>
    </xf>
    <xf numFmtId="166" fontId="13" fillId="8" borderId="7" xfId="0" applyNumberFormat="1" applyFont="1" applyFill="1" applyBorder="1" applyAlignment="1">
      <alignment horizontal="center" vertical="center" wrapText="1"/>
    </xf>
    <xf numFmtId="166" fontId="13" fillId="0" borderId="3" xfId="0" applyNumberFormat="1" applyFont="1" applyBorder="1" applyAlignment="1">
      <alignment horizontal="center" vertical="center" wrapText="1"/>
    </xf>
    <xf numFmtId="166" fontId="13" fillId="0" borderId="5" xfId="0" applyNumberFormat="1" applyFont="1" applyBorder="1" applyAlignment="1">
      <alignment horizontal="center" vertical="center" wrapText="1"/>
    </xf>
    <xf numFmtId="166" fontId="13" fillId="0" borderId="7" xfId="0" applyNumberFormat="1" applyFont="1" applyBorder="1" applyAlignment="1">
      <alignment horizontal="center" vertical="center" wrapText="1"/>
    </xf>
    <xf numFmtId="0" fontId="19" fillId="0" borderId="0" xfId="0" applyFont="1" applyAlignment="1">
      <alignment horizontal="left"/>
    </xf>
    <xf numFmtId="0" fontId="3" fillId="11" borderId="17" xfId="0" applyFont="1" applyFill="1" applyBorder="1" applyAlignment="1">
      <alignment horizontal="center" vertical="center" wrapText="1"/>
    </xf>
    <xf numFmtId="0" fontId="3" fillId="11" borderId="16" xfId="0" applyFont="1" applyFill="1" applyBorder="1" applyAlignment="1">
      <alignment horizontal="center" vertical="center" wrapText="1"/>
    </xf>
    <xf numFmtId="0" fontId="3" fillId="11" borderId="12" xfId="0" applyFont="1" applyFill="1" applyBorder="1" applyAlignment="1">
      <alignment horizontal="center" vertical="center" wrapText="1"/>
    </xf>
    <xf numFmtId="0" fontId="3" fillId="11" borderId="14" xfId="0" applyFont="1" applyFill="1" applyBorder="1" applyAlignment="1">
      <alignment horizontal="center" vertical="center" wrapText="1"/>
    </xf>
    <xf numFmtId="0" fontId="3" fillId="11" borderId="18" xfId="0" applyFont="1" applyFill="1" applyBorder="1" applyAlignment="1">
      <alignment horizontal="center" vertical="center" wrapText="1"/>
    </xf>
    <xf numFmtId="0" fontId="3" fillId="11" borderId="8"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3" fillId="10" borderId="11" xfId="0" applyFont="1" applyFill="1" applyBorder="1" applyAlignment="1">
      <alignment horizontal="center" vertical="center" wrapText="1"/>
    </xf>
    <xf numFmtId="166" fontId="13" fillId="0" borderId="17" xfId="0" applyNumberFormat="1" applyFont="1" applyBorder="1" applyAlignment="1">
      <alignment horizontal="center" vertical="center"/>
    </xf>
    <xf numFmtId="166" fontId="13" fillId="0" borderId="14" xfId="0" applyNumberFormat="1" applyFont="1" applyBorder="1" applyAlignment="1">
      <alignment horizontal="center" vertical="center"/>
    </xf>
    <xf numFmtId="166" fontId="13" fillId="0" borderId="3" xfId="1" applyNumberFormat="1" applyFont="1" applyFill="1" applyBorder="1" applyAlignment="1">
      <alignment vertical="center"/>
    </xf>
    <xf numFmtId="166" fontId="13" fillId="0" borderId="7" xfId="1" applyNumberFormat="1" applyFont="1" applyFill="1" applyBorder="1" applyAlignment="1">
      <alignment vertical="center"/>
    </xf>
    <xf numFmtId="166" fontId="13" fillId="0" borderId="3" xfId="0" applyNumberFormat="1" applyFont="1" applyBorder="1" applyAlignment="1">
      <alignment horizontal="center" vertical="center"/>
    </xf>
    <xf numFmtId="166" fontId="13" fillId="0" borderId="7" xfId="0" applyNumberFormat="1" applyFont="1" applyBorder="1" applyAlignment="1">
      <alignment horizontal="center" vertical="center"/>
    </xf>
    <xf numFmtId="167" fontId="13" fillId="8" borderId="3" xfId="0" applyNumberFormat="1" applyFont="1" applyFill="1" applyBorder="1" applyAlignment="1">
      <alignment horizontal="center" vertical="center" wrapText="1"/>
    </xf>
    <xf numFmtId="167" fontId="13" fillId="8" borderId="5" xfId="0" applyNumberFormat="1" applyFont="1" applyFill="1" applyBorder="1" applyAlignment="1">
      <alignment horizontal="center" vertical="center" wrapText="1"/>
    </xf>
    <xf numFmtId="167" fontId="13" fillId="8" borderId="7" xfId="0" applyNumberFormat="1" applyFont="1" applyFill="1" applyBorder="1" applyAlignment="1">
      <alignment horizontal="center" vertical="center" wrapText="1"/>
    </xf>
    <xf numFmtId="167" fontId="13" fillId="0" borderId="3" xfId="0" applyNumberFormat="1" applyFont="1" applyBorder="1" applyAlignment="1">
      <alignment horizontal="center" vertical="center" wrapText="1"/>
    </xf>
    <xf numFmtId="167" fontId="13" fillId="0" borderId="5" xfId="0" applyNumberFormat="1" applyFont="1" applyBorder="1" applyAlignment="1">
      <alignment horizontal="center" vertical="center" wrapText="1"/>
    </xf>
    <xf numFmtId="167" fontId="13" fillId="0" borderId="7" xfId="0" applyNumberFormat="1" applyFont="1" applyBorder="1" applyAlignment="1">
      <alignment horizontal="center" vertical="center" wrapText="1"/>
    </xf>
    <xf numFmtId="166" fontId="13" fillId="0" borderId="3" xfId="1" applyNumberFormat="1" applyFont="1" applyFill="1" applyBorder="1" applyAlignment="1">
      <alignment horizontal="center" vertical="center" wrapText="1"/>
    </xf>
    <xf numFmtId="166" fontId="13" fillId="0" borderId="5" xfId="1" applyNumberFormat="1" applyFont="1" applyFill="1" applyBorder="1" applyAlignment="1">
      <alignment horizontal="center" vertical="center" wrapText="1"/>
    </xf>
    <xf numFmtId="166" fontId="13" fillId="0" borderId="7" xfId="1" applyNumberFormat="1"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16" fillId="4" borderId="17" xfId="0" applyFont="1" applyFill="1" applyBorder="1" applyAlignment="1">
      <alignment horizontal="center" vertical="center" wrapText="1"/>
    </xf>
    <xf numFmtId="0" fontId="16" fillId="4" borderId="16" xfId="0" applyFont="1" applyFill="1" applyBorder="1" applyAlignment="1">
      <alignment horizontal="center" vertical="center" wrapText="1"/>
    </xf>
    <xf numFmtId="0" fontId="16" fillId="4" borderId="12" xfId="0" applyFont="1" applyFill="1" applyBorder="1" applyAlignment="1">
      <alignment horizontal="center" vertical="center" wrapText="1"/>
    </xf>
    <xf numFmtId="0" fontId="16" fillId="4" borderId="13" xfId="0" applyFont="1" applyFill="1" applyBorder="1" applyAlignment="1">
      <alignment horizontal="center" vertical="center" wrapText="1"/>
    </xf>
    <xf numFmtId="0" fontId="16" fillId="4" borderId="0" xfId="0" applyFont="1" applyFill="1" applyAlignment="1">
      <alignment horizontal="center" vertical="center" wrapText="1"/>
    </xf>
    <xf numFmtId="0" fontId="16" fillId="4" borderId="6"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16" fillId="4" borderId="18" xfId="0" applyFont="1" applyFill="1" applyBorder="1" applyAlignment="1">
      <alignment horizontal="center" vertical="center" wrapText="1"/>
    </xf>
    <xf numFmtId="0" fontId="16" fillId="4" borderId="8" xfId="0" applyFont="1" applyFill="1" applyBorder="1" applyAlignment="1">
      <alignment horizontal="center" vertical="center" wrapText="1"/>
    </xf>
    <xf numFmtId="0" fontId="3" fillId="3" borderId="5" xfId="2" applyFont="1" applyFill="1" applyBorder="1" applyAlignment="1">
      <alignment horizontal="center" vertical="center" wrapText="1"/>
    </xf>
    <xf numFmtId="0" fontId="3" fillId="3" borderId="7" xfId="2"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4" fillId="0" borderId="29" xfId="0" applyFont="1" applyBorder="1" applyAlignment="1">
      <alignment horizontal="justify" vertical="center" wrapText="1"/>
    </xf>
    <xf numFmtId="0" fontId="4" fillId="0" borderId="32" xfId="0" applyFont="1" applyBorder="1" applyAlignment="1">
      <alignment horizontal="justify" vertical="center" wrapText="1"/>
    </xf>
    <xf numFmtId="0" fontId="4" fillId="0" borderId="33" xfId="0" applyFont="1" applyBorder="1" applyAlignment="1">
      <alignment horizontal="justify" vertical="center" wrapText="1"/>
    </xf>
    <xf numFmtId="0" fontId="27" fillId="0" borderId="29" xfId="0" applyFont="1" applyBorder="1" applyAlignment="1">
      <alignment horizontal="left" vertical="center" wrapText="1"/>
    </xf>
    <xf numFmtId="0" fontId="27" fillId="0" borderId="32" xfId="0" applyFont="1" applyBorder="1" applyAlignment="1">
      <alignment horizontal="left" vertical="center" wrapText="1"/>
    </xf>
    <xf numFmtId="0" fontId="27" fillId="0" borderId="32" xfId="0" applyFont="1" applyBorder="1" applyAlignment="1">
      <alignment horizontal="left" vertical="center"/>
    </xf>
    <xf numFmtId="0" fontId="27" fillId="0" borderId="33" xfId="0" applyFont="1" applyBorder="1" applyAlignment="1">
      <alignment horizontal="left" vertical="center"/>
    </xf>
    <xf numFmtId="0" fontId="22" fillId="0" borderId="29" xfId="4" applyFont="1" applyBorder="1" applyAlignment="1" applyProtection="1">
      <alignment horizontal="left" vertical="center" wrapText="1"/>
      <protection locked="0"/>
    </xf>
    <xf numFmtId="0" fontId="22" fillId="0" borderId="32" xfId="4" applyFont="1" applyBorder="1" applyAlignment="1" applyProtection="1">
      <alignment horizontal="left" vertical="center" wrapText="1"/>
      <protection locked="0"/>
    </xf>
    <xf numFmtId="0" fontId="22" fillId="0" borderId="33" xfId="4" applyFont="1" applyBorder="1" applyAlignment="1" applyProtection="1">
      <alignment horizontal="left" vertical="center" wrapText="1"/>
      <protection locked="0"/>
    </xf>
    <xf numFmtId="0" fontId="31" fillId="0" borderId="35" xfId="4" applyFont="1" applyBorder="1" applyAlignment="1" applyProtection="1">
      <alignment horizontal="center" vertical="center" wrapText="1"/>
      <protection locked="0"/>
    </xf>
    <xf numFmtId="0" fontId="31" fillId="0" borderId="36" xfId="4" applyFont="1" applyBorder="1" applyAlignment="1" applyProtection="1">
      <alignment horizontal="center" vertical="center" wrapText="1"/>
      <protection locked="0"/>
    </xf>
    <xf numFmtId="0" fontId="31" fillId="0" borderId="29" xfId="4" applyFont="1" applyBorder="1" applyAlignment="1" applyProtection="1">
      <alignment horizontal="center" vertical="center" wrapText="1"/>
      <protection locked="0"/>
    </xf>
    <xf numFmtId="0" fontId="22" fillId="0" borderId="33" xfId="4" applyFont="1" applyBorder="1" applyAlignment="1" applyProtection="1">
      <alignment horizontal="center" vertical="center" wrapText="1"/>
      <protection locked="0"/>
    </xf>
    <xf numFmtId="0" fontId="22" fillId="0" borderId="35" xfId="4" applyFont="1" applyBorder="1" applyAlignment="1" applyProtection="1">
      <alignment horizontal="center" vertical="center" wrapText="1"/>
      <protection locked="0"/>
    </xf>
    <xf numFmtId="0" fontId="22" fillId="0" borderId="35" xfId="4" applyFont="1" applyBorder="1" applyAlignment="1" applyProtection="1">
      <alignment horizontal="justify" vertical="justify"/>
      <protection locked="0"/>
    </xf>
    <xf numFmtId="0" fontId="22" fillId="0" borderId="37" xfId="4" applyFont="1" applyBorder="1" applyAlignment="1" applyProtection="1">
      <alignment horizontal="justify" vertical="justify"/>
      <protection locked="0"/>
    </xf>
    <xf numFmtId="0" fontId="31" fillId="0" borderId="35" xfId="4" applyFont="1" applyBorder="1" applyAlignment="1" applyProtection="1">
      <alignment horizontal="center" vertical="center"/>
      <protection locked="0"/>
    </xf>
    <xf numFmtId="0" fontId="31" fillId="0" borderId="29" xfId="4" applyFont="1" applyBorder="1" applyAlignment="1" applyProtection="1">
      <alignment horizontal="center" vertical="center"/>
      <protection locked="0"/>
    </xf>
    <xf numFmtId="0" fontId="22" fillId="0" borderId="32" xfId="4" applyFont="1" applyBorder="1" applyAlignment="1" applyProtection="1">
      <alignment horizontal="center" vertical="center"/>
      <protection locked="0"/>
    </xf>
    <xf numFmtId="0" fontId="22" fillId="0" borderId="33" xfId="4" applyFont="1" applyBorder="1" applyAlignment="1" applyProtection="1">
      <alignment horizontal="center" vertical="center"/>
      <protection locked="0"/>
    </xf>
    <xf numFmtId="0" fontId="22" fillId="0" borderId="38" xfId="4" applyFont="1" applyBorder="1" applyAlignment="1" applyProtection="1">
      <alignment horizontal="justify" vertical="justify"/>
      <protection locked="0"/>
    </xf>
    <xf numFmtId="3" fontId="31" fillId="12" borderId="35" xfId="4" applyNumberFormat="1" applyFont="1" applyFill="1" applyBorder="1" applyAlignment="1" applyProtection="1">
      <alignment horizontal="center" vertical="center" wrapText="1"/>
      <protection locked="0"/>
    </xf>
    <xf numFmtId="3" fontId="31" fillId="0" borderId="29" xfId="4" applyNumberFormat="1" applyFont="1" applyBorder="1" applyAlignment="1" applyProtection="1">
      <alignment horizontal="center" vertical="center" wrapText="1"/>
      <protection locked="0"/>
    </xf>
    <xf numFmtId="3" fontId="31" fillId="0" borderId="32" xfId="4" applyNumberFormat="1" applyFont="1" applyBorder="1" applyAlignment="1" applyProtection="1">
      <alignment horizontal="center" vertical="center" wrapText="1"/>
      <protection locked="0"/>
    </xf>
    <xf numFmtId="3" fontId="31" fillId="0" borderId="33" xfId="4" applyNumberFormat="1" applyFont="1" applyBorder="1" applyAlignment="1" applyProtection="1">
      <alignment horizontal="center" vertical="center" wrapText="1"/>
      <protection locked="0"/>
    </xf>
    <xf numFmtId="0" fontId="31" fillId="0" borderId="32" xfId="4" applyFont="1" applyBorder="1" applyAlignment="1" applyProtection="1">
      <alignment horizontal="center" vertical="center" wrapText="1"/>
      <protection locked="0"/>
    </xf>
    <xf numFmtId="0" fontId="31" fillId="0" borderId="33" xfId="4" applyFont="1" applyBorder="1" applyAlignment="1" applyProtection="1">
      <alignment horizontal="center" vertical="center" wrapText="1"/>
      <protection locked="0"/>
    </xf>
    <xf numFmtId="3" fontId="33" fillId="0" borderId="29" xfId="5" applyNumberFormat="1" applyBorder="1" applyAlignment="1" applyProtection="1">
      <alignment horizontal="center" vertical="center" wrapText="1"/>
      <protection locked="0"/>
    </xf>
    <xf numFmtId="3" fontId="34" fillId="0" borderId="32" xfId="5" applyNumberFormat="1" applyFont="1" applyBorder="1" applyAlignment="1" applyProtection="1">
      <alignment horizontal="center" vertical="center" wrapText="1"/>
      <protection locked="0"/>
    </xf>
    <xf numFmtId="3" fontId="34" fillId="0" borderId="33" xfId="5" applyNumberFormat="1" applyFont="1" applyBorder="1" applyAlignment="1" applyProtection="1">
      <alignment horizontal="center" vertical="center" wrapText="1"/>
      <protection locked="0"/>
    </xf>
    <xf numFmtId="3" fontId="31" fillId="12" borderId="29" xfId="4" applyNumberFormat="1" applyFont="1" applyFill="1" applyBorder="1" applyAlignment="1" applyProtection="1">
      <alignment horizontal="center" vertical="center" wrapText="1"/>
      <protection locked="0"/>
    </xf>
    <xf numFmtId="3" fontId="31" fillId="12" borderId="32" xfId="4" applyNumberFormat="1" applyFont="1" applyFill="1" applyBorder="1" applyAlignment="1" applyProtection="1">
      <alignment horizontal="center" vertical="center" wrapText="1"/>
      <protection locked="0"/>
    </xf>
    <xf numFmtId="3" fontId="31" fillId="12" borderId="33" xfId="4" applyNumberFormat="1" applyFont="1" applyFill="1" applyBorder="1" applyAlignment="1" applyProtection="1">
      <alignment horizontal="center" vertical="center" wrapText="1"/>
      <protection locked="0"/>
    </xf>
    <xf numFmtId="3" fontId="31" fillId="0" borderId="35" xfId="4" applyNumberFormat="1" applyFont="1" applyBorder="1" applyAlignment="1" applyProtection="1">
      <alignment horizontal="left" vertical="center" wrapText="1"/>
      <protection locked="0"/>
    </xf>
    <xf numFmtId="3" fontId="31" fillId="12" borderId="39" xfId="4" applyNumberFormat="1" applyFont="1" applyFill="1" applyBorder="1" applyAlignment="1" applyProtection="1">
      <alignment horizontal="center" vertical="center" wrapText="1"/>
      <protection locked="0"/>
    </xf>
    <xf numFmtId="3" fontId="31" fillId="12" borderId="34" xfId="4" applyNumberFormat="1" applyFont="1" applyFill="1" applyBorder="1" applyAlignment="1" applyProtection="1">
      <alignment horizontal="center" vertical="center" wrapText="1"/>
      <protection locked="0"/>
    </xf>
    <xf numFmtId="3" fontId="31" fillId="12" borderId="40" xfId="4" applyNumberFormat="1" applyFont="1" applyFill="1" applyBorder="1" applyAlignment="1" applyProtection="1">
      <alignment horizontal="center" vertical="center" wrapText="1"/>
      <protection locked="0"/>
    </xf>
    <xf numFmtId="0" fontId="31" fillId="4" borderId="41" xfId="6" applyFont="1" applyFill="1" applyBorder="1" applyAlignment="1">
      <alignment horizontal="center" vertical="center"/>
    </xf>
    <xf numFmtId="0" fontId="31" fillId="4" borderId="0" xfId="6" applyFont="1" applyFill="1" applyAlignment="1">
      <alignment horizontal="center" vertical="center"/>
    </xf>
    <xf numFmtId="0" fontId="31" fillId="4" borderId="42" xfId="6" applyFont="1" applyFill="1" applyBorder="1" applyAlignment="1">
      <alignment horizontal="center" vertical="center"/>
    </xf>
    <xf numFmtId="0" fontId="31" fillId="4" borderId="43" xfId="6" applyFont="1" applyFill="1" applyBorder="1" applyAlignment="1">
      <alignment horizontal="center" vertical="center"/>
    </xf>
    <xf numFmtId="0" fontId="22" fillId="0" borderId="35" xfId="6" applyFont="1" applyBorder="1" applyAlignment="1">
      <alignment horizontal="center"/>
    </xf>
    <xf numFmtId="0" fontId="18" fillId="0" borderId="0" xfId="0" applyFont="1" applyAlignment="1">
      <alignment horizontal="left" vertical="top" wrapText="1"/>
    </xf>
    <xf numFmtId="0" fontId="3" fillId="11" borderId="9" xfId="0" applyFont="1" applyFill="1" applyBorder="1" applyAlignment="1">
      <alignment horizontal="center" vertical="center" wrapText="1"/>
    </xf>
    <xf numFmtId="0" fontId="3" fillId="11" borderId="10" xfId="0" applyFont="1" applyFill="1" applyBorder="1" applyAlignment="1">
      <alignment horizontal="center" vertical="center" wrapText="1"/>
    </xf>
    <xf numFmtId="0" fontId="3" fillId="11" borderId="11" xfId="0" applyFont="1" applyFill="1" applyBorder="1" applyAlignment="1">
      <alignment horizontal="center" vertical="center" wrapText="1"/>
    </xf>
    <xf numFmtId="0" fontId="17" fillId="5" borderId="17" xfId="0" applyFont="1" applyFill="1" applyBorder="1" applyAlignment="1">
      <alignment horizontal="center" vertical="center" wrapText="1"/>
    </xf>
    <xf numFmtId="0" fontId="17" fillId="5" borderId="16" xfId="0" applyFont="1" applyFill="1" applyBorder="1" applyAlignment="1">
      <alignment horizontal="center" vertical="center" wrapText="1"/>
    </xf>
    <xf numFmtId="0" fontId="17" fillId="5" borderId="12" xfId="0" applyFont="1" applyFill="1" applyBorder="1" applyAlignment="1">
      <alignment horizontal="center" vertical="center" wrapText="1"/>
    </xf>
    <xf numFmtId="0" fontId="17" fillId="5" borderId="14" xfId="0" applyFont="1" applyFill="1" applyBorder="1" applyAlignment="1">
      <alignment horizontal="center" vertical="center" wrapText="1"/>
    </xf>
    <xf numFmtId="0" fontId="17" fillId="5" borderId="18" xfId="0" applyFont="1" applyFill="1" applyBorder="1" applyAlignment="1">
      <alignment horizontal="center" vertical="center" wrapText="1"/>
    </xf>
    <xf numFmtId="0" fontId="17" fillId="5" borderId="8"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9" fillId="0" borderId="0" xfId="0" applyFont="1" applyAlignment="1">
      <alignment horizontal="left" vertical="top" wrapText="1"/>
    </xf>
    <xf numFmtId="0" fontId="12" fillId="0" borderId="0" xfId="0" applyFont="1" applyAlignment="1">
      <alignment horizontal="left"/>
    </xf>
    <xf numFmtId="0" fontId="16" fillId="5" borderId="9" xfId="0" applyFont="1" applyFill="1" applyBorder="1" applyAlignment="1">
      <alignment horizontal="center" vertical="center" wrapText="1"/>
    </xf>
    <xf numFmtId="0" fontId="16" fillId="5" borderId="10" xfId="0" applyFont="1" applyFill="1" applyBorder="1" applyAlignment="1">
      <alignment horizontal="center" vertical="center" wrapText="1"/>
    </xf>
    <xf numFmtId="0" fontId="16" fillId="5" borderId="11" xfId="0" applyFont="1" applyFill="1" applyBorder="1" applyAlignment="1">
      <alignment horizontal="center" vertical="center" wrapText="1"/>
    </xf>
    <xf numFmtId="0" fontId="13" fillId="0" borderId="7" xfId="0" applyFont="1" applyBorder="1" applyAlignment="1">
      <alignment vertical="center"/>
    </xf>
    <xf numFmtId="0" fontId="13" fillId="0" borderId="13" xfId="0" applyFont="1" applyBorder="1" applyAlignment="1">
      <alignment horizontal="center"/>
    </xf>
    <xf numFmtId="0" fontId="13" fillId="0" borderId="0" xfId="0" applyFont="1" applyAlignment="1">
      <alignment horizontal="center"/>
    </xf>
    <xf numFmtId="0" fontId="13" fillId="0" borderId="6" xfId="0" applyFont="1" applyBorder="1" applyAlignment="1">
      <alignment horizontal="center"/>
    </xf>
    <xf numFmtId="0" fontId="13" fillId="0" borderId="14" xfId="0" applyFont="1" applyBorder="1" applyAlignment="1">
      <alignment horizontal="center"/>
    </xf>
    <xf numFmtId="0" fontId="13" fillId="0" borderId="18" xfId="0" applyFont="1" applyBorder="1" applyAlignment="1">
      <alignment horizontal="center"/>
    </xf>
    <xf numFmtId="0" fontId="13" fillId="0" borderId="8" xfId="0" applyFont="1" applyBorder="1" applyAlignment="1">
      <alignment horizontal="center"/>
    </xf>
    <xf numFmtId="166" fontId="3" fillId="0" borderId="0" xfId="0" applyNumberFormat="1" applyFont="1" applyAlignment="1">
      <alignment horizontal="center" vertical="center"/>
    </xf>
    <xf numFmtId="169" fontId="44" fillId="19" borderId="35" xfId="9" applyNumberFormat="1" applyFont="1" applyFill="1" applyBorder="1" applyAlignment="1">
      <alignment horizontal="center" vertical="center"/>
    </xf>
    <xf numFmtId="0" fontId="41" fillId="16" borderId="9" xfId="8" applyFont="1" applyFill="1" applyBorder="1" applyAlignment="1">
      <alignment horizontal="center" vertical="center" wrapText="1"/>
    </xf>
    <xf numFmtId="0" fontId="41" fillId="16" borderId="10" xfId="8" applyFont="1" applyFill="1" applyBorder="1" applyAlignment="1">
      <alignment horizontal="center" vertical="center" wrapText="1"/>
    </xf>
    <xf numFmtId="0" fontId="41" fillId="16" borderId="11" xfId="8" applyFont="1" applyFill="1" applyBorder="1" applyAlignment="1">
      <alignment horizontal="center" vertical="center" wrapText="1"/>
    </xf>
    <xf numFmtId="0" fontId="42" fillId="17" borderId="17" xfId="0" applyFont="1" applyFill="1" applyBorder="1" applyAlignment="1">
      <alignment horizontal="center" vertical="center" wrapText="1"/>
    </xf>
    <xf numFmtId="0" fontId="42" fillId="17" borderId="12" xfId="0" applyFont="1" applyFill="1" applyBorder="1" applyAlignment="1">
      <alignment horizontal="center" vertical="center" wrapText="1"/>
    </xf>
    <xf numFmtId="0" fontId="39" fillId="3" borderId="9" xfId="0" applyFont="1" applyFill="1" applyBorder="1" applyAlignment="1">
      <alignment horizontal="center" vertical="center"/>
    </xf>
    <xf numFmtId="0" fontId="39" fillId="3" borderId="10" xfId="0" applyFont="1" applyFill="1" applyBorder="1" applyAlignment="1">
      <alignment horizontal="center" vertical="center"/>
    </xf>
    <xf numFmtId="0" fontId="39" fillId="3" borderId="11" xfId="0" applyFont="1" applyFill="1" applyBorder="1" applyAlignment="1">
      <alignment horizontal="center" vertical="center"/>
    </xf>
    <xf numFmtId="0" fontId="40" fillId="0" borderId="17" xfId="0" applyFont="1" applyBorder="1" applyAlignment="1">
      <alignment horizontal="center" vertical="center"/>
    </xf>
    <xf numFmtId="0" fontId="40" fillId="0" borderId="16" xfId="0" applyFont="1" applyBorder="1" applyAlignment="1">
      <alignment horizontal="center" vertical="center"/>
    </xf>
    <xf numFmtId="0" fontId="40" fillId="0" borderId="12" xfId="0" applyFont="1" applyBorder="1" applyAlignment="1">
      <alignment horizontal="center" vertical="center"/>
    </xf>
    <xf numFmtId="0" fontId="40" fillId="0" borderId="13" xfId="0" applyFont="1" applyBorder="1" applyAlignment="1">
      <alignment horizontal="center" vertical="center"/>
    </xf>
    <xf numFmtId="0" fontId="40" fillId="0" borderId="0" xfId="0" applyFont="1" applyAlignment="1">
      <alignment horizontal="center" vertical="center"/>
    </xf>
    <xf numFmtId="0" fontId="40" fillId="0" borderId="6" xfId="0" applyFont="1" applyBorder="1" applyAlignment="1">
      <alignment horizontal="center" vertical="center"/>
    </xf>
    <xf numFmtId="0" fontId="40" fillId="0" borderId="14" xfId="0" applyFont="1" applyBorder="1" applyAlignment="1">
      <alignment horizontal="center" vertical="center"/>
    </xf>
    <xf numFmtId="0" fontId="40" fillId="0" borderId="18" xfId="0" applyFont="1" applyBorder="1" applyAlignment="1">
      <alignment horizontal="center" vertical="center"/>
    </xf>
    <xf numFmtId="0" fontId="40" fillId="0" borderId="8" xfId="0" applyFont="1" applyBorder="1" applyAlignment="1">
      <alignment horizontal="center" vertical="center"/>
    </xf>
    <xf numFmtId="0" fontId="39" fillId="0" borderId="17" xfId="0" applyFont="1" applyBorder="1" applyAlignment="1">
      <alignment horizontal="center" vertical="center"/>
    </xf>
    <xf numFmtId="0" fontId="39" fillId="0" borderId="16" xfId="0" applyFont="1" applyBorder="1" applyAlignment="1">
      <alignment horizontal="center" vertical="center"/>
    </xf>
    <xf numFmtId="0" fontId="39" fillId="0" borderId="12" xfId="0" applyFont="1" applyBorder="1" applyAlignment="1">
      <alignment horizontal="center" vertical="center"/>
    </xf>
    <xf numFmtId="0" fontId="39" fillId="0" borderId="14" xfId="0" applyFont="1" applyBorder="1" applyAlignment="1">
      <alignment horizontal="center" vertical="center"/>
    </xf>
    <xf numFmtId="0" fontId="39" fillId="0" borderId="18" xfId="0" applyFont="1" applyBorder="1" applyAlignment="1">
      <alignment horizontal="center" vertical="center"/>
    </xf>
    <xf numFmtId="0" fontId="39" fillId="0" borderId="8" xfId="0" applyFont="1" applyBorder="1" applyAlignment="1">
      <alignment horizontal="center" vertical="center"/>
    </xf>
    <xf numFmtId="0" fontId="40" fillId="0" borderId="9" xfId="0" applyFont="1" applyBorder="1" applyAlignment="1">
      <alignment horizontal="center" vertical="center"/>
    </xf>
    <xf numFmtId="0" fontId="40" fillId="0" borderId="10" xfId="0" applyFont="1" applyBorder="1" applyAlignment="1">
      <alignment horizontal="center" vertical="center"/>
    </xf>
    <xf numFmtId="0" fontId="41" fillId="14" borderId="17" xfId="0" applyFont="1" applyFill="1" applyBorder="1" applyAlignment="1">
      <alignment horizontal="center" vertical="center" wrapText="1"/>
    </xf>
    <xf numFmtId="0" fontId="41" fillId="14" borderId="12" xfId="0" applyFont="1" applyFill="1" applyBorder="1" applyAlignment="1">
      <alignment horizontal="center" vertical="center" wrapText="1"/>
    </xf>
    <xf numFmtId="170" fontId="43" fillId="8" borderId="3" xfId="9" applyNumberFormat="1" applyFont="1" applyFill="1" applyBorder="1" applyAlignment="1">
      <alignment horizontal="center" vertical="center" wrapText="1"/>
    </xf>
    <xf numFmtId="170" fontId="43" fillId="8" borderId="7" xfId="9" applyNumberFormat="1" applyFont="1" applyFill="1" applyBorder="1" applyAlignment="1">
      <alignment horizontal="center" vertical="center" wrapText="1"/>
    </xf>
    <xf numFmtId="170" fontId="43" fillId="8" borderId="44" xfId="9" applyNumberFormat="1" applyFont="1" applyFill="1" applyBorder="1" applyAlignment="1">
      <alignment horizontal="center" vertical="center" wrapText="1"/>
    </xf>
    <xf numFmtId="170" fontId="43" fillId="8" borderId="46" xfId="9" applyNumberFormat="1" applyFont="1" applyFill="1" applyBorder="1" applyAlignment="1">
      <alignment horizontal="center" vertical="center" wrapText="1"/>
    </xf>
    <xf numFmtId="170" fontId="43" fillId="10" borderId="3" xfId="9" applyNumberFormat="1" applyFont="1" applyFill="1" applyBorder="1" applyAlignment="1">
      <alignment horizontal="center" vertical="center" wrapText="1"/>
    </xf>
    <xf numFmtId="170" fontId="43" fillId="10" borderId="7" xfId="9" applyNumberFormat="1" applyFont="1" applyFill="1" applyBorder="1" applyAlignment="1">
      <alignment horizontal="center" vertical="center" wrapText="1"/>
    </xf>
    <xf numFmtId="170" fontId="43" fillId="20" borderId="3" xfId="9" applyNumberFormat="1" applyFont="1" applyFill="1" applyBorder="1" applyAlignment="1">
      <alignment horizontal="center" vertical="center" wrapText="1"/>
    </xf>
    <xf numFmtId="170" fontId="43" fillId="20" borderId="7" xfId="9" applyNumberFormat="1" applyFont="1" applyFill="1" applyBorder="1" applyAlignment="1">
      <alignment horizontal="center" vertical="center" wrapText="1"/>
    </xf>
    <xf numFmtId="170" fontId="47" fillId="0" borderId="35" xfId="0" applyNumberFormat="1" applyFont="1" applyBorder="1" applyAlignment="1">
      <alignment horizontal="center" vertical="center"/>
    </xf>
    <xf numFmtId="170" fontId="13" fillId="0" borderId="36" xfId="0" applyNumberFormat="1" applyFont="1" applyBorder="1" applyAlignment="1">
      <alignment horizontal="center" vertical="center" wrapText="1"/>
    </xf>
    <xf numFmtId="170" fontId="13" fillId="0" borderId="37" xfId="0" applyNumberFormat="1" applyFont="1" applyBorder="1" applyAlignment="1">
      <alignment horizontal="center" vertical="center" wrapText="1"/>
    </xf>
    <xf numFmtId="170" fontId="13" fillId="0" borderId="47" xfId="0" applyNumberFormat="1" applyFont="1" applyBorder="1" applyAlignment="1">
      <alignment horizontal="center" vertical="center" wrapText="1"/>
    </xf>
    <xf numFmtId="170" fontId="13" fillId="0" borderId="38" xfId="0" applyNumberFormat="1" applyFont="1" applyBorder="1" applyAlignment="1">
      <alignment horizontal="center" vertical="center" wrapText="1"/>
    </xf>
    <xf numFmtId="170" fontId="47" fillId="10" borderId="35" xfId="0" applyNumberFormat="1" applyFont="1" applyFill="1" applyBorder="1" applyAlignment="1">
      <alignment horizontal="center" vertical="center"/>
    </xf>
    <xf numFmtId="170" fontId="47" fillId="0" borderId="3" xfId="0" applyNumberFormat="1" applyFont="1" applyBorder="1" applyAlignment="1">
      <alignment vertical="center"/>
    </xf>
    <xf numFmtId="170" fontId="47" fillId="0" borderId="5" xfId="0" applyNumberFormat="1" applyFont="1" applyBorder="1" applyAlignment="1">
      <alignment vertical="center"/>
    </xf>
    <xf numFmtId="170" fontId="47" fillId="0" borderId="7" xfId="0" applyNumberFormat="1" applyFont="1" applyBorder="1" applyAlignment="1">
      <alignment vertical="center"/>
    </xf>
    <xf numFmtId="170" fontId="47" fillId="0" borderId="48" xfId="0" applyNumberFormat="1" applyFont="1" applyBorder="1" applyAlignment="1">
      <alignment horizontal="center" vertical="center"/>
    </xf>
    <xf numFmtId="170" fontId="47" fillId="0" borderId="37" xfId="0" applyNumberFormat="1" applyFont="1" applyBorder="1" applyAlignment="1">
      <alignment horizontal="center" vertical="center"/>
    </xf>
    <xf numFmtId="170" fontId="47" fillId="0" borderId="38" xfId="0" applyNumberFormat="1" applyFont="1" applyBorder="1" applyAlignment="1">
      <alignment horizontal="center" vertical="center"/>
    </xf>
    <xf numFmtId="170" fontId="47" fillId="0" borderId="36" xfId="0" applyNumberFormat="1" applyFont="1" applyBorder="1" applyAlignment="1">
      <alignment horizontal="center" vertical="center"/>
    </xf>
    <xf numFmtId="170" fontId="47" fillId="10" borderId="3" xfId="0" applyNumberFormat="1" applyFont="1" applyFill="1" applyBorder="1" applyAlignment="1">
      <alignment horizontal="center" vertical="center"/>
    </xf>
    <xf numFmtId="170" fontId="47" fillId="10" borderId="5" xfId="0" applyNumberFormat="1" applyFont="1" applyFill="1" applyBorder="1" applyAlignment="1">
      <alignment horizontal="center" vertical="center"/>
    </xf>
    <xf numFmtId="170" fontId="47" fillId="10" borderId="7" xfId="0" applyNumberFormat="1" applyFont="1" applyFill="1" applyBorder="1" applyAlignment="1">
      <alignment horizontal="center" vertical="center"/>
    </xf>
    <xf numFmtId="170" fontId="47" fillId="0" borderId="3" xfId="0" applyNumberFormat="1" applyFont="1" applyBorder="1" applyAlignment="1">
      <alignment horizontal="center" vertical="center"/>
    </xf>
    <xf numFmtId="170" fontId="47" fillId="0" borderId="5" xfId="0" applyNumberFormat="1" applyFont="1" applyBorder="1" applyAlignment="1">
      <alignment horizontal="center" vertical="center"/>
    </xf>
    <xf numFmtId="170" fontId="47" fillId="0" borderId="7" xfId="0" applyNumberFormat="1" applyFont="1" applyBorder="1" applyAlignment="1">
      <alignment horizontal="center" vertical="center"/>
    </xf>
    <xf numFmtId="170" fontId="13" fillId="0" borderId="3" xfId="0" applyNumberFormat="1" applyFont="1" applyBorder="1" applyAlignment="1">
      <alignment horizontal="center" vertical="center" wrapText="1"/>
    </xf>
    <xf numFmtId="170" fontId="13" fillId="0" borderId="5" xfId="0" applyNumberFormat="1" applyFont="1" applyBorder="1" applyAlignment="1">
      <alignment horizontal="center" vertical="center" wrapText="1"/>
    </xf>
    <xf numFmtId="170" fontId="13" fillId="0" borderId="7" xfId="0" applyNumberFormat="1" applyFont="1" applyBorder="1" applyAlignment="1">
      <alignment horizontal="center" vertical="center" wrapText="1"/>
    </xf>
    <xf numFmtId="170" fontId="13" fillId="10" borderId="2" xfId="0" applyNumberFormat="1" applyFont="1" applyFill="1" applyBorder="1" applyAlignment="1">
      <alignment horizontal="center" vertical="center" wrapText="1"/>
    </xf>
    <xf numFmtId="170" fontId="13" fillId="0" borderId="2" xfId="0" applyNumberFormat="1" applyFont="1" applyBorder="1" applyAlignment="1">
      <alignment horizontal="center" vertical="center" wrapText="1"/>
    </xf>
    <xf numFmtId="170" fontId="43" fillId="0" borderId="3" xfId="0" applyNumberFormat="1" applyFont="1" applyBorder="1" applyAlignment="1">
      <alignment horizontal="center" vertical="center"/>
    </xf>
    <xf numFmtId="170" fontId="43" fillId="0" borderId="5" xfId="0" applyNumberFormat="1" applyFont="1" applyBorder="1" applyAlignment="1">
      <alignment horizontal="center" vertical="center"/>
    </xf>
    <xf numFmtId="170" fontId="43" fillId="0" borderId="7" xfId="0" applyNumberFormat="1" applyFont="1" applyBorder="1" applyAlignment="1">
      <alignment horizontal="center" vertical="center"/>
    </xf>
    <xf numFmtId="170" fontId="43" fillId="10" borderId="3" xfId="0" applyNumberFormat="1" applyFont="1" applyFill="1" applyBorder="1" applyAlignment="1">
      <alignment horizontal="center" vertical="center"/>
    </xf>
    <xf numFmtId="170" fontId="43" fillId="10" borderId="5" xfId="0" applyNumberFormat="1" applyFont="1" applyFill="1" applyBorder="1" applyAlignment="1">
      <alignment horizontal="center" vertical="center"/>
    </xf>
    <xf numFmtId="170" fontId="43" fillId="10" borderId="7" xfId="0" applyNumberFormat="1" applyFont="1" applyFill="1" applyBorder="1" applyAlignment="1">
      <alignment horizontal="center" vertical="center"/>
    </xf>
    <xf numFmtId="170" fontId="39" fillId="8" borderId="9" xfId="0" applyNumberFormat="1" applyFont="1" applyFill="1" applyBorder="1" applyAlignment="1">
      <alignment horizontal="center" vertical="center" wrapText="1"/>
    </xf>
    <xf numFmtId="170" fontId="39" fillId="8" borderId="11" xfId="0" applyNumberFormat="1" applyFont="1" applyFill="1" applyBorder="1" applyAlignment="1">
      <alignment horizontal="center" vertical="center" wrapText="1"/>
    </xf>
    <xf numFmtId="0" fontId="39" fillId="3" borderId="2" xfId="0" applyFont="1" applyFill="1" applyBorder="1" applyAlignment="1">
      <alignment horizontal="center" vertical="center"/>
    </xf>
    <xf numFmtId="0" fontId="40" fillId="0" borderId="11" xfId="0" applyFont="1" applyBorder="1" applyAlignment="1">
      <alignment horizontal="center" vertical="center"/>
    </xf>
    <xf numFmtId="0" fontId="42" fillId="8" borderId="9" xfId="0" applyFont="1" applyFill="1" applyBorder="1" applyAlignment="1">
      <alignment horizontal="center" vertical="center" wrapText="1"/>
    </xf>
    <xf numFmtId="0" fontId="42" fillId="8" borderId="10" xfId="0" applyFont="1" applyFill="1" applyBorder="1" applyAlignment="1">
      <alignment horizontal="center" vertical="center" wrapText="1"/>
    </xf>
    <xf numFmtId="0" fontId="42" fillId="8" borderId="11" xfId="0" applyFont="1" applyFill="1" applyBorder="1" applyAlignment="1">
      <alignment horizontal="center" vertical="center" wrapText="1"/>
    </xf>
    <xf numFmtId="0" fontId="39" fillId="16" borderId="2" xfId="0" applyFont="1" applyFill="1" applyBorder="1" applyAlignment="1">
      <alignment horizontal="center" vertical="center" wrapText="1"/>
    </xf>
    <xf numFmtId="165" fontId="13" fillId="0" borderId="3" xfId="0" applyNumberFormat="1" applyFont="1" applyBorder="1" applyAlignment="1">
      <alignment horizontal="center" vertical="center"/>
    </xf>
    <xf numFmtId="165" fontId="13" fillId="0" borderId="7" xfId="0" applyNumberFormat="1" applyFont="1" applyBorder="1" applyAlignment="1">
      <alignment horizontal="center" vertical="center"/>
    </xf>
    <xf numFmtId="165" fontId="13" fillId="0" borderId="3" xfId="1" applyNumberFormat="1" applyFont="1" applyFill="1" applyBorder="1" applyAlignment="1">
      <alignment vertical="center"/>
    </xf>
    <xf numFmtId="165" fontId="13" fillId="0" borderId="7" xfId="1" applyNumberFormat="1" applyFont="1" applyFill="1" applyBorder="1" applyAlignment="1">
      <alignment vertical="center"/>
    </xf>
    <xf numFmtId="165" fontId="13" fillId="0" borderId="3" xfId="0" applyNumberFormat="1" applyFont="1" applyBorder="1" applyAlignment="1">
      <alignment horizontal="center" vertical="center" wrapText="1"/>
    </xf>
    <xf numFmtId="165" fontId="13" fillId="0" borderId="5" xfId="0" applyNumberFormat="1" applyFont="1" applyBorder="1" applyAlignment="1">
      <alignment horizontal="center" vertical="center" wrapText="1"/>
    </xf>
    <xf numFmtId="165" fontId="13" fillId="0" borderId="7" xfId="0" applyNumberFormat="1" applyFont="1" applyBorder="1" applyAlignment="1">
      <alignment horizontal="center" vertical="center" wrapText="1"/>
    </xf>
    <xf numFmtId="165" fontId="13" fillId="0" borderId="3" xfId="1" applyNumberFormat="1" applyFont="1" applyFill="1" applyBorder="1" applyAlignment="1">
      <alignment horizontal="center" vertical="center" wrapText="1"/>
    </xf>
    <xf numFmtId="165" fontId="13" fillId="0" borderId="5" xfId="1" applyNumberFormat="1" applyFont="1" applyFill="1" applyBorder="1" applyAlignment="1">
      <alignment horizontal="center" vertical="center" wrapText="1"/>
    </xf>
    <xf numFmtId="165" fontId="13" fillId="0" borderId="7" xfId="1" applyNumberFormat="1" applyFont="1" applyFill="1" applyBorder="1" applyAlignment="1">
      <alignment horizontal="center" vertical="center" wrapText="1"/>
    </xf>
    <xf numFmtId="165" fontId="13" fillId="8" borderId="3" xfId="0" applyNumberFormat="1" applyFont="1" applyFill="1" applyBorder="1" applyAlignment="1">
      <alignment horizontal="center" vertical="center" wrapText="1"/>
    </xf>
    <xf numFmtId="165" fontId="13" fillId="8" borderId="5" xfId="0" applyNumberFormat="1" applyFont="1" applyFill="1" applyBorder="1" applyAlignment="1">
      <alignment horizontal="center" vertical="center" wrapText="1"/>
    </xf>
    <xf numFmtId="165" fontId="13" fillId="8" borderId="7" xfId="0" applyNumberFormat="1" applyFont="1" applyFill="1" applyBorder="1" applyAlignment="1">
      <alignment horizontal="center" vertical="center" wrapText="1"/>
    </xf>
    <xf numFmtId="171" fontId="13" fillId="0" borderId="3" xfId="0" applyNumberFormat="1" applyFont="1" applyBorder="1" applyAlignment="1">
      <alignment horizontal="center" vertical="center" wrapText="1"/>
    </xf>
    <xf numFmtId="171" fontId="13" fillId="0" borderId="5" xfId="0" applyNumberFormat="1" applyFont="1" applyBorder="1" applyAlignment="1">
      <alignment horizontal="center" vertical="center" wrapText="1"/>
    </xf>
    <xf numFmtId="171" fontId="13" fillId="0" borderId="7" xfId="0" applyNumberFormat="1" applyFont="1" applyBorder="1" applyAlignment="1">
      <alignment horizontal="center" vertical="center" wrapText="1"/>
    </xf>
    <xf numFmtId="171" fontId="13" fillId="0" borderId="3" xfId="1" applyNumberFormat="1" applyFont="1" applyFill="1" applyBorder="1" applyAlignment="1">
      <alignment horizontal="center" vertical="center" wrapText="1"/>
    </xf>
    <xf numFmtId="171" fontId="13" fillId="0" borderId="5" xfId="1" applyNumberFormat="1" applyFont="1" applyFill="1" applyBorder="1" applyAlignment="1">
      <alignment horizontal="center" vertical="center" wrapText="1"/>
    </xf>
    <xf numFmtId="171" fontId="13" fillId="0" borderId="7" xfId="1" applyNumberFormat="1" applyFont="1" applyFill="1" applyBorder="1" applyAlignment="1">
      <alignment horizontal="center" vertical="center" wrapText="1"/>
    </xf>
    <xf numFmtId="165" fontId="13" fillId="0" borderId="7" xfId="0" applyNumberFormat="1" applyFont="1" applyBorder="1" applyAlignment="1">
      <alignment vertical="center"/>
    </xf>
    <xf numFmtId="0" fontId="5" fillId="11" borderId="17" xfId="0" applyFont="1" applyFill="1" applyBorder="1" applyAlignment="1">
      <alignment horizontal="justify" vertical="center" wrapText="1"/>
    </xf>
    <xf numFmtId="0" fontId="5" fillId="11" borderId="16" xfId="0" applyFont="1" applyFill="1" applyBorder="1" applyAlignment="1">
      <alignment horizontal="justify" vertical="center" wrapText="1"/>
    </xf>
    <xf numFmtId="0" fontId="5" fillId="11" borderId="12" xfId="0" applyFont="1" applyFill="1" applyBorder="1" applyAlignment="1">
      <alignment horizontal="justify" vertical="center" wrapText="1"/>
    </xf>
    <xf numFmtId="0" fontId="5" fillId="11" borderId="13" xfId="0" applyFont="1" applyFill="1" applyBorder="1" applyAlignment="1">
      <alignment horizontal="justify" vertical="center" wrapText="1"/>
    </xf>
    <xf numFmtId="0" fontId="5" fillId="11" borderId="0" xfId="0" applyFont="1" applyFill="1" applyAlignment="1">
      <alignment horizontal="justify" vertical="center" wrapText="1"/>
    </xf>
    <xf numFmtId="0" fontId="5" fillId="11" borderId="6" xfId="0" applyFont="1" applyFill="1" applyBorder="1" applyAlignment="1">
      <alignment horizontal="justify" vertical="center" wrapText="1"/>
    </xf>
    <xf numFmtId="0" fontId="5" fillId="11" borderId="14" xfId="0" applyFont="1" applyFill="1" applyBorder="1" applyAlignment="1">
      <alignment horizontal="justify" vertical="center" wrapText="1"/>
    </xf>
    <xf numFmtId="0" fontId="5" fillId="11" borderId="18" xfId="0" applyFont="1" applyFill="1" applyBorder="1" applyAlignment="1">
      <alignment horizontal="justify" vertical="center" wrapText="1"/>
    </xf>
    <xf numFmtId="0" fontId="5" fillId="11" borderId="8" xfId="0" applyFont="1" applyFill="1" applyBorder="1" applyAlignment="1">
      <alignment horizontal="justify" vertical="center" wrapText="1"/>
    </xf>
    <xf numFmtId="0" fontId="10" fillId="0" borderId="0" xfId="0" applyFont="1" applyAlignment="1">
      <alignment horizontal="center" vertical="center"/>
    </xf>
    <xf numFmtId="171" fontId="5" fillId="11" borderId="17" xfId="0" applyNumberFormat="1" applyFont="1" applyFill="1" applyBorder="1" applyAlignment="1">
      <alignment horizontal="center" vertical="center"/>
    </xf>
    <xf numFmtId="171" fontId="5" fillId="11" borderId="12" xfId="0" applyNumberFormat="1" applyFont="1" applyFill="1" applyBorder="1" applyAlignment="1">
      <alignment horizontal="center" vertical="center"/>
    </xf>
    <xf numFmtId="171" fontId="5" fillId="11" borderId="13" xfId="0" applyNumberFormat="1" applyFont="1" applyFill="1" applyBorder="1" applyAlignment="1">
      <alignment horizontal="center" vertical="center"/>
    </xf>
    <xf numFmtId="171" fontId="5" fillId="11" borderId="6" xfId="0" applyNumberFormat="1" applyFont="1" applyFill="1" applyBorder="1" applyAlignment="1">
      <alignment horizontal="center" vertical="center"/>
    </xf>
    <xf numFmtId="171" fontId="5" fillId="11" borderId="14" xfId="0" applyNumberFormat="1" applyFont="1" applyFill="1" applyBorder="1" applyAlignment="1">
      <alignment horizontal="center" vertical="center"/>
    </xf>
    <xf numFmtId="171" fontId="5" fillId="11" borderId="8" xfId="0" applyNumberFormat="1" applyFont="1" applyFill="1" applyBorder="1" applyAlignment="1">
      <alignment horizontal="center" vertical="center"/>
    </xf>
    <xf numFmtId="0" fontId="10" fillId="0" borderId="9" xfId="0" applyFont="1" applyBorder="1" applyAlignment="1">
      <alignment horizontal="justify" vertical="center" wrapText="1"/>
    </xf>
    <xf numFmtId="0" fontId="10" fillId="0" borderId="10" xfId="0" applyFont="1" applyBorder="1" applyAlignment="1">
      <alignment horizontal="justify" vertical="center" wrapText="1"/>
    </xf>
    <xf numFmtId="0" fontId="10" fillId="0" borderId="11" xfId="0" applyFont="1" applyBorder="1" applyAlignment="1">
      <alignment horizontal="justify" vertical="center" wrapText="1"/>
    </xf>
    <xf numFmtId="171" fontId="10" fillId="0" borderId="9" xfId="1" applyNumberFormat="1" applyFont="1" applyFill="1" applyBorder="1" applyAlignment="1" applyProtection="1">
      <alignment horizontal="center" vertical="center"/>
    </xf>
    <xf numFmtId="171" fontId="10" fillId="0" borderId="11" xfId="1" applyNumberFormat="1" applyFont="1" applyFill="1" applyBorder="1" applyAlignment="1" applyProtection="1">
      <alignment horizontal="center" vertical="center"/>
    </xf>
    <xf numFmtId="0" fontId="3" fillId="9" borderId="9" xfId="0" applyFont="1" applyFill="1" applyBorder="1" applyAlignment="1">
      <alignment horizontal="center" vertical="center"/>
    </xf>
    <xf numFmtId="0" fontId="3" fillId="9" borderId="10" xfId="0" applyFont="1" applyFill="1" applyBorder="1" applyAlignment="1">
      <alignment horizontal="center" vertical="center"/>
    </xf>
    <xf numFmtId="0" fontId="3" fillId="9" borderId="11" xfId="0" applyFont="1" applyFill="1" applyBorder="1" applyAlignment="1">
      <alignment horizontal="center" vertical="center"/>
    </xf>
    <xf numFmtId="0" fontId="20" fillId="7" borderId="9" xfId="0" applyFont="1" applyFill="1" applyBorder="1" applyAlignment="1">
      <alignment horizontal="center" vertical="center"/>
    </xf>
    <xf numFmtId="0" fontId="20" fillId="7" borderId="10" xfId="0" applyFont="1" applyFill="1" applyBorder="1" applyAlignment="1">
      <alignment horizontal="center" vertical="center"/>
    </xf>
    <xf numFmtId="0" fontId="20" fillId="7" borderId="11" xfId="0" applyFont="1" applyFill="1" applyBorder="1" applyAlignment="1">
      <alignment horizontal="center" vertical="center"/>
    </xf>
    <xf numFmtId="0" fontId="17" fillId="4" borderId="17"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17" fillId="4" borderId="12" xfId="0" applyFont="1" applyFill="1" applyBorder="1" applyAlignment="1">
      <alignment horizontal="center" vertical="center" wrapText="1"/>
    </xf>
    <xf numFmtId="0" fontId="17" fillId="4" borderId="13" xfId="0" applyFont="1" applyFill="1" applyBorder="1" applyAlignment="1">
      <alignment horizontal="center" vertical="center" wrapText="1"/>
    </xf>
    <xf numFmtId="0" fontId="17" fillId="4" borderId="0" xfId="0" applyFont="1" applyFill="1" applyAlignment="1">
      <alignment horizontal="center" vertical="center" wrapText="1"/>
    </xf>
    <xf numFmtId="0" fontId="17" fillId="4" borderId="6" xfId="0" applyFont="1" applyFill="1" applyBorder="1" applyAlignment="1">
      <alignment horizontal="center" vertical="center" wrapText="1"/>
    </xf>
    <xf numFmtId="0" fontId="17" fillId="4" borderId="14" xfId="0" applyFont="1" applyFill="1" applyBorder="1" applyAlignment="1">
      <alignment horizontal="center" vertical="center" wrapText="1"/>
    </xf>
    <xf numFmtId="0" fontId="17" fillId="4" borderId="18" xfId="0" applyFont="1" applyFill="1" applyBorder="1" applyAlignment="1">
      <alignment horizontal="center" vertical="center" wrapText="1"/>
    </xf>
    <xf numFmtId="0" fontId="17" fillId="4" borderId="8" xfId="0" applyFont="1" applyFill="1" applyBorder="1" applyAlignment="1">
      <alignment horizontal="center" vertical="center" wrapText="1"/>
    </xf>
    <xf numFmtId="0" fontId="5" fillId="11" borderId="9" xfId="0" applyFont="1" applyFill="1" applyBorder="1" applyAlignment="1">
      <alignment horizontal="center" vertical="center" wrapText="1"/>
    </xf>
    <xf numFmtId="0" fontId="5" fillId="11" borderId="11" xfId="0" applyFont="1" applyFill="1" applyBorder="1" applyAlignment="1">
      <alignment horizontal="center" vertical="center" wrapText="1"/>
    </xf>
    <xf numFmtId="0" fontId="5" fillId="6" borderId="9" xfId="0" applyFont="1" applyFill="1" applyBorder="1" applyAlignment="1">
      <alignment horizontal="center" vertical="center"/>
    </xf>
    <xf numFmtId="0" fontId="5" fillId="6" borderId="10" xfId="0" applyFont="1" applyFill="1" applyBorder="1" applyAlignment="1">
      <alignment horizontal="center" vertical="center"/>
    </xf>
    <xf numFmtId="0" fontId="5" fillId="6" borderId="11" xfId="0" applyFont="1" applyFill="1" applyBorder="1" applyAlignment="1">
      <alignment horizontal="center" vertical="center"/>
    </xf>
    <xf numFmtId="0" fontId="5" fillId="6" borderId="9" xfId="0" applyFont="1" applyFill="1" applyBorder="1" applyAlignment="1">
      <alignment horizontal="center" vertical="center" wrapText="1"/>
    </xf>
    <xf numFmtId="0" fontId="5" fillId="6" borderId="11" xfId="0" applyFont="1" applyFill="1" applyBorder="1" applyAlignment="1">
      <alignment horizontal="center" vertical="center" wrapText="1"/>
    </xf>
    <xf numFmtId="170" fontId="13" fillId="10" borderId="3" xfId="0" applyNumberFormat="1" applyFont="1" applyFill="1" applyBorder="1" applyAlignment="1">
      <alignment horizontal="center" vertical="center" wrapText="1"/>
    </xf>
    <xf numFmtId="170" fontId="13" fillId="10" borderId="5" xfId="0" applyNumberFormat="1" applyFont="1" applyFill="1" applyBorder="1" applyAlignment="1">
      <alignment horizontal="center" vertical="center" wrapText="1"/>
    </xf>
    <xf numFmtId="170" fontId="13" fillId="10" borderId="7" xfId="0" applyNumberFormat="1" applyFont="1" applyFill="1" applyBorder="1" applyAlignment="1">
      <alignment horizontal="center" vertical="center" wrapText="1"/>
    </xf>
    <xf numFmtId="170" fontId="47" fillId="10" borderId="3" xfId="0" applyNumberFormat="1" applyFont="1" applyFill="1" applyBorder="1" applyAlignment="1">
      <alignment vertical="center"/>
    </xf>
    <xf numFmtId="170" fontId="47" fillId="10" borderId="5" xfId="0" applyNumberFormat="1" applyFont="1" applyFill="1" applyBorder="1" applyAlignment="1">
      <alignment vertical="center"/>
    </xf>
    <xf numFmtId="170" fontId="47" fillId="10" borderId="7" xfId="0" applyNumberFormat="1" applyFont="1" applyFill="1" applyBorder="1" applyAlignment="1">
      <alignment vertical="center"/>
    </xf>
    <xf numFmtId="0" fontId="33" fillId="0" borderId="0" xfId="5"/>
    <xf numFmtId="0" fontId="38" fillId="8" borderId="0" xfId="0" applyFont="1" applyFill="1" applyAlignment="1">
      <alignment vertical="center"/>
    </xf>
    <xf numFmtId="170" fontId="52" fillId="8" borderId="3" xfId="9" applyNumberFormat="1" applyFont="1" applyFill="1" applyBorder="1" applyAlignment="1">
      <alignment horizontal="center" wrapText="1"/>
    </xf>
    <xf numFmtId="170" fontId="52" fillId="8" borderId="7" xfId="9" applyNumberFormat="1" applyFont="1" applyFill="1" applyBorder="1" applyAlignment="1">
      <alignment horizontal="center" wrapText="1"/>
    </xf>
    <xf numFmtId="170" fontId="52" fillId="0" borderId="3" xfId="0" applyNumberFormat="1" applyFont="1" applyBorder="1" applyAlignment="1">
      <alignment horizontal="center" wrapText="1"/>
    </xf>
    <xf numFmtId="170" fontId="52" fillId="8" borderId="3" xfId="9" applyNumberFormat="1" applyFont="1" applyFill="1" applyBorder="1" applyAlignment="1">
      <alignment horizontal="center"/>
    </xf>
    <xf numFmtId="170" fontId="52" fillId="0" borderId="5" xfId="0" applyNumberFormat="1" applyFont="1" applyBorder="1" applyAlignment="1">
      <alignment horizontal="center" wrapText="1"/>
    </xf>
    <xf numFmtId="170" fontId="52" fillId="8" borderId="5" xfId="9" applyNumberFormat="1" applyFont="1" applyFill="1" applyBorder="1" applyAlignment="1">
      <alignment horizontal="center" wrapText="1"/>
    </xf>
    <xf numFmtId="170" fontId="52" fillId="8" borderId="5" xfId="9" applyNumberFormat="1" applyFont="1" applyFill="1" applyBorder="1" applyAlignment="1">
      <alignment horizontal="center"/>
    </xf>
    <xf numFmtId="170" fontId="52" fillId="0" borderId="7" xfId="0" applyNumberFormat="1" applyFont="1" applyBorder="1" applyAlignment="1">
      <alignment horizontal="center" wrapText="1"/>
    </xf>
    <xf numFmtId="170" fontId="52" fillId="8" borderId="7" xfId="9" applyNumberFormat="1" applyFont="1" applyFill="1" applyBorder="1" applyAlignment="1">
      <alignment horizontal="center"/>
    </xf>
    <xf numFmtId="170" fontId="52" fillId="24" borderId="2" xfId="0" applyNumberFormat="1" applyFont="1" applyFill="1" applyBorder="1" applyAlignment="1">
      <alignment horizontal="center" wrapText="1"/>
    </xf>
    <xf numFmtId="170" fontId="52" fillId="8" borderId="2" xfId="0" applyNumberFormat="1" applyFont="1" applyFill="1" applyBorder="1" applyAlignment="1">
      <alignment horizontal="center" wrapText="1"/>
    </xf>
    <xf numFmtId="170" fontId="52" fillId="0" borderId="36" xfId="0" applyNumberFormat="1" applyFont="1" applyBorder="1" applyAlignment="1">
      <alignment horizontal="center"/>
    </xf>
    <xf numFmtId="170" fontId="52" fillId="8" borderId="2" xfId="1" applyNumberFormat="1" applyFont="1" applyFill="1" applyBorder="1" applyAlignment="1">
      <alignment horizontal="center" wrapText="1"/>
    </xf>
    <xf numFmtId="170" fontId="52" fillId="8" borderId="3" xfId="9" applyNumberFormat="1" applyFont="1" applyFill="1" applyBorder="1" applyAlignment="1">
      <alignment horizontal="center" vertical="top" wrapText="1"/>
    </xf>
    <xf numFmtId="170" fontId="52" fillId="8" borderId="3" xfId="9" applyNumberFormat="1" applyFont="1" applyFill="1" applyBorder="1" applyAlignment="1">
      <alignment horizontal="center" vertical="top"/>
    </xf>
    <xf numFmtId="170" fontId="52" fillId="8" borderId="5" xfId="9" applyNumberFormat="1" applyFont="1" applyFill="1" applyBorder="1" applyAlignment="1">
      <alignment horizontal="center" vertical="top" wrapText="1"/>
    </xf>
    <xf numFmtId="170" fontId="52" fillId="8" borderId="5" xfId="9" applyNumberFormat="1" applyFont="1" applyFill="1" applyBorder="1" applyAlignment="1">
      <alignment horizontal="center" vertical="top"/>
    </xf>
    <xf numFmtId="170" fontId="52" fillId="8" borderId="7" xfId="9" applyNumberFormat="1" applyFont="1" applyFill="1" applyBorder="1" applyAlignment="1">
      <alignment horizontal="center" vertical="top" wrapText="1"/>
    </xf>
    <xf numFmtId="170" fontId="52" fillId="8" borderId="7" xfId="9" applyNumberFormat="1" applyFont="1" applyFill="1" applyBorder="1" applyAlignment="1">
      <alignment horizontal="center" vertical="top"/>
    </xf>
    <xf numFmtId="0" fontId="57" fillId="11" borderId="17" xfId="0" applyFont="1" applyFill="1" applyBorder="1" applyAlignment="1">
      <alignment horizontal="center" vertical="center"/>
    </xf>
    <xf numFmtId="0" fontId="57" fillId="11" borderId="16" xfId="0" applyFont="1" applyFill="1" applyBorder="1" applyAlignment="1">
      <alignment horizontal="center" vertical="center"/>
    </xf>
    <xf numFmtId="0" fontId="57" fillId="11" borderId="12" xfId="0" applyFont="1" applyFill="1" applyBorder="1" applyAlignment="1">
      <alignment horizontal="center" vertical="center"/>
    </xf>
    <xf numFmtId="0" fontId="57" fillId="11" borderId="14" xfId="0" applyFont="1" applyFill="1" applyBorder="1" applyAlignment="1">
      <alignment horizontal="center" vertical="center"/>
    </xf>
    <xf numFmtId="0" fontId="57" fillId="11" borderId="18" xfId="0" applyFont="1" applyFill="1" applyBorder="1" applyAlignment="1">
      <alignment horizontal="center" vertical="center"/>
    </xf>
    <xf numFmtId="0" fontId="57" fillId="11" borderId="8" xfId="0" applyFont="1" applyFill="1" applyBorder="1" applyAlignment="1">
      <alignment horizontal="center" vertical="center"/>
    </xf>
    <xf numFmtId="0" fontId="57" fillId="11" borderId="9" xfId="0" applyFont="1" applyFill="1" applyBorder="1" applyAlignment="1">
      <alignment horizontal="center" vertical="center" wrapText="1"/>
    </xf>
    <xf numFmtId="0" fontId="57" fillId="11" borderId="10" xfId="0" applyFont="1" applyFill="1" applyBorder="1" applyAlignment="1">
      <alignment horizontal="center" vertical="center" wrapText="1"/>
    </xf>
    <xf numFmtId="170" fontId="52" fillId="0" borderId="3" xfId="0" applyNumberFormat="1" applyFont="1" applyBorder="1" applyAlignment="1">
      <alignment wrapText="1"/>
    </xf>
    <xf numFmtId="170" fontId="52" fillId="0" borderId="5" xfId="0" applyNumberFormat="1" applyFont="1" applyBorder="1" applyAlignment="1">
      <alignment wrapText="1"/>
    </xf>
    <xf numFmtId="170" fontId="52" fillId="0" borderId="7" xfId="0" applyNumberFormat="1" applyFont="1" applyBorder="1" applyAlignment="1">
      <alignment wrapText="1"/>
    </xf>
    <xf numFmtId="170" fontId="52" fillId="8" borderId="3" xfId="9" applyNumberFormat="1" applyFont="1" applyFill="1" applyBorder="1" applyAlignment="1">
      <alignment wrapText="1"/>
    </xf>
    <xf numFmtId="170" fontId="52" fillId="8" borderId="3" xfId="9" applyNumberFormat="1" applyFont="1" applyFill="1" applyBorder="1" applyAlignment="1"/>
    <xf numFmtId="170" fontId="52" fillId="8" borderId="7" xfId="9" applyNumberFormat="1" applyFont="1" applyFill="1" applyBorder="1" applyAlignment="1">
      <alignment wrapText="1"/>
    </xf>
    <xf numFmtId="170" fontId="52" fillId="8" borderId="7" xfId="9" applyNumberFormat="1" applyFont="1" applyFill="1" applyBorder="1" applyAlignment="1"/>
    <xf numFmtId="170" fontId="52" fillId="8" borderId="5" xfId="9" applyNumberFormat="1" applyFont="1" applyFill="1" applyBorder="1" applyAlignment="1">
      <alignment wrapText="1"/>
    </xf>
    <xf numFmtId="170" fontId="52" fillId="8" borderId="5" xfId="9" applyNumberFormat="1" applyFont="1" applyFill="1" applyBorder="1" applyAlignment="1"/>
    <xf numFmtId="170" fontId="52" fillId="0" borderId="3" xfId="0" applyNumberFormat="1" applyFont="1" applyBorder="1" applyAlignment="1">
      <alignment vertical="top" wrapText="1"/>
    </xf>
    <xf numFmtId="170" fontId="52" fillId="0" borderId="5" xfId="0" applyNumberFormat="1" applyFont="1" applyBorder="1" applyAlignment="1">
      <alignment vertical="top" wrapText="1"/>
    </xf>
    <xf numFmtId="170" fontId="52" fillId="0" borderId="7" xfId="0" applyNumberFormat="1" applyFont="1" applyBorder="1" applyAlignment="1">
      <alignment vertical="top" wrapText="1"/>
    </xf>
    <xf numFmtId="0" fontId="58" fillId="0" borderId="9" xfId="0" applyFont="1" applyBorder="1" applyAlignment="1">
      <alignment horizontal="center" vertical="center" wrapText="1"/>
    </xf>
    <xf numFmtId="0" fontId="58" fillId="0" borderId="10" xfId="0" applyFont="1" applyBorder="1" applyAlignment="1">
      <alignment horizontal="center" vertical="center" wrapText="1"/>
    </xf>
    <xf numFmtId="0" fontId="58" fillId="0" borderId="16" xfId="0" applyFont="1" applyBorder="1" applyAlignment="1">
      <alignment horizontal="center" vertical="center" wrapText="1"/>
    </xf>
    <xf numFmtId="0" fontId="58" fillId="0" borderId="11" xfId="0" applyFont="1" applyBorder="1" applyAlignment="1">
      <alignment horizontal="center" vertical="center" wrapText="1"/>
    </xf>
    <xf numFmtId="170" fontId="53" fillId="0" borderId="9" xfId="0" applyNumberFormat="1" applyFont="1" applyBorder="1" applyAlignment="1">
      <alignment horizontal="center" wrapText="1"/>
    </xf>
    <xf numFmtId="170" fontId="53" fillId="0" borderId="11" xfId="0" applyNumberFormat="1" applyFont="1" applyBorder="1" applyAlignment="1">
      <alignment horizontal="center" wrapText="1"/>
    </xf>
    <xf numFmtId="170" fontId="52" fillId="0" borderId="3" xfId="0" applyNumberFormat="1" applyFont="1" applyBorder="1" applyAlignment="1">
      <alignment horizontal="center" vertical="center"/>
    </xf>
    <xf numFmtId="170" fontId="52" fillId="0" borderId="0" xfId="0" applyNumberFormat="1" applyFont="1" applyAlignment="1">
      <alignment horizontal="center" vertical="center"/>
    </xf>
    <xf numFmtId="170" fontId="52" fillId="0" borderId="5" xfId="0" applyNumberFormat="1" applyFont="1" applyBorder="1" applyAlignment="1">
      <alignment horizontal="center" vertical="center"/>
    </xf>
    <xf numFmtId="170" fontId="52" fillId="0" borderId="7" xfId="0" applyNumberFormat="1" applyFont="1" applyBorder="1" applyAlignment="1">
      <alignment horizontal="center" vertical="center"/>
    </xf>
    <xf numFmtId="170" fontId="55" fillId="8" borderId="36" xfId="0" applyNumberFormat="1" applyFont="1" applyFill="1" applyBorder="1" applyAlignment="1">
      <alignment horizontal="center" vertical="center" wrapText="1"/>
    </xf>
    <xf numFmtId="170" fontId="55" fillId="0" borderId="36" xfId="0" applyNumberFormat="1" applyFont="1" applyBorder="1" applyAlignment="1">
      <alignment horizontal="center" vertical="center"/>
    </xf>
    <xf numFmtId="170" fontId="55" fillId="22" borderId="36" xfId="0" applyNumberFormat="1" applyFont="1" applyFill="1" applyBorder="1" applyAlignment="1">
      <alignment horizontal="center" vertical="center"/>
    </xf>
    <xf numFmtId="170" fontId="55" fillId="8" borderId="37" xfId="0" applyNumberFormat="1" applyFont="1" applyFill="1" applyBorder="1" applyAlignment="1">
      <alignment horizontal="center" vertical="center" wrapText="1"/>
    </xf>
    <xf numFmtId="170" fontId="55" fillId="0" borderId="37" xfId="0" applyNumberFormat="1" applyFont="1" applyBorder="1" applyAlignment="1">
      <alignment horizontal="center" vertical="center"/>
    </xf>
    <xf numFmtId="170" fontId="55" fillId="22" borderId="37" xfId="0" applyNumberFormat="1" applyFont="1" applyFill="1" applyBorder="1" applyAlignment="1">
      <alignment horizontal="center" vertical="center"/>
    </xf>
    <xf numFmtId="170" fontId="55" fillId="8" borderId="38" xfId="0" applyNumberFormat="1" applyFont="1" applyFill="1" applyBorder="1" applyAlignment="1">
      <alignment horizontal="center" vertical="center" wrapText="1"/>
    </xf>
    <xf numFmtId="170" fontId="55" fillId="0" borderId="38" xfId="0" applyNumberFormat="1" applyFont="1" applyBorder="1" applyAlignment="1">
      <alignment horizontal="center" vertical="center"/>
    </xf>
    <xf numFmtId="170" fontId="55" fillId="22" borderId="38" xfId="0" applyNumberFormat="1" applyFont="1" applyFill="1" applyBorder="1" applyAlignment="1">
      <alignment horizontal="center" vertical="center"/>
    </xf>
    <xf numFmtId="170" fontId="52" fillId="8" borderId="3" xfId="9" applyNumberFormat="1" applyFont="1" applyFill="1" applyBorder="1" applyAlignment="1">
      <alignment horizontal="center" vertical="center" wrapText="1"/>
    </xf>
    <xf numFmtId="170" fontId="52" fillId="8" borderId="2" xfId="9" applyNumberFormat="1" applyFont="1" applyFill="1" applyBorder="1" applyAlignment="1">
      <alignment horizontal="center" vertical="center" wrapText="1"/>
    </xf>
    <xf numFmtId="170" fontId="52" fillId="8" borderId="2" xfId="9" applyNumberFormat="1" applyFont="1" applyFill="1" applyBorder="1" applyAlignment="1">
      <alignment horizontal="center" vertical="center"/>
    </xf>
    <xf numFmtId="170" fontId="52" fillId="8" borderId="0" xfId="0" applyNumberFormat="1" applyFont="1" applyFill="1" applyAlignment="1">
      <alignment horizontal="center" vertical="center" wrapText="1"/>
    </xf>
    <xf numFmtId="170" fontId="52" fillId="8" borderId="17" xfId="9" applyNumberFormat="1" applyFont="1" applyFill="1" applyBorder="1" applyAlignment="1">
      <alignment horizontal="center" vertical="center"/>
    </xf>
    <xf numFmtId="170" fontId="52" fillId="20" borderId="17" xfId="9" applyNumberFormat="1" applyFont="1" applyFill="1" applyBorder="1" applyAlignment="1">
      <alignment horizontal="center" vertical="center" wrapText="1"/>
    </xf>
    <xf numFmtId="170" fontId="52" fillId="8" borderId="0" xfId="9" applyNumberFormat="1" applyFont="1" applyFill="1" applyBorder="1" applyAlignment="1">
      <alignment horizontal="center" vertical="center"/>
    </xf>
    <xf numFmtId="170" fontId="55" fillId="8" borderId="35" xfId="0" applyNumberFormat="1" applyFont="1" applyFill="1" applyBorder="1" applyAlignment="1">
      <alignment horizontal="center" vertical="center" wrapText="1"/>
    </xf>
    <xf numFmtId="170" fontId="55" fillId="22" borderId="35" xfId="0" applyNumberFormat="1" applyFont="1" applyFill="1" applyBorder="1" applyAlignment="1">
      <alignment horizontal="center" vertical="center" wrapText="1"/>
    </xf>
    <xf numFmtId="170" fontId="52" fillId="8" borderId="16" xfId="0" applyNumberFormat="1" applyFont="1" applyFill="1" applyBorder="1" applyAlignment="1">
      <alignment horizontal="center" vertical="center" wrapText="1"/>
    </xf>
    <xf numFmtId="170" fontId="52" fillId="8" borderId="7" xfId="9" applyNumberFormat="1" applyFont="1" applyFill="1" applyBorder="1" applyAlignment="1">
      <alignment horizontal="center" vertical="center" wrapText="1"/>
    </xf>
    <xf numFmtId="170" fontId="53" fillId="8" borderId="10" xfId="0" applyNumberFormat="1" applyFont="1" applyFill="1" applyBorder="1" applyAlignment="1">
      <alignment horizontal="center" vertical="center"/>
    </xf>
    <xf numFmtId="170" fontId="53" fillId="8" borderId="0" xfId="0" applyNumberFormat="1" applyFont="1" applyFill="1" applyAlignment="1">
      <alignment horizontal="center" vertical="center"/>
    </xf>
    <xf numFmtId="170" fontId="53" fillId="8" borderId="9" xfId="0" applyNumberFormat="1" applyFont="1" applyFill="1" applyBorder="1" applyAlignment="1">
      <alignment horizontal="center" vertical="center"/>
    </xf>
    <xf numFmtId="170" fontId="53" fillId="8" borderId="10" xfId="0" applyNumberFormat="1" applyFont="1" applyFill="1" applyBorder="1" applyAlignment="1">
      <alignment horizontal="center" vertical="center"/>
    </xf>
    <xf numFmtId="170" fontId="53" fillId="8" borderId="11" xfId="0" applyNumberFormat="1" applyFont="1" applyFill="1" applyBorder="1" applyAlignment="1">
      <alignment horizontal="center" vertical="center"/>
    </xf>
    <xf numFmtId="170" fontId="53" fillId="3" borderId="2" xfId="0" applyNumberFormat="1" applyFont="1" applyFill="1" applyBorder="1" applyAlignment="1">
      <alignment horizontal="center" vertical="center"/>
    </xf>
    <xf numFmtId="170" fontId="52" fillId="0" borderId="3" xfId="0" applyNumberFormat="1" applyFont="1" applyBorder="1" applyAlignment="1">
      <alignment horizontal="center" vertical="center" wrapText="1"/>
    </xf>
    <xf numFmtId="170" fontId="52" fillId="8" borderId="3" xfId="9" applyNumberFormat="1" applyFont="1" applyFill="1" applyBorder="1" applyAlignment="1">
      <alignment horizontal="center" vertical="center"/>
    </xf>
    <xf numFmtId="170" fontId="52" fillId="8" borderId="0" xfId="0" applyNumberFormat="1" applyFont="1" applyFill="1" applyAlignment="1">
      <alignment horizontal="center" vertical="center"/>
    </xf>
    <xf numFmtId="170" fontId="52" fillId="0" borderId="5" xfId="0" applyNumberFormat="1" applyFont="1" applyBorder="1" applyAlignment="1">
      <alignment horizontal="center" vertical="center" wrapText="1"/>
    </xf>
    <xf numFmtId="170" fontId="52" fillId="8" borderId="5" xfId="9" applyNumberFormat="1" applyFont="1" applyFill="1" applyBorder="1" applyAlignment="1">
      <alignment horizontal="center" vertical="center" wrapText="1"/>
    </xf>
    <xf numFmtId="170" fontId="52" fillId="8" borderId="5" xfId="9" applyNumberFormat="1" applyFont="1" applyFill="1" applyBorder="1" applyAlignment="1">
      <alignment horizontal="center" vertical="center"/>
    </xf>
    <xf numFmtId="170" fontId="52" fillId="0" borderId="7" xfId="0" applyNumberFormat="1" applyFont="1" applyBorder="1" applyAlignment="1">
      <alignment horizontal="center" vertical="center" wrapText="1"/>
    </xf>
    <xf numFmtId="170" fontId="52" fillId="8" borderId="7" xfId="9" applyNumberFormat="1" applyFont="1" applyFill="1" applyBorder="1" applyAlignment="1">
      <alignment horizontal="center" vertical="center"/>
    </xf>
    <xf numFmtId="170" fontId="55" fillId="0" borderId="35" xfId="0" applyNumberFormat="1" applyFont="1" applyBorder="1" applyAlignment="1">
      <alignment horizontal="center" vertical="center"/>
    </xf>
    <xf numFmtId="170" fontId="55" fillId="22" borderId="35" xfId="0" applyNumberFormat="1" applyFont="1" applyFill="1" applyBorder="1" applyAlignment="1">
      <alignment horizontal="center" vertical="center"/>
    </xf>
    <xf numFmtId="170" fontId="52" fillId="0" borderId="3" xfId="0" applyNumberFormat="1" applyFont="1" applyBorder="1" applyAlignment="1">
      <alignment vertical="center"/>
    </xf>
    <xf numFmtId="170" fontId="52" fillId="0" borderId="5" xfId="0" applyNumberFormat="1" applyFont="1" applyBorder="1" applyAlignment="1">
      <alignment vertical="center"/>
    </xf>
    <xf numFmtId="170" fontId="52" fillId="0" borderId="7" xfId="0" applyNumberFormat="1" applyFont="1" applyBorder="1" applyAlignment="1">
      <alignment vertical="center"/>
    </xf>
    <xf numFmtId="0" fontId="39" fillId="0" borderId="9" xfId="0" applyFont="1" applyBorder="1" applyAlignment="1">
      <alignment horizontal="center" vertical="center" wrapText="1"/>
    </xf>
    <xf numFmtId="0" fontId="39" fillId="0" borderId="10" xfId="0" applyFont="1" applyBorder="1" applyAlignment="1">
      <alignment horizontal="center" vertical="center" wrapText="1"/>
    </xf>
    <xf numFmtId="0" fontId="39" fillId="0" borderId="11" xfId="0" applyFont="1" applyBorder="1" applyAlignment="1">
      <alignment horizontal="center" vertical="center" wrapText="1"/>
    </xf>
    <xf numFmtId="49" fontId="41" fillId="15" borderId="12" xfId="0" applyNumberFormat="1" applyFont="1" applyFill="1" applyBorder="1" applyAlignment="1">
      <alignment horizontal="center" vertical="center" wrapText="1"/>
    </xf>
    <xf numFmtId="10" fontId="41" fillId="13" borderId="12" xfId="7" applyNumberFormat="1" applyFont="1" applyFill="1" applyBorder="1" applyAlignment="1">
      <alignment horizontal="center" vertical="center" wrapText="1"/>
    </xf>
    <xf numFmtId="49" fontId="59" fillId="15" borderId="3" xfId="0" applyNumberFormat="1" applyFont="1" applyFill="1" applyBorder="1" applyAlignment="1">
      <alignment horizontal="center" vertical="center" wrapText="1"/>
    </xf>
    <xf numFmtId="10" fontId="41" fillId="13" borderId="3" xfId="7" applyNumberFormat="1" applyFont="1" applyFill="1" applyBorder="1" applyAlignment="1">
      <alignment horizontal="center" vertical="center" wrapText="1"/>
    </xf>
    <xf numFmtId="0" fontId="60" fillId="11" borderId="9" xfId="0" applyFont="1" applyFill="1" applyBorder="1" applyAlignment="1">
      <alignment horizontal="center" vertical="center"/>
    </xf>
    <xf numFmtId="0" fontId="60" fillId="11" borderId="10" xfId="0" applyFont="1" applyFill="1" applyBorder="1" applyAlignment="1">
      <alignment horizontal="center" vertical="center"/>
    </xf>
    <xf numFmtId="0" fontId="60" fillId="11" borderId="11" xfId="0" applyFont="1" applyFill="1" applyBorder="1" applyAlignment="1">
      <alignment horizontal="center" vertical="center"/>
    </xf>
    <xf numFmtId="0" fontId="56" fillId="8" borderId="3" xfId="2" applyFont="1" applyFill="1" applyBorder="1" applyAlignment="1" applyProtection="1">
      <alignment horizontal="center" vertical="center" wrapText="1"/>
    </xf>
    <xf numFmtId="0" fontId="15" fillId="8" borderId="2" xfId="0" applyFont="1" applyFill="1" applyBorder="1" applyAlignment="1">
      <alignment horizontal="justify" vertical="center" wrapText="1"/>
    </xf>
    <xf numFmtId="0" fontId="15" fillId="8" borderId="3" xfId="0" applyFont="1" applyFill="1" applyBorder="1" applyAlignment="1">
      <alignment horizontal="center" vertical="center" wrapText="1"/>
    </xf>
    <xf numFmtId="0" fontId="15" fillId="8" borderId="12" xfId="0" applyFont="1" applyFill="1" applyBorder="1" applyAlignment="1">
      <alignment horizontal="center" vertical="center" wrapText="1"/>
    </xf>
    <xf numFmtId="0" fontId="43" fillId="19" borderId="14" xfId="0" applyFont="1" applyFill="1" applyBorder="1" applyAlignment="1">
      <alignment horizontal="center" vertical="center"/>
    </xf>
    <xf numFmtId="169" fontId="43" fillId="8" borderId="17" xfId="9" applyNumberFormat="1" applyFont="1" applyFill="1" applyBorder="1" applyAlignment="1">
      <alignment horizontal="center" vertical="center" wrapText="1"/>
    </xf>
    <xf numFmtId="169" fontId="43" fillId="8" borderId="12" xfId="9" applyNumberFormat="1" applyFont="1" applyFill="1" applyBorder="1" applyAlignment="1">
      <alignment horizontal="center" vertical="center" wrapText="1"/>
    </xf>
    <xf numFmtId="168" fontId="43" fillId="19" borderId="17" xfId="9" applyFont="1" applyFill="1" applyBorder="1" applyAlignment="1">
      <alignment horizontal="center" vertical="center"/>
    </xf>
    <xf numFmtId="168" fontId="43" fillId="19" borderId="12" xfId="9" applyFont="1" applyFill="1" applyBorder="1" applyAlignment="1">
      <alignment horizontal="center" vertical="center"/>
    </xf>
    <xf numFmtId="169" fontId="43" fillId="19" borderId="3" xfId="9" applyNumberFormat="1" applyFont="1" applyFill="1" applyBorder="1" applyAlignment="1">
      <alignment vertical="center"/>
    </xf>
    <xf numFmtId="0" fontId="15" fillId="8" borderId="7" xfId="0" applyFont="1" applyFill="1" applyBorder="1" applyAlignment="1">
      <alignment horizontal="center" vertical="center" wrapText="1"/>
    </xf>
    <xf numFmtId="0" fontId="15" fillId="8" borderId="8" xfId="0" applyFont="1" applyFill="1" applyBorder="1" applyAlignment="1">
      <alignment horizontal="center" vertical="center" wrapText="1"/>
    </xf>
    <xf numFmtId="169" fontId="43" fillId="8" borderId="14" xfId="9" applyNumberFormat="1" applyFont="1" applyFill="1" applyBorder="1" applyAlignment="1">
      <alignment horizontal="center" vertical="center" wrapText="1"/>
    </xf>
    <xf numFmtId="169" fontId="43" fillId="8" borderId="8" xfId="9" applyNumberFormat="1" applyFont="1" applyFill="1" applyBorder="1" applyAlignment="1">
      <alignment horizontal="center" vertical="center" wrapText="1"/>
    </xf>
    <xf numFmtId="168" fontId="43" fillId="19" borderId="14" xfId="9" applyFont="1" applyFill="1" applyBorder="1" applyAlignment="1">
      <alignment horizontal="center" vertical="center"/>
    </xf>
    <xf numFmtId="168" fontId="43" fillId="19" borderId="8" xfId="9" applyFont="1" applyFill="1" applyBorder="1" applyAlignment="1">
      <alignment horizontal="center" vertical="center"/>
    </xf>
    <xf numFmtId="169" fontId="43" fillId="19" borderId="7" xfId="9" applyNumberFormat="1" applyFont="1" applyFill="1" applyBorder="1" applyAlignment="1">
      <alignment vertical="center"/>
    </xf>
    <xf numFmtId="0" fontId="56" fillId="7" borderId="14" xfId="0" applyFont="1" applyFill="1" applyBorder="1" applyAlignment="1">
      <alignment horizontal="center" vertical="center" wrapText="1"/>
    </xf>
    <xf numFmtId="0" fontId="56" fillId="7" borderId="18" xfId="0" applyFont="1" applyFill="1" applyBorder="1" applyAlignment="1">
      <alignment horizontal="center" vertical="center" wrapText="1"/>
    </xf>
    <xf numFmtId="0" fontId="56" fillId="7" borderId="8" xfId="0" applyFont="1" applyFill="1" applyBorder="1" applyAlignment="1">
      <alignment horizontal="center" vertical="center" wrapText="1"/>
    </xf>
    <xf numFmtId="0" fontId="56" fillId="0" borderId="13" xfId="0" applyFont="1" applyBorder="1" applyAlignment="1">
      <alignment horizontal="center" vertical="center" wrapText="1"/>
    </xf>
    <xf numFmtId="0" fontId="56" fillId="0" borderId="0" xfId="0" applyFont="1" applyAlignment="1">
      <alignment horizontal="center" vertical="center" wrapText="1"/>
    </xf>
    <xf numFmtId="0" fontId="56" fillId="0" borderId="6" xfId="0" applyFont="1" applyBorder="1" applyAlignment="1">
      <alignment vertical="center" wrapText="1"/>
    </xf>
    <xf numFmtId="0" fontId="56" fillId="0" borderId="3" xfId="0" applyFont="1" applyBorder="1" applyAlignment="1">
      <alignment horizontal="center" vertical="center" wrapText="1"/>
    </xf>
    <xf numFmtId="0" fontId="15" fillId="0" borderId="3" xfId="0" applyFont="1" applyBorder="1" applyAlignment="1">
      <alignment horizontal="center" vertical="center" wrapText="1"/>
    </xf>
    <xf numFmtId="169" fontId="43" fillId="8" borderId="35" xfId="9" applyNumberFormat="1" applyFont="1" applyFill="1" applyBorder="1" applyAlignment="1">
      <alignment horizontal="center" vertical="center" wrapText="1"/>
    </xf>
    <xf numFmtId="168" fontId="43" fillId="19" borderId="16" xfId="9" applyFont="1" applyFill="1" applyBorder="1" applyAlignment="1">
      <alignment horizontal="center" vertical="center"/>
    </xf>
    <xf numFmtId="169" fontId="43" fillId="19" borderId="36" xfId="9" applyNumberFormat="1" applyFont="1" applyFill="1" applyBorder="1" applyAlignment="1">
      <alignment vertical="center"/>
    </xf>
    <xf numFmtId="0" fontId="56" fillId="0" borderId="5" xfId="0" applyFont="1" applyBorder="1" applyAlignment="1">
      <alignment horizontal="center" vertical="center" wrapText="1"/>
    </xf>
    <xf numFmtId="0" fontId="15" fillId="0" borderId="5" xfId="0" applyFont="1" applyBorder="1" applyAlignment="1">
      <alignment horizontal="center" vertical="center" wrapText="1"/>
    </xf>
    <xf numFmtId="168" fontId="43" fillId="19" borderId="0" xfId="9" applyFont="1" applyFill="1" applyBorder="1" applyAlignment="1">
      <alignment horizontal="center" vertical="center"/>
    </xf>
    <xf numFmtId="169" fontId="43" fillId="19" borderId="37" xfId="9" applyNumberFormat="1" applyFont="1" applyFill="1" applyBorder="1" applyAlignment="1">
      <alignment vertical="center"/>
    </xf>
    <xf numFmtId="0" fontId="15" fillId="8" borderId="3" xfId="0" applyFont="1" applyFill="1" applyBorder="1" applyAlignment="1">
      <alignment horizontal="justify" vertical="center" wrapText="1"/>
    </xf>
    <xf numFmtId="0" fontId="15" fillId="0" borderId="7" xfId="0" applyFont="1" applyBorder="1" applyAlignment="1">
      <alignment horizontal="center" vertical="center" wrapText="1"/>
    </xf>
    <xf numFmtId="168" fontId="43" fillId="19" borderId="43" xfId="9" applyFont="1" applyFill="1" applyBorder="1" applyAlignment="1">
      <alignment horizontal="center" vertical="center"/>
    </xf>
    <xf numFmtId="169" fontId="43" fillId="19" borderId="38" xfId="9" applyNumberFormat="1" applyFont="1" applyFill="1" applyBorder="1" applyAlignment="1">
      <alignment vertical="center"/>
    </xf>
    <xf numFmtId="169" fontId="43" fillId="8" borderId="35" xfId="9" applyNumberFormat="1" applyFont="1" applyFill="1" applyBorder="1" applyAlignment="1">
      <alignment horizontal="center" vertical="top" wrapText="1"/>
    </xf>
    <xf numFmtId="168" fontId="43" fillId="19" borderId="16" xfId="9" applyFont="1" applyFill="1" applyBorder="1" applyAlignment="1">
      <alignment horizontal="center" vertical="top"/>
    </xf>
    <xf numFmtId="168" fontId="43" fillId="19" borderId="0" xfId="9" applyFont="1" applyFill="1" applyBorder="1" applyAlignment="1">
      <alignment horizontal="center" vertical="top"/>
    </xf>
    <xf numFmtId="168" fontId="43" fillId="19" borderId="43" xfId="9" applyFont="1" applyFill="1" applyBorder="1" applyAlignment="1">
      <alignment horizontal="center" vertical="top"/>
    </xf>
    <xf numFmtId="0" fontId="56" fillId="7" borderId="9" xfId="0" applyFont="1" applyFill="1" applyBorder="1" applyAlignment="1">
      <alignment horizontal="center" vertical="center" wrapText="1"/>
    </xf>
    <xf numFmtId="0" fontId="56" fillId="7" borderId="10" xfId="0" applyFont="1" applyFill="1" applyBorder="1" applyAlignment="1">
      <alignment horizontal="center" vertical="center" wrapText="1"/>
    </xf>
    <xf numFmtId="0" fontId="56" fillId="7" borderId="11" xfId="0" applyFont="1" applyFill="1" applyBorder="1" applyAlignment="1">
      <alignment horizontal="center" vertical="center" wrapText="1"/>
    </xf>
    <xf numFmtId="0" fontId="56" fillId="0" borderId="13" xfId="0" applyFont="1" applyBorder="1" applyAlignment="1">
      <alignment vertical="center" wrapText="1"/>
    </xf>
    <xf numFmtId="0" fontId="56" fillId="0" borderId="0" xfId="0" applyFont="1" applyAlignment="1">
      <alignment vertical="center" wrapText="1"/>
    </xf>
    <xf numFmtId="0" fontId="56" fillId="0" borderId="3" xfId="2" applyFont="1" applyFill="1" applyBorder="1" applyAlignment="1" applyProtection="1">
      <alignment horizontal="center" vertical="center" wrapText="1"/>
    </xf>
    <xf numFmtId="0" fontId="15" fillId="0" borderId="19" xfId="0" applyFont="1" applyBorder="1" applyAlignment="1">
      <alignment horizontal="center" vertical="center" wrapText="1"/>
    </xf>
    <xf numFmtId="0" fontId="15" fillId="0" borderId="15" xfId="0" applyFont="1" applyBorder="1" applyAlignment="1">
      <alignment horizontal="center" vertical="center" wrapText="1"/>
    </xf>
    <xf numFmtId="169" fontId="43" fillId="8" borderId="11" xfId="9" applyNumberFormat="1" applyFont="1" applyFill="1" applyBorder="1" applyAlignment="1">
      <alignment vertical="center" wrapText="1"/>
    </xf>
    <xf numFmtId="168" fontId="43" fillId="19" borderId="9" xfId="9" applyFont="1" applyFill="1" applyBorder="1" applyAlignment="1">
      <alignment horizontal="center" vertical="center"/>
    </xf>
    <xf numFmtId="168" fontId="43" fillId="19" borderId="11" xfId="9" applyFont="1" applyFill="1" applyBorder="1" applyAlignment="1">
      <alignment horizontal="center" vertical="center"/>
    </xf>
    <xf numFmtId="169" fontId="43" fillId="19" borderId="35" xfId="9" applyNumberFormat="1" applyFont="1" applyFill="1" applyBorder="1" applyAlignment="1">
      <alignment horizontal="center" vertical="center"/>
    </xf>
    <xf numFmtId="0" fontId="15" fillId="0" borderId="21" xfId="0" applyFont="1" applyBorder="1" applyAlignment="1">
      <alignment horizontal="center" vertical="center" wrapText="1"/>
    </xf>
    <xf numFmtId="0" fontId="15" fillId="0" borderId="4" xfId="0" applyFont="1" applyBorder="1" applyAlignment="1">
      <alignment horizontal="center" vertical="center" wrapText="1"/>
    </xf>
    <xf numFmtId="169" fontId="43" fillId="8" borderId="9" xfId="9" applyNumberFormat="1" applyFont="1" applyFill="1" applyBorder="1" applyAlignment="1">
      <alignment vertical="center" wrapText="1"/>
    </xf>
    <xf numFmtId="0" fontId="1" fillId="0" borderId="0" xfId="0" applyFont="1"/>
    <xf numFmtId="0" fontId="15" fillId="8" borderId="22" xfId="0" applyFont="1" applyFill="1" applyBorder="1" applyAlignment="1">
      <alignment horizontal="center" vertical="center" wrapText="1"/>
    </xf>
    <xf numFmtId="0" fontId="15" fillId="0" borderId="20" xfId="0" applyFont="1" applyBorder="1" applyAlignment="1">
      <alignment horizontal="center" vertical="center" wrapText="1"/>
    </xf>
    <xf numFmtId="0" fontId="56" fillId="6" borderId="3" xfId="2" applyFont="1" applyFill="1" applyBorder="1" applyAlignment="1">
      <alignment horizontal="center" vertical="center" wrapText="1"/>
    </xf>
    <xf numFmtId="0" fontId="56" fillId="6" borderId="3" xfId="0" applyFont="1" applyFill="1" applyBorder="1" applyAlignment="1">
      <alignment horizontal="center" vertical="center" wrapText="1"/>
    </xf>
    <xf numFmtId="0" fontId="56" fillId="6" borderId="7" xfId="2" applyFont="1" applyFill="1" applyBorder="1" applyAlignment="1">
      <alignment horizontal="center" vertical="center" wrapText="1"/>
    </xf>
    <xf numFmtId="0" fontId="56" fillId="6" borderId="7" xfId="0" applyFont="1" applyFill="1" applyBorder="1" applyAlignment="1">
      <alignment horizontal="center" vertical="center" wrapText="1"/>
    </xf>
    <xf numFmtId="0" fontId="56" fillId="8" borderId="3" xfId="2" applyFont="1" applyFill="1" applyBorder="1" applyAlignment="1">
      <alignment horizontal="center" vertical="center" wrapText="1"/>
    </xf>
    <xf numFmtId="169" fontId="43" fillId="8" borderId="17" xfId="9" applyNumberFormat="1" applyFont="1" applyFill="1" applyBorder="1" applyAlignment="1">
      <alignment vertical="center" wrapText="1"/>
    </xf>
    <xf numFmtId="169" fontId="43" fillId="8" borderId="12" xfId="9" applyNumberFormat="1" applyFont="1" applyFill="1" applyBorder="1" applyAlignment="1">
      <alignment vertical="center" wrapText="1"/>
    </xf>
    <xf numFmtId="169" fontId="43" fillId="8" borderId="14" xfId="9" applyNumberFormat="1" applyFont="1" applyFill="1" applyBorder="1" applyAlignment="1">
      <alignment vertical="center" wrapText="1"/>
    </xf>
    <xf numFmtId="169" fontId="43" fillId="8" borderId="8" xfId="9" applyNumberFormat="1" applyFont="1" applyFill="1" applyBorder="1" applyAlignment="1">
      <alignment vertical="center" wrapText="1"/>
    </xf>
    <xf numFmtId="0" fontId="15" fillId="0" borderId="13" xfId="0" applyFont="1" applyBorder="1" applyAlignment="1">
      <alignment vertical="center" wrapText="1"/>
    </xf>
    <xf numFmtId="0" fontId="15" fillId="0" borderId="0" xfId="0" applyFont="1" applyAlignment="1">
      <alignment vertical="center" wrapText="1"/>
    </xf>
    <xf numFmtId="0" fontId="56" fillId="8" borderId="17" xfId="0" applyFont="1" applyFill="1" applyBorder="1" applyAlignment="1">
      <alignment horizontal="center" vertical="center" wrapText="1"/>
    </xf>
    <xf numFmtId="0" fontId="15" fillId="0" borderId="12" xfId="0" applyFont="1" applyBorder="1" applyAlignment="1">
      <alignment horizontal="center" vertical="center" wrapText="1"/>
    </xf>
    <xf numFmtId="0" fontId="56" fillId="8" borderId="13" xfId="0" applyFont="1" applyFill="1" applyBorder="1" applyAlignment="1">
      <alignment horizontal="center" vertical="center" wrapText="1"/>
    </xf>
    <xf numFmtId="0" fontId="15" fillId="0" borderId="6" xfId="0" applyFont="1" applyBorder="1" applyAlignment="1">
      <alignment horizontal="center" vertical="center" wrapText="1"/>
    </xf>
    <xf numFmtId="0" fontId="15" fillId="8" borderId="26" xfId="0" applyFont="1" applyFill="1" applyBorder="1" applyAlignment="1">
      <alignment horizontal="justify" vertical="center" wrapText="1"/>
    </xf>
    <xf numFmtId="168" fontId="43" fillId="19" borderId="35" xfId="9" applyFont="1" applyFill="1" applyBorder="1" applyAlignment="1">
      <alignment horizontal="center" vertical="center"/>
    </xf>
    <xf numFmtId="0" fontId="15" fillId="8" borderId="27" xfId="0" applyFont="1" applyFill="1" applyBorder="1" applyAlignment="1">
      <alignment horizontal="justify" vertical="center" wrapText="1"/>
    </xf>
    <xf numFmtId="0" fontId="56" fillId="8" borderId="14" xfId="0" applyFont="1" applyFill="1" applyBorder="1" applyAlignment="1">
      <alignment horizontal="center" vertical="center" wrapText="1"/>
    </xf>
    <xf numFmtId="0" fontId="15" fillId="8" borderId="28" xfId="0" applyFont="1" applyFill="1" applyBorder="1" applyAlignment="1">
      <alignment horizontal="justify" vertical="center" wrapText="1"/>
    </xf>
    <xf numFmtId="0" fontId="15" fillId="0" borderId="8" xfId="0" applyFont="1" applyBorder="1" applyAlignment="1">
      <alignment horizontal="center" vertical="center" wrapText="1"/>
    </xf>
    <xf numFmtId="0" fontId="15" fillId="0" borderId="0" xfId="0" applyFont="1" applyAlignment="1">
      <alignment horizontal="left" vertical="center" wrapText="1"/>
    </xf>
    <xf numFmtId="0" fontId="15" fillId="0" borderId="0" xfId="0" applyFont="1" applyAlignment="1">
      <alignment horizontal="center" vertical="center" wrapText="1"/>
    </xf>
    <xf numFmtId="0" fontId="56" fillId="0" borderId="2" xfId="2"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2" xfId="0" applyFont="1" applyBorder="1" applyAlignment="1">
      <alignment horizontal="justify" vertical="center" wrapText="1"/>
    </xf>
    <xf numFmtId="0" fontId="56" fillId="7" borderId="23" xfId="0" applyFont="1" applyFill="1" applyBorder="1" applyAlignment="1">
      <alignment horizontal="center" vertical="center" wrapText="1"/>
    </xf>
    <xf numFmtId="0" fontId="56" fillId="7" borderId="24" xfId="0" applyFont="1" applyFill="1" applyBorder="1" applyAlignment="1">
      <alignment horizontal="center" vertical="center" wrapText="1"/>
    </xf>
    <xf numFmtId="0" fontId="56" fillId="7" borderId="25" xfId="0" applyFont="1" applyFill="1" applyBorder="1" applyAlignment="1">
      <alignment horizontal="center" vertical="center" wrapText="1"/>
    </xf>
    <xf numFmtId="0" fontId="56" fillId="3" borderId="3" xfId="2" applyFont="1" applyFill="1" applyBorder="1" applyAlignment="1">
      <alignment horizontal="center" vertical="center" wrapText="1"/>
    </xf>
    <xf numFmtId="0" fontId="56" fillId="3" borderId="5" xfId="2" applyFont="1" applyFill="1" applyBorder="1" applyAlignment="1">
      <alignment horizontal="center" vertical="center" wrapText="1"/>
    </xf>
    <xf numFmtId="0" fontId="56" fillId="3" borderId="5" xfId="0" applyFont="1" applyFill="1" applyBorder="1" applyAlignment="1">
      <alignment horizontal="center" vertical="center" wrapText="1"/>
    </xf>
    <xf numFmtId="0" fontId="56" fillId="8" borderId="0" xfId="0" applyFont="1" applyFill="1" applyAlignment="1">
      <alignment horizontal="center" vertical="center" wrapText="1"/>
    </xf>
    <xf numFmtId="0" fontId="15" fillId="3" borderId="5" xfId="0" applyFont="1" applyFill="1" applyBorder="1"/>
    <xf numFmtId="0" fontId="15" fillId="3" borderId="5" xfId="0" applyFont="1" applyFill="1" applyBorder="1" applyAlignment="1">
      <alignment horizontal="center"/>
    </xf>
    <xf numFmtId="0" fontId="15" fillId="3" borderId="7" xfId="0" applyFont="1" applyFill="1" applyBorder="1"/>
    <xf numFmtId="0" fontId="15" fillId="3" borderId="7" xfId="0" applyFont="1" applyFill="1" applyBorder="1" applyAlignment="1">
      <alignment horizontal="center"/>
    </xf>
    <xf numFmtId="0" fontId="56" fillId="3" borderId="7" xfId="0" applyFont="1" applyFill="1" applyBorder="1" applyAlignment="1">
      <alignment horizontal="center" vertical="center" wrapText="1"/>
    </xf>
    <xf numFmtId="0" fontId="56" fillId="0" borderId="12" xfId="2" applyFont="1" applyFill="1" applyBorder="1" applyAlignment="1">
      <alignment horizontal="center" vertical="center" wrapText="1"/>
    </xf>
    <xf numFmtId="0" fontId="15" fillId="0" borderId="2" xfId="0" applyFont="1" applyBorder="1" applyAlignment="1">
      <alignment horizontal="left" vertical="center" wrapText="1"/>
    </xf>
    <xf numFmtId="0" fontId="15" fillId="8" borderId="0" xfId="0" applyFont="1" applyFill="1" applyAlignment="1">
      <alignment horizontal="center" vertical="center" wrapText="1"/>
    </xf>
    <xf numFmtId="168" fontId="43" fillId="19" borderId="17" xfId="9" applyFont="1" applyFill="1" applyBorder="1" applyAlignment="1">
      <alignment vertical="center"/>
    </xf>
    <xf numFmtId="168" fontId="43" fillId="19" borderId="12" xfId="9" applyFont="1" applyFill="1" applyBorder="1" applyAlignment="1">
      <alignment vertical="center"/>
    </xf>
    <xf numFmtId="169" fontId="43" fillId="19" borderId="3" xfId="9" applyNumberFormat="1" applyFont="1" applyFill="1" applyBorder="1" applyAlignment="1">
      <alignment horizontal="center" vertical="center"/>
    </xf>
    <xf numFmtId="168" fontId="43" fillId="19" borderId="14" xfId="9" applyFont="1" applyFill="1" applyBorder="1" applyAlignment="1">
      <alignment vertical="center"/>
    </xf>
    <xf numFmtId="168" fontId="43" fillId="19" borderId="8" xfId="9" applyFont="1" applyFill="1" applyBorder="1" applyAlignment="1">
      <alignment vertical="center"/>
    </xf>
    <xf numFmtId="0" fontId="15" fillId="0" borderId="13" xfId="0" applyFont="1" applyBorder="1" applyAlignment="1">
      <alignment horizontal="center" vertical="center" wrapText="1"/>
    </xf>
    <xf numFmtId="0" fontId="15" fillId="0" borderId="0" xfId="0" applyFont="1" applyAlignment="1">
      <alignment horizontal="center" vertical="center" wrapText="1"/>
    </xf>
    <xf numFmtId="0" fontId="56" fillId="0" borderId="17" xfId="0" applyFont="1" applyBorder="1" applyAlignment="1">
      <alignment horizontal="center" vertical="center" wrapText="1"/>
    </xf>
    <xf numFmtId="0" fontId="15" fillId="8" borderId="2" xfId="0" applyFont="1" applyFill="1" applyBorder="1" applyAlignment="1">
      <alignment horizontal="justify" vertical="center"/>
    </xf>
    <xf numFmtId="0" fontId="15" fillId="8" borderId="2" xfId="0" applyFont="1" applyFill="1" applyBorder="1" applyAlignment="1">
      <alignment horizontal="left" vertical="center" wrapText="1"/>
    </xf>
    <xf numFmtId="0" fontId="15" fillId="8" borderId="2" xfId="0" applyFont="1" applyFill="1" applyBorder="1" applyAlignment="1">
      <alignment vertical="center" wrapText="1"/>
    </xf>
    <xf numFmtId="0" fontId="15" fillId="0" borderId="14" xfId="0" applyFont="1" applyBorder="1" applyAlignment="1">
      <alignment horizontal="center" vertical="center" wrapText="1"/>
    </xf>
    <xf numFmtId="0" fontId="15" fillId="0" borderId="18" xfId="0" applyFont="1" applyBorder="1" applyAlignment="1">
      <alignment horizontal="left" vertical="center" wrapText="1"/>
    </xf>
    <xf numFmtId="0" fontId="15" fillId="0" borderId="18" xfId="0" applyFont="1" applyBorder="1" applyAlignment="1">
      <alignment horizontal="center" vertical="center" wrapText="1"/>
    </xf>
    <xf numFmtId="0" fontId="15" fillId="0" borderId="8" xfId="0" applyFont="1" applyBorder="1" applyAlignment="1">
      <alignment horizontal="center" vertical="center" wrapText="1"/>
    </xf>
    <xf numFmtId="0" fontId="56" fillId="0" borderId="5" xfId="2" applyFont="1" applyFill="1" applyBorder="1" applyAlignment="1">
      <alignment horizontal="center" vertical="center" wrapText="1"/>
    </xf>
    <xf numFmtId="0" fontId="15" fillId="8" borderId="2" xfId="0" applyFont="1" applyFill="1" applyBorder="1" applyAlignment="1">
      <alignment vertical="center"/>
    </xf>
    <xf numFmtId="0" fontId="15" fillId="8" borderId="0" xfId="0" applyFont="1" applyFill="1" applyAlignment="1">
      <alignment horizontal="center"/>
    </xf>
    <xf numFmtId="169" fontId="43" fillId="8" borderId="17" xfId="9" applyNumberFormat="1" applyFont="1" applyFill="1" applyBorder="1" applyAlignment="1">
      <alignment wrapText="1"/>
    </xf>
    <xf numFmtId="169" fontId="43" fillId="8" borderId="12" xfId="9" applyNumberFormat="1" applyFont="1" applyFill="1" applyBorder="1" applyAlignment="1">
      <alignment wrapText="1"/>
    </xf>
    <xf numFmtId="169" fontId="43" fillId="19" borderId="3" xfId="9" applyNumberFormat="1" applyFont="1" applyFill="1" applyBorder="1" applyAlignment="1"/>
    <xf numFmtId="169" fontId="43" fillId="8" borderId="14" xfId="9" applyNumberFormat="1" applyFont="1" applyFill="1" applyBorder="1" applyAlignment="1">
      <alignment wrapText="1"/>
    </xf>
    <xf numFmtId="169" fontId="43" fillId="8" borderId="8" xfId="9" applyNumberFormat="1" applyFont="1" applyFill="1" applyBorder="1" applyAlignment="1">
      <alignment wrapText="1"/>
    </xf>
    <xf numFmtId="169" fontId="43" fillId="19" borderId="7" xfId="9" applyNumberFormat="1" applyFont="1" applyFill="1" applyBorder="1" applyAlignment="1"/>
    <xf numFmtId="169" fontId="43" fillId="8" borderId="36" xfId="9" applyNumberFormat="1" applyFont="1" applyFill="1" applyBorder="1" applyAlignment="1">
      <alignment horizontal="center" vertical="top" wrapText="1"/>
    </xf>
    <xf numFmtId="168" fontId="43" fillId="19" borderId="35" xfId="9" applyFont="1" applyFill="1" applyBorder="1" applyAlignment="1">
      <alignment horizontal="center" vertical="top"/>
    </xf>
    <xf numFmtId="169" fontId="43" fillId="19" borderId="38" xfId="9" applyNumberFormat="1" applyFont="1" applyFill="1" applyBorder="1" applyAlignment="1">
      <alignment horizontal="center" vertical="center"/>
    </xf>
    <xf numFmtId="169" fontId="43" fillId="8" borderId="33" xfId="9" applyNumberFormat="1" applyFont="1" applyFill="1" applyBorder="1" applyAlignment="1">
      <alignment vertical="center" wrapText="1"/>
    </xf>
    <xf numFmtId="169" fontId="43" fillId="8" borderId="29" xfId="9" applyNumberFormat="1" applyFont="1" applyFill="1" applyBorder="1" applyAlignment="1">
      <alignment vertical="center" wrapText="1"/>
    </xf>
    <xf numFmtId="168" fontId="43" fillId="19" borderId="29" xfId="9" applyFont="1" applyFill="1" applyBorder="1" applyAlignment="1">
      <alignment horizontal="center" vertical="center"/>
    </xf>
    <xf numFmtId="168" fontId="43" fillId="19" borderId="33" xfId="9" applyFont="1" applyFill="1" applyBorder="1" applyAlignment="1">
      <alignment horizontal="center" vertical="center"/>
    </xf>
    <xf numFmtId="0" fontId="43" fillId="0" borderId="5" xfId="0" applyFont="1" applyBorder="1"/>
    <xf numFmtId="0" fontId="40" fillId="0" borderId="5" xfId="0" applyFont="1" applyBorder="1"/>
    <xf numFmtId="0" fontId="43" fillId="8" borderId="5" xfId="0" applyFont="1" applyFill="1" applyBorder="1" applyAlignment="1">
      <alignment horizontal="center" vertical="center" wrapText="1"/>
    </xf>
    <xf numFmtId="0" fontId="43" fillId="0" borderId="0" xfId="0" applyFont="1" applyBorder="1"/>
    <xf numFmtId="0" fontId="43" fillId="8" borderId="37" xfId="0" applyFont="1" applyFill="1" applyBorder="1" applyAlignment="1">
      <alignment horizontal="center" vertical="center" wrapText="1"/>
    </xf>
    <xf numFmtId="0" fontId="43" fillId="0" borderId="37" xfId="0" applyFont="1" applyBorder="1"/>
    <xf numFmtId="0" fontId="43" fillId="8" borderId="13" xfId="0" applyFont="1" applyFill="1" applyBorder="1" applyAlignment="1">
      <alignment horizontal="center" vertical="center" wrapText="1"/>
    </xf>
    <xf numFmtId="0" fontId="1" fillId="0" borderId="0" xfId="0" applyFont="1" applyBorder="1"/>
    <xf numFmtId="0" fontId="43" fillId="8" borderId="5" xfId="0" applyFont="1" applyFill="1" applyBorder="1" applyAlignment="1">
      <alignment horizontal="center" wrapText="1"/>
    </xf>
    <xf numFmtId="0" fontId="1" fillId="0" borderId="37" xfId="0" applyFont="1" applyBorder="1"/>
    <xf numFmtId="0" fontId="43" fillId="8" borderId="0" xfId="0" applyFont="1" applyFill="1" applyBorder="1" applyAlignment="1">
      <alignment horizontal="center" vertical="center" wrapText="1"/>
    </xf>
    <xf numFmtId="0" fontId="0" fillId="0" borderId="0" xfId="0" applyBorder="1"/>
    <xf numFmtId="0" fontId="41" fillId="8" borderId="50" xfId="8" applyFont="1" applyFill="1" applyBorder="1" applyAlignment="1">
      <alignment horizontal="center" vertical="center" wrapText="1"/>
    </xf>
    <xf numFmtId="0" fontId="39" fillId="8" borderId="0" xfId="8" applyFont="1" applyFill="1" applyBorder="1" applyAlignment="1">
      <alignment horizontal="center" vertical="center" wrapText="1"/>
    </xf>
    <xf numFmtId="0" fontId="43" fillId="0" borderId="37" xfId="0" applyFont="1" applyBorder="1" applyAlignment="1">
      <alignment vertical="top"/>
    </xf>
    <xf numFmtId="0" fontId="43" fillId="8" borderId="37" xfId="0" applyFont="1" applyFill="1" applyBorder="1" applyAlignment="1">
      <alignment horizontal="center" vertical="top" wrapText="1"/>
    </xf>
    <xf numFmtId="0" fontId="1" fillId="0" borderId="37" xfId="0" applyFont="1" applyBorder="1" applyAlignment="1">
      <alignment vertical="top"/>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61" fillId="0" borderId="11" xfId="0" applyFont="1" applyBorder="1" applyAlignment="1">
      <alignment horizontal="center" vertical="center" wrapText="1"/>
    </xf>
    <xf numFmtId="0" fontId="62" fillId="25" borderId="10" xfId="0" applyFont="1" applyFill="1" applyBorder="1" applyAlignment="1">
      <alignment horizontal="center" vertical="center" wrapText="1"/>
    </xf>
    <xf numFmtId="0" fontId="62" fillId="25" borderId="11" xfId="0" applyFont="1" applyFill="1" applyBorder="1" applyAlignment="1">
      <alignment horizontal="center" vertical="center" wrapText="1"/>
    </xf>
    <xf numFmtId="0" fontId="60" fillId="11" borderId="18" xfId="0" applyFont="1" applyFill="1" applyBorder="1" applyAlignment="1">
      <alignment horizontal="center" vertical="center"/>
    </xf>
    <xf numFmtId="0" fontId="60" fillId="11" borderId="18" xfId="0" applyFont="1" applyFill="1" applyBorder="1" applyAlignment="1">
      <alignment horizontal="center" vertical="center" wrapText="1"/>
    </xf>
    <xf numFmtId="170" fontId="43" fillId="0" borderId="36" xfId="0" applyNumberFormat="1" applyFont="1" applyBorder="1" applyAlignment="1">
      <alignment horizontal="center" vertical="center"/>
    </xf>
    <xf numFmtId="170" fontId="43" fillId="0" borderId="37" xfId="0" applyNumberFormat="1" applyFont="1" applyBorder="1" applyAlignment="1">
      <alignment horizontal="center" vertical="center"/>
    </xf>
    <xf numFmtId="170" fontId="43" fillId="0" borderId="38" xfId="0" applyNumberFormat="1" applyFont="1" applyBorder="1" applyAlignment="1">
      <alignment horizontal="center" vertical="center"/>
    </xf>
    <xf numFmtId="0" fontId="64" fillId="11" borderId="9" xfId="0" applyFont="1" applyFill="1" applyBorder="1" applyAlignment="1">
      <alignment horizontal="center" vertical="center" wrapText="1"/>
    </xf>
    <xf numFmtId="0" fontId="64" fillId="11" borderId="10" xfId="0" applyFont="1" applyFill="1" applyBorder="1" applyAlignment="1">
      <alignment horizontal="center" vertical="center" wrapText="1"/>
    </xf>
    <xf numFmtId="0" fontId="64" fillId="11" borderId="11" xfId="0" applyFont="1" applyFill="1" applyBorder="1" applyAlignment="1">
      <alignment horizontal="center" vertical="center" wrapText="1"/>
    </xf>
    <xf numFmtId="0" fontId="64" fillId="10" borderId="9" xfId="0" applyFont="1" applyFill="1" applyBorder="1" applyAlignment="1">
      <alignment horizontal="center" vertical="center" wrapText="1"/>
    </xf>
    <xf numFmtId="0" fontId="64" fillId="10" borderId="10" xfId="0" applyFont="1" applyFill="1" applyBorder="1" applyAlignment="1">
      <alignment horizontal="center" vertical="center" wrapText="1"/>
    </xf>
    <xf numFmtId="0" fontId="64" fillId="10" borderId="11" xfId="0" applyFont="1" applyFill="1" applyBorder="1" applyAlignment="1">
      <alignment horizontal="center" vertical="center" wrapText="1"/>
    </xf>
  </cellXfs>
  <cellStyles count="10">
    <cellStyle name="Celda de comprobación" xfId="2" builtinId="23"/>
    <cellStyle name="Hipervínculo" xfId="5" builtinId="8"/>
    <cellStyle name="Moneda" xfId="1" builtinId="4"/>
    <cellStyle name="Moneda 2" xfId="3" xr:uid="{00000000-0005-0000-0000-000002000000}"/>
    <cellStyle name="Moneda 3" xfId="9" xr:uid="{FC771822-188D-4DBE-86EB-0BE262CDFD38}"/>
    <cellStyle name="Normal" xfId="0" builtinId="0"/>
    <cellStyle name="Normal 2" xfId="6" xr:uid="{5B4CDEBC-9B26-4131-B76A-03859A3BC5D7}"/>
    <cellStyle name="Normal 5 16" xfId="4" xr:uid="{56A82A00-A165-41F0-A026-8CE6C1A91B4F}"/>
    <cellStyle name="Normal_HERRAMIENTAS PARA TRANSPORTE" xfId="8" xr:uid="{89C81E56-87BA-4297-AFC4-7FAE56E45F36}"/>
    <cellStyle name="Porcentaje"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emf"/></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1211983</xdr:colOff>
      <xdr:row>2</xdr:row>
      <xdr:rowOff>193096</xdr:rowOff>
    </xdr:from>
    <xdr:to>
      <xdr:col>1</xdr:col>
      <xdr:colOff>3879273</xdr:colOff>
      <xdr:row>3</xdr:row>
      <xdr:rowOff>970644</xdr:rowOff>
    </xdr:to>
    <xdr:pic>
      <xdr:nvPicPr>
        <xdr:cNvPr id="2" name="Imagen 1">
          <a:extLst>
            <a:ext uri="{FF2B5EF4-FFF2-40B4-BE49-F238E27FC236}">
              <a16:creationId xmlns:a16="http://schemas.microsoft.com/office/drawing/2014/main" id="{E4FD1BC0-DD5C-44C0-AACF-5903645E54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9308" y="726496"/>
          <a:ext cx="2667290" cy="1453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1</xdr:row>
      <xdr:rowOff>203636</xdr:rowOff>
    </xdr:from>
    <xdr:to>
      <xdr:col>1</xdr:col>
      <xdr:colOff>2238375</xdr:colOff>
      <xdr:row>3</xdr:row>
      <xdr:rowOff>402797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8100" y="803711"/>
          <a:ext cx="2809875" cy="1018311"/>
        </a:xfrm>
        <a:prstGeom prst="rect">
          <a:avLst/>
        </a:prstGeom>
      </xdr:spPr>
    </xdr:pic>
    <xdr:clientData/>
  </xdr:twoCellAnchor>
  <xdr:twoCellAnchor>
    <xdr:from>
      <xdr:col>3</xdr:col>
      <xdr:colOff>371191</xdr:colOff>
      <xdr:row>53</xdr:row>
      <xdr:rowOff>37000</xdr:rowOff>
    </xdr:from>
    <xdr:to>
      <xdr:col>3</xdr:col>
      <xdr:colOff>416910</xdr:colOff>
      <xdr:row>54</xdr:row>
      <xdr:rowOff>0</xdr:rowOff>
    </xdr:to>
    <xdr:sp macro="" textlink="">
      <xdr:nvSpPr>
        <xdr:cNvPr id="3" name="Text Box 4">
          <a:extLst>
            <a:ext uri="{FF2B5EF4-FFF2-40B4-BE49-F238E27FC236}">
              <a16:creationId xmlns:a16="http://schemas.microsoft.com/office/drawing/2014/main" id="{00000000-0008-0000-0000-000003000000}"/>
            </a:ext>
          </a:extLst>
        </xdr:cNvPr>
        <xdr:cNvSpPr txBox="1">
          <a:spLocks noChangeArrowheads="1"/>
        </xdr:cNvSpPr>
      </xdr:nvSpPr>
      <xdr:spPr bwMode="auto">
        <a:xfrm flipH="1">
          <a:off x="6686266" y="38660875"/>
          <a:ext cx="45719" cy="7059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flipH="1">
          <a:off x="6686266" y="38660875"/>
          <a:ext cx="45719" cy="7059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0</xdr:rowOff>
    </xdr:from>
    <xdr:to>
      <xdr:col>3</xdr:col>
      <xdr:colOff>416910</xdr:colOff>
      <xdr:row>54</xdr:row>
      <xdr:rowOff>0</xdr:rowOff>
    </xdr:to>
    <xdr:sp macro="" textlink="">
      <xdr:nvSpPr>
        <xdr:cNvPr id="7" name="Text Box 4">
          <a:extLst>
            <a:ext uri="{FF2B5EF4-FFF2-40B4-BE49-F238E27FC236}">
              <a16:creationId xmlns:a16="http://schemas.microsoft.com/office/drawing/2014/main" id="{00000000-0008-0000-0000-000007000000}"/>
            </a:ext>
          </a:extLst>
        </xdr:cNvPr>
        <xdr:cNvSpPr txBox="1">
          <a:spLocks noChangeArrowheads="1"/>
        </xdr:cNvSpPr>
      </xdr:nvSpPr>
      <xdr:spPr bwMode="auto">
        <a:xfrm flipH="1">
          <a:off x="3885916" y="42137500"/>
          <a:ext cx="45719" cy="2048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0</xdr:rowOff>
    </xdr:from>
    <xdr:to>
      <xdr:col>3</xdr:col>
      <xdr:colOff>416910</xdr:colOff>
      <xdr:row>54</xdr:row>
      <xdr:rowOff>0</xdr:rowOff>
    </xdr:to>
    <xdr:sp macro="" textlink="">
      <xdr:nvSpPr>
        <xdr:cNvPr id="8" name="Text Box 4">
          <a:extLst>
            <a:ext uri="{FF2B5EF4-FFF2-40B4-BE49-F238E27FC236}">
              <a16:creationId xmlns:a16="http://schemas.microsoft.com/office/drawing/2014/main" id="{00000000-0008-0000-0000-000008000000}"/>
            </a:ext>
          </a:extLst>
        </xdr:cNvPr>
        <xdr:cNvSpPr txBox="1">
          <a:spLocks noChangeArrowheads="1"/>
        </xdr:cNvSpPr>
      </xdr:nvSpPr>
      <xdr:spPr bwMode="auto">
        <a:xfrm flipH="1">
          <a:off x="3885916" y="42137500"/>
          <a:ext cx="45719" cy="2048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9" name="Text Box 4">
          <a:extLst>
            <a:ext uri="{FF2B5EF4-FFF2-40B4-BE49-F238E27FC236}">
              <a16:creationId xmlns:a16="http://schemas.microsoft.com/office/drawing/2014/main" id="{00000000-0008-0000-0000-000009000000}"/>
            </a:ext>
          </a:extLst>
        </xdr:cNvPr>
        <xdr:cNvSpPr txBox="1">
          <a:spLocks noChangeArrowheads="1"/>
        </xdr:cNvSpPr>
      </xdr:nvSpPr>
      <xdr:spPr bwMode="auto">
        <a:xfrm flipH="1">
          <a:off x="3885916" y="42880450"/>
          <a:ext cx="45719" cy="13060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10" name="Text Box 4">
          <a:extLst>
            <a:ext uri="{FF2B5EF4-FFF2-40B4-BE49-F238E27FC236}">
              <a16:creationId xmlns:a16="http://schemas.microsoft.com/office/drawing/2014/main" id="{00000000-0008-0000-0000-00000A000000}"/>
            </a:ext>
          </a:extLst>
        </xdr:cNvPr>
        <xdr:cNvSpPr txBox="1">
          <a:spLocks noChangeArrowheads="1"/>
        </xdr:cNvSpPr>
      </xdr:nvSpPr>
      <xdr:spPr bwMode="auto">
        <a:xfrm flipH="1">
          <a:off x="3885916" y="42880450"/>
          <a:ext cx="45719" cy="13060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62453</xdr:colOff>
      <xdr:row>2</xdr:row>
      <xdr:rowOff>203635</xdr:rowOff>
    </xdr:from>
    <xdr:to>
      <xdr:col>2</xdr:col>
      <xdr:colOff>2127251</xdr:colOff>
      <xdr:row>4</xdr:row>
      <xdr:rowOff>275065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395828" y="1308535"/>
          <a:ext cx="2674398" cy="868356"/>
        </a:xfrm>
        <a:prstGeom prst="rect">
          <a:avLst/>
        </a:prstGeom>
      </xdr:spPr>
    </xdr:pic>
    <xdr:clientData/>
  </xdr:twoCellAnchor>
  <xdr:twoCellAnchor>
    <xdr:from>
      <xdr:col>3</xdr:col>
      <xdr:colOff>371191</xdr:colOff>
      <xdr:row>68</xdr:row>
      <xdr:rowOff>0</xdr:rowOff>
    </xdr:from>
    <xdr:to>
      <xdr:col>3</xdr:col>
      <xdr:colOff>416910</xdr:colOff>
      <xdr:row>70</xdr:row>
      <xdr:rowOff>0</xdr:rowOff>
    </xdr:to>
    <xdr:sp macro="" textlink="">
      <xdr:nvSpPr>
        <xdr:cNvPr id="8" name="Text Box 4">
          <a:extLst>
            <a:ext uri="{FF2B5EF4-FFF2-40B4-BE49-F238E27FC236}">
              <a16:creationId xmlns:a16="http://schemas.microsoft.com/office/drawing/2014/main" id="{00000000-0008-0000-0100-000008000000}"/>
            </a:ext>
          </a:extLst>
        </xdr:cNvPr>
        <xdr:cNvSpPr txBox="1">
          <a:spLocks noChangeArrowheads="1"/>
        </xdr:cNvSpPr>
      </xdr:nvSpPr>
      <xdr:spPr bwMode="auto">
        <a:xfrm flipH="1">
          <a:off x="6686266" y="36412975"/>
          <a:ext cx="45719" cy="20013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68</xdr:row>
      <xdr:rowOff>0</xdr:rowOff>
    </xdr:from>
    <xdr:to>
      <xdr:col>3</xdr:col>
      <xdr:colOff>416910</xdr:colOff>
      <xdr:row>70</xdr:row>
      <xdr:rowOff>0</xdr:rowOff>
    </xdr:to>
    <xdr:sp macro="" textlink="">
      <xdr:nvSpPr>
        <xdr:cNvPr id="9" name="Text Box 4">
          <a:extLst>
            <a:ext uri="{FF2B5EF4-FFF2-40B4-BE49-F238E27FC236}">
              <a16:creationId xmlns:a16="http://schemas.microsoft.com/office/drawing/2014/main" id="{00000000-0008-0000-0100-000009000000}"/>
            </a:ext>
          </a:extLst>
        </xdr:cNvPr>
        <xdr:cNvSpPr txBox="1">
          <a:spLocks noChangeArrowheads="1"/>
        </xdr:cNvSpPr>
      </xdr:nvSpPr>
      <xdr:spPr bwMode="auto">
        <a:xfrm flipH="1">
          <a:off x="6686266" y="36412975"/>
          <a:ext cx="45719" cy="20013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10" name="Text Box 4">
          <a:extLst>
            <a:ext uri="{FF2B5EF4-FFF2-40B4-BE49-F238E27FC236}">
              <a16:creationId xmlns:a16="http://schemas.microsoft.com/office/drawing/2014/main" id="{00000000-0008-0000-0100-00000A000000}"/>
            </a:ext>
          </a:extLst>
        </xdr:cNvPr>
        <xdr:cNvSpPr txBox="1">
          <a:spLocks noChangeArrowheads="1"/>
        </xdr:cNvSpPr>
      </xdr:nvSpPr>
      <xdr:spPr bwMode="auto">
        <a:xfrm flipH="1">
          <a:off x="6686266" y="37079725"/>
          <a:ext cx="45719" cy="1334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11" name="Text Box 4">
          <a:extLst>
            <a:ext uri="{FF2B5EF4-FFF2-40B4-BE49-F238E27FC236}">
              <a16:creationId xmlns:a16="http://schemas.microsoft.com/office/drawing/2014/main" id="{00000000-0008-0000-0100-00000B000000}"/>
            </a:ext>
          </a:extLst>
        </xdr:cNvPr>
        <xdr:cNvSpPr txBox="1">
          <a:spLocks noChangeArrowheads="1"/>
        </xdr:cNvSpPr>
      </xdr:nvSpPr>
      <xdr:spPr bwMode="auto">
        <a:xfrm flipH="1">
          <a:off x="6686266" y="37079725"/>
          <a:ext cx="45719" cy="1334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3" name="Text Box 4">
          <a:extLst>
            <a:ext uri="{FF2B5EF4-FFF2-40B4-BE49-F238E27FC236}">
              <a16:creationId xmlns:a16="http://schemas.microsoft.com/office/drawing/2014/main" id="{EA42B5D3-0959-4D87-BFC1-E0B0A5BD7367}"/>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4" name="Text Box 4">
          <a:extLst>
            <a:ext uri="{FF2B5EF4-FFF2-40B4-BE49-F238E27FC236}">
              <a16:creationId xmlns:a16="http://schemas.microsoft.com/office/drawing/2014/main" id="{64008DB7-3578-4331-8D49-59EBF68C1C06}"/>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650876</xdr:colOff>
      <xdr:row>0</xdr:row>
      <xdr:rowOff>439190</xdr:rowOff>
    </xdr:from>
    <xdr:to>
      <xdr:col>2</xdr:col>
      <xdr:colOff>1476375</xdr:colOff>
      <xdr:row>4</xdr:row>
      <xdr:rowOff>15875</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650876" y="439190"/>
          <a:ext cx="3857624" cy="1084810"/>
        </a:xfrm>
        <a:prstGeom prst="rect">
          <a:avLst/>
        </a:prstGeom>
      </xdr:spPr>
    </xdr:pic>
    <xdr:clientData/>
  </xdr:twoCellAnchor>
  <xdr:twoCellAnchor>
    <xdr:from>
      <xdr:col>3</xdr:col>
      <xdr:colOff>371191</xdr:colOff>
      <xdr:row>57</xdr:row>
      <xdr:rowOff>0</xdr:rowOff>
    </xdr:from>
    <xdr:to>
      <xdr:col>3</xdr:col>
      <xdr:colOff>416910</xdr:colOff>
      <xdr:row>58</xdr:row>
      <xdr:rowOff>0</xdr:rowOff>
    </xdr:to>
    <xdr:sp macro="" textlink="">
      <xdr:nvSpPr>
        <xdr:cNvPr id="6" name="Text Box 4">
          <a:extLst>
            <a:ext uri="{FF2B5EF4-FFF2-40B4-BE49-F238E27FC236}">
              <a16:creationId xmlns:a16="http://schemas.microsoft.com/office/drawing/2014/main" id="{00000000-0008-0000-0200-000006000000}"/>
            </a:ext>
          </a:extLst>
        </xdr:cNvPr>
        <xdr:cNvSpPr txBox="1">
          <a:spLocks noChangeArrowheads="1"/>
        </xdr:cNvSpPr>
      </xdr:nvSpPr>
      <xdr:spPr bwMode="auto">
        <a:xfrm flipH="1">
          <a:off x="3657316" y="50910025"/>
          <a:ext cx="45719" cy="25538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57</xdr:row>
      <xdr:rowOff>0</xdr:rowOff>
    </xdr:from>
    <xdr:to>
      <xdr:col>3</xdr:col>
      <xdr:colOff>416910</xdr:colOff>
      <xdr:row>58</xdr:row>
      <xdr:rowOff>0</xdr:rowOff>
    </xdr:to>
    <xdr:sp macro="" textlink="">
      <xdr:nvSpPr>
        <xdr:cNvPr id="7" name="Text Box 4">
          <a:extLst>
            <a:ext uri="{FF2B5EF4-FFF2-40B4-BE49-F238E27FC236}">
              <a16:creationId xmlns:a16="http://schemas.microsoft.com/office/drawing/2014/main" id="{00000000-0008-0000-0200-000007000000}"/>
            </a:ext>
          </a:extLst>
        </xdr:cNvPr>
        <xdr:cNvSpPr txBox="1">
          <a:spLocks noChangeArrowheads="1"/>
        </xdr:cNvSpPr>
      </xdr:nvSpPr>
      <xdr:spPr bwMode="auto">
        <a:xfrm flipH="1">
          <a:off x="3657316" y="50910025"/>
          <a:ext cx="45719" cy="25538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58</xdr:row>
      <xdr:rowOff>37000</xdr:rowOff>
    </xdr:from>
    <xdr:to>
      <xdr:col>3</xdr:col>
      <xdr:colOff>416910</xdr:colOff>
      <xdr:row>59</xdr:row>
      <xdr:rowOff>0</xdr:rowOff>
    </xdr:to>
    <xdr:sp macro="" textlink="">
      <xdr:nvSpPr>
        <xdr:cNvPr id="3" name="Text Box 4">
          <a:extLst>
            <a:ext uri="{FF2B5EF4-FFF2-40B4-BE49-F238E27FC236}">
              <a16:creationId xmlns:a16="http://schemas.microsoft.com/office/drawing/2014/main" id="{BBBEB6AD-9879-4F52-8F00-6CDF76DC528D}"/>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58</xdr:row>
      <xdr:rowOff>37000</xdr:rowOff>
    </xdr:from>
    <xdr:to>
      <xdr:col>3</xdr:col>
      <xdr:colOff>416910</xdr:colOff>
      <xdr:row>59</xdr:row>
      <xdr:rowOff>0</xdr:rowOff>
    </xdr:to>
    <xdr:sp macro="" textlink="">
      <xdr:nvSpPr>
        <xdr:cNvPr id="4" name="Text Box 4">
          <a:extLst>
            <a:ext uri="{FF2B5EF4-FFF2-40B4-BE49-F238E27FC236}">
              <a16:creationId xmlns:a16="http://schemas.microsoft.com/office/drawing/2014/main" id="{B49BE12E-9C76-41F6-8B18-E999841E45F0}"/>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xdr:colOff>
      <xdr:row>1</xdr:row>
      <xdr:rowOff>167178</xdr:rowOff>
    </xdr:from>
    <xdr:to>
      <xdr:col>1</xdr:col>
      <xdr:colOff>2762251</xdr:colOff>
      <xdr:row>3</xdr:row>
      <xdr:rowOff>368180</xdr:rowOff>
    </xdr:to>
    <xdr:pic>
      <xdr:nvPicPr>
        <xdr:cNvPr id="2" name="Picture 1">
          <a:extLst>
            <a:ext uri="{FF2B5EF4-FFF2-40B4-BE49-F238E27FC236}">
              <a16:creationId xmlns:a16="http://schemas.microsoft.com/office/drawing/2014/main" id="{627856BE-5055-46FC-AA03-ACA1E36F94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9276" y="405303"/>
          <a:ext cx="2762250" cy="591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733425</xdr:colOff>
      <xdr:row>2</xdr:row>
      <xdr:rowOff>85724</xdr:rowOff>
    </xdr:from>
    <xdr:to>
      <xdr:col>33</xdr:col>
      <xdr:colOff>416852</xdr:colOff>
      <xdr:row>8</xdr:row>
      <xdr:rowOff>476249</xdr:rowOff>
    </xdr:to>
    <xdr:pic>
      <xdr:nvPicPr>
        <xdr:cNvPr id="3" name="Imagen 2">
          <a:extLst>
            <a:ext uri="{FF2B5EF4-FFF2-40B4-BE49-F238E27FC236}">
              <a16:creationId xmlns:a16="http://schemas.microsoft.com/office/drawing/2014/main" id="{F28BC00D-75EF-4870-A502-1FBFC4EB087D}"/>
            </a:ext>
          </a:extLst>
        </xdr:cNvPr>
        <xdr:cNvPicPr>
          <a:picLocks noChangeAspect="1"/>
        </xdr:cNvPicPr>
      </xdr:nvPicPr>
      <xdr:blipFill>
        <a:blip xmlns:r="http://schemas.openxmlformats.org/officeDocument/2006/relationships" r:embed="rId2"/>
        <a:stretch>
          <a:fillRect/>
        </a:stretch>
      </xdr:blipFill>
      <xdr:spPr>
        <a:xfrm>
          <a:off x="18354675" y="561974"/>
          <a:ext cx="11875427" cy="42957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908765</xdr:colOff>
      <xdr:row>2</xdr:row>
      <xdr:rowOff>26936</xdr:rowOff>
    </xdr:from>
    <xdr:to>
      <xdr:col>2</xdr:col>
      <xdr:colOff>3496234</xdr:colOff>
      <xdr:row>2</xdr:row>
      <xdr:rowOff>773206</xdr:rowOff>
    </xdr:to>
    <xdr:pic>
      <xdr:nvPicPr>
        <xdr:cNvPr id="2" name="Imagen 1">
          <a:extLst>
            <a:ext uri="{FF2B5EF4-FFF2-40B4-BE49-F238E27FC236}">
              <a16:creationId xmlns:a16="http://schemas.microsoft.com/office/drawing/2014/main" id="{C65C8635-71D5-4CC8-AFC3-F20AAFB53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99365" y="779411"/>
          <a:ext cx="2587469" cy="7462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38100</xdr:colOff>
      <xdr:row>1</xdr:row>
      <xdr:rowOff>203636</xdr:rowOff>
    </xdr:from>
    <xdr:to>
      <xdr:col>1</xdr:col>
      <xdr:colOff>2238375</xdr:colOff>
      <xdr:row>3</xdr:row>
      <xdr:rowOff>402797</xdr:rowOff>
    </xdr:to>
    <xdr:pic>
      <xdr:nvPicPr>
        <xdr:cNvPr id="2" name="Imagen 1">
          <a:extLst>
            <a:ext uri="{FF2B5EF4-FFF2-40B4-BE49-F238E27FC236}">
              <a16:creationId xmlns:a16="http://schemas.microsoft.com/office/drawing/2014/main" id="{0F7C39F3-824F-4A95-AAB7-14D27B2B92A7}"/>
            </a:ext>
          </a:extLst>
        </xdr:cNvPr>
        <xdr:cNvPicPr>
          <a:picLocks noChangeAspect="1"/>
        </xdr:cNvPicPr>
      </xdr:nvPicPr>
      <xdr:blipFill>
        <a:blip xmlns:r="http://schemas.openxmlformats.org/officeDocument/2006/relationships" r:embed="rId1"/>
        <a:stretch>
          <a:fillRect/>
        </a:stretch>
      </xdr:blipFill>
      <xdr:spPr>
        <a:xfrm>
          <a:off x="38100" y="708461"/>
          <a:ext cx="2809875" cy="1018311"/>
        </a:xfrm>
        <a:prstGeom prst="rect">
          <a:avLst/>
        </a:prstGeom>
      </xdr:spPr>
    </xdr:pic>
    <xdr:clientData/>
  </xdr:twoCellAnchor>
  <xdr:twoCellAnchor>
    <xdr:from>
      <xdr:col>3</xdr:col>
      <xdr:colOff>371191</xdr:colOff>
      <xdr:row>53</xdr:row>
      <xdr:rowOff>37000</xdr:rowOff>
    </xdr:from>
    <xdr:to>
      <xdr:col>3</xdr:col>
      <xdr:colOff>416910</xdr:colOff>
      <xdr:row>54</xdr:row>
      <xdr:rowOff>0</xdr:rowOff>
    </xdr:to>
    <xdr:sp macro="" textlink="">
      <xdr:nvSpPr>
        <xdr:cNvPr id="3" name="Text Box 4">
          <a:extLst>
            <a:ext uri="{FF2B5EF4-FFF2-40B4-BE49-F238E27FC236}">
              <a16:creationId xmlns:a16="http://schemas.microsoft.com/office/drawing/2014/main" id="{633209F8-770A-43C2-9617-4929704CAA5E}"/>
            </a:ext>
          </a:extLst>
        </xdr:cNvPr>
        <xdr:cNvSpPr txBox="1">
          <a:spLocks noChangeArrowheads="1"/>
        </xdr:cNvSpPr>
      </xdr:nvSpPr>
      <xdr:spPr bwMode="auto">
        <a:xfrm flipH="1">
          <a:off x="6686266" y="24687700"/>
          <a:ext cx="45719" cy="905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4" name="Text Box 4">
          <a:extLst>
            <a:ext uri="{FF2B5EF4-FFF2-40B4-BE49-F238E27FC236}">
              <a16:creationId xmlns:a16="http://schemas.microsoft.com/office/drawing/2014/main" id="{3EBB9C2D-EF2B-4FD1-A558-A50012A908AB}"/>
            </a:ext>
          </a:extLst>
        </xdr:cNvPr>
        <xdr:cNvSpPr txBox="1">
          <a:spLocks noChangeArrowheads="1"/>
        </xdr:cNvSpPr>
      </xdr:nvSpPr>
      <xdr:spPr bwMode="auto">
        <a:xfrm flipH="1">
          <a:off x="6686266" y="24687700"/>
          <a:ext cx="45719" cy="905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0</xdr:rowOff>
    </xdr:from>
    <xdr:to>
      <xdr:col>3</xdr:col>
      <xdr:colOff>416910</xdr:colOff>
      <xdr:row>54</xdr:row>
      <xdr:rowOff>0</xdr:rowOff>
    </xdr:to>
    <xdr:sp macro="" textlink="">
      <xdr:nvSpPr>
        <xdr:cNvPr id="5" name="Text Box 4">
          <a:extLst>
            <a:ext uri="{FF2B5EF4-FFF2-40B4-BE49-F238E27FC236}">
              <a16:creationId xmlns:a16="http://schemas.microsoft.com/office/drawing/2014/main" id="{3133732E-9B2C-4765-9267-DB7433621790}"/>
            </a:ext>
          </a:extLst>
        </xdr:cNvPr>
        <xdr:cNvSpPr txBox="1">
          <a:spLocks noChangeArrowheads="1"/>
        </xdr:cNvSpPr>
      </xdr:nvSpPr>
      <xdr:spPr bwMode="auto">
        <a:xfrm flipH="1">
          <a:off x="6686266" y="24650700"/>
          <a:ext cx="45719" cy="942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0</xdr:rowOff>
    </xdr:from>
    <xdr:to>
      <xdr:col>3</xdr:col>
      <xdr:colOff>416910</xdr:colOff>
      <xdr:row>54</xdr:row>
      <xdr:rowOff>0</xdr:rowOff>
    </xdr:to>
    <xdr:sp macro="" textlink="">
      <xdr:nvSpPr>
        <xdr:cNvPr id="6" name="Text Box 4">
          <a:extLst>
            <a:ext uri="{FF2B5EF4-FFF2-40B4-BE49-F238E27FC236}">
              <a16:creationId xmlns:a16="http://schemas.microsoft.com/office/drawing/2014/main" id="{2E022278-CFFC-4504-898E-37CE3374DB9A}"/>
            </a:ext>
          </a:extLst>
        </xdr:cNvPr>
        <xdr:cNvSpPr txBox="1">
          <a:spLocks noChangeArrowheads="1"/>
        </xdr:cNvSpPr>
      </xdr:nvSpPr>
      <xdr:spPr bwMode="auto">
        <a:xfrm flipH="1">
          <a:off x="6686266" y="24650700"/>
          <a:ext cx="45719" cy="942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7" name="Text Box 4">
          <a:extLst>
            <a:ext uri="{FF2B5EF4-FFF2-40B4-BE49-F238E27FC236}">
              <a16:creationId xmlns:a16="http://schemas.microsoft.com/office/drawing/2014/main" id="{95D536F7-B08B-4146-8E25-FE0F3C4AA8D0}"/>
            </a:ext>
          </a:extLst>
        </xdr:cNvPr>
        <xdr:cNvSpPr txBox="1">
          <a:spLocks noChangeArrowheads="1"/>
        </xdr:cNvSpPr>
      </xdr:nvSpPr>
      <xdr:spPr bwMode="auto">
        <a:xfrm flipH="1">
          <a:off x="6686266" y="24687700"/>
          <a:ext cx="45719" cy="905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8" name="Text Box 4">
          <a:extLst>
            <a:ext uri="{FF2B5EF4-FFF2-40B4-BE49-F238E27FC236}">
              <a16:creationId xmlns:a16="http://schemas.microsoft.com/office/drawing/2014/main" id="{0B7F50F6-6884-4809-AC6B-9F88767D5377}"/>
            </a:ext>
          </a:extLst>
        </xdr:cNvPr>
        <xdr:cNvSpPr txBox="1">
          <a:spLocks noChangeArrowheads="1"/>
        </xdr:cNvSpPr>
      </xdr:nvSpPr>
      <xdr:spPr bwMode="auto">
        <a:xfrm flipH="1">
          <a:off x="6686266" y="24687700"/>
          <a:ext cx="45719" cy="905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62453</xdr:colOff>
      <xdr:row>2</xdr:row>
      <xdr:rowOff>203635</xdr:rowOff>
    </xdr:from>
    <xdr:to>
      <xdr:col>2</xdr:col>
      <xdr:colOff>2127251</xdr:colOff>
      <xdr:row>4</xdr:row>
      <xdr:rowOff>275065</xdr:rowOff>
    </xdr:to>
    <xdr:pic>
      <xdr:nvPicPr>
        <xdr:cNvPr id="2" name="Imagen 1">
          <a:extLst>
            <a:ext uri="{FF2B5EF4-FFF2-40B4-BE49-F238E27FC236}">
              <a16:creationId xmlns:a16="http://schemas.microsoft.com/office/drawing/2014/main" id="{E601F26B-7BFC-4341-A706-9E729A9DE5CB}"/>
            </a:ext>
          </a:extLst>
        </xdr:cNvPr>
        <xdr:cNvPicPr>
          <a:picLocks noChangeAspect="1"/>
        </xdr:cNvPicPr>
      </xdr:nvPicPr>
      <xdr:blipFill>
        <a:blip xmlns:r="http://schemas.openxmlformats.org/officeDocument/2006/relationships" r:embed="rId1"/>
        <a:stretch>
          <a:fillRect/>
        </a:stretch>
      </xdr:blipFill>
      <xdr:spPr>
        <a:xfrm>
          <a:off x="395828" y="965635"/>
          <a:ext cx="2674398" cy="852480"/>
        </a:xfrm>
        <a:prstGeom prst="rect">
          <a:avLst/>
        </a:prstGeom>
      </xdr:spPr>
    </xdr:pic>
    <xdr:clientData/>
  </xdr:twoCellAnchor>
  <xdr:twoCellAnchor>
    <xdr:from>
      <xdr:col>3</xdr:col>
      <xdr:colOff>371191</xdr:colOff>
      <xdr:row>68</xdr:row>
      <xdr:rowOff>0</xdr:rowOff>
    </xdr:from>
    <xdr:to>
      <xdr:col>3</xdr:col>
      <xdr:colOff>416910</xdr:colOff>
      <xdr:row>70</xdr:row>
      <xdr:rowOff>0</xdr:rowOff>
    </xdr:to>
    <xdr:sp macro="" textlink="">
      <xdr:nvSpPr>
        <xdr:cNvPr id="3" name="Text Box 4">
          <a:extLst>
            <a:ext uri="{FF2B5EF4-FFF2-40B4-BE49-F238E27FC236}">
              <a16:creationId xmlns:a16="http://schemas.microsoft.com/office/drawing/2014/main" id="{FF7B49A9-83EA-43BD-A710-8B7CBDA20AFE}"/>
            </a:ext>
          </a:extLst>
        </xdr:cNvPr>
        <xdr:cNvSpPr txBox="1">
          <a:spLocks noChangeArrowheads="1"/>
        </xdr:cNvSpPr>
      </xdr:nvSpPr>
      <xdr:spPr bwMode="auto">
        <a:xfrm flipH="1">
          <a:off x="3657316" y="31137225"/>
          <a:ext cx="45719" cy="6000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68</xdr:row>
      <xdr:rowOff>0</xdr:rowOff>
    </xdr:from>
    <xdr:to>
      <xdr:col>3</xdr:col>
      <xdr:colOff>416910</xdr:colOff>
      <xdr:row>70</xdr:row>
      <xdr:rowOff>0</xdr:rowOff>
    </xdr:to>
    <xdr:sp macro="" textlink="">
      <xdr:nvSpPr>
        <xdr:cNvPr id="4" name="Text Box 4">
          <a:extLst>
            <a:ext uri="{FF2B5EF4-FFF2-40B4-BE49-F238E27FC236}">
              <a16:creationId xmlns:a16="http://schemas.microsoft.com/office/drawing/2014/main" id="{912840DC-4862-4044-8E0C-5025A14C2456}"/>
            </a:ext>
          </a:extLst>
        </xdr:cNvPr>
        <xdr:cNvSpPr txBox="1">
          <a:spLocks noChangeArrowheads="1"/>
        </xdr:cNvSpPr>
      </xdr:nvSpPr>
      <xdr:spPr bwMode="auto">
        <a:xfrm flipH="1">
          <a:off x="3657316" y="31137225"/>
          <a:ext cx="45719" cy="6000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5" name="Text Box 4">
          <a:extLst>
            <a:ext uri="{FF2B5EF4-FFF2-40B4-BE49-F238E27FC236}">
              <a16:creationId xmlns:a16="http://schemas.microsoft.com/office/drawing/2014/main" id="{13A76195-B5ED-4FDE-A666-285BFDA6B569}"/>
            </a:ext>
          </a:extLst>
        </xdr:cNvPr>
        <xdr:cNvSpPr txBox="1">
          <a:spLocks noChangeArrowheads="1"/>
        </xdr:cNvSpPr>
      </xdr:nvSpPr>
      <xdr:spPr bwMode="auto">
        <a:xfrm flipH="1">
          <a:off x="3657316" y="31431400"/>
          <a:ext cx="45719" cy="3059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6" name="Text Box 4">
          <a:extLst>
            <a:ext uri="{FF2B5EF4-FFF2-40B4-BE49-F238E27FC236}">
              <a16:creationId xmlns:a16="http://schemas.microsoft.com/office/drawing/2014/main" id="{222310AF-AFE0-4541-A191-630525B84038}"/>
            </a:ext>
          </a:extLst>
        </xdr:cNvPr>
        <xdr:cNvSpPr txBox="1">
          <a:spLocks noChangeArrowheads="1"/>
        </xdr:cNvSpPr>
      </xdr:nvSpPr>
      <xdr:spPr bwMode="auto">
        <a:xfrm flipH="1">
          <a:off x="3657316" y="31431400"/>
          <a:ext cx="45719" cy="3059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7" name="Text Box 4">
          <a:extLst>
            <a:ext uri="{FF2B5EF4-FFF2-40B4-BE49-F238E27FC236}">
              <a16:creationId xmlns:a16="http://schemas.microsoft.com/office/drawing/2014/main" id="{797DD368-3628-4226-B204-FB95900721DD}"/>
            </a:ext>
          </a:extLst>
        </xdr:cNvPr>
        <xdr:cNvSpPr txBox="1">
          <a:spLocks noChangeArrowheads="1"/>
        </xdr:cNvSpPr>
      </xdr:nvSpPr>
      <xdr:spPr bwMode="auto">
        <a:xfrm flipH="1">
          <a:off x="3657316" y="31431400"/>
          <a:ext cx="45719" cy="3059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8" name="Text Box 4">
          <a:extLst>
            <a:ext uri="{FF2B5EF4-FFF2-40B4-BE49-F238E27FC236}">
              <a16:creationId xmlns:a16="http://schemas.microsoft.com/office/drawing/2014/main" id="{E558BF1B-EB5F-4D38-8384-2DA2AD656208}"/>
            </a:ext>
          </a:extLst>
        </xdr:cNvPr>
        <xdr:cNvSpPr txBox="1">
          <a:spLocks noChangeArrowheads="1"/>
        </xdr:cNvSpPr>
      </xdr:nvSpPr>
      <xdr:spPr bwMode="auto">
        <a:xfrm flipH="1">
          <a:off x="3657316" y="31431400"/>
          <a:ext cx="45719" cy="3059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650876</xdr:colOff>
      <xdr:row>0</xdr:row>
      <xdr:rowOff>439190</xdr:rowOff>
    </xdr:from>
    <xdr:to>
      <xdr:col>2</xdr:col>
      <xdr:colOff>1476375</xdr:colOff>
      <xdr:row>4</xdr:row>
      <xdr:rowOff>15875</xdr:rowOff>
    </xdr:to>
    <xdr:pic>
      <xdr:nvPicPr>
        <xdr:cNvPr id="2" name="Imagen 1">
          <a:extLst>
            <a:ext uri="{FF2B5EF4-FFF2-40B4-BE49-F238E27FC236}">
              <a16:creationId xmlns:a16="http://schemas.microsoft.com/office/drawing/2014/main" id="{ADA67048-FB92-4184-BC74-61E7F2EE0D9A}"/>
            </a:ext>
          </a:extLst>
        </xdr:cNvPr>
        <xdr:cNvPicPr>
          <a:picLocks noChangeAspect="1"/>
        </xdr:cNvPicPr>
      </xdr:nvPicPr>
      <xdr:blipFill>
        <a:blip xmlns:r="http://schemas.openxmlformats.org/officeDocument/2006/relationships" r:embed="rId1"/>
        <a:stretch>
          <a:fillRect/>
        </a:stretch>
      </xdr:blipFill>
      <xdr:spPr>
        <a:xfrm>
          <a:off x="650876" y="439190"/>
          <a:ext cx="3854449" cy="1091160"/>
        </a:xfrm>
        <a:prstGeom prst="rect">
          <a:avLst/>
        </a:prstGeom>
      </xdr:spPr>
    </xdr:pic>
    <xdr:clientData/>
  </xdr:twoCellAnchor>
  <xdr:twoCellAnchor>
    <xdr:from>
      <xdr:col>3</xdr:col>
      <xdr:colOff>371191</xdr:colOff>
      <xdr:row>57</xdr:row>
      <xdr:rowOff>0</xdr:rowOff>
    </xdr:from>
    <xdr:to>
      <xdr:col>3</xdr:col>
      <xdr:colOff>416910</xdr:colOff>
      <xdr:row>58</xdr:row>
      <xdr:rowOff>0</xdr:rowOff>
    </xdr:to>
    <xdr:sp macro="" textlink="">
      <xdr:nvSpPr>
        <xdr:cNvPr id="3" name="Text Box 4">
          <a:extLst>
            <a:ext uri="{FF2B5EF4-FFF2-40B4-BE49-F238E27FC236}">
              <a16:creationId xmlns:a16="http://schemas.microsoft.com/office/drawing/2014/main" id="{FD591D69-6151-4299-9278-1AAA77985919}"/>
            </a:ext>
          </a:extLst>
        </xdr:cNvPr>
        <xdr:cNvSpPr txBox="1">
          <a:spLocks noChangeArrowheads="1"/>
        </xdr:cNvSpPr>
      </xdr:nvSpPr>
      <xdr:spPr bwMode="auto">
        <a:xfrm flipH="1">
          <a:off x="6371941" y="21431250"/>
          <a:ext cx="45719" cy="3238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57</xdr:row>
      <xdr:rowOff>0</xdr:rowOff>
    </xdr:from>
    <xdr:to>
      <xdr:col>3</xdr:col>
      <xdr:colOff>416910</xdr:colOff>
      <xdr:row>58</xdr:row>
      <xdr:rowOff>0</xdr:rowOff>
    </xdr:to>
    <xdr:sp macro="" textlink="">
      <xdr:nvSpPr>
        <xdr:cNvPr id="4" name="Text Box 4">
          <a:extLst>
            <a:ext uri="{FF2B5EF4-FFF2-40B4-BE49-F238E27FC236}">
              <a16:creationId xmlns:a16="http://schemas.microsoft.com/office/drawing/2014/main" id="{3C633CD8-018B-4FD2-979F-6EF4F575CE47}"/>
            </a:ext>
          </a:extLst>
        </xdr:cNvPr>
        <xdr:cNvSpPr txBox="1">
          <a:spLocks noChangeArrowheads="1"/>
        </xdr:cNvSpPr>
      </xdr:nvSpPr>
      <xdr:spPr bwMode="auto">
        <a:xfrm flipH="1">
          <a:off x="6371941" y="21431250"/>
          <a:ext cx="45719" cy="3238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58</xdr:row>
      <xdr:rowOff>37000</xdr:rowOff>
    </xdr:from>
    <xdr:to>
      <xdr:col>3</xdr:col>
      <xdr:colOff>416910</xdr:colOff>
      <xdr:row>59</xdr:row>
      <xdr:rowOff>0</xdr:rowOff>
    </xdr:to>
    <xdr:sp macro="" textlink="">
      <xdr:nvSpPr>
        <xdr:cNvPr id="5" name="Text Box 4">
          <a:extLst>
            <a:ext uri="{FF2B5EF4-FFF2-40B4-BE49-F238E27FC236}">
              <a16:creationId xmlns:a16="http://schemas.microsoft.com/office/drawing/2014/main" id="{5E13F60A-48C7-40B0-A5ED-FA8DA3F7B831}"/>
            </a:ext>
          </a:extLst>
        </xdr:cNvPr>
        <xdr:cNvSpPr txBox="1">
          <a:spLocks noChangeArrowheads="1"/>
        </xdr:cNvSpPr>
      </xdr:nvSpPr>
      <xdr:spPr bwMode="auto">
        <a:xfrm flipH="1">
          <a:off x="6371941" y="21792100"/>
          <a:ext cx="45719" cy="1630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58</xdr:row>
      <xdr:rowOff>37000</xdr:rowOff>
    </xdr:from>
    <xdr:to>
      <xdr:col>3</xdr:col>
      <xdr:colOff>416910</xdr:colOff>
      <xdr:row>59</xdr:row>
      <xdr:rowOff>0</xdr:rowOff>
    </xdr:to>
    <xdr:sp macro="" textlink="">
      <xdr:nvSpPr>
        <xdr:cNvPr id="6" name="Text Box 4">
          <a:extLst>
            <a:ext uri="{FF2B5EF4-FFF2-40B4-BE49-F238E27FC236}">
              <a16:creationId xmlns:a16="http://schemas.microsoft.com/office/drawing/2014/main" id="{F3DCD836-2EBA-4618-8270-5F56C99DAE10}"/>
            </a:ext>
          </a:extLst>
        </xdr:cNvPr>
        <xdr:cNvSpPr txBox="1">
          <a:spLocks noChangeArrowheads="1"/>
        </xdr:cNvSpPr>
      </xdr:nvSpPr>
      <xdr:spPr bwMode="auto">
        <a:xfrm flipH="1">
          <a:off x="6371941" y="21792100"/>
          <a:ext cx="45719" cy="1630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467894</xdr:colOff>
      <xdr:row>2</xdr:row>
      <xdr:rowOff>225693</xdr:rowOff>
    </xdr:from>
    <xdr:to>
      <xdr:col>2</xdr:col>
      <xdr:colOff>1839798</xdr:colOff>
      <xdr:row>4</xdr:row>
      <xdr:rowOff>314158</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236578" y="944246"/>
          <a:ext cx="2775588" cy="9239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maria_karam_fiscalia_gov_co/Documents/A&#209;O%202026/AAA%20PROCESO%202026/5)%20#255 ADQ SEMOVIENTES CANINOS 26 Feb/2026  ESTUDIO DEL SECTOR ADQ SEMOVIENTES CANIN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cotizaciones"/>
      <sheetName val="GENERAL"/>
      <sheetName val="ANEXO 1"/>
      <sheetName val="ANEXO 2"/>
      <sheetName val="ANEXO 3."/>
      <sheetName val="ANEXO 4,,"/>
      <sheetName val="COTIZACIÓN"/>
      <sheetName val="Anexo 4"/>
    </sheetNames>
    <sheetDataSet>
      <sheetData sheetId="0"/>
      <sheetData sheetId="1"/>
      <sheetData sheetId="2"/>
      <sheetData sheetId="3">
        <row r="10">
          <cell r="L10"/>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dane.gov.co/index.php/estadisticas-por-tema/precios-y-costos/indice-de-precios-al-consumidor-ipc"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9E22A-EA19-451D-9B85-F4B05EDAA2C3}">
  <dimension ref="A1:AP163"/>
  <sheetViews>
    <sheetView showGridLines="0" tabSelected="1" topLeftCell="I147" zoomScale="40" zoomScaleNormal="40" workbookViewId="0">
      <selection activeCell="O160" sqref="O160"/>
    </sheetView>
  </sheetViews>
  <sheetFormatPr baseColWidth="10" defaultRowHeight="20.25" outlineLevelCol="1" x14ac:dyDescent="0.3"/>
  <cols>
    <col min="1" max="1" width="21.85546875" customWidth="1"/>
    <col min="2" max="2" width="95.42578125" customWidth="1"/>
    <col min="3" max="3" width="31.7109375" customWidth="1"/>
    <col min="4" max="4" width="74.28515625" customWidth="1"/>
    <col min="5" max="6" width="31.7109375" customWidth="1"/>
    <col min="7" max="7" width="27" customWidth="1"/>
    <col min="8" max="8" width="4.140625" style="166" customWidth="1"/>
    <col min="9" max="9" width="27" style="177" customWidth="1"/>
    <col min="10" max="10" width="30.7109375" style="177" customWidth="1"/>
    <col min="11" max="11" width="27" style="177" customWidth="1"/>
    <col min="12" max="12" width="31.7109375" style="177" customWidth="1"/>
    <col min="13" max="13" width="2.28515625" style="177" customWidth="1"/>
    <col min="14" max="14" width="27" style="177" customWidth="1"/>
    <col min="15" max="15" width="30.7109375" style="177" customWidth="1"/>
    <col min="16" max="16" width="27" style="177" customWidth="1"/>
    <col min="17" max="17" width="31.7109375" style="177" customWidth="1"/>
    <col min="18" max="18" width="4.42578125" style="178" customWidth="1"/>
    <col min="19" max="19" width="31.28515625" style="177" hidden="1" customWidth="1"/>
    <col min="20" max="20" width="23.7109375" style="177" hidden="1" customWidth="1"/>
    <col min="21" max="21" width="31.28515625" style="177" hidden="1" customWidth="1"/>
    <col min="22" max="22" width="32.28515625" style="177" hidden="1" customWidth="1"/>
    <col min="23" max="23" width="3.42578125" style="177" customWidth="1"/>
    <col min="24" max="26" width="27" style="177" bestFit="1" customWidth="1" outlineLevel="1"/>
    <col min="27" max="27" width="25.85546875" style="177" customWidth="1" outlineLevel="1"/>
    <col min="28" max="28" width="5.140625" style="177" customWidth="1"/>
    <col min="29" max="29" width="28.7109375" style="177" customWidth="1"/>
    <col min="30" max="30" width="22.140625" style="177" customWidth="1"/>
    <col min="31" max="31" width="26.42578125" style="177" customWidth="1"/>
    <col min="32" max="32" width="30.140625" style="177" customWidth="1"/>
    <col min="33" max="42" width="11.42578125" style="177"/>
  </cols>
  <sheetData>
    <row r="1" spans="1:32" ht="21" thickBot="1" x14ac:dyDescent="0.35"/>
    <row r="2" spans="1:32" ht="26.25" thickBot="1" x14ac:dyDescent="0.35">
      <c r="A2" s="316" t="s">
        <v>187</v>
      </c>
      <c r="B2" s="316"/>
      <c r="C2" s="316"/>
      <c r="D2" s="316"/>
      <c r="E2" s="316"/>
      <c r="F2" s="316"/>
      <c r="G2" s="316"/>
      <c r="H2" s="316"/>
      <c r="I2" s="316"/>
      <c r="J2" s="316"/>
      <c r="K2" s="316"/>
      <c r="L2" s="316"/>
      <c r="M2" s="316"/>
      <c r="N2" s="316"/>
      <c r="O2" s="316"/>
      <c r="P2" s="316"/>
      <c r="Q2" s="316"/>
      <c r="R2" s="316"/>
      <c r="S2" s="316"/>
      <c r="T2" s="316"/>
      <c r="U2" s="316"/>
      <c r="V2" s="316"/>
      <c r="W2" s="316"/>
      <c r="X2" s="316"/>
      <c r="Y2" s="316"/>
      <c r="Z2" s="316"/>
      <c r="AA2" s="316"/>
      <c r="AB2" s="316"/>
      <c r="AC2" s="316"/>
      <c r="AD2" s="316"/>
      <c r="AE2" s="316"/>
      <c r="AF2" s="316"/>
    </row>
    <row r="3" spans="1:32" ht="53.25" customHeight="1" thickBot="1" x14ac:dyDescent="0.35">
      <c r="A3" s="317"/>
      <c r="B3" s="318"/>
      <c r="C3" s="321" t="s">
        <v>188</v>
      </c>
      <c r="D3" s="322"/>
      <c r="E3" s="322"/>
      <c r="F3" s="322"/>
      <c r="G3" s="322"/>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3"/>
    </row>
    <row r="4" spans="1:32" ht="93" customHeight="1" thickBot="1" x14ac:dyDescent="0.35">
      <c r="A4" s="319"/>
      <c r="B4" s="320"/>
      <c r="C4" s="641" t="s">
        <v>203</v>
      </c>
      <c r="D4" s="642"/>
      <c r="E4" s="642"/>
      <c r="F4" s="642"/>
      <c r="G4" s="642"/>
      <c r="H4" s="642"/>
      <c r="I4" s="642"/>
      <c r="J4" s="642"/>
      <c r="K4" s="642"/>
      <c r="L4" s="642"/>
      <c r="M4" s="642"/>
      <c r="N4" s="642"/>
      <c r="O4" s="642"/>
      <c r="P4" s="642"/>
      <c r="Q4" s="642"/>
      <c r="R4" s="642"/>
      <c r="S4" s="642"/>
      <c r="T4" s="642"/>
      <c r="U4" s="642"/>
      <c r="V4" s="642"/>
      <c r="W4" s="643"/>
      <c r="X4" s="642"/>
      <c r="Y4" s="642"/>
      <c r="Z4" s="642"/>
      <c r="AA4" s="642"/>
      <c r="AB4" s="642"/>
      <c r="AC4" s="642"/>
      <c r="AD4" s="642"/>
      <c r="AE4" s="642"/>
      <c r="AF4" s="644"/>
    </row>
    <row r="5" spans="1:32" ht="120" customHeight="1" thickBot="1" x14ac:dyDescent="0.35">
      <c r="A5" s="310" t="s">
        <v>170</v>
      </c>
      <c r="B5" s="312" t="s">
        <v>171</v>
      </c>
      <c r="C5" s="314" t="s">
        <v>30</v>
      </c>
      <c r="D5" s="163"/>
      <c r="E5" s="163"/>
      <c r="F5" s="314" t="s">
        <v>29</v>
      </c>
      <c r="G5" s="171"/>
      <c r="H5" s="172"/>
      <c r="I5" s="645" t="s">
        <v>201</v>
      </c>
      <c r="J5" s="324"/>
      <c r="K5" s="324"/>
      <c r="L5" s="646"/>
      <c r="M5" s="179"/>
      <c r="N5" s="645" t="s">
        <v>202</v>
      </c>
      <c r="O5" s="324"/>
      <c r="P5" s="324"/>
      <c r="Q5" s="646"/>
      <c r="R5" s="180"/>
      <c r="S5" s="324"/>
      <c r="T5" s="324"/>
      <c r="U5" s="324"/>
      <c r="V5" s="324"/>
      <c r="W5" s="181"/>
      <c r="X5" s="325" t="s">
        <v>189</v>
      </c>
      <c r="Y5" s="326"/>
      <c r="Z5" s="326"/>
      <c r="AA5" s="327"/>
      <c r="AB5" s="182"/>
      <c r="AC5" s="325" t="s">
        <v>190</v>
      </c>
      <c r="AD5" s="326"/>
      <c r="AE5" s="326"/>
      <c r="AF5" s="327"/>
    </row>
    <row r="6" spans="1:32" ht="27.75" thickBot="1" x14ac:dyDescent="0.35">
      <c r="A6" s="311"/>
      <c r="B6" s="313"/>
      <c r="C6" s="315"/>
      <c r="D6" s="164"/>
      <c r="E6" s="164"/>
      <c r="F6" s="315"/>
      <c r="G6" s="171"/>
      <c r="H6" s="172"/>
      <c r="I6" s="306" t="s">
        <v>191</v>
      </c>
      <c r="J6" s="307"/>
      <c r="K6" s="307"/>
      <c r="L6" s="308"/>
      <c r="M6" s="183"/>
      <c r="N6" s="306" t="s">
        <v>192</v>
      </c>
      <c r="O6" s="307"/>
      <c r="P6" s="307"/>
      <c r="Q6" s="308"/>
      <c r="R6" s="180"/>
      <c r="S6" s="306" t="s">
        <v>193</v>
      </c>
      <c r="T6" s="307"/>
      <c r="U6" s="307"/>
      <c r="V6" s="309"/>
      <c r="W6" s="184"/>
      <c r="X6" s="328"/>
      <c r="Y6" s="329"/>
      <c r="Z6" s="329"/>
      <c r="AA6" s="330"/>
      <c r="AB6" s="182"/>
      <c r="AC6" s="328"/>
      <c r="AD6" s="329"/>
      <c r="AE6" s="329"/>
      <c r="AF6" s="330"/>
    </row>
    <row r="7" spans="1:32" ht="61.5" thickBot="1" x14ac:dyDescent="0.35">
      <c r="A7" s="627" t="s">
        <v>184</v>
      </c>
      <c r="B7" s="628"/>
      <c r="C7" s="628"/>
      <c r="D7" s="628"/>
      <c r="E7" s="628"/>
      <c r="F7" s="628"/>
      <c r="G7" s="171"/>
      <c r="H7" s="172"/>
      <c r="I7" s="185" t="s">
        <v>174</v>
      </c>
      <c r="J7" s="185" t="s">
        <v>175</v>
      </c>
      <c r="K7" s="185" t="s">
        <v>174</v>
      </c>
      <c r="L7" s="185" t="s">
        <v>176</v>
      </c>
      <c r="M7" s="186"/>
      <c r="N7" s="185" t="s">
        <v>174</v>
      </c>
      <c r="O7" s="185" t="s">
        <v>175</v>
      </c>
      <c r="P7" s="185" t="s">
        <v>174</v>
      </c>
      <c r="Q7" s="185" t="s">
        <v>176</v>
      </c>
      <c r="R7" s="186"/>
      <c r="S7" s="185" t="s">
        <v>174</v>
      </c>
      <c r="T7" s="185" t="s">
        <v>175</v>
      </c>
      <c r="U7" s="185" t="s">
        <v>174</v>
      </c>
      <c r="V7" s="187" t="s">
        <v>176</v>
      </c>
      <c r="W7" s="188"/>
      <c r="X7" s="189" t="s">
        <v>194</v>
      </c>
      <c r="Y7" s="189" t="s">
        <v>195</v>
      </c>
      <c r="Z7" s="189" t="s">
        <v>196</v>
      </c>
      <c r="AA7" s="189" t="s">
        <v>197</v>
      </c>
      <c r="AB7" s="190"/>
      <c r="AC7" s="185" t="s">
        <v>174</v>
      </c>
      <c r="AD7" s="185" t="s">
        <v>175</v>
      </c>
      <c r="AE7" s="185" t="s">
        <v>174</v>
      </c>
      <c r="AF7" s="185" t="s">
        <v>176</v>
      </c>
    </row>
    <row r="8" spans="1:32" ht="114" customHeight="1" thickBot="1" x14ac:dyDescent="0.35">
      <c r="A8" s="34">
        <v>1</v>
      </c>
      <c r="B8" s="331" t="s">
        <v>138</v>
      </c>
      <c r="C8" s="333" t="s">
        <v>140</v>
      </c>
      <c r="D8" s="35" t="s">
        <v>2</v>
      </c>
      <c r="E8" s="334" t="s">
        <v>31</v>
      </c>
      <c r="F8" s="335">
        <v>1</v>
      </c>
      <c r="G8" s="171"/>
      <c r="H8" s="172"/>
      <c r="I8" s="647">
        <v>80000</v>
      </c>
      <c r="J8" s="660">
        <f>ROUND(I8*19%,2)</f>
        <v>15200</v>
      </c>
      <c r="K8" s="661">
        <f>ROUND(I8+J8,2)</f>
        <v>95200</v>
      </c>
      <c r="L8" s="662">
        <f>ROUND(K8*F8,2)</f>
        <v>95200</v>
      </c>
      <c r="M8" s="663"/>
      <c r="N8" s="661">
        <v>70000</v>
      </c>
      <c r="O8" s="660">
        <f>ROUND(N8*19%,2)</f>
        <v>13300</v>
      </c>
      <c r="P8" s="661">
        <f>ROUND(N8+O8,2)</f>
        <v>83300</v>
      </c>
      <c r="Q8" s="662">
        <f>ROUND(P8*F8,2)</f>
        <v>83300</v>
      </c>
      <c r="R8" s="664"/>
      <c r="S8" s="664"/>
      <c r="T8" s="665"/>
      <c r="U8" s="664"/>
      <c r="V8" s="664"/>
      <c r="W8" s="666"/>
      <c r="X8" s="667">
        <f>ROUND(MIN(I8,N8),2)</f>
        <v>70000</v>
      </c>
      <c r="Y8" s="667">
        <f>ROUND(MAX(I8,N8),2)</f>
        <v>80000</v>
      </c>
      <c r="Z8" s="668">
        <f>ROUND(AVERAGE(I8,N8),2)</f>
        <v>75000</v>
      </c>
      <c r="AA8" s="667">
        <f>ROUND(AVERAGE(X8,Z8),2)</f>
        <v>72500</v>
      </c>
      <c r="AB8" s="669"/>
      <c r="AC8" s="660">
        <f>Z8</f>
        <v>75000</v>
      </c>
      <c r="AD8" s="660">
        <f>ROUND(AC8*19%,2)</f>
        <v>14250</v>
      </c>
      <c r="AE8" s="661">
        <f>ROUND(AC8+AD8,2)</f>
        <v>89250</v>
      </c>
      <c r="AF8" s="662">
        <f>ROUND(AE8*F8,2)</f>
        <v>89250</v>
      </c>
    </row>
    <row r="9" spans="1:32" ht="78.75" customHeight="1" thickBot="1" x14ac:dyDescent="0.35">
      <c r="A9" s="34">
        <v>2</v>
      </c>
      <c r="B9" s="293"/>
      <c r="C9" s="297"/>
      <c r="D9" s="35" t="s">
        <v>104</v>
      </c>
      <c r="E9" s="297"/>
      <c r="F9" s="336"/>
      <c r="G9" s="119"/>
      <c r="H9" s="170"/>
      <c r="I9" s="649"/>
      <c r="J9" s="670"/>
      <c r="K9" s="661"/>
      <c r="L9" s="662"/>
      <c r="M9" s="671"/>
      <c r="N9" s="661"/>
      <c r="O9" s="670"/>
      <c r="P9" s="661"/>
      <c r="Q9" s="662"/>
      <c r="R9" s="672"/>
      <c r="S9" s="673"/>
      <c r="T9" s="674"/>
      <c r="U9" s="675"/>
      <c r="V9" s="676">
        <f>ROUND(SUM(V8:V8),2)</f>
        <v>0</v>
      </c>
      <c r="W9" s="672"/>
      <c r="X9" s="667"/>
      <c r="Y9" s="667"/>
      <c r="Z9" s="668"/>
      <c r="AA9" s="667"/>
      <c r="AB9" s="648"/>
      <c r="AC9" s="670"/>
      <c r="AD9" s="670"/>
      <c r="AE9" s="661"/>
      <c r="AF9" s="662"/>
    </row>
    <row r="10" spans="1:32" ht="41.25" customHeight="1" thickBot="1" x14ac:dyDescent="0.4">
      <c r="A10" s="337"/>
      <c r="B10" s="293"/>
      <c r="C10" s="339" t="s">
        <v>110</v>
      </c>
      <c r="D10" s="340"/>
      <c r="E10" s="340"/>
      <c r="F10" s="341"/>
      <c r="G10" s="119"/>
      <c r="H10" s="167"/>
      <c r="I10" s="191"/>
      <c r="J10" s="191"/>
      <c r="K10" s="191"/>
      <c r="L10" s="192">
        <f>L8</f>
        <v>95200</v>
      </c>
      <c r="M10" s="191"/>
      <c r="N10" s="191"/>
      <c r="O10" s="191"/>
      <c r="P10" s="191"/>
      <c r="Q10" s="192">
        <f>Q8</f>
        <v>83300</v>
      </c>
      <c r="R10" s="191"/>
      <c r="S10" s="191"/>
      <c r="T10" s="191"/>
      <c r="U10" s="191"/>
      <c r="V10" s="191"/>
      <c r="W10" s="191"/>
      <c r="X10" s="193"/>
      <c r="Y10" s="193"/>
      <c r="Z10" s="193"/>
      <c r="AA10" s="193"/>
      <c r="AB10" s="178"/>
      <c r="AC10" s="191"/>
      <c r="AD10" s="191"/>
      <c r="AE10" s="191"/>
      <c r="AF10" s="192">
        <f>AF8</f>
        <v>89250</v>
      </c>
    </row>
    <row r="11" spans="1:32" ht="26.25" thickBot="1" x14ac:dyDescent="0.4">
      <c r="A11" s="338"/>
      <c r="B11" s="293"/>
      <c r="C11" s="26"/>
      <c r="D11" s="27"/>
      <c r="E11" s="27"/>
      <c r="F11" s="31"/>
      <c r="G11" s="119"/>
      <c r="H11" s="168"/>
      <c r="M11" s="178"/>
      <c r="W11" s="178"/>
      <c r="X11" s="195"/>
      <c r="Y11" s="195"/>
      <c r="Z11" s="195"/>
      <c r="AA11" s="195"/>
    </row>
    <row r="12" spans="1:32" ht="48.75" customHeight="1" thickBot="1" x14ac:dyDescent="0.4">
      <c r="A12" s="34">
        <v>1</v>
      </c>
      <c r="B12" s="293"/>
      <c r="C12" s="342" t="s">
        <v>105</v>
      </c>
      <c r="D12" s="35" t="s">
        <v>5</v>
      </c>
      <c r="E12" s="274" t="s">
        <v>31</v>
      </c>
      <c r="F12" s="274">
        <v>1</v>
      </c>
      <c r="G12" s="119"/>
      <c r="H12" s="169"/>
      <c r="I12" s="677">
        <v>710000</v>
      </c>
      <c r="J12" s="660">
        <f>ROUND(I12*19%,2)</f>
        <v>134900</v>
      </c>
      <c r="K12" s="660">
        <f>ROUND(I12+J12,2)</f>
        <v>844900</v>
      </c>
      <c r="L12" s="678">
        <f>ROUND(K12*F12,2)</f>
        <v>844900</v>
      </c>
      <c r="M12" s="677"/>
      <c r="N12" s="677">
        <v>750000</v>
      </c>
      <c r="O12" s="660">
        <f>ROUND(N12*19%,2)</f>
        <v>142500</v>
      </c>
      <c r="P12" s="660">
        <f>ROUND(N12+O12,2)</f>
        <v>892500</v>
      </c>
      <c r="Q12" s="678">
        <f>ROUND(P12*F12,2)</f>
        <v>892500</v>
      </c>
      <c r="R12" s="679"/>
      <c r="S12" s="648"/>
      <c r="T12" s="648"/>
      <c r="U12" s="648"/>
      <c r="V12" s="648"/>
      <c r="W12" s="679"/>
      <c r="X12" s="667">
        <f>ROUND(MIN(I12,N12),2)</f>
        <v>710000</v>
      </c>
      <c r="Y12" s="667">
        <f>ROUND(MAX(I12,N12),2)</f>
        <v>750000</v>
      </c>
      <c r="Z12" s="668">
        <f>ROUND(AVERAGE(I12,N12),2)</f>
        <v>730000</v>
      </c>
      <c r="AA12" s="667">
        <f>ROUND(AVERAGE(X12,Z12),2)</f>
        <v>720000</v>
      </c>
      <c r="AB12" s="648"/>
      <c r="AC12" s="677">
        <f>Z12</f>
        <v>730000</v>
      </c>
      <c r="AD12" s="660">
        <f>ROUND(AC12*19%,2)</f>
        <v>138700</v>
      </c>
      <c r="AE12" s="660">
        <f>ROUND(AC12+AD12,2)</f>
        <v>868700</v>
      </c>
      <c r="AF12" s="678">
        <f>ROUND(AE12*F12,2)</f>
        <v>868700</v>
      </c>
    </row>
    <row r="13" spans="1:32" ht="81.75" customHeight="1" thickBot="1" x14ac:dyDescent="0.4">
      <c r="A13" s="34">
        <v>2</v>
      </c>
      <c r="B13" s="293"/>
      <c r="C13" s="302"/>
      <c r="D13" s="35" t="s">
        <v>6</v>
      </c>
      <c r="E13" s="265"/>
      <c r="F13" s="265"/>
      <c r="G13" s="119"/>
      <c r="H13" s="169"/>
      <c r="I13" s="680"/>
      <c r="J13" s="681"/>
      <c r="K13" s="681"/>
      <c r="L13" s="682"/>
      <c r="M13" s="680"/>
      <c r="N13" s="680"/>
      <c r="O13" s="681"/>
      <c r="P13" s="681"/>
      <c r="Q13" s="682"/>
      <c r="R13" s="679"/>
      <c r="S13" s="648"/>
      <c r="T13" s="648"/>
      <c r="U13" s="648"/>
      <c r="V13" s="648"/>
      <c r="W13" s="679"/>
      <c r="X13" s="667"/>
      <c r="Y13" s="667"/>
      <c r="Z13" s="668"/>
      <c r="AA13" s="667"/>
      <c r="AB13" s="648"/>
      <c r="AC13" s="680"/>
      <c r="AD13" s="681"/>
      <c r="AE13" s="681"/>
      <c r="AF13" s="682"/>
    </row>
    <row r="14" spans="1:32" ht="47.25" customHeight="1" thickBot="1" x14ac:dyDescent="0.4">
      <c r="A14" s="34">
        <v>3</v>
      </c>
      <c r="B14" s="293"/>
      <c r="C14" s="302"/>
      <c r="D14" s="35" t="s">
        <v>106</v>
      </c>
      <c r="E14" s="265"/>
      <c r="F14" s="265"/>
      <c r="G14" s="119"/>
      <c r="H14" s="169"/>
      <c r="I14" s="680"/>
      <c r="J14" s="681"/>
      <c r="K14" s="681"/>
      <c r="L14" s="682"/>
      <c r="M14" s="680"/>
      <c r="N14" s="680"/>
      <c r="O14" s="681"/>
      <c r="P14" s="681"/>
      <c r="Q14" s="682"/>
      <c r="R14" s="679"/>
      <c r="S14" s="648"/>
      <c r="T14" s="648"/>
      <c r="U14" s="648"/>
      <c r="V14" s="648"/>
      <c r="W14" s="679"/>
      <c r="X14" s="667"/>
      <c r="Y14" s="667"/>
      <c r="Z14" s="668"/>
      <c r="AA14" s="667"/>
      <c r="AB14" s="648"/>
      <c r="AC14" s="680"/>
      <c r="AD14" s="681"/>
      <c r="AE14" s="681"/>
      <c r="AF14" s="682"/>
    </row>
    <row r="15" spans="1:32" ht="41.25" customHeight="1" thickBot="1" x14ac:dyDescent="0.4">
      <c r="A15" s="34">
        <v>4</v>
      </c>
      <c r="B15" s="293"/>
      <c r="C15" s="302"/>
      <c r="D15" s="35" t="s">
        <v>7</v>
      </c>
      <c r="E15" s="265"/>
      <c r="F15" s="265"/>
      <c r="G15" s="119"/>
      <c r="H15" s="169"/>
      <c r="I15" s="680"/>
      <c r="J15" s="681"/>
      <c r="K15" s="681"/>
      <c r="L15" s="682"/>
      <c r="M15" s="680"/>
      <c r="N15" s="680"/>
      <c r="O15" s="681"/>
      <c r="P15" s="681"/>
      <c r="Q15" s="682"/>
      <c r="R15" s="679"/>
      <c r="S15" s="648"/>
      <c r="T15" s="648"/>
      <c r="U15" s="648"/>
      <c r="V15" s="648"/>
      <c r="W15" s="679"/>
      <c r="X15" s="667"/>
      <c r="Y15" s="667"/>
      <c r="Z15" s="668"/>
      <c r="AA15" s="667"/>
      <c r="AB15" s="648"/>
      <c r="AC15" s="680"/>
      <c r="AD15" s="681"/>
      <c r="AE15" s="681"/>
      <c r="AF15" s="682"/>
    </row>
    <row r="16" spans="1:32" ht="41.25" customHeight="1" thickBot="1" x14ac:dyDescent="0.4">
      <c r="A16" s="34">
        <v>5</v>
      </c>
      <c r="B16" s="293"/>
      <c r="C16" s="302"/>
      <c r="D16" s="35" t="s">
        <v>8</v>
      </c>
      <c r="E16" s="265"/>
      <c r="F16" s="265"/>
      <c r="G16" s="119"/>
      <c r="H16" s="169"/>
      <c r="I16" s="680"/>
      <c r="J16" s="681"/>
      <c r="K16" s="681"/>
      <c r="L16" s="682"/>
      <c r="M16" s="680"/>
      <c r="N16" s="680"/>
      <c r="O16" s="681"/>
      <c r="P16" s="681"/>
      <c r="Q16" s="682"/>
      <c r="R16" s="679"/>
      <c r="S16" s="648"/>
      <c r="T16" s="648"/>
      <c r="U16" s="648"/>
      <c r="V16" s="648"/>
      <c r="W16" s="679"/>
      <c r="X16" s="667"/>
      <c r="Y16" s="667"/>
      <c r="Z16" s="668"/>
      <c r="AA16" s="667"/>
      <c r="AB16" s="648"/>
      <c r="AC16" s="680"/>
      <c r="AD16" s="681"/>
      <c r="AE16" s="681"/>
      <c r="AF16" s="682"/>
    </row>
    <row r="17" spans="1:32" ht="51.75" customHeight="1" thickBot="1" x14ac:dyDescent="0.4">
      <c r="A17" s="34">
        <v>6</v>
      </c>
      <c r="B17" s="293"/>
      <c r="C17" s="302"/>
      <c r="D17" s="35" t="s">
        <v>130</v>
      </c>
      <c r="E17" s="265"/>
      <c r="F17" s="265"/>
      <c r="G17" s="119"/>
      <c r="H17" s="169"/>
      <c r="I17" s="680"/>
      <c r="J17" s="681"/>
      <c r="K17" s="681"/>
      <c r="L17" s="682"/>
      <c r="M17" s="680"/>
      <c r="N17" s="680"/>
      <c r="O17" s="681"/>
      <c r="P17" s="681"/>
      <c r="Q17" s="682"/>
      <c r="R17" s="679"/>
      <c r="S17" s="648"/>
      <c r="T17" s="648"/>
      <c r="U17" s="648"/>
      <c r="V17" s="648"/>
      <c r="W17" s="679"/>
      <c r="X17" s="667"/>
      <c r="Y17" s="667"/>
      <c r="Z17" s="668"/>
      <c r="AA17" s="667"/>
      <c r="AB17" s="648"/>
      <c r="AC17" s="680"/>
      <c r="AD17" s="681"/>
      <c r="AE17" s="681"/>
      <c r="AF17" s="682"/>
    </row>
    <row r="18" spans="1:32" ht="52.5" customHeight="1" thickBot="1" x14ac:dyDescent="0.4">
      <c r="A18" s="34">
        <v>7</v>
      </c>
      <c r="B18" s="293"/>
      <c r="C18" s="302"/>
      <c r="D18" s="35" t="s">
        <v>131</v>
      </c>
      <c r="E18" s="265"/>
      <c r="F18" s="265"/>
      <c r="G18" s="119"/>
      <c r="H18" s="169"/>
      <c r="I18" s="680"/>
      <c r="J18" s="681"/>
      <c r="K18" s="681"/>
      <c r="L18" s="682"/>
      <c r="M18" s="680"/>
      <c r="N18" s="680"/>
      <c r="O18" s="681"/>
      <c r="P18" s="681"/>
      <c r="Q18" s="682"/>
      <c r="R18" s="679"/>
      <c r="S18" s="648"/>
      <c r="T18" s="648"/>
      <c r="U18" s="648"/>
      <c r="V18" s="648"/>
      <c r="W18" s="679"/>
      <c r="X18" s="667"/>
      <c r="Y18" s="667"/>
      <c r="Z18" s="668"/>
      <c r="AA18" s="667"/>
      <c r="AB18" s="648"/>
      <c r="AC18" s="680"/>
      <c r="AD18" s="681"/>
      <c r="AE18" s="681"/>
      <c r="AF18" s="682"/>
    </row>
    <row r="19" spans="1:32" ht="60" customHeight="1" thickBot="1" x14ac:dyDescent="0.35">
      <c r="A19" s="34">
        <v>8</v>
      </c>
      <c r="B19" s="293"/>
      <c r="C19" s="302"/>
      <c r="D19" s="35" t="s">
        <v>10</v>
      </c>
      <c r="E19" s="265"/>
      <c r="F19" s="265"/>
      <c r="G19" s="119"/>
      <c r="I19" s="680"/>
      <c r="J19" s="681"/>
      <c r="K19" s="681"/>
      <c r="L19" s="682"/>
      <c r="M19" s="680"/>
      <c r="N19" s="680"/>
      <c r="O19" s="681"/>
      <c r="P19" s="681"/>
      <c r="Q19" s="682"/>
      <c r="R19" s="679"/>
      <c r="S19" s="648"/>
      <c r="T19" s="648"/>
      <c r="U19" s="648"/>
      <c r="V19" s="648"/>
      <c r="W19" s="648"/>
      <c r="X19" s="667"/>
      <c r="Y19" s="667"/>
      <c r="Z19" s="668"/>
      <c r="AA19" s="667"/>
      <c r="AB19" s="648"/>
      <c r="AC19" s="680"/>
      <c r="AD19" s="681"/>
      <c r="AE19" s="681"/>
      <c r="AF19" s="682"/>
    </row>
    <row r="20" spans="1:32" ht="47.25" customHeight="1" thickBot="1" x14ac:dyDescent="0.35">
      <c r="A20" s="34">
        <v>9</v>
      </c>
      <c r="B20" s="293"/>
      <c r="C20" s="302"/>
      <c r="D20" s="35" t="s">
        <v>94</v>
      </c>
      <c r="E20" s="265"/>
      <c r="F20" s="265"/>
      <c r="G20" s="119"/>
      <c r="I20" s="680"/>
      <c r="J20" s="681"/>
      <c r="K20" s="681"/>
      <c r="L20" s="682"/>
      <c r="M20" s="680"/>
      <c r="N20" s="680"/>
      <c r="O20" s="681"/>
      <c r="P20" s="681"/>
      <c r="Q20" s="682"/>
      <c r="R20" s="679"/>
      <c r="S20" s="648"/>
      <c r="T20" s="648"/>
      <c r="U20" s="648"/>
      <c r="V20" s="648"/>
      <c r="W20" s="648"/>
      <c r="X20" s="667"/>
      <c r="Y20" s="667"/>
      <c r="Z20" s="668"/>
      <c r="AA20" s="667"/>
      <c r="AB20" s="648"/>
      <c r="AC20" s="680"/>
      <c r="AD20" s="681"/>
      <c r="AE20" s="681"/>
      <c r="AF20" s="682"/>
    </row>
    <row r="21" spans="1:32" ht="48" customHeight="1" thickBot="1" x14ac:dyDescent="0.35">
      <c r="A21" s="34">
        <v>10</v>
      </c>
      <c r="B21" s="293"/>
      <c r="C21" s="302"/>
      <c r="D21" s="35" t="s">
        <v>12</v>
      </c>
      <c r="E21" s="265"/>
      <c r="F21" s="265"/>
      <c r="G21" s="119"/>
      <c r="I21" s="680"/>
      <c r="J21" s="681"/>
      <c r="K21" s="681"/>
      <c r="L21" s="682"/>
      <c r="M21" s="680"/>
      <c r="N21" s="680"/>
      <c r="O21" s="681"/>
      <c r="P21" s="681"/>
      <c r="Q21" s="682"/>
      <c r="R21" s="679"/>
      <c r="S21" s="648"/>
      <c r="T21" s="648"/>
      <c r="U21" s="648"/>
      <c r="V21" s="648"/>
      <c r="W21" s="648"/>
      <c r="X21" s="667"/>
      <c r="Y21" s="667"/>
      <c r="Z21" s="668"/>
      <c r="AA21" s="667"/>
      <c r="AB21" s="648"/>
      <c r="AC21" s="680"/>
      <c r="AD21" s="681"/>
      <c r="AE21" s="681"/>
      <c r="AF21" s="682"/>
    </row>
    <row r="22" spans="1:32" ht="40.5" customHeight="1" thickBot="1" x14ac:dyDescent="0.35">
      <c r="A22" s="34">
        <v>11</v>
      </c>
      <c r="B22" s="293"/>
      <c r="C22" s="302"/>
      <c r="D22" s="85" t="s">
        <v>132</v>
      </c>
      <c r="E22" s="266"/>
      <c r="F22" s="266"/>
      <c r="G22" s="119"/>
      <c r="I22" s="683"/>
      <c r="J22" s="670"/>
      <c r="K22" s="670"/>
      <c r="L22" s="684"/>
      <c r="M22" s="683"/>
      <c r="N22" s="683"/>
      <c r="O22" s="670"/>
      <c r="P22" s="670"/>
      <c r="Q22" s="684"/>
      <c r="R22" s="679"/>
      <c r="S22" s="648"/>
      <c r="T22" s="648"/>
      <c r="U22" s="648"/>
      <c r="V22" s="648"/>
      <c r="W22" s="648"/>
      <c r="X22" s="667"/>
      <c r="Y22" s="667"/>
      <c r="Z22" s="668"/>
      <c r="AA22" s="667"/>
      <c r="AB22" s="648"/>
      <c r="AC22" s="683"/>
      <c r="AD22" s="670"/>
      <c r="AE22" s="670"/>
      <c r="AF22" s="684"/>
    </row>
    <row r="23" spans="1:32" ht="41.25" customHeight="1" thickBot="1" x14ac:dyDescent="0.35">
      <c r="A23" s="34">
        <v>12</v>
      </c>
      <c r="B23" s="293"/>
      <c r="C23" s="302"/>
      <c r="D23" s="86" t="s">
        <v>133</v>
      </c>
      <c r="E23" s="274" t="s">
        <v>31</v>
      </c>
      <c r="F23" s="274">
        <v>1</v>
      </c>
      <c r="G23" s="119"/>
      <c r="I23" s="677">
        <v>100000</v>
      </c>
      <c r="J23" s="647">
        <f>ROUND(I23*19%,2)</f>
        <v>19000</v>
      </c>
      <c r="K23" s="647">
        <f>ROUND(I23+J23,2)</f>
        <v>119000</v>
      </c>
      <c r="L23" s="647">
        <f>ROUND(K23*F23,2)</f>
        <v>119000</v>
      </c>
      <c r="M23" s="648"/>
      <c r="N23" s="647">
        <v>160000</v>
      </c>
      <c r="O23" s="647">
        <f>ROUND(N23*19%,2)</f>
        <v>30400</v>
      </c>
      <c r="P23" s="647">
        <f>ROUND(N23+O23,2)</f>
        <v>190400</v>
      </c>
      <c r="Q23" s="647">
        <f>ROUND(P23*F23,2)</f>
        <v>190400</v>
      </c>
      <c r="R23" s="679"/>
      <c r="S23" s="648"/>
      <c r="T23" s="648"/>
      <c r="U23" s="648"/>
      <c r="V23" s="648"/>
      <c r="W23" s="648"/>
      <c r="X23" s="667">
        <f>ROUND(MIN(I23,N23),2)</f>
        <v>100000</v>
      </c>
      <c r="Y23" s="685">
        <f>ROUND(MAX(I23,N23),2)</f>
        <v>160000</v>
      </c>
      <c r="Z23" s="686">
        <f>ROUND(AVERAGE(I23,N23),2)</f>
        <v>130000</v>
      </c>
      <c r="AA23" s="685">
        <f>ROUND(AVERAGE(X23,Z23),2)</f>
        <v>115000</v>
      </c>
      <c r="AB23" s="648"/>
      <c r="AC23" s="687">
        <f>Z23</f>
        <v>130000</v>
      </c>
      <c r="AD23" s="687">
        <f>ROUND(AC23*19%,2)</f>
        <v>24700</v>
      </c>
      <c r="AE23" s="687">
        <f>ROUND(AC23+AD23,2)</f>
        <v>154700</v>
      </c>
      <c r="AF23" s="687">
        <f>ROUND(AE23*F23,2)</f>
        <v>154700</v>
      </c>
    </row>
    <row r="24" spans="1:32" ht="81.75" customHeight="1" thickBot="1" x14ac:dyDescent="0.35">
      <c r="A24" s="34">
        <v>13</v>
      </c>
      <c r="B24" s="293"/>
      <c r="C24" s="302"/>
      <c r="D24" s="86" t="s">
        <v>13</v>
      </c>
      <c r="E24" s="265"/>
      <c r="F24" s="265"/>
      <c r="G24" s="119"/>
      <c r="I24" s="680"/>
      <c r="J24" s="649"/>
      <c r="K24" s="649"/>
      <c r="L24" s="649"/>
      <c r="M24" s="648"/>
      <c r="N24" s="649"/>
      <c r="O24" s="649"/>
      <c r="P24" s="649"/>
      <c r="Q24" s="649"/>
      <c r="R24" s="679"/>
      <c r="S24" s="648"/>
      <c r="T24" s="648"/>
      <c r="U24" s="648"/>
      <c r="V24" s="648"/>
      <c r="W24" s="648"/>
      <c r="X24" s="667"/>
      <c r="Y24" s="685"/>
      <c r="Z24" s="686"/>
      <c r="AA24" s="685"/>
      <c r="AB24" s="648"/>
      <c r="AC24" s="688"/>
      <c r="AD24" s="688"/>
      <c r="AE24" s="688"/>
      <c r="AF24" s="688"/>
    </row>
    <row r="25" spans="1:32" ht="41.25" customHeight="1" thickBot="1" x14ac:dyDescent="0.35">
      <c r="A25" s="34">
        <v>14</v>
      </c>
      <c r="B25" s="293"/>
      <c r="C25" s="302"/>
      <c r="D25" s="86" t="s">
        <v>14</v>
      </c>
      <c r="E25" s="266"/>
      <c r="F25" s="266"/>
      <c r="G25" s="119"/>
      <c r="I25" s="680"/>
      <c r="J25" s="650"/>
      <c r="K25" s="650"/>
      <c r="L25" s="650"/>
      <c r="M25" s="648"/>
      <c r="N25" s="650"/>
      <c r="O25" s="650"/>
      <c r="P25" s="650"/>
      <c r="Q25" s="650"/>
      <c r="R25" s="679"/>
      <c r="S25" s="648"/>
      <c r="T25" s="648"/>
      <c r="U25" s="648"/>
      <c r="V25" s="648"/>
      <c r="W25" s="648"/>
      <c r="X25" s="667"/>
      <c r="Y25" s="685"/>
      <c r="Z25" s="686"/>
      <c r="AA25" s="685"/>
      <c r="AB25" s="648"/>
      <c r="AC25" s="689"/>
      <c r="AD25" s="689"/>
      <c r="AE25" s="689"/>
      <c r="AF25" s="689"/>
    </row>
    <row r="26" spans="1:32" ht="40.5" customHeight="1" thickBot="1" x14ac:dyDescent="0.35">
      <c r="A26" s="161"/>
      <c r="B26" s="293"/>
      <c r="C26" s="299" t="s">
        <v>111</v>
      </c>
      <c r="D26" s="300"/>
      <c r="E26" s="300"/>
      <c r="F26" s="301"/>
      <c r="G26" s="119"/>
      <c r="L26" s="196">
        <f>L12+L23</f>
        <v>963900</v>
      </c>
      <c r="Q26" s="196">
        <f>Q12+Q23</f>
        <v>1082900</v>
      </c>
      <c r="X26" s="195"/>
      <c r="Y26" s="195"/>
      <c r="Z26" s="195"/>
      <c r="AA26" s="195"/>
      <c r="AF26" s="196">
        <f>AF12+AF23</f>
        <v>1023400</v>
      </c>
    </row>
    <row r="27" spans="1:32" ht="21" customHeight="1" thickBot="1" x14ac:dyDescent="0.35">
      <c r="A27" s="161"/>
      <c r="B27" s="293"/>
      <c r="C27" s="37"/>
      <c r="D27" s="33"/>
      <c r="E27" s="33"/>
      <c r="F27" s="31"/>
      <c r="G27" s="119"/>
      <c r="X27" s="195"/>
      <c r="Y27" s="195"/>
      <c r="Z27" s="195"/>
      <c r="AA27" s="195"/>
    </row>
    <row r="28" spans="1:32" ht="45.75" customHeight="1" thickBot="1" x14ac:dyDescent="0.35">
      <c r="A28" s="34">
        <v>1</v>
      </c>
      <c r="B28" s="293"/>
      <c r="C28" s="298" t="s">
        <v>125</v>
      </c>
      <c r="D28" s="35" t="s">
        <v>15</v>
      </c>
      <c r="E28" s="38" t="s">
        <v>31</v>
      </c>
      <c r="F28" s="39">
        <v>1</v>
      </c>
      <c r="G28" s="119"/>
      <c r="I28" s="611">
        <v>5500</v>
      </c>
      <c r="J28" s="175">
        <f>ROUND(I28*19%,2)</f>
        <v>1045</v>
      </c>
      <c r="K28" s="175">
        <f>ROUND(I28+J28,2)</f>
        <v>6545</v>
      </c>
      <c r="L28" s="175">
        <f>ROUND(K28*F28,2)</f>
        <v>6545</v>
      </c>
      <c r="N28" s="612">
        <v>10000</v>
      </c>
      <c r="O28" s="175">
        <f>ROUND(N28*19%,2)</f>
        <v>1900</v>
      </c>
      <c r="P28" s="175">
        <f>ROUND(N28+O28,2)</f>
        <v>11900</v>
      </c>
      <c r="Q28" s="175">
        <f>ROUND(P28*F28,2)</f>
        <v>11900</v>
      </c>
      <c r="X28" s="197">
        <f>ROUND(MIN(I28,N28),2)</f>
        <v>5500</v>
      </c>
      <c r="Y28" s="197">
        <f>ROUND(MAX(I28,N28),2)</f>
        <v>10000</v>
      </c>
      <c r="Z28" s="198">
        <f>ROUND(AVERAGE(I28,N28),2)</f>
        <v>7750</v>
      </c>
      <c r="AA28" s="197">
        <f>ROUND(AVERAGE(X28,Z28),2)</f>
        <v>6625</v>
      </c>
      <c r="AC28" s="175">
        <f>Z28</f>
        <v>7750</v>
      </c>
      <c r="AD28" s="175">
        <f>ROUND(AC28*19%,2)</f>
        <v>1472.5</v>
      </c>
      <c r="AE28" s="175">
        <f>ROUND(AC28+AD28,2)</f>
        <v>9222.5</v>
      </c>
      <c r="AF28" s="175">
        <f>ROUND(AE28*F28,2)</f>
        <v>9222.5</v>
      </c>
    </row>
    <row r="29" spans="1:32" ht="47.25" customHeight="1" thickBot="1" x14ac:dyDescent="0.35">
      <c r="A29" s="34">
        <v>2</v>
      </c>
      <c r="B29" s="293"/>
      <c r="C29" s="265"/>
      <c r="D29" s="35" t="s">
        <v>16</v>
      </c>
      <c r="E29" s="40" t="s">
        <v>31</v>
      </c>
      <c r="F29" s="41">
        <v>1</v>
      </c>
      <c r="G29" s="119"/>
      <c r="I29" s="611">
        <v>48200</v>
      </c>
      <c r="J29" s="175">
        <f t="shared" ref="J29:J45" si="0">ROUND(I29*19%,2)</f>
        <v>9158</v>
      </c>
      <c r="K29" s="175">
        <f t="shared" ref="K29:K45" si="1">ROUND(I29+J29,2)</f>
        <v>57358</v>
      </c>
      <c r="L29" s="175">
        <f t="shared" ref="L29:L45" si="2">ROUND(K29*F29,2)</f>
        <v>57358</v>
      </c>
      <c r="N29" s="612">
        <v>60000</v>
      </c>
      <c r="O29" s="175">
        <f t="shared" ref="O29:O45" si="3">ROUND(N29*19%,2)</f>
        <v>11400</v>
      </c>
      <c r="P29" s="175">
        <f t="shared" ref="P29:P45" si="4">ROUND(N29+O29,2)</f>
        <v>71400</v>
      </c>
      <c r="Q29" s="175">
        <f t="shared" ref="Q29:Q45" si="5">ROUND(P29*F29,2)</f>
        <v>71400</v>
      </c>
      <c r="X29" s="197">
        <f t="shared" ref="X29:X45" si="6">ROUND(MIN(I29,N29),2)</f>
        <v>48200</v>
      </c>
      <c r="Y29" s="197">
        <f t="shared" ref="Y29:Y45" si="7">ROUND(MAX(I29,N29),2)</f>
        <v>60000</v>
      </c>
      <c r="Z29" s="198">
        <f t="shared" ref="Z29:Z45" si="8">ROUND(AVERAGE(I29,N29),2)</f>
        <v>54100</v>
      </c>
      <c r="AA29" s="197">
        <f t="shared" ref="AA29:AA45" si="9">ROUND(AVERAGE(X29,Z29),2)</f>
        <v>51150</v>
      </c>
      <c r="AC29" s="175">
        <f t="shared" ref="AC29:AC45" si="10">Z29</f>
        <v>54100</v>
      </c>
      <c r="AD29" s="175">
        <f t="shared" ref="AD29:AD45" si="11">ROUND(AC29*19%,2)</f>
        <v>10279</v>
      </c>
      <c r="AE29" s="175">
        <f t="shared" ref="AE29:AE45" si="12">ROUND(AC29+AD29,2)</f>
        <v>64379</v>
      </c>
      <c r="AF29" s="175">
        <f t="shared" ref="AF29:AF45" si="13">ROUND(AE29*F29,2)</f>
        <v>64379</v>
      </c>
    </row>
    <row r="30" spans="1:32" ht="39.75" customHeight="1" thickBot="1" x14ac:dyDescent="0.35">
      <c r="A30" s="34">
        <v>3</v>
      </c>
      <c r="B30" s="293"/>
      <c r="C30" s="265"/>
      <c r="D30" s="35" t="s">
        <v>17</v>
      </c>
      <c r="E30" s="40" t="s">
        <v>31</v>
      </c>
      <c r="F30" s="41">
        <v>1</v>
      </c>
      <c r="G30" s="119"/>
      <c r="I30" s="611">
        <v>5500</v>
      </c>
      <c r="J30" s="175">
        <f t="shared" si="0"/>
        <v>1045</v>
      </c>
      <c r="K30" s="175">
        <f t="shared" si="1"/>
        <v>6545</v>
      </c>
      <c r="L30" s="175">
        <f t="shared" si="2"/>
        <v>6545</v>
      </c>
      <c r="N30" s="612">
        <v>10000</v>
      </c>
      <c r="O30" s="175">
        <f t="shared" si="3"/>
        <v>1900</v>
      </c>
      <c r="P30" s="175">
        <f t="shared" si="4"/>
        <v>11900</v>
      </c>
      <c r="Q30" s="175">
        <f t="shared" si="5"/>
        <v>11900</v>
      </c>
      <c r="X30" s="197">
        <f t="shared" si="6"/>
        <v>5500</v>
      </c>
      <c r="Y30" s="197">
        <f t="shared" si="7"/>
        <v>10000</v>
      </c>
      <c r="Z30" s="198">
        <f t="shared" si="8"/>
        <v>7750</v>
      </c>
      <c r="AA30" s="197">
        <f t="shared" si="9"/>
        <v>6625</v>
      </c>
      <c r="AC30" s="175">
        <f t="shared" si="10"/>
        <v>7750</v>
      </c>
      <c r="AD30" s="175">
        <f t="shared" si="11"/>
        <v>1472.5</v>
      </c>
      <c r="AE30" s="175">
        <f t="shared" si="12"/>
        <v>9222.5</v>
      </c>
      <c r="AF30" s="175">
        <f t="shared" si="13"/>
        <v>9222.5</v>
      </c>
    </row>
    <row r="31" spans="1:32" ht="47.25" customHeight="1" thickBot="1" x14ac:dyDescent="0.35">
      <c r="A31" s="34">
        <v>4</v>
      </c>
      <c r="B31" s="293"/>
      <c r="C31" s="265"/>
      <c r="D31" s="35" t="s">
        <v>18</v>
      </c>
      <c r="E31" s="40" t="s">
        <v>31</v>
      </c>
      <c r="F31" s="41">
        <v>1</v>
      </c>
      <c r="G31" s="119"/>
      <c r="I31" s="611">
        <v>5000</v>
      </c>
      <c r="J31" s="175">
        <f t="shared" si="0"/>
        <v>950</v>
      </c>
      <c r="K31" s="175">
        <f t="shared" si="1"/>
        <v>5950</v>
      </c>
      <c r="L31" s="175">
        <f t="shared" si="2"/>
        <v>5950</v>
      </c>
      <c r="N31" s="612">
        <v>10000</v>
      </c>
      <c r="O31" s="175">
        <f t="shared" si="3"/>
        <v>1900</v>
      </c>
      <c r="P31" s="175">
        <f t="shared" si="4"/>
        <v>11900</v>
      </c>
      <c r="Q31" s="175">
        <f t="shared" si="5"/>
        <v>11900</v>
      </c>
      <c r="X31" s="197">
        <f t="shared" si="6"/>
        <v>5000</v>
      </c>
      <c r="Y31" s="197">
        <f t="shared" si="7"/>
        <v>10000</v>
      </c>
      <c r="Z31" s="198">
        <f t="shared" si="8"/>
        <v>7500</v>
      </c>
      <c r="AA31" s="197">
        <f t="shared" si="9"/>
        <v>6250</v>
      </c>
      <c r="AC31" s="175">
        <f t="shared" si="10"/>
        <v>7500</v>
      </c>
      <c r="AD31" s="175">
        <f t="shared" si="11"/>
        <v>1425</v>
      </c>
      <c r="AE31" s="175">
        <f t="shared" si="12"/>
        <v>8925</v>
      </c>
      <c r="AF31" s="175">
        <f t="shared" si="13"/>
        <v>8925</v>
      </c>
    </row>
    <row r="32" spans="1:32" ht="61.5" customHeight="1" thickBot="1" x14ac:dyDescent="0.35">
      <c r="A32" s="34">
        <v>5</v>
      </c>
      <c r="B32" s="293"/>
      <c r="C32" s="265"/>
      <c r="D32" s="35" t="s">
        <v>19</v>
      </c>
      <c r="E32" s="40" t="s">
        <v>31</v>
      </c>
      <c r="F32" s="41">
        <v>1</v>
      </c>
      <c r="G32" s="119"/>
      <c r="I32" s="611">
        <v>4000</v>
      </c>
      <c r="J32" s="175">
        <f t="shared" si="0"/>
        <v>760</v>
      </c>
      <c r="K32" s="175">
        <f t="shared" si="1"/>
        <v>4760</v>
      </c>
      <c r="L32" s="175">
        <f t="shared" si="2"/>
        <v>4760</v>
      </c>
      <c r="N32" s="612">
        <v>10000</v>
      </c>
      <c r="O32" s="175">
        <f t="shared" si="3"/>
        <v>1900</v>
      </c>
      <c r="P32" s="175">
        <f t="shared" si="4"/>
        <v>11900</v>
      </c>
      <c r="Q32" s="175">
        <f t="shared" si="5"/>
        <v>11900</v>
      </c>
      <c r="X32" s="197">
        <f t="shared" si="6"/>
        <v>4000</v>
      </c>
      <c r="Y32" s="197">
        <f t="shared" si="7"/>
        <v>10000</v>
      </c>
      <c r="Z32" s="198">
        <f t="shared" si="8"/>
        <v>7000</v>
      </c>
      <c r="AA32" s="197">
        <f t="shared" si="9"/>
        <v>5500</v>
      </c>
      <c r="AC32" s="175">
        <f t="shared" si="10"/>
        <v>7000</v>
      </c>
      <c r="AD32" s="175">
        <f t="shared" si="11"/>
        <v>1330</v>
      </c>
      <c r="AE32" s="175">
        <f t="shared" si="12"/>
        <v>8330</v>
      </c>
      <c r="AF32" s="175">
        <f t="shared" si="13"/>
        <v>8330</v>
      </c>
    </row>
    <row r="33" spans="1:32" ht="41.25" customHeight="1" thickBot="1" x14ac:dyDescent="0.35">
      <c r="A33" s="34">
        <v>6</v>
      </c>
      <c r="B33" s="293"/>
      <c r="C33" s="265"/>
      <c r="D33" s="35" t="s">
        <v>20</v>
      </c>
      <c r="E33" s="40" t="s">
        <v>31</v>
      </c>
      <c r="F33" s="41">
        <v>1</v>
      </c>
      <c r="G33" s="119"/>
      <c r="I33" s="611">
        <v>4000</v>
      </c>
      <c r="J33" s="175">
        <f t="shared" si="0"/>
        <v>760</v>
      </c>
      <c r="K33" s="175">
        <f t="shared" si="1"/>
        <v>4760</v>
      </c>
      <c r="L33" s="175">
        <f t="shared" si="2"/>
        <v>4760</v>
      </c>
      <c r="N33" s="612">
        <v>15000</v>
      </c>
      <c r="O33" s="175">
        <f t="shared" si="3"/>
        <v>2850</v>
      </c>
      <c r="P33" s="175">
        <f t="shared" si="4"/>
        <v>17850</v>
      </c>
      <c r="Q33" s="175">
        <f t="shared" si="5"/>
        <v>17850</v>
      </c>
      <c r="X33" s="197">
        <f t="shared" si="6"/>
        <v>4000</v>
      </c>
      <c r="Y33" s="197">
        <f t="shared" si="7"/>
        <v>15000</v>
      </c>
      <c r="Z33" s="198">
        <f t="shared" si="8"/>
        <v>9500</v>
      </c>
      <c r="AA33" s="197">
        <f t="shared" si="9"/>
        <v>6750</v>
      </c>
      <c r="AC33" s="175">
        <f t="shared" si="10"/>
        <v>9500</v>
      </c>
      <c r="AD33" s="175">
        <f t="shared" si="11"/>
        <v>1805</v>
      </c>
      <c r="AE33" s="175">
        <f t="shared" si="12"/>
        <v>11305</v>
      </c>
      <c r="AF33" s="175">
        <f t="shared" si="13"/>
        <v>11305</v>
      </c>
    </row>
    <row r="34" spans="1:32" ht="39" customHeight="1" thickBot="1" x14ac:dyDescent="0.35">
      <c r="A34" s="34">
        <v>7</v>
      </c>
      <c r="B34" s="293"/>
      <c r="C34" s="265"/>
      <c r="D34" s="35" t="s">
        <v>21</v>
      </c>
      <c r="E34" s="40" t="s">
        <v>31</v>
      </c>
      <c r="F34" s="41">
        <v>1</v>
      </c>
      <c r="G34" s="119"/>
      <c r="I34" s="611">
        <v>4000</v>
      </c>
      <c r="J34" s="175">
        <f t="shared" si="0"/>
        <v>760</v>
      </c>
      <c r="K34" s="175">
        <f t="shared" si="1"/>
        <v>4760</v>
      </c>
      <c r="L34" s="175">
        <f t="shared" si="2"/>
        <v>4760</v>
      </c>
      <c r="N34" s="612">
        <v>10000</v>
      </c>
      <c r="O34" s="175">
        <f t="shared" si="3"/>
        <v>1900</v>
      </c>
      <c r="P34" s="175">
        <f t="shared" si="4"/>
        <v>11900</v>
      </c>
      <c r="Q34" s="175">
        <f t="shared" si="5"/>
        <v>11900</v>
      </c>
      <c r="X34" s="197">
        <f t="shared" si="6"/>
        <v>4000</v>
      </c>
      <c r="Y34" s="197">
        <f t="shared" si="7"/>
        <v>10000</v>
      </c>
      <c r="Z34" s="198">
        <f t="shared" si="8"/>
        <v>7000</v>
      </c>
      <c r="AA34" s="197">
        <f t="shared" si="9"/>
        <v>5500</v>
      </c>
      <c r="AC34" s="175">
        <f t="shared" si="10"/>
        <v>7000</v>
      </c>
      <c r="AD34" s="175">
        <f t="shared" si="11"/>
        <v>1330</v>
      </c>
      <c r="AE34" s="175">
        <f t="shared" si="12"/>
        <v>8330</v>
      </c>
      <c r="AF34" s="175">
        <f t="shared" si="13"/>
        <v>8330</v>
      </c>
    </row>
    <row r="35" spans="1:32" ht="61.5" thickBot="1" x14ac:dyDescent="0.35">
      <c r="A35" s="34">
        <v>8</v>
      </c>
      <c r="B35" s="293"/>
      <c r="C35" s="265"/>
      <c r="D35" s="35" t="s">
        <v>22</v>
      </c>
      <c r="E35" s="40" t="s">
        <v>31</v>
      </c>
      <c r="F35" s="41">
        <v>1</v>
      </c>
      <c r="I35" s="611">
        <v>3200</v>
      </c>
      <c r="J35" s="175">
        <f t="shared" si="0"/>
        <v>608</v>
      </c>
      <c r="K35" s="175">
        <f t="shared" si="1"/>
        <v>3808</v>
      </c>
      <c r="L35" s="175">
        <f t="shared" si="2"/>
        <v>3808</v>
      </c>
      <c r="N35" s="612">
        <v>10000</v>
      </c>
      <c r="O35" s="175">
        <f t="shared" si="3"/>
        <v>1900</v>
      </c>
      <c r="P35" s="175">
        <f t="shared" si="4"/>
        <v>11900</v>
      </c>
      <c r="Q35" s="175">
        <f t="shared" si="5"/>
        <v>11900</v>
      </c>
      <c r="X35" s="197">
        <f t="shared" si="6"/>
        <v>3200</v>
      </c>
      <c r="Y35" s="197">
        <f t="shared" si="7"/>
        <v>10000</v>
      </c>
      <c r="Z35" s="198">
        <f t="shared" si="8"/>
        <v>6600</v>
      </c>
      <c r="AA35" s="197">
        <f t="shared" si="9"/>
        <v>4900</v>
      </c>
      <c r="AC35" s="175">
        <f t="shared" si="10"/>
        <v>6600</v>
      </c>
      <c r="AD35" s="175">
        <f t="shared" si="11"/>
        <v>1254</v>
      </c>
      <c r="AE35" s="175">
        <f t="shared" si="12"/>
        <v>7854</v>
      </c>
      <c r="AF35" s="175">
        <f t="shared" si="13"/>
        <v>7854</v>
      </c>
    </row>
    <row r="36" spans="1:32" ht="61.5" thickBot="1" x14ac:dyDescent="0.35">
      <c r="A36" s="34">
        <v>9</v>
      </c>
      <c r="B36" s="293"/>
      <c r="C36" s="265"/>
      <c r="D36" s="35" t="s">
        <v>23</v>
      </c>
      <c r="E36" s="40" t="s">
        <v>31</v>
      </c>
      <c r="F36" s="41">
        <v>1</v>
      </c>
      <c r="I36" s="611">
        <v>4100</v>
      </c>
      <c r="J36" s="175">
        <f t="shared" si="0"/>
        <v>779</v>
      </c>
      <c r="K36" s="175">
        <f t="shared" si="1"/>
        <v>4879</v>
      </c>
      <c r="L36" s="175">
        <f t="shared" si="2"/>
        <v>4879</v>
      </c>
      <c r="N36" s="612">
        <v>10000</v>
      </c>
      <c r="O36" s="175">
        <f t="shared" si="3"/>
        <v>1900</v>
      </c>
      <c r="P36" s="175">
        <f t="shared" si="4"/>
        <v>11900</v>
      </c>
      <c r="Q36" s="175">
        <f t="shared" si="5"/>
        <v>11900</v>
      </c>
      <c r="X36" s="197">
        <f t="shared" si="6"/>
        <v>4100</v>
      </c>
      <c r="Y36" s="197">
        <f t="shared" si="7"/>
        <v>10000</v>
      </c>
      <c r="Z36" s="198">
        <f t="shared" si="8"/>
        <v>7050</v>
      </c>
      <c r="AA36" s="197">
        <f t="shared" si="9"/>
        <v>5575</v>
      </c>
      <c r="AC36" s="175">
        <f t="shared" si="10"/>
        <v>7050</v>
      </c>
      <c r="AD36" s="175">
        <f t="shared" si="11"/>
        <v>1339.5</v>
      </c>
      <c r="AE36" s="175">
        <f t="shared" si="12"/>
        <v>8389.5</v>
      </c>
      <c r="AF36" s="175">
        <f t="shared" si="13"/>
        <v>8389.5</v>
      </c>
    </row>
    <row r="37" spans="1:32" ht="37.5" customHeight="1" thickBot="1" x14ac:dyDescent="0.35">
      <c r="A37" s="34">
        <v>10</v>
      </c>
      <c r="B37" s="293"/>
      <c r="C37" s="265"/>
      <c r="D37" s="35" t="s">
        <v>24</v>
      </c>
      <c r="E37" s="40" t="s">
        <v>31</v>
      </c>
      <c r="F37" s="41">
        <v>1</v>
      </c>
      <c r="I37" s="611">
        <v>2800</v>
      </c>
      <c r="J37" s="175">
        <f t="shared" si="0"/>
        <v>532</v>
      </c>
      <c r="K37" s="175">
        <f t="shared" si="1"/>
        <v>3332</v>
      </c>
      <c r="L37" s="175">
        <f t="shared" si="2"/>
        <v>3332</v>
      </c>
      <c r="N37" s="612">
        <v>10000</v>
      </c>
      <c r="O37" s="175">
        <f t="shared" si="3"/>
        <v>1900</v>
      </c>
      <c r="P37" s="175">
        <f t="shared" si="4"/>
        <v>11900</v>
      </c>
      <c r="Q37" s="175">
        <f t="shared" si="5"/>
        <v>11900</v>
      </c>
      <c r="X37" s="197">
        <f t="shared" si="6"/>
        <v>2800</v>
      </c>
      <c r="Y37" s="197">
        <f t="shared" si="7"/>
        <v>10000</v>
      </c>
      <c r="Z37" s="198">
        <f t="shared" si="8"/>
        <v>6400</v>
      </c>
      <c r="AA37" s="197">
        <f t="shared" si="9"/>
        <v>4600</v>
      </c>
      <c r="AC37" s="175">
        <f t="shared" si="10"/>
        <v>6400</v>
      </c>
      <c r="AD37" s="175">
        <f t="shared" si="11"/>
        <v>1216</v>
      </c>
      <c r="AE37" s="175">
        <f t="shared" si="12"/>
        <v>7616</v>
      </c>
      <c r="AF37" s="175">
        <f t="shared" si="13"/>
        <v>7616</v>
      </c>
    </row>
    <row r="38" spans="1:32" ht="39.75" customHeight="1" thickBot="1" x14ac:dyDescent="0.35">
      <c r="A38" s="34">
        <v>11</v>
      </c>
      <c r="B38" s="293"/>
      <c r="C38" s="265"/>
      <c r="D38" s="35" t="s">
        <v>25</v>
      </c>
      <c r="E38" s="40" t="s">
        <v>31</v>
      </c>
      <c r="F38" s="41">
        <v>1</v>
      </c>
      <c r="I38" s="611">
        <v>2800</v>
      </c>
      <c r="J38" s="175">
        <f t="shared" si="0"/>
        <v>532</v>
      </c>
      <c r="K38" s="175">
        <f t="shared" si="1"/>
        <v>3332</v>
      </c>
      <c r="L38" s="175">
        <f t="shared" si="2"/>
        <v>3332</v>
      </c>
      <c r="N38" s="612">
        <v>10000</v>
      </c>
      <c r="O38" s="175">
        <f t="shared" si="3"/>
        <v>1900</v>
      </c>
      <c r="P38" s="175">
        <f t="shared" si="4"/>
        <v>11900</v>
      </c>
      <c r="Q38" s="175">
        <f t="shared" si="5"/>
        <v>11900</v>
      </c>
      <c r="X38" s="197">
        <f t="shared" si="6"/>
        <v>2800</v>
      </c>
      <c r="Y38" s="197">
        <f t="shared" si="7"/>
        <v>10000</v>
      </c>
      <c r="Z38" s="198">
        <f t="shared" si="8"/>
        <v>6400</v>
      </c>
      <c r="AA38" s="197">
        <f t="shared" si="9"/>
        <v>4600</v>
      </c>
      <c r="AC38" s="175">
        <f t="shared" si="10"/>
        <v>6400</v>
      </c>
      <c r="AD38" s="175">
        <f t="shared" si="11"/>
        <v>1216</v>
      </c>
      <c r="AE38" s="175">
        <f t="shared" si="12"/>
        <v>7616</v>
      </c>
      <c r="AF38" s="175">
        <f t="shared" si="13"/>
        <v>7616</v>
      </c>
    </row>
    <row r="39" spans="1:32" ht="45.75" customHeight="1" thickBot="1" x14ac:dyDescent="0.35">
      <c r="A39" s="34">
        <v>12</v>
      </c>
      <c r="B39" s="293"/>
      <c r="C39" s="265"/>
      <c r="D39" s="35" t="s">
        <v>26</v>
      </c>
      <c r="E39" s="40" t="s">
        <v>31</v>
      </c>
      <c r="F39" s="41">
        <v>1</v>
      </c>
      <c r="I39" s="611">
        <v>52800</v>
      </c>
      <c r="J39" s="175">
        <f t="shared" si="0"/>
        <v>10032</v>
      </c>
      <c r="K39" s="175">
        <f t="shared" si="1"/>
        <v>62832</v>
      </c>
      <c r="L39" s="175">
        <f t="shared" si="2"/>
        <v>62832</v>
      </c>
      <c r="N39" s="612">
        <v>80000</v>
      </c>
      <c r="O39" s="175">
        <f t="shared" si="3"/>
        <v>15200</v>
      </c>
      <c r="P39" s="175">
        <f t="shared" si="4"/>
        <v>95200</v>
      </c>
      <c r="Q39" s="175">
        <f t="shared" si="5"/>
        <v>95200</v>
      </c>
      <c r="X39" s="197">
        <f t="shared" si="6"/>
        <v>52800</v>
      </c>
      <c r="Y39" s="197">
        <f t="shared" si="7"/>
        <v>80000</v>
      </c>
      <c r="Z39" s="198">
        <f t="shared" si="8"/>
        <v>66400</v>
      </c>
      <c r="AA39" s="197">
        <f t="shared" si="9"/>
        <v>59600</v>
      </c>
      <c r="AC39" s="175">
        <f t="shared" si="10"/>
        <v>66400</v>
      </c>
      <c r="AD39" s="175">
        <f t="shared" si="11"/>
        <v>12616</v>
      </c>
      <c r="AE39" s="175">
        <f t="shared" si="12"/>
        <v>79016</v>
      </c>
      <c r="AF39" s="175">
        <f t="shared" si="13"/>
        <v>79016</v>
      </c>
    </row>
    <row r="40" spans="1:32" ht="47.25" customHeight="1" thickBot="1" x14ac:dyDescent="0.35">
      <c r="A40" s="34">
        <v>13</v>
      </c>
      <c r="B40" s="293"/>
      <c r="C40" s="265"/>
      <c r="D40" s="35" t="s">
        <v>11</v>
      </c>
      <c r="E40" s="40" t="s">
        <v>31</v>
      </c>
      <c r="F40" s="41">
        <v>1</v>
      </c>
      <c r="I40" s="611">
        <v>66000</v>
      </c>
      <c r="J40" s="175">
        <f t="shared" si="0"/>
        <v>12540</v>
      </c>
      <c r="K40" s="175">
        <f t="shared" si="1"/>
        <v>78540</v>
      </c>
      <c r="L40" s="175">
        <f t="shared" si="2"/>
        <v>78540</v>
      </c>
      <c r="N40" s="612">
        <v>75000</v>
      </c>
      <c r="O40" s="175">
        <f t="shared" si="3"/>
        <v>14250</v>
      </c>
      <c r="P40" s="175">
        <f t="shared" si="4"/>
        <v>89250</v>
      </c>
      <c r="Q40" s="175">
        <f t="shared" si="5"/>
        <v>89250</v>
      </c>
      <c r="X40" s="197">
        <f t="shared" si="6"/>
        <v>66000</v>
      </c>
      <c r="Y40" s="197">
        <f t="shared" si="7"/>
        <v>75000</v>
      </c>
      <c r="Z40" s="198">
        <f t="shared" si="8"/>
        <v>70500</v>
      </c>
      <c r="AA40" s="197">
        <f t="shared" si="9"/>
        <v>68250</v>
      </c>
      <c r="AC40" s="175">
        <f t="shared" si="10"/>
        <v>70500</v>
      </c>
      <c r="AD40" s="175">
        <f t="shared" si="11"/>
        <v>13395</v>
      </c>
      <c r="AE40" s="175">
        <f t="shared" si="12"/>
        <v>83895</v>
      </c>
      <c r="AF40" s="175">
        <f t="shared" si="13"/>
        <v>83895</v>
      </c>
    </row>
    <row r="41" spans="1:32" ht="39.75" customHeight="1" thickBot="1" x14ac:dyDescent="0.35">
      <c r="A41" s="34">
        <v>14</v>
      </c>
      <c r="B41" s="293"/>
      <c r="C41" s="265"/>
      <c r="D41" s="35" t="s">
        <v>12</v>
      </c>
      <c r="E41" s="40" t="s">
        <v>31</v>
      </c>
      <c r="F41" s="41">
        <v>1</v>
      </c>
      <c r="I41" s="611">
        <v>90000</v>
      </c>
      <c r="J41" s="175">
        <f t="shared" si="0"/>
        <v>17100</v>
      </c>
      <c r="K41" s="175">
        <f t="shared" si="1"/>
        <v>107100</v>
      </c>
      <c r="L41" s="175">
        <f t="shared" si="2"/>
        <v>107100</v>
      </c>
      <c r="N41" s="612">
        <v>90000</v>
      </c>
      <c r="O41" s="175">
        <f t="shared" si="3"/>
        <v>17100</v>
      </c>
      <c r="P41" s="175">
        <f t="shared" si="4"/>
        <v>107100</v>
      </c>
      <c r="Q41" s="175">
        <f t="shared" si="5"/>
        <v>107100</v>
      </c>
      <c r="X41" s="197">
        <f t="shared" si="6"/>
        <v>90000</v>
      </c>
      <c r="Y41" s="197">
        <f t="shared" si="7"/>
        <v>90000</v>
      </c>
      <c r="Z41" s="198">
        <f t="shared" si="8"/>
        <v>90000</v>
      </c>
      <c r="AA41" s="197">
        <f t="shared" si="9"/>
        <v>90000</v>
      </c>
      <c r="AC41" s="175">
        <f t="shared" si="10"/>
        <v>90000</v>
      </c>
      <c r="AD41" s="175">
        <f t="shared" si="11"/>
        <v>17100</v>
      </c>
      <c r="AE41" s="175">
        <f t="shared" si="12"/>
        <v>107100</v>
      </c>
      <c r="AF41" s="175">
        <f t="shared" si="13"/>
        <v>107100</v>
      </c>
    </row>
    <row r="42" spans="1:32" ht="46.5" customHeight="1" thickBot="1" x14ac:dyDescent="0.35">
      <c r="A42" s="34">
        <v>15</v>
      </c>
      <c r="B42" s="293"/>
      <c r="C42" s="265"/>
      <c r="D42" s="35" t="s">
        <v>27</v>
      </c>
      <c r="E42" s="40" t="s">
        <v>31</v>
      </c>
      <c r="F42" s="41">
        <v>1</v>
      </c>
      <c r="I42" s="611">
        <v>12000</v>
      </c>
      <c r="J42" s="175">
        <f t="shared" si="0"/>
        <v>2280</v>
      </c>
      <c r="K42" s="175">
        <f t="shared" si="1"/>
        <v>14280</v>
      </c>
      <c r="L42" s="175">
        <f t="shared" si="2"/>
        <v>14280</v>
      </c>
      <c r="N42" s="612">
        <v>20000</v>
      </c>
      <c r="O42" s="175">
        <f t="shared" si="3"/>
        <v>3800</v>
      </c>
      <c r="P42" s="175">
        <f t="shared" si="4"/>
        <v>23800</v>
      </c>
      <c r="Q42" s="175">
        <f t="shared" si="5"/>
        <v>23800</v>
      </c>
      <c r="X42" s="197">
        <f t="shared" si="6"/>
        <v>12000</v>
      </c>
      <c r="Y42" s="197">
        <f t="shared" si="7"/>
        <v>20000</v>
      </c>
      <c r="Z42" s="198">
        <f t="shared" si="8"/>
        <v>16000</v>
      </c>
      <c r="AA42" s="197">
        <f t="shared" si="9"/>
        <v>14000</v>
      </c>
      <c r="AC42" s="175">
        <f t="shared" si="10"/>
        <v>16000</v>
      </c>
      <c r="AD42" s="175">
        <f t="shared" si="11"/>
        <v>3040</v>
      </c>
      <c r="AE42" s="175">
        <f t="shared" si="12"/>
        <v>19040</v>
      </c>
      <c r="AF42" s="175">
        <f t="shared" si="13"/>
        <v>19040</v>
      </c>
    </row>
    <row r="43" spans="1:32" ht="60.75" customHeight="1" thickBot="1" x14ac:dyDescent="0.35">
      <c r="A43" s="34">
        <v>16</v>
      </c>
      <c r="B43" s="293"/>
      <c r="C43" s="265"/>
      <c r="D43" s="35" t="s">
        <v>28</v>
      </c>
      <c r="E43" s="40" t="s">
        <v>31</v>
      </c>
      <c r="F43" s="41">
        <v>1</v>
      </c>
      <c r="I43" s="611">
        <v>48000</v>
      </c>
      <c r="J43" s="175">
        <f t="shared" si="0"/>
        <v>9120</v>
      </c>
      <c r="K43" s="175">
        <f t="shared" si="1"/>
        <v>57120</v>
      </c>
      <c r="L43" s="175">
        <f t="shared" si="2"/>
        <v>57120</v>
      </c>
      <c r="N43" s="612">
        <v>90000</v>
      </c>
      <c r="O43" s="175">
        <f t="shared" si="3"/>
        <v>17100</v>
      </c>
      <c r="P43" s="175">
        <f t="shared" si="4"/>
        <v>107100</v>
      </c>
      <c r="Q43" s="175">
        <f t="shared" si="5"/>
        <v>107100</v>
      </c>
      <c r="X43" s="197">
        <f t="shared" si="6"/>
        <v>48000</v>
      </c>
      <c r="Y43" s="197">
        <f t="shared" si="7"/>
        <v>90000</v>
      </c>
      <c r="Z43" s="198">
        <f t="shared" si="8"/>
        <v>69000</v>
      </c>
      <c r="AA43" s="197">
        <f t="shared" si="9"/>
        <v>58500</v>
      </c>
      <c r="AC43" s="175">
        <f t="shared" si="10"/>
        <v>69000</v>
      </c>
      <c r="AD43" s="175">
        <f t="shared" si="11"/>
        <v>13110</v>
      </c>
      <c r="AE43" s="175">
        <f t="shared" si="12"/>
        <v>82110</v>
      </c>
      <c r="AF43" s="175">
        <f t="shared" si="13"/>
        <v>82110</v>
      </c>
    </row>
    <row r="44" spans="1:32" ht="46.5" customHeight="1" thickBot="1" x14ac:dyDescent="0.35">
      <c r="A44" s="34">
        <v>17</v>
      </c>
      <c r="B44" s="293"/>
      <c r="C44" s="265"/>
      <c r="D44" s="35" t="s">
        <v>139</v>
      </c>
      <c r="E44" s="40" t="s">
        <v>31</v>
      </c>
      <c r="F44" s="41">
        <v>1</v>
      </c>
      <c r="I44" s="611">
        <v>24600</v>
      </c>
      <c r="J44" s="175">
        <f t="shared" si="0"/>
        <v>4674</v>
      </c>
      <c r="K44" s="175">
        <f t="shared" si="1"/>
        <v>29274</v>
      </c>
      <c r="L44" s="175">
        <f t="shared" si="2"/>
        <v>29274</v>
      </c>
      <c r="N44" s="612">
        <v>40000</v>
      </c>
      <c r="O44" s="175">
        <f t="shared" si="3"/>
        <v>7600</v>
      </c>
      <c r="P44" s="175">
        <f t="shared" si="4"/>
        <v>47600</v>
      </c>
      <c r="Q44" s="175">
        <f t="shared" si="5"/>
        <v>47600</v>
      </c>
      <c r="X44" s="197">
        <f t="shared" si="6"/>
        <v>24600</v>
      </c>
      <c r="Y44" s="197">
        <f t="shared" si="7"/>
        <v>40000</v>
      </c>
      <c r="Z44" s="198">
        <f t="shared" si="8"/>
        <v>32300</v>
      </c>
      <c r="AA44" s="197">
        <f t="shared" si="9"/>
        <v>28450</v>
      </c>
      <c r="AC44" s="175">
        <f t="shared" si="10"/>
        <v>32300</v>
      </c>
      <c r="AD44" s="175">
        <f t="shared" si="11"/>
        <v>6137</v>
      </c>
      <c r="AE44" s="175">
        <f t="shared" si="12"/>
        <v>38437</v>
      </c>
      <c r="AF44" s="175">
        <f t="shared" si="13"/>
        <v>38437</v>
      </c>
    </row>
    <row r="45" spans="1:32" ht="45" customHeight="1" thickBot="1" x14ac:dyDescent="0.35">
      <c r="A45" s="34">
        <v>18</v>
      </c>
      <c r="B45" s="293"/>
      <c r="C45" s="266"/>
      <c r="D45" s="35" t="s">
        <v>14</v>
      </c>
      <c r="E45" s="42" t="s">
        <v>31</v>
      </c>
      <c r="F45" s="43">
        <v>1</v>
      </c>
      <c r="I45" s="611">
        <v>63100</v>
      </c>
      <c r="J45" s="175">
        <f t="shared" si="0"/>
        <v>11989</v>
      </c>
      <c r="K45" s="175">
        <f t="shared" si="1"/>
        <v>75089</v>
      </c>
      <c r="L45" s="613">
        <f t="shared" si="2"/>
        <v>75089</v>
      </c>
      <c r="N45" s="612">
        <v>90000</v>
      </c>
      <c r="O45" s="175">
        <f t="shared" si="3"/>
        <v>17100</v>
      </c>
      <c r="P45" s="175">
        <f t="shared" si="4"/>
        <v>107100</v>
      </c>
      <c r="Q45" s="175">
        <f t="shared" si="5"/>
        <v>107100</v>
      </c>
      <c r="X45" s="197">
        <f t="shared" si="6"/>
        <v>63100</v>
      </c>
      <c r="Y45" s="197">
        <f t="shared" si="7"/>
        <v>90000</v>
      </c>
      <c r="Z45" s="198">
        <f t="shared" si="8"/>
        <v>76550</v>
      </c>
      <c r="AA45" s="197">
        <f t="shared" si="9"/>
        <v>69825</v>
      </c>
      <c r="AC45" s="175">
        <f t="shared" si="10"/>
        <v>76550</v>
      </c>
      <c r="AD45" s="175">
        <f t="shared" si="11"/>
        <v>14544.5</v>
      </c>
      <c r="AE45" s="175">
        <f t="shared" si="12"/>
        <v>91094.5</v>
      </c>
      <c r="AF45" s="175">
        <f t="shared" si="13"/>
        <v>91094.5</v>
      </c>
    </row>
    <row r="46" spans="1:32" ht="61.5" customHeight="1" thickBot="1" x14ac:dyDescent="0.35">
      <c r="A46" s="33"/>
      <c r="B46" s="332"/>
      <c r="C46" s="267" t="s">
        <v>114</v>
      </c>
      <c r="D46" s="268"/>
      <c r="E46" s="268"/>
      <c r="F46" s="269"/>
      <c r="I46" s="199"/>
      <c r="J46" s="200"/>
      <c r="K46" s="200"/>
      <c r="L46" s="196">
        <f>SUM(L28:L45)</f>
        <v>530264</v>
      </c>
      <c r="N46" s="200"/>
      <c r="O46" s="200"/>
      <c r="P46" s="200"/>
      <c r="Q46" s="196">
        <f>SUM(Q28:Q45)</f>
        <v>773500</v>
      </c>
      <c r="X46" s="195"/>
      <c r="Y46" s="195"/>
      <c r="Z46" s="195"/>
      <c r="AA46" s="195"/>
      <c r="AC46" s="200"/>
      <c r="AD46" s="200"/>
      <c r="AE46" s="200"/>
      <c r="AF46" s="196">
        <f>SUM(AF28:AF45)</f>
        <v>651882</v>
      </c>
    </row>
    <row r="47" spans="1:32" ht="60.75" customHeight="1" thickBot="1" x14ac:dyDescent="0.35">
      <c r="I47" s="194"/>
      <c r="J47" s="254" t="s">
        <v>198</v>
      </c>
      <c r="K47" s="255"/>
      <c r="L47" s="201">
        <f>L10+L26+L46</f>
        <v>1589364</v>
      </c>
      <c r="O47" s="254" t="s">
        <v>198</v>
      </c>
      <c r="P47" s="255"/>
      <c r="Q47" s="201">
        <f>Q10+Q26+Q46</f>
        <v>1939700</v>
      </c>
      <c r="X47" s="195"/>
      <c r="Y47" s="195"/>
      <c r="Z47" s="195"/>
      <c r="AA47" s="195"/>
      <c r="AD47" s="254" t="s">
        <v>198</v>
      </c>
      <c r="AE47" s="255"/>
      <c r="AF47" s="201">
        <f>AF10+AF26+AF46</f>
        <v>1764532</v>
      </c>
    </row>
    <row r="48" spans="1:32" ht="21" thickBot="1" x14ac:dyDescent="0.35">
      <c r="I48" s="194"/>
      <c r="J48" s="194"/>
      <c r="K48" s="194"/>
      <c r="L48" s="194"/>
      <c r="X48" s="195"/>
      <c r="Y48" s="195"/>
      <c r="Z48" s="195"/>
      <c r="AA48" s="195"/>
    </row>
    <row r="49" spans="1:32" ht="53.25" customHeight="1" thickBot="1" x14ac:dyDescent="0.35">
      <c r="A49" s="627" t="s">
        <v>182</v>
      </c>
      <c r="B49" s="628"/>
      <c r="C49" s="628"/>
      <c r="D49" s="628"/>
      <c r="E49" s="628"/>
      <c r="F49" s="628"/>
      <c r="G49" s="601"/>
      <c r="I49" s="194"/>
      <c r="J49" s="194"/>
      <c r="K49" s="194"/>
      <c r="L49" s="194"/>
      <c r="X49" s="195"/>
      <c r="Y49" s="195"/>
      <c r="Z49" s="195"/>
      <c r="AA49" s="195"/>
    </row>
    <row r="50" spans="1:32" x14ac:dyDescent="0.3">
      <c r="A50" s="286" t="s">
        <v>0</v>
      </c>
      <c r="B50" s="286" t="s">
        <v>4</v>
      </c>
      <c r="C50" s="286"/>
      <c r="D50" s="286" t="s">
        <v>1</v>
      </c>
      <c r="E50" s="289" t="s">
        <v>30</v>
      </c>
      <c r="F50" s="289" t="s">
        <v>29</v>
      </c>
      <c r="I50" s="194"/>
      <c r="J50" s="194"/>
      <c r="K50" s="194"/>
      <c r="L50" s="194"/>
      <c r="X50" s="195"/>
      <c r="Y50" s="195"/>
      <c r="Z50" s="195"/>
      <c r="AA50" s="195"/>
    </row>
    <row r="51" spans="1:32" ht="21" thickBot="1" x14ac:dyDescent="0.35">
      <c r="A51" s="287"/>
      <c r="B51" s="288"/>
      <c r="C51" s="288"/>
      <c r="D51" s="288"/>
      <c r="E51" s="290"/>
      <c r="F51" s="290"/>
      <c r="I51" s="194"/>
      <c r="J51" s="194"/>
      <c r="K51" s="194"/>
      <c r="L51" s="194"/>
      <c r="X51" s="195"/>
      <c r="Y51" s="195"/>
      <c r="Z51" s="195"/>
      <c r="AA51" s="195"/>
    </row>
    <row r="52" spans="1:32" ht="45" customHeight="1" thickBot="1" x14ac:dyDescent="0.35">
      <c r="A52" s="165">
        <v>1</v>
      </c>
      <c r="B52" s="291" t="s">
        <v>142</v>
      </c>
      <c r="C52" s="296" t="s">
        <v>126</v>
      </c>
      <c r="D52" s="35" t="s">
        <v>2</v>
      </c>
      <c r="E52" s="274" t="s">
        <v>31</v>
      </c>
      <c r="F52" s="274">
        <v>1</v>
      </c>
      <c r="I52" s="661">
        <v>82500</v>
      </c>
      <c r="J52" s="660">
        <f>ROUND(I52*19%,2)</f>
        <v>15675</v>
      </c>
      <c r="K52" s="661">
        <f>ROUND(I52+J52,2)</f>
        <v>98175</v>
      </c>
      <c r="L52" s="662">
        <f>ROUND(K52*F52,2)</f>
        <v>98175</v>
      </c>
      <c r="N52" s="661">
        <v>70000</v>
      </c>
      <c r="O52" s="660">
        <f>ROUND(N52*19%,2)</f>
        <v>13300</v>
      </c>
      <c r="P52" s="661">
        <f>ROUND(N52+O52,2)</f>
        <v>83300</v>
      </c>
      <c r="Q52" s="662">
        <f>ROUND(P52*F52,2)</f>
        <v>83300</v>
      </c>
      <c r="X52" s="667">
        <f>ROUND(MIN(I52,N52),2)</f>
        <v>70000</v>
      </c>
      <c r="Y52" s="667">
        <f>ROUND(MAX(I52,N52),2)</f>
        <v>82500</v>
      </c>
      <c r="Z52" s="668">
        <f>ROUND(AVERAGE(I52,N52),2)</f>
        <v>76250</v>
      </c>
      <c r="AA52" s="667">
        <f>ROUND(AVERAGE(X52,Z52),2)</f>
        <v>73125</v>
      </c>
      <c r="AC52" s="632">
        <f>Z52</f>
        <v>76250</v>
      </c>
      <c r="AD52" s="632">
        <f>ROUND(AC52*19%,2)</f>
        <v>14487.5</v>
      </c>
      <c r="AE52" s="632">
        <f>ROUND(AC52+AD52,2)</f>
        <v>90737.5</v>
      </c>
      <c r="AF52" s="633">
        <f>ROUND(AE52*F52,2)</f>
        <v>90737.5</v>
      </c>
    </row>
    <row r="53" spans="1:32" ht="55.5" customHeight="1" thickBot="1" x14ac:dyDescent="0.35">
      <c r="A53" s="165">
        <v>2</v>
      </c>
      <c r="B53" s="292"/>
      <c r="C53" s="297"/>
      <c r="D53" s="35" t="s">
        <v>32</v>
      </c>
      <c r="E53" s="266"/>
      <c r="F53" s="266"/>
      <c r="I53" s="661"/>
      <c r="J53" s="670"/>
      <c r="K53" s="661"/>
      <c r="L53" s="662"/>
      <c r="N53" s="661"/>
      <c r="O53" s="670"/>
      <c r="P53" s="661"/>
      <c r="Q53" s="662"/>
      <c r="X53" s="667"/>
      <c r="Y53" s="667"/>
      <c r="Z53" s="668"/>
      <c r="AA53" s="667"/>
      <c r="AC53" s="634"/>
      <c r="AD53" s="634"/>
      <c r="AE53" s="634"/>
      <c r="AF53" s="635"/>
    </row>
    <row r="54" spans="1:32" ht="42" customHeight="1" thickBot="1" x14ac:dyDescent="0.35">
      <c r="A54" s="302"/>
      <c r="B54" s="293"/>
      <c r="C54" s="267" t="s">
        <v>107</v>
      </c>
      <c r="D54" s="268"/>
      <c r="E54" s="268"/>
      <c r="F54" s="269"/>
      <c r="J54" s="178"/>
      <c r="L54" s="196">
        <f>SUM(L52)</f>
        <v>98175</v>
      </c>
      <c r="O54" s="178"/>
      <c r="Q54" s="196">
        <f>SUM(Q52)</f>
        <v>83300</v>
      </c>
      <c r="X54" s="195"/>
      <c r="Y54" s="195"/>
      <c r="Z54" s="195"/>
      <c r="AA54" s="195"/>
      <c r="AD54" s="178"/>
      <c r="AF54" s="196">
        <f>SUM(AF52)</f>
        <v>90737.5</v>
      </c>
    </row>
    <row r="55" spans="1:32" ht="21" thickBot="1" x14ac:dyDescent="0.35">
      <c r="A55" s="302"/>
      <c r="B55" s="293"/>
      <c r="C55" s="51"/>
      <c r="D55" s="52"/>
      <c r="E55" s="52"/>
      <c r="F55" s="52"/>
      <c r="J55" s="178"/>
      <c r="O55" s="178"/>
      <c r="X55" s="195"/>
      <c r="Y55" s="195"/>
      <c r="Z55" s="195"/>
      <c r="AA55" s="195"/>
      <c r="AD55" s="178"/>
    </row>
    <row r="56" spans="1:32" ht="63" customHeight="1" thickBot="1" x14ac:dyDescent="0.35">
      <c r="A56" s="165">
        <v>1</v>
      </c>
      <c r="B56" s="292"/>
      <c r="C56" s="303" t="s">
        <v>127</v>
      </c>
      <c r="D56" s="35" t="s">
        <v>96</v>
      </c>
      <c r="E56" s="278" t="s">
        <v>31</v>
      </c>
      <c r="F56" s="274">
        <v>1</v>
      </c>
      <c r="I56" s="604">
        <v>960000</v>
      </c>
      <c r="J56" s="602">
        <f>ROUND(I56*19%,2)</f>
        <v>182400</v>
      </c>
      <c r="K56" s="602">
        <f>ROUND(I56+J56,2)</f>
        <v>1142400</v>
      </c>
      <c r="L56" s="605">
        <f>ROUND(K56*F56,2)</f>
        <v>1142400</v>
      </c>
      <c r="N56" s="604">
        <v>950000</v>
      </c>
      <c r="O56" s="602">
        <f>ROUND(N56*19%,2)</f>
        <v>180500</v>
      </c>
      <c r="P56" s="602">
        <f>ROUND(N56+O56,2)</f>
        <v>1130500</v>
      </c>
      <c r="Q56" s="605">
        <f>ROUND(P56*F56,2)</f>
        <v>1130500</v>
      </c>
      <c r="X56" s="256">
        <f>ROUND(MIN(I56,N56),2)</f>
        <v>950000</v>
      </c>
      <c r="Y56" s="256">
        <f>ROUND(MAX(I56,N56),2)</f>
        <v>960000</v>
      </c>
      <c r="Z56" s="257">
        <f>ROUND(AVERAGE(I56,N56),2)</f>
        <v>955000</v>
      </c>
      <c r="AA56" s="256">
        <f>ROUND(AVERAGE(X56,Z56),2)</f>
        <v>952500</v>
      </c>
      <c r="AC56" s="629">
        <f>Z56</f>
        <v>955000</v>
      </c>
      <c r="AD56" s="632">
        <f>ROUND(AC56*19%,2)</f>
        <v>181450</v>
      </c>
      <c r="AE56" s="632">
        <f>ROUND(AC56+AD56,2)</f>
        <v>1136450</v>
      </c>
      <c r="AF56" s="633">
        <f>ROUND(AE56*F56,2)</f>
        <v>1136450</v>
      </c>
    </row>
    <row r="57" spans="1:32" ht="44.25" customHeight="1" thickBot="1" x14ac:dyDescent="0.35">
      <c r="A57" s="165">
        <v>2</v>
      </c>
      <c r="B57" s="292"/>
      <c r="C57" s="304"/>
      <c r="D57" s="35" t="s">
        <v>33</v>
      </c>
      <c r="E57" s="279"/>
      <c r="F57" s="265"/>
      <c r="I57" s="606"/>
      <c r="J57" s="607"/>
      <c r="K57" s="607"/>
      <c r="L57" s="608"/>
      <c r="N57" s="606"/>
      <c r="O57" s="607"/>
      <c r="P57" s="607"/>
      <c r="Q57" s="608"/>
      <c r="X57" s="256"/>
      <c r="Y57" s="256"/>
      <c r="Z57" s="257"/>
      <c r="AA57" s="256"/>
      <c r="AC57" s="630"/>
      <c r="AD57" s="636"/>
      <c r="AE57" s="636"/>
      <c r="AF57" s="637"/>
    </row>
    <row r="58" spans="1:32" ht="41.25" thickBot="1" x14ac:dyDescent="0.35">
      <c r="A58" s="165">
        <v>3</v>
      </c>
      <c r="B58" s="292"/>
      <c r="C58" s="304"/>
      <c r="D58" s="35" t="s">
        <v>68</v>
      </c>
      <c r="E58" s="279"/>
      <c r="F58" s="265"/>
      <c r="I58" s="606"/>
      <c r="J58" s="607"/>
      <c r="K58" s="607"/>
      <c r="L58" s="608"/>
      <c r="N58" s="606"/>
      <c r="O58" s="607"/>
      <c r="P58" s="607"/>
      <c r="Q58" s="608"/>
      <c r="X58" s="256"/>
      <c r="Y58" s="256"/>
      <c r="Z58" s="257"/>
      <c r="AA58" s="256"/>
      <c r="AC58" s="630"/>
      <c r="AD58" s="636"/>
      <c r="AE58" s="636"/>
      <c r="AF58" s="637"/>
    </row>
    <row r="59" spans="1:32" ht="67.5" customHeight="1" thickBot="1" x14ac:dyDescent="0.35">
      <c r="A59" s="165">
        <v>4</v>
      </c>
      <c r="B59" s="292"/>
      <c r="C59" s="304"/>
      <c r="D59" s="35" t="s">
        <v>7</v>
      </c>
      <c r="E59" s="279"/>
      <c r="F59" s="265"/>
      <c r="I59" s="606"/>
      <c r="J59" s="607"/>
      <c r="K59" s="607"/>
      <c r="L59" s="608"/>
      <c r="N59" s="606"/>
      <c r="O59" s="607"/>
      <c r="P59" s="607"/>
      <c r="Q59" s="608"/>
      <c r="X59" s="256"/>
      <c r="Y59" s="256"/>
      <c r="Z59" s="257"/>
      <c r="AA59" s="256"/>
      <c r="AC59" s="630"/>
      <c r="AD59" s="636"/>
      <c r="AE59" s="636"/>
      <c r="AF59" s="637"/>
    </row>
    <row r="60" spans="1:32" ht="42" customHeight="1" thickBot="1" x14ac:dyDescent="0.35">
      <c r="A60" s="165">
        <v>5</v>
      </c>
      <c r="B60" s="292"/>
      <c r="C60" s="304"/>
      <c r="D60" s="35" t="s">
        <v>8</v>
      </c>
      <c r="E60" s="279"/>
      <c r="F60" s="265"/>
      <c r="I60" s="606"/>
      <c r="J60" s="607"/>
      <c r="K60" s="607"/>
      <c r="L60" s="608"/>
      <c r="N60" s="606"/>
      <c r="O60" s="607"/>
      <c r="P60" s="607"/>
      <c r="Q60" s="608"/>
      <c r="X60" s="256"/>
      <c r="Y60" s="256"/>
      <c r="Z60" s="257"/>
      <c r="AA60" s="256"/>
      <c r="AC60" s="630"/>
      <c r="AD60" s="636"/>
      <c r="AE60" s="636"/>
      <c r="AF60" s="637"/>
    </row>
    <row r="61" spans="1:32" ht="53.25" customHeight="1" thickBot="1" x14ac:dyDescent="0.35">
      <c r="A61" s="165">
        <v>6</v>
      </c>
      <c r="B61" s="292"/>
      <c r="C61" s="304"/>
      <c r="D61" s="35" t="s">
        <v>34</v>
      </c>
      <c r="E61" s="279"/>
      <c r="F61" s="265"/>
      <c r="I61" s="606"/>
      <c r="J61" s="607"/>
      <c r="K61" s="607"/>
      <c r="L61" s="608"/>
      <c r="N61" s="606"/>
      <c r="O61" s="607"/>
      <c r="P61" s="607"/>
      <c r="Q61" s="608"/>
      <c r="X61" s="256"/>
      <c r="Y61" s="256"/>
      <c r="Z61" s="257"/>
      <c r="AA61" s="256"/>
      <c r="AC61" s="630"/>
      <c r="AD61" s="636"/>
      <c r="AE61" s="636"/>
      <c r="AF61" s="637"/>
    </row>
    <row r="62" spans="1:32" ht="76.5" customHeight="1" thickBot="1" x14ac:dyDescent="0.35">
      <c r="A62" s="165">
        <v>7</v>
      </c>
      <c r="B62" s="292"/>
      <c r="C62" s="304"/>
      <c r="D62" s="35" t="s">
        <v>35</v>
      </c>
      <c r="E62" s="279"/>
      <c r="F62" s="265"/>
      <c r="I62" s="606"/>
      <c r="J62" s="607"/>
      <c r="K62" s="607"/>
      <c r="L62" s="608"/>
      <c r="N62" s="606"/>
      <c r="O62" s="607"/>
      <c r="P62" s="607"/>
      <c r="Q62" s="608"/>
      <c r="X62" s="256"/>
      <c r="Y62" s="256"/>
      <c r="Z62" s="257"/>
      <c r="AA62" s="256"/>
      <c r="AC62" s="630"/>
      <c r="AD62" s="636"/>
      <c r="AE62" s="636"/>
      <c r="AF62" s="637"/>
    </row>
    <row r="63" spans="1:32" ht="59.25" customHeight="1" thickBot="1" x14ac:dyDescent="0.35">
      <c r="A63" s="165">
        <v>8</v>
      </c>
      <c r="B63" s="292"/>
      <c r="C63" s="304"/>
      <c r="D63" s="35" t="s">
        <v>10</v>
      </c>
      <c r="E63" s="279"/>
      <c r="F63" s="265"/>
      <c r="I63" s="606"/>
      <c r="J63" s="607"/>
      <c r="K63" s="607"/>
      <c r="L63" s="608"/>
      <c r="N63" s="606"/>
      <c r="O63" s="607"/>
      <c r="P63" s="607"/>
      <c r="Q63" s="608"/>
      <c r="X63" s="256"/>
      <c r="Y63" s="256"/>
      <c r="Z63" s="257"/>
      <c r="AA63" s="256"/>
      <c r="AC63" s="630"/>
      <c r="AD63" s="636"/>
      <c r="AE63" s="636"/>
      <c r="AF63" s="637"/>
    </row>
    <row r="64" spans="1:32" ht="64.5" customHeight="1" thickBot="1" x14ac:dyDescent="0.35">
      <c r="A64" s="165">
        <v>9</v>
      </c>
      <c r="B64" s="292"/>
      <c r="C64" s="304"/>
      <c r="D64" s="35" t="s">
        <v>36</v>
      </c>
      <c r="E64" s="279"/>
      <c r="F64" s="265"/>
      <c r="I64" s="606"/>
      <c r="J64" s="607"/>
      <c r="K64" s="607"/>
      <c r="L64" s="608"/>
      <c r="N64" s="606"/>
      <c r="O64" s="607"/>
      <c r="P64" s="607"/>
      <c r="Q64" s="608"/>
      <c r="X64" s="256"/>
      <c r="Y64" s="256"/>
      <c r="Z64" s="257"/>
      <c r="AA64" s="256"/>
      <c r="AC64" s="630"/>
      <c r="AD64" s="636"/>
      <c r="AE64" s="636"/>
      <c r="AF64" s="637"/>
    </row>
    <row r="65" spans="1:32" ht="67.5" customHeight="1" thickBot="1" x14ac:dyDescent="0.35">
      <c r="A65" s="165">
        <v>10</v>
      </c>
      <c r="B65" s="292"/>
      <c r="C65" s="304"/>
      <c r="D65" s="35" t="s">
        <v>37</v>
      </c>
      <c r="E65" s="279"/>
      <c r="F65" s="265"/>
      <c r="I65" s="606"/>
      <c r="J65" s="607"/>
      <c r="K65" s="607"/>
      <c r="L65" s="608"/>
      <c r="N65" s="606"/>
      <c r="O65" s="607"/>
      <c r="P65" s="607"/>
      <c r="Q65" s="608"/>
      <c r="X65" s="256"/>
      <c r="Y65" s="256"/>
      <c r="Z65" s="257"/>
      <c r="AA65" s="256"/>
      <c r="AC65" s="630"/>
      <c r="AD65" s="636"/>
      <c r="AE65" s="636"/>
      <c r="AF65" s="637"/>
    </row>
    <row r="66" spans="1:32" ht="69.75" customHeight="1" thickBot="1" x14ac:dyDescent="0.35">
      <c r="A66" s="165">
        <v>11</v>
      </c>
      <c r="B66" s="292"/>
      <c r="C66" s="304"/>
      <c r="D66" s="35" t="s">
        <v>38</v>
      </c>
      <c r="E66" s="279"/>
      <c r="F66" s="265"/>
      <c r="I66" s="609"/>
      <c r="J66" s="603"/>
      <c r="K66" s="603"/>
      <c r="L66" s="610"/>
      <c r="N66" s="609"/>
      <c r="O66" s="603"/>
      <c r="P66" s="603"/>
      <c r="Q66" s="610"/>
      <c r="X66" s="256"/>
      <c r="Y66" s="256"/>
      <c r="Z66" s="257"/>
      <c r="AA66" s="256"/>
      <c r="AC66" s="631"/>
      <c r="AD66" s="634"/>
      <c r="AE66" s="634"/>
      <c r="AF66" s="635"/>
    </row>
    <row r="67" spans="1:32" ht="75" customHeight="1" thickBot="1" x14ac:dyDescent="0.35">
      <c r="A67" s="165">
        <v>12</v>
      </c>
      <c r="B67" s="292"/>
      <c r="C67" s="304"/>
      <c r="D67" s="53" t="s">
        <v>39</v>
      </c>
      <c r="E67" s="279"/>
      <c r="F67" s="265"/>
      <c r="I67" s="647">
        <v>693000</v>
      </c>
      <c r="J67" s="647">
        <f>ROUND(I67*19%,2)</f>
        <v>131670</v>
      </c>
      <c r="K67" s="647">
        <f>ROUND(I67+J67,2)</f>
        <v>824670</v>
      </c>
      <c r="L67" s="647">
        <f>ROUND(K67*F56,2)</f>
        <v>824670</v>
      </c>
      <c r="M67" s="648"/>
      <c r="N67" s="647">
        <v>870000</v>
      </c>
      <c r="O67" s="647">
        <f>ROUND(N67*19%,2)</f>
        <v>165300</v>
      </c>
      <c r="P67" s="647">
        <f>ROUND(N67+O67,2)</f>
        <v>1035300</v>
      </c>
      <c r="Q67" s="647">
        <f>ROUND(P67*F56,2)</f>
        <v>1035300</v>
      </c>
      <c r="X67" s="651">
        <f>ROUND(MIN(I67,N67),2)</f>
        <v>693000</v>
      </c>
      <c r="Y67" s="652">
        <f>ROUND(MAX(I67,N67),2)</f>
        <v>870000</v>
      </c>
      <c r="Z67" s="653">
        <f>ROUND(AVERAGE(I67,N67),2)</f>
        <v>781500</v>
      </c>
      <c r="AA67" s="652">
        <f>ROUND(AVERAGE(X67,Z67),2)</f>
        <v>737250</v>
      </c>
      <c r="AC67" s="207">
        <f>Z67</f>
        <v>781500</v>
      </c>
      <c r="AD67" s="207">
        <f>ROUND(AC67*19%,2)</f>
        <v>148485</v>
      </c>
      <c r="AE67" s="207">
        <f>ROUND(AC67+AD67,2)</f>
        <v>929985</v>
      </c>
      <c r="AF67" s="207">
        <f>ROUND(AE67*F56,2)</f>
        <v>929985</v>
      </c>
    </row>
    <row r="68" spans="1:32" ht="67.5" customHeight="1" thickBot="1" x14ac:dyDescent="0.35">
      <c r="A68" s="165">
        <v>13</v>
      </c>
      <c r="B68" s="292"/>
      <c r="C68" s="304"/>
      <c r="D68" s="54" t="s">
        <v>40</v>
      </c>
      <c r="E68" s="279"/>
      <c r="F68" s="265"/>
      <c r="I68" s="649"/>
      <c r="J68" s="649"/>
      <c r="K68" s="649"/>
      <c r="L68" s="649"/>
      <c r="M68" s="648"/>
      <c r="N68" s="649"/>
      <c r="O68" s="649"/>
      <c r="P68" s="649"/>
      <c r="Q68" s="649"/>
      <c r="X68" s="654"/>
      <c r="Y68" s="655"/>
      <c r="Z68" s="656"/>
      <c r="AA68" s="655"/>
      <c r="AC68" s="208"/>
      <c r="AD68" s="208"/>
      <c r="AE68" s="208"/>
      <c r="AF68" s="208"/>
    </row>
    <row r="69" spans="1:32" ht="73.5" customHeight="1" thickBot="1" x14ac:dyDescent="0.35">
      <c r="A69" s="165">
        <v>14</v>
      </c>
      <c r="B69" s="292"/>
      <c r="C69" s="304"/>
      <c r="D69" s="53" t="s">
        <v>41</v>
      </c>
      <c r="E69" s="279"/>
      <c r="F69" s="265"/>
      <c r="I69" s="649"/>
      <c r="J69" s="649"/>
      <c r="K69" s="649"/>
      <c r="L69" s="649"/>
      <c r="M69" s="648"/>
      <c r="N69" s="649"/>
      <c r="O69" s="649"/>
      <c r="P69" s="649"/>
      <c r="Q69" s="649"/>
      <c r="X69" s="654"/>
      <c r="Y69" s="655"/>
      <c r="Z69" s="656"/>
      <c r="AA69" s="655"/>
      <c r="AC69" s="208"/>
      <c r="AD69" s="208"/>
      <c r="AE69" s="208"/>
      <c r="AF69" s="208"/>
    </row>
    <row r="70" spans="1:32" ht="99" customHeight="1" thickBot="1" x14ac:dyDescent="0.35">
      <c r="A70" s="165">
        <v>15</v>
      </c>
      <c r="B70" s="292"/>
      <c r="C70" s="304"/>
      <c r="D70" s="53" t="s">
        <v>42</v>
      </c>
      <c r="E70" s="279"/>
      <c r="F70" s="265"/>
      <c r="I70" s="649"/>
      <c r="J70" s="649"/>
      <c r="K70" s="649"/>
      <c r="L70" s="649"/>
      <c r="M70" s="648"/>
      <c r="N70" s="649"/>
      <c r="O70" s="649"/>
      <c r="P70" s="649"/>
      <c r="Q70" s="649"/>
      <c r="X70" s="654"/>
      <c r="Y70" s="655"/>
      <c r="Z70" s="656"/>
      <c r="AA70" s="655"/>
      <c r="AC70" s="208"/>
      <c r="AD70" s="208"/>
      <c r="AE70" s="208"/>
      <c r="AF70" s="208"/>
    </row>
    <row r="71" spans="1:32" ht="71.25" customHeight="1" thickBot="1" x14ac:dyDescent="0.35">
      <c r="A71" s="165">
        <v>16</v>
      </c>
      <c r="B71" s="292"/>
      <c r="C71" s="304"/>
      <c r="D71" s="54" t="s">
        <v>43</v>
      </c>
      <c r="E71" s="279"/>
      <c r="F71" s="265"/>
      <c r="I71" s="649"/>
      <c r="J71" s="649"/>
      <c r="K71" s="649"/>
      <c r="L71" s="649"/>
      <c r="M71" s="648"/>
      <c r="N71" s="649"/>
      <c r="O71" s="649"/>
      <c r="P71" s="649"/>
      <c r="Q71" s="649"/>
      <c r="X71" s="654"/>
      <c r="Y71" s="655"/>
      <c r="Z71" s="656"/>
      <c r="AA71" s="655"/>
      <c r="AC71" s="208"/>
      <c r="AD71" s="208"/>
      <c r="AE71" s="208"/>
      <c r="AF71" s="208"/>
    </row>
    <row r="72" spans="1:32" ht="62.25" customHeight="1" thickBot="1" x14ac:dyDescent="0.35">
      <c r="A72" s="165">
        <v>17</v>
      </c>
      <c r="B72" s="292"/>
      <c r="C72" s="304"/>
      <c r="D72" s="53" t="s">
        <v>44</v>
      </c>
      <c r="E72" s="279"/>
      <c r="F72" s="265"/>
      <c r="I72" s="649"/>
      <c r="J72" s="649"/>
      <c r="K72" s="649"/>
      <c r="L72" s="649"/>
      <c r="M72" s="648"/>
      <c r="N72" s="649"/>
      <c r="O72" s="649"/>
      <c r="P72" s="649"/>
      <c r="Q72" s="649"/>
      <c r="X72" s="654"/>
      <c r="Y72" s="655"/>
      <c r="Z72" s="656"/>
      <c r="AA72" s="655"/>
      <c r="AC72" s="208"/>
      <c r="AD72" s="208"/>
      <c r="AE72" s="208"/>
      <c r="AF72" s="208"/>
    </row>
    <row r="73" spans="1:32" ht="84.75" customHeight="1" thickBot="1" x14ac:dyDescent="0.35">
      <c r="A73" s="165">
        <v>18</v>
      </c>
      <c r="B73" s="292"/>
      <c r="C73" s="305"/>
      <c r="D73" s="55" t="s">
        <v>45</v>
      </c>
      <c r="E73" s="273"/>
      <c r="F73" s="266"/>
      <c r="I73" s="650"/>
      <c r="J73" s="650"/>
      <c r="K73" s="650"/>
      <c r="L73" s="650"/>
      <c r="M73" s="648"/>
      <c r="N73" s="650"/>
      <c r="O73" s="650"/>
      <c r="P73" s="650"/>
      <c r="Q73" s="650"/>
      <c r="X73" s="657"/>
      <c r="Y73" s="658"/>
      <c r="Z73" s="659"/>
      <c r="AA73" s="658"/>
      <c r="AC73" s="209"/>
      <c r="AD73" s="209"/>
      <c r="AE73" s="209"/>
      <c r="AF73" s="209"/>
    </row>
    <row r="74" spans="1:32" ht="49.5" customHeight="1" thickBot="1" x14ac:dyDescent="0.35">
      <c r="A74" s="274"/>
      <c r="B74" s="293"/>
      <c r="C74" s="267" t="s">
        <v>115</v>
      </c>
      <c r="D74" s="268"/>
      <c r="E74" s="268"/>
      <c r="F74" s="269"/>
      <c r="L74" s="196">
        <f>L56+L67</f>
        <v>1967070</v>
      </c>
      <c r="Q74" s="196">
        <f>Q56+Q67</f>
        <v>2165800</v>
      </c>
      <c r="X74" s="195"/>
      <c r="Y74" s="195"/>
      <c r="Z74" s="195"/>
      <c r="AA74" s="195"/>
      <c r="AF74" s="196">
        <f>AF56+AF67</f>
        <v>2066435</v>
      </c>
    </row>
    <row r="75" spans="1:32" ht="21" customHeight="1" thickBot="1" x14ac:dyDescent="0.35">
      <c r="A75" s="265"/>
      <c r="B75" s="293"/>
      <c r="C75" s="27"/>
      <c r="D75" s="24"/>
      <c r="E75" s="162"/>
      <c r="F75" s="162"/>
      <c r="X75" s="195"/>
      <c r="Y75" s="195"/>
      <c r="Z75" s="195"/>
      <c r="AA75" s="195"/>
    </row>
    <row r="76" spans="1:32" ht="27.95" customHeight="1" thickBot="1" x14ac:dyDescent="0.35">
      <c r="A76" s="165">
        <v>1</v>
      </c>
      <c r="B76" s="294"/>
      <c r="C76" s="280" t="s">
        <v>116</v>
      </c>
      <c r="D76" s="35" t="s">
        <v>46</v>
      </c>
      <c r="E76" s="165" t="s">
        <v>31</v>
      </c>
      <c r="F76" s="165">
        <v>1</v>
      </c>
      <c r="I76" s="611">
        <v>7000</v>
      </c>
      <c r="J76" s="176">
        <f>ROUND(I76*19%,2)</f>
        <v>1330</v>
      </c>
      <c r="K76" s="176">
        <f>ROUND(I76+J76,2)</f>
        <v>8330</v>
      </c>
      <c r="L76" s="176">
        <f>ROUND(K76*F76,2)</f>
        <v>8330</v>
      </c>
      <c r="N76" s="614">
        <v>10000</v>
      </c>
      <c r="O76" s="176">
        <f>ROUND(N76*19%,2)</f>
        <v>1900</v>
      </c>
      <c r="P76" s="176">
        <f>ROUND(N76+O76,2)</f>
        <v>11900</v>
      </c>
      <c r="Q76" s="176">
        <f>ROUND(P76*F76,2)</f>
        <v>11900</v>
      </c>
      <c r="X76" s="197">
        <f>ROUND(MIN(I76,N76),2)</f>
        <v>7000</v>
      </c>
      <c r="Y76" s="197">
        <f>ROUND(MAX(I76,N76),2)</f>
        <v>10000</v>
      </c>
      <c r="Z76" s="198">
        <f>ROUND(AVERAGE(I76,N76),2)</f>
        <v>8500</v>
      </c>
      <c r="AA76" s="197">
        <f t="shared" ref="AA76" si="14">ROUND(AVERAGE(X76,Z76),2)</f>
        <v>7750</v>
      </c>
      <c r="AC76" s="176">
        <f>Z76</f>
        <v>8500</v>
      </c>
      <c r="AD76" s="176">
        <f>ROUND(AC76*19%,2)</f>
        <v>1615</v>
      </c>
      <c r="AE76" s="176">
        <f>ROUND(AC76+AD76,2)</f>
        <v>10115</v>
      </c>
      <c r="AF76" s="176">
        <f>ROUND(AE76*F76,2)</f>
        <v>10115</v>
      </c>
    </row>
    <row r="77" spans="1:32" ht="27.95" customHeight="1" thickBot="1" x14ac:dyDescent="0.35">
      <c r="A77" s="165">
        <v>2</v>
      </c>
      <c r="B77" s="294"/>
      <c r="C77" s="280"/>
      <c r="D77" s="35" t="s">
        <v>16</v>
      </c>
      <c r="E77" s="165" t="s">
        <v>31</v>
      </c>
      <c r="F77" s="165">
        <v>1</v>
      </c>
      <c r="I77" s="611">
        <v>20500</v>
      </c>
      <c r="J77" s="176">
        <f t="shared" ref="J77:J104" si="15">ROUND(I77*19%,2)</f>
        <v>3895</v>
      </c>
      <c r="K77" s="176">
        <f t="shared" ref="K77:K104" si="16">ROUND(I77+J77,2)</f>
        <v>24395</v>
      </c>
      <c r="L77" s="176">
        <f t="shared" ref="L77:L104" si="17">ROUND(K77*F77,2)</f>
        <v>24395</v>
      </c>
      <c r="N77" s="614">
        <v>25000</v>
      </c>
      <c r="O77" s="176">
        <f t="shared" ref="O77:O104" si="18">ROUND(N77*19%,2)</f>
        <v>4750</v>
      </c>
      <c r="P77" s="176">
        <f t="shared" ref="P77:P104" si="19">ROUND(N77+O77,2)</f>
        <v>29750</v>
      </c>
      <c r="Q77" s="176">
        <f t="shared" ref="Q77:Q104" si="20">ROUND(P77*F77,2)</f>
        <v>29750</v>
      </c>
      <c r="X77" s="197">
        <f t="shared" ref="X77:X104" si="21">ROUND(MIN(I77,N77),2)</f>
        <v>20500</v>
      </c>
      <c r="Y77" s="197">
        <f t="shared" ref="Y77:Y104" si="22">ROUND(MAX(I77,N77),2)</f>
        <v>25000</v>
      </c>
      <c r="Z77" s="232">
        <f t="shared" ref="Z77:Z104" si="23">ROUND(AVERAGE(I77,N77),2)</f>
        <v>22750</v>
      </c>
      <c r="AA77" s="197">
        <f t="shared" ref="AA77:AA104" si="24">ROUND(AVERAGE(X77,Z77),2)</f>
        <v>21625</v>
      </c>
      <c r="AC77" s="176">
        <f t="shared" ref="AC77:AC104" si="25">Z77</f>
        <v>22750</v>
      </c>
      <c r="AD77" s="176">
        <f t="shared" ref="AD77:AD104" si="26">ROUND(AC77*19%,2)</f>
        <v>4322.5</v>
      </c>
      <c r="AE77" s="176">
        <f t="shared" ref="AE77:AE104" si="27">ROUND(AC77+AD77,2)</f>
        <v>27072.5</v>
      </c>
      <c r="AF77" s="176">
        <f t="shared" ref="AF77:AF104" si="28">ROUND(AE77*F77,2)</f>
        <v>27072.5</v>
      </c>
    </row>
    <row r="78" spans="1:32" ht="27.95" customHeight="1" thickBot="1" x14ac:dyDescent="0.35">
      <c r="A78" s="165">
        <v>3</v>
      </c>
      <c r="B78" s="294"/>
      <c r="C78" s="280"/>
      <c r="D78" s="35" t="s">
        <v>17</v>
      </c>
      <c r="E78" s="165" t="s">
        <v>31</v>
      </c>
      <c r="F78" s="165">
        <v>1</v>
      </c>
      <c r="I78" s="611">
        <v>8500</v>
      </c>
      <c r="J78" s="176">
        <f t="shared" si="15"/>
        <v>1615</v>
      </c>
      <c r="K78" s="176">
        <f t="shared" si="16"/>
        <v>10115</v>
      </c>
      <c r="L78" s="176">
        <f t="shared" si="17"/>
        <v>10115</v>
      </c>
      <c r="N78" s="614">
        <v>10000</v>
      </c>
      <c r="O78" s="176">
        <f t="shared" si="18"/>
        <v>1900</v>
      </c>
      <c r="P78" s="176">
        <f t="shared" si="19"/>
        <v>11900</v>
      </c>
      <c r="Q78" s="176">
        <f t="shared" si="20"/>
        <v>11900</v>
      </c>
      <c r="X78" s="197">
        <f t="shared" si="21"/>
        <v>8500</v>
      </c>
      <c r="Y78" s="197">
        <f t="shared" si="22"/>
        <v>10000</v>
      </c>
      <c r="Z78" s="232">
        <f t="shared" si="23"/>
        <v>9250</v>
      </c>
      <c r="AA78" s="197">
        <f t="shared" si="24"/>
        <v>8875</v>
      </c>
      <c r="AC78" s="176">
        <f t="shared" si="25"/>
        <v>9250</v>
      </c>
      <c r="AD78" s="176">
        <f t="shared" si="26"/>
        <v>1757.5</v>
      </c>
      <c r="AE78" s="176">
        <f t="shared" si="27"/>
        <v>11007.5</v>
      </c>
      <c r="AF78" s="176">
        <f t="shared" si="28"/>
        <v>11007.5</v>
      </c>
    </row>
    <row r="79" spans="1:32" ht="27.95" customHeight="1" thickBot="1" x14ac:dyDescent="0.35">
      <c r="A79" s="165">
        <v>4</v>
      </c>
      <c r="B79" s="294"/>
      <c r="C79" s="280"/>
      <c r="D79" s="35" t="s">
        <v>18</v>
      </c>
      <c r="E79" s="165" t="s">
        <v>31</v>
      </c>
      <c r="F79" s="165">
        <v>1</v>
      </c>
      <c r="I79" s="611">
        <v>5500</v>
      </c>
      <c r="J79" s="176">
        <f t="shared" si="15"/>
        <v>1045</v>
      </c>
      <c r="K79" s="176">
        <f t="shared" si="16"/>
        <v>6545</v>
      </c>
      <c r="L79" s="176">
        <f t="shared" si="17"/>
        <v>6545</v>
      </c>
      <c r="N79" s="614">
        <v>10000</v>
      </c>
      <c r="O79" s="176">
        <f t="shared" si="18"/>
        <v>1900</v>
      </c>
      <c r="P79" s="176">
        <f t="shared" si="19"/>
        <v>11900</v>
      </c>
      <c r="Q79" s="176">
        <f t="shared" si="20"/>
        <v>11900</v>
      </c>
      <c r="X79" s="197">
        <f t="shared" si="21"/>
        <v>5500</v>
      </c>
      <c r="Y79" s="197">
        <f t="shared" si="22"/>
        <v>10000</v>
      </c>
      <c r="Z79" s="232">
        <f t="shared" si="23"/>
        <v>7750</v>
      </c>
      <c r="AA79" s="197">
        <f t="shared" si="24"/>
        <v>6625</v>
      </c>
      <c r="AC79" s="176">
        <f t="shared" si="25"/>
        <v>7750</v>
      </c>
      <c r="AD79" s="176">
        <f t="shared" si="26"/>
        <v>1472.5</v>
      </c>
      <c r="AE79" s="176">
        <f t="shared" si="27"/>
        <v>9222.5</v>
      </c>
      <c r="AF79" s="176">
        <f t="shared" si="28"/>
        <v>9222.5</v>
      </c>
    </row>
    <row r="80" spans="1:32" ht="27.95" customHeight="1" thickBot="1" x14ac:dyDescent="0.35">
      <c r="A80" s="165">
        <v>5</v>
      </c>
      <c r="B80" s="294"/>
      <c r="C80" s="280"/>
      <c r="D80" s="35" t="s">
        <v>47</v>
      </c>
      <c r="E80" s="165" t="s">
        <v>31</v>
      </c>
      <c r="F80" s="165">
        <v>1</v>
      </c>
      <c r="I80" s="611">
        <v>12000</v>
      </c>
      <c r="J80" s="176">
        <f t="shared" si="15"/>
        <v>2280</v>
      </c>
      <c r="K80" s="176">
        <f t="shared" si="16"/>
        <v>14280</v>
      </c>
      <c r="L80" s="176">
        <f t="shared" si="17"/>
        <v>14280</v>
      </c>
      <c r="N80" s="614">
        <v>10000</v>
      </c>
      <c r="O80" s="176">
        <f t="shared" si="18"/>
        <v>1900</v>
      </c>
      <c r="P80" s="176">
        <f t="shared" si="19"/>
        <v>11900</v>
      </c>
      <c r="Q80" s="176">
        <f t="shared" si="20"/>
        <v>11900</v>
      </c>
      <c r="X80" s="197">
        <f t="shared" si="21"/>
        <v>10000</v>
      </c>
      <c r="Y80" s="197">
        <f t="shared" si="22"/>
        <v>12000</v>
      </c>
      <c r="Z80" s="232">
        <f t="shared" si="23"/>
        <v>11000</v>
      </c>
      <c r="AA80" s="197">
        <f t="shared" si="24"/>
        <v>10500</v>
      </c>
      <c r="AC80" s="176">
        <f t="shared" si="25"/>
        <v>11000</v>
      </c>
      <c r="AD80" s="176">
        <f t="shared" si="26"/>
        <v>2090</v>
      </c>
      <c r="AE80" s="176">
        <f t="shared" si="27"/>
        <v>13090</v>
      </c>
      <c r="AF80" s="176">
        <f t="shared" si="28"/>
        <v>13090</v>
      </c>
    </row>
    <row r="81" spans="1:32" ht="27.95" customHeight="1" thickBot="1" x14ac:dyDescent="0.35">
      <c r="A81" s="165">
        <v>6</v>
      </c>
      <c r="B81" s="294"/>
      <c r="C81" s="280"/>
      <c r="D81" s="35" t="s">
        <v>48</v>
      </c>
      <c r="E81" s="165" t="s">
        <v>31</v>
      </c>
      <c r="F81" s="165">
        <v>1</v>
      </c>
      <c r="I81" s="611">
        <v>6600</v>
      </c>
      <c r="J81" s="176">
        <f t="shared" si="15"/>
        <v>1254</v>
      </c>
      <c r="K81" s="176">
        <f t="shared" si="16"/>
        <v>7854</v>
      </c>
      <c r="L81" s="176">
        <f t="shared" si="17"/>
        <v>7854</v>
      </c>
      <c r="N81" s="614">
        <v>10000</v>
      </c>
      <c r="O81" s="176">
        <f t="shared" si="18"/>
        <v>1900</v>
      </c>
      <c r="P81" s="176">
        <f t="shared" si="19"/>
        <v>11900</v>
      </c>
      <c r="Q81" s="176">
        <f t="shared" si="20"/>
        <v>11900</v>
      </c>
      <c r="X81" s="197">
        <f t="shared" si="21"/>
        <v>6600</v>
      </c>
      <c r="Y81" s="197">
        <f t="shared" si="22"/>
        <v>10000</v>
      </c>
      <c r="Z81" s="232">
        <f t="shared" si="23"/>
        <v>8300</v>
      </c>
      <c r="AA81" s="197">
        <f t="shared" si="24"/>
        <v>7450</v>
      </c>
      <c r="AC81" s="176">
        <f t="shared" si="25"/>
        <v>8300</v>
      </c>
      <c r="AD81" s="176">
        <f t="shared" si="26"/>
        <v>1577</v>
      </c>
      <c r="AE81" s="176">
        <f t="shared" si="27"/>
        <v>9877</v>
      </c>
      <c r="AF81" s="176">
        <f t="shared" si="28"/>
        <v>9877</v>
      </c>
    </row>
    <row r="82" spans="1:32" ht="27.95" customHeight="1" thickBot="1" x14ac:dyDescent="0.35">
      <c r="A82" s="165">
        <v>7</v>
      </c>
      <c r="B82" s="294"/>
      <c r="C82" s="280"/>
      <c r="D82" s="35" t="s">
        <v>49</v>
      </c>
      <c r="E82" s="165" t="s">
        <v>31</v>
      </c>
      <c r="F82" s="165">
        <v>1</v>
      </c>
      <c r="I82" s="611">
        <v>16000</v>
      </c>
      <c r="J82" s="176">
        <f t="shared" si="15"/>
        <v>3040</v>
      </c>
      <c r="K82" s="176">
        <f t="shared" si="16"/>
        <v>19040</v>
      </c>
      <c r="L82" s="176">
        <f t="shared" si="17"/>
        <v>19040</v>
      </c>
      <c r="N82" s="614">
        <v>10000</v>
      </c>
      <c r="O82" s="176">
        <f t="shared" si="18"/>
        <v>1900</v>
      </c>
      <c r="P82" s="176">
        <f t="shared" si="19"/>
        <v>11900</v>
      </c>
      <c r="Q82" s="176">
        <f t="shared" si="20"/>
        <v>11900</v>
      </c>
      <c r="X82" s="197">
        <f t="shared" si="21"/>
        <v>10000</v>
      </c>
      <c r="Y82" s="197">
        <f t="shared" si="22"/>
        <v>16000</v>
      </c>
      <c r="Z82" s="232">
        <f t="shared" si="23"/>
        <v>13000</v>
      </c>
      <c r="AA82" s="197">
        <f t="shared" si="24"/>
        <v>11500</v>
      </c>
      <c r="AC82" s="176">
        <f>Z82</f>
        <v>13000</v>
      </c>
      <c r="AD82" s="176">
        <f t="shared" si="26"/>
        <v>2470</v>
      </c>
      <c r="AE82" s="176">
        <f t="shared" si="27"/>
        <v>15470</v>
      </c>
      <c r="AF82" s="176">
        <f t="shared" si="28"/>
        <v>15470</v>
      </c>
    </row>
    <row r="83" spans="1:32" ht="27.95" customHeight="1" thickBot="1" x14ac:dyDescent="0.35">
      <c r="A83" s="165">
        <v>8</v>
      </c>
      <c r="B83" s="294"/>
      <c r="C83" s="280"/>
      <c r="D83" s="35" t="s">
        <v>50</v>
      </c>
      <c r="E83" s="165" t="s">
        <v>31</v>
      </c>
      <c r="F83" s="165">
        <v>1</v>
      </c>
      <c r="I83" s="611">
        <v>16000</v>
      </c>
      <c r="J83" s="176">
        <f t="shared" si="15"/>
        <v>3040</v>
      </c>
      <c r="K83" s="176">
        <f t="shared" si="16"/>
        <v>19040</v>
      </c>
      <c r="L83" s="176">
        <f t="shared" si="17"/>
        <v>19040</v>
      </c>
      <c r="N83" s="614">
        <v>10000</v>
      </c>
      <c r="O83" s="176">
        <f t="shared" si="18"/>
        <v>1900</v>
      </c>
      <c r="P83" s="176">
        <f t="shared" si="19"/>
        <v>11900</v>
      </c>
      <c r="Q83" s="176">
        <f t="shared" si="20"/>
        <v>11900</v>
      </c>
      <c r="X83" s="197">
        <f t="shared" si="21"/>
        <v>10000</v>
      </c>
      <c r="Y83" s="197">
        <f t="shared" si="22"/>
        <v>16000</v>
      </c>
      <c r="Z83" s="232">
        <f t="shared" si="23"/>
        <v>13000</v>
      </c>
      <c r="AA83" s="197">
        <f t="shared" si="24"/>
        <v>11500</v>
      </c>
      <c r="AC83" s="176">
        <f t="shared" si="25"/>
        <v>13000</v>
      </c>
      <c r="AD83" s="176">
        <f t="shared" si="26"/>
        <v>2470</v>
      </c>
      <c r="AE83" s="176">
        <f t="shared" si="27"/>
        <v>15470</v>
      </c>
      <c r="AF83" s="176">
        <f t="shared" si="28"/>
        <v>15470</v>
      </c>
    </row>
    <row r="84" spans="1:32" ht="27.95" customHeight="1" thickBot="1" x14ac:dyDescent="0.35">
      <c r="A84" s="165">
        <v>9</v>
      </c>
      <c r="B84" s="294"/>
      <c r="C84" s="280"/>
      <c r="D84" s="35" t="s">
        <v>51</v>
      </c>
      <c r="E84" s="165" t="s">
        <v>31</v>
      </c>
      <c r="F84" s="165">
        <v>1</v>
      </c>
      <c r="I84" s="611">
        <v>19000</v>
      </c>
      <c r="J84" s="176">
        <f t="shared" si="15"/>
        <v>3610</v>
      </c>
      <c r="K84" s="176">
        <f t="shared" si="16"/>
        <v>22610</v>
      </c>
      <c r="L84" s="176">
        <f t="shared" si="17"/>
        <v>22610</v>
      </c>
      <c r="N84" s="614">
        <v>10000</v>
      </c>
      <c r="O84" s="176">
        <f t="shared" si="18"/>
        <v>1900</v>
      </c>
      <c r="P84" s="176">
        <f t="shared" si="19"/>
        <v>11900</v>
      </c>
      <c r="Q84" s="176">
        <f t="shared" si="20"/>
        <v>11900</v>
      </c>
      <c r="X84" s="197">
        <f t="shared" si="21"/>
        <v>10000</v>
      </c>
      <c r="Y84" s="197">
        <f t="shared" si="22"/>
        <v>19000</v>
      </c>
      <c r="Z84" s="232">
        <f t="shared" si="23"/>
        <v>14500</v>
      </c>
      <c r="AA84" s="197">
        <f t="shared" si="24"/>
        <v>12250</v>
      </c>
      <c r="AC84" s="176">
        <f t="shared" si="25"/>
        <v>14500</v>
      </c>
      <c r="AD84" s="176">
        <f t="shared" si="26"/>
        <v>2755</v>
      </c>
      <c r="AE84" s="176">
        <f t="shared" si="27"/>
        <v>17255</v>
      </c>
      <c r="AF84" s="176">
        <f t="shared" si="28"/>
        <v>17255</v>
      </c>
    </row>
    <row r="85" spans="1:32" ht="27.95" customHeight="1" thickBot="1" x14ac:dyDescent="0.35">
      <c r="A85" s="165">
        <v>10</v>
      </c>
      <c r="B85" s="294"/>
      <c r="C85" s="280"/>
      <c r="D85" s="35" t="s">
        <v>52</v>
      </c>
      <c r="E85" s="165" t="s">
        <v>31</v>
      </c>
      <c r="F85" s="165">
        <v>1</v>
      </c>
      <c r="I85" s="611">
        <v>12900</v>
      </c>
      <c r="J85" s="176">
        <f t="shared" si="15"/>
        <v>2451</v>
      </c>
      <c r="K85" s="176">
        <f t="shared" si="16"/>
        <v>15351</v>
      </c>
      <c r="L85" s="176">
        <f t="shared" si="17"/>
        <v>15351</v>
      </c>
      <c r="N85" s="614">
        <v>10000</v>
      </c>
      <c r="O85" s="176">
        <f t="shared" si="18"/>
        <v>1900</v>
      </c>
      <c r="P85" s="176">
        <f t="shared" si="19"/>
        <v>11900</v>
      </c>
      <c r="Q85" s="176">
        <f t="shared" si="20"/>
        <v>11900</v>
      </c>
      <c r="X85" s="197">
        <f t="shared" si="21"/>
        <v>10000</v>
      </c>
      <c r="Y85" s="197">
        <f t="shared" si="22"/>
        <v>12900</v>
      </c>
      <c r="Z85" s="232">
        <f t="shared" si="23"/>
        <v>11450</v>
      </c>
      <c r="AA85" s="197">
        <f t="shared" si="24"/>
        <v>10725</v>
      </c>
      <c r="AC85" s="176">
        <f t="shared" si="25"/>
        <v>11450</v>
      </c>
      <c r="AD85" s="176">
        <f t="shared" si="26"/>
        <v>2175.5</v>
      </c>
      <c r="AE85" s="176">
        <f t="shared" si="27"/>
        <v>13625.5</v>
      </c>
      <c r="AF85" s="176">
        <f t="shared" si="28"/>
        <v>13625.5</v>
      </c>
    </row>
    <row r="86" spans="1:32" ht="27.95" customHeight="1" thickBot="1" x14ac:dyDescent="0.35">
      <c r="A86" s="165">
        <v>11</v>
      </c>
      <c r="B86" s="294"/>
      <c r="C86" s="280"/>
      <c r="D86" s="35" t="s">
        <v>53</v>
      </c>
      <c r="E86" s="165" t="s">
        <v>31</v>
      </c>
      <c r="F86" s="165">
        <v>1</v>
      </c>
      <c r="I86" s="611">
        <v>9300</v>
      </c>
      <c r="J86" s="176">
        <f t="shared" si="15"/>
        <v>1767</v>
      </c>
      <c r="K86" s="176">
        <f t="shared" si="16"/>
        <v>11067</v>
      </c>
      <c r="L86" s="176">
        <f t="shared" si="17"/>
        <v>11067</v>
      </c>
      <c r="N86" s="614">
        <v>10000</v>
      </c>
      <c r="O86" s="176">
        <f t="shared" si="18"/>
        <v>1900</v>
      </c>
      <c r="P86" s="176">
        <f t="shared" si="19"/>
        <v>11900</v>
      </c>
      <c r="Q86" s="176">
        <f t="shared" si="20"/>
        <v>11900</v>
      </c>
      <c r="X86" s="197">
        <f t="shared" si="21"/>
        <v>9300</v>
      </c>
      <c r="Y86" s="197">
        <f t="shared" si="22"/>
        <v>10000</v>
      </c>
      <c r="Z86" s="232">
        <f t="shared" si="23"/>
        <v>9650</v>
      </c>
      <c r="AA86" s="197">
        <f t="shared" si="24"/>
        <v>9475</v>
      </c>
      <c r="AC86" s="176">
        <f t="shared" si="25"/>
        <v>9650</v>
      </c>
      <c r="AD86" s="176">
        <f t="shared" si="26"/>
        <v>1833.5</v>
      </c>
      <c r="AE86" s="176">
        <f t="shared" si="27"/>
        <v>11483.5</v>
      </c>
      <c r="AF86" s="176">
        <f t="shared" si="28"/>
        <v>11483.5</v>
      </c>
    </row>
    <row r="87" spans="1:32" ht="27.95" customHeight="1" thickBot="1" x14ac:dyDescent="0.35">
      <c r="A87" s="165">
        <v>12</v>
      </c>
      <c r="B87" s="294"/>
      <c r="C87" s="280"/>
      <c r="D87" s="35" t="s">
        <v>54</v>
      </c>
      <c r="E87" s="165" t="s">
        <v>31</v>
      </c>
      <c r="F87" s="165">
        <v>1</v>
      </c>
      <c r="I87" s="611">
        <v>7900</v>
      </c>
      <c r="J87" s="176">
        <f t="shared" si="15"/>
        <v>1501</v>
      </c>
      <c r="K87" s="176">
        <f t="shared" si="16"/>
        <v>9401</v>
      </c>
      <c r="L87" s="176">
        <f t="shared" si="17"/>
        <v>9401</v>
      </c>
      <c r="N87" s="614">
        <v>10000</v>
      </c>
      <c r="O87" s="176">
        <f t="shared" si="18"/>
        <v>1900</v>
      </c>
      <c r="P87" s="176">
        <f t="shared" si="19"/>
        <v>11900</v>
      </c>
      <c r="Q87" s="176">
        <f t="shared" si="20"/>
        <v>11900</v>
      </c>
      <c r="X87" s="197">
        <f t="shared" si="21"/>
        <v>7900</v>
      </c>
      <c r="Y87" s="197">
        <f t="shared" si="22"/>
        <v>10000</v>
      </c>
      <c r="Z87" s="232">
        <f t="shared" si="23"/>
        <v>8950</v>
      </c>
      <c r="AA87" s="197">
        <f t="shared" si="24"/>
        <v>8425</v>
      </c>
      <c r="AC87" s="176">
        <f t="shared" si="25"/>
        <v>8950</v>
      </c>
      <c r="AD87" s="176">
        <f t="shared" si="26"/>
        <v>1700.5</v>
      </c>
      <c r="AE87" s="176">
        <f t="shared" si="27"/>
        <v>10650.5</v>
      </c>
      <c r="AF87" s="176">
        <f t="shared" si="28"/>
        <v>10650.5</v>
      </c>
    </row>
    <row r="88" spans="1:32" ht="27.95" customHeight="1" thickBot="1" x14ac:dyDescent="0.35">
      <c r="A88" s="165">
        <v>13</v>
      </c>
      <c r="B88" s="294"/>
      <c r="C88" s="280"/>
      <c r="D88" s="35" t="s">
        <v>55</v>
      </c>
      <c r="E88" s="165" t="s">
        <v>31</v>
      </c>
      <c r="F88" s="165">
        <v>1</v>
      </c>
      <c r="I88" s="611">
        <v>4100</v>
      </c>
      <c r="J88" s="176">
        <f t="shared" si="15"/>
        <v>779</v>
      </c>
      <c r="K88" s="176">
        <f t="shared" si="16"/>
        <v>4879</v>
      </c>
      <c r="L88" s="176">
        <f t="shared" si="17"/>
        <v>4879</v>
      </c>
      <c r="N88" s="614">
        <v>10000</v>
      </c>
      <c r="O88" s="176">
        <f t="shared" si="18"/>
        <v>1900</v>
      </c>
      <c r="P88" s="176">
        <f t="shared" si="19"/>
        <v>11900</v>
      </c>
      <c r="Q88" s="176">
        <f t="shared" si="20"/>
        <v>11900</v>
      </c>
      <c r="X88" s="197">
        <f t="shared" si="21"/>
        <v>4100</v>
      </c>
      <c r="Y88" s="197">
        <f t="shared" si="22"/>
        <v>10000</v>
      </c>
      <c r="Z88" s="232">
        <f t="shared" si="23"/>
        <v>7050</v>
      </c>
      <c r="AA88" s="197">
        <f t="shared" si="24"/>
        <v>5575</v>
      </c>
      <c r="AC88" s="176">
        <f t="shared" si="25"/>
        <v>7050</v>
      </c>
      <c r="AD88" s="176">
        <f t="shared" si="26"/>
        <v>1339.5</v>
      </c>
      <c r="AE88" s="176">
        <f t="shared" si="27"/>
        <v>8389.5</v>
      </c>
      <c r="AF88" s="176">
        <f t="shared" si="28"/>
        <v>8389.5</v>
      </c>
    </row>
    <row r="89" spans="1:32" ht="27.95" customHeight="1" thickBot="1" x14ac:dyDescent="0.35">
      <c r="A89" s="165">
        <v>14</v>
      </c>
      <c r="B89" s="294"/>
      <c r="C89" s="280"/>
      <c r="D89" s="35" t="s">
        <v>56</v>
      </c>
      <c r="E89" s="165" t="s">
        <v>31</v>
      </c>
      <c r="F89" s="165">
        <v>1</v>
      </c>
      <c r="I89" s="611">
        <v>7900</v>
      </c>
      <c r="J89" s="176">
        <f t="shared" si="15"/>
        <v>1501</v>
      </c>
      <c r="K89" s="176">
        <f t="shared" si="16"/>
        <v>9401</v>
      </c>
      <c r="L89" s="176">
        <f t="shared" si="17"/>
        <v>9401</v>
      </c>
      <c r="N89" s="614">
        <v>10000</v>
      </c>
      <c r="O89" s="176">
        <f t="shared" si="18"/>
        <v>1900</v>
      </c>
      <c r="P89" s="176">
        <f t="shared" si="19"/>
        <v>11900</v>
      </c>
      <c r="Q89" s="176">
        <f t="shared" si="20"/>
        <v>11900</v>
      </c>
      <c r="X89" s="197">
        <f t="shared" si="21"/>
        <v>7900</v>
      </c>
      <c r="Y89" s="197">
        <f t="shared" si="22"/>
        <v>10000</v>
      </c>
      <c r="Z89" s="232">
        <f t="shared" si="23"/>
        <v>8950</v>
      </c>
      <c r="AA89" s="197">
        <f t="shared" si="24"/>
        <v>8425</v>
      </c>
      <c r="AC89" s="176">
        <f t="shared" si="25"/>
        <v>8950</v>
      </c>
      <c r="AD89" s="176">
        <f t="shared" si="26"/>
        <v>1700.5</v>
      </c>
      <c r="AE89" s="176">
        <f t="shared" si="27"/>
        <v>10650.5</v>
      </c>
      <c r="AF89" s="176">
        <f t="shared" si="28"/>
        <v>10650.5</v>
      </c>
    </row>
    <row r="90" spans="1:32" ht="27.95" customHeight="1" thickBot="1" x14ac:dyDescent="0.35">
      <c r="A90" s="165">
        <v>15</v>
      </c>
      <c r="B90" s="294"/>
      <c r="C90" s="280"/>
      <c r="D90" s="35" t="s">
        <v>57</v>
      </c>
      <c r="E90" s="165" t="s">
        <v>31</v>
      </c>
      <c r="F90" s="165">
        <v>1</v>
      </c>
      <c r="I90" s="611">
        <v>17000</v>
      </c>
      <c r="J90" s="176">
        <f t="shared" si="15"/>
        <v>3230</v>
      </c>
      <c r="K90" s="176">
        <f t="shared" si="16"/>
        <v>20230</v>
      </c>
      <c r="L90" s="176">
        <f t="shared" si="17"/>
        <v>20230</v>
      </c>
      <c r="N90" s="614">
        <v>10000</v>
      </c>
      <c r="O90" s="176">
        <f t="shared" si="18"/>
        <v>1900</v>
      </c>
      <c r="P90" s="176">
        <f t="shared" si="19"/>
        <v>11900</v>
      </c>
      <c r="Q90" s="176">
        <f t="shared" si="20"/>
        <v>11900</v>
      </c>
      <c r="X90" s="197">
        <f t="shared" si="21"/>
        <v>10000</v>
      </c>
      <c r="Y90" s="197">
        <f t="shared" si="22"/>
        <v>17000</v>
      </c>
      <c r="Z90" s="232">
        <f t="shared" si="23"/>
        <v>13500</v>
      </c>
      <c r="AA90" s="197">
        <f t="shared" si="24"/>
        <v>11750</v>
      </c>
      <c r="AC90" s="176">
        <f t="shared" si="25"/>
        <v>13500</v>
      </c>
      <c r="AD90" s="176">
        <f t="shared" si="26"/>
        <v>2565</v>
      </c>
      <c r="AE90" s="176">
        <f t="shared" si="27"/>
        <v>16065</v>
      </c>
      <c r="AF90" s="176">
        <f t="shared" si="28"/>
        <v>16065</v>
      </c>
    </row>
    <row r="91" spans="1:32" ht="27.95" customHeight="1" thickBot="1" x14ac:dyDescent="0.35">
      <c r="A91" s="165">
        <v>16</v>
      </c>
      <c r="B91" s="294"/>
      <c r="C91" s="280"/>
      <c r="D91" s="35" t="s">
        <v>58</v>
      </c>
      <c r="E91" s="165" t="s">
        <v>31</v>
      </c>
      <c r="F91" s="165">
        <v>1</v>
      </c>
      <c r="I91" s="611">
        <v>4100</v>
      </c>
      <c r="J91" s="176">
        <f t="shared" si="15"/>
        <v>779</v>
      </c>
      <c r="K91" s="176">
        <f t="shared" si="16"/>
        <v>4879</v>
      </c>
      <c r="L91" s="176">
        <f t="shared" si="17"/>
        <v>4879</v>
      </c>
      <c r="N91" s="614">
        <v>10000</v>
      </c>
      <c r="O91" s="176">
        <f t="shared" si="18"/>
        <v>1900</v>
      </c>
      <c r="P91" s="176">
        <f t="shared" si="19"/>
        <v>11900</v>
      </c>
      <c r="Q91" s="176">
        <f t="shared" si="20"/>
        <v>11900</v>
      </c>
      <c r="X91" s="197">
        <f t="shared" si="21"/>
        <v>4100</v>
      </c>
      <c r="Y91" s="197">
        <f t="shared" si="22"/>
        <v>10000</v>
      </c>
      <c r="Z91" s="232">
        <f t="shared" si="23"/>
        <v>7050</v>
      </c>
      <c r="AA91" s="197">
        <f t="shared" si="24"/>
        <v>5575</v>
      </c>
      <c r="AC91" s="176">
        <f t="shared" si="25"/>
        <v>7050</v>
      </c>
      <c r="AD91" s="176">
        <f t="shared" si="26"/>
        <v>1339.5</v>
      </c>
      <c r="AE91" s="176">
        <f t="shared" si="27"/>
        <v>8389.5</v>
      </c>
      <c r="AF91" s="176">
        <f t="shared" si="28"/>
        <v>8389.5</v>
      </c>
    </row>
    <row r="92" spans="1:32" ht="27.95" customHeight="1" thickBot="1" x14ac:dyDescent="0.35">
      <c r="A92" s="165">
        <v>17</v>
      </c>
      <c r="B92" s="294"/>
      <c r="C92" s="280"/>
      <c r="D92" s="35" t="s">
        <v>20</v>
      </c>
      <c r="E92" s="165" t="s">
        <v>31</v>
      </c>
      <c r="F92" s="165">
        <v>1</v>
      </c>
      <c r="I92" s="611">
        <v>11200</v>
      </c>
      <c r="J92" s="176">
        <f t="shared" si="15"/>
        <v>2128</v>
      </c>
      <c r="K92" s="176">
        <f t="shared" si="16"/>
        <v>13328</v>
      </c>
      <c r="L92" s="176">
        <f t="shared" si="17"/>
        <v>13328</v>
      </c>
      <c r="N92" s="614">
        <v>10000</v>
      </c>
      <c r="O92" s="176">
        <f t="shared" si="18"/>
        <v>1900</v>
      </c>
      <c r="P92" s="176">
        <f t="shared" si="19"/>
        <v>11900</v>
      </c>
      <c r="Q92" s="176">
        <f t="shared" si="20"/>
        <v>11900</v>
      </c>
      <c r="X92" s="197">
        <f t="shared" si="21"/>
        <v>10000</v>
      </c>
      <c r="Y92" s="197">
        <f t="shared" si="22"/>
        <v>11200</v>
      </c>
      <c r="Z92" s="232">
        <f t="shared" si="23"/>
        <v>10600</v>
      </c>
      <c r="AA92" s="197">
        <f t="shared" si="24"/>
        <v>10300</v>
      </c>
      <c r="AC92" s="176">
        <f t="shared" si="25"/>
        <v>10600</v>
      </c>
      <c r="AD92" s="176">
        <f t="shared" si="26"/>
        <v>2014</v>
      </c>
      <c r="AE92" s="176">
        <f t="shared" si="27"/>
        <v>12614</v>
      </c>
      <c r="AF92" s="176">
        <f t="shared" si="28"/>
        <v>12614</v>
      </c>
    </row>
    <row r="93" spans="1:32" ht="27.95" customHeight="1" thickBot="1" x14ac:dyDescent="0.35">
      <c r="A93" s="165">
        <v>18</v>
      </c>
      <c r="B93" s="294"/>
      <c r="C93" s="280"/>
      <c r="D93" s="35" t="s">
        <v>59</v>
      </c>
      <c r="E93" s="165" t="s">
        <v>31</v>
      </c>
      <c r="F93" s="165">
        <v>1</v>
      </c>
      <c r="I93" s="611">
        <v>7000</v>
      </c>
      <c r="J93" s="176">
        <f t="shared" si="15"/>
        <v>1330</v>
      </c>
      <c r="K93" s="176">
        <f t="shared" si="16"/>
        <v>8330</v>
      </c>
      <c r="L93" s="176">
        <f t="shared" si="17"/>
        <v>8330</v>
      </c>
      <c r="N93" s="614">
        <v>10000</v>
      </c>
      <c r="O93" s="176">
        <f t="shared" si="18"/>
        <v>1900</v>
      </c>
      <c r="P93" s="176">
        <f t="shared" si="19"/>
        <v>11900</v>
      </c>
      <c r="Q93" s="176">
        <f t="shared" si="20"/>
        <v>11900</v>
      </c>
      <c r="X93" s="197">
        <f t="shared" si="21"/>
        <v>7000</v>
      </c>
      <c r="Y93" s="197">
        <f t="shared" si="22"/>
        <v>10000</v>
      </c>
      <c r="Z93" s="232">
        <f t="shared" si="23"/>
        <v>8500</v>
      </c>
      <c r="AA93" s="197">
        <f t="shared" si="24"/>
        <v>7750</v>
      </c>
      <c r="AC93" s="176">
        <f t="shared" si="25"/>
        <v>8500</v>
      </c>
      <c r="AD93" s="176">
        <f t="shared" si="26"/>
        <v>1615</v>
      </c>
      <c r="AE93" s="176">
        <f t="shared" si="27"/>
        <v>10115</v>
      </c>
      <c r="AF93" s="176">
        <f t="shared" si="28"/>
        <v>10115</v>
      </c>
    </row>
    <row r="94" spans="1:32" ht="27.95" customHeight="1" thickBot="1" x14ac:dyDescent="0.35">
      <c r="A94" s="165">
        <v>19</v>
      </c>
      <c r="B94" s="294"/>
      <c r="C94" s="280"/>
      <c r="D94" s="35" t="s">
        <v>60</v>
      </c>
      <c r="E94" s="165" t="s">
        <v>31</v>
      </c>
      <c r="F94" s="165">
        <v>1</v>
      </c>
      <c r="I94" s="611">
        <v>5300</v>
      </c>
      <c r="J94" s="176">
        <f t="shared" si="15"/>
        <v>1007</v>
      </c>
      <c r="K94" s="176">
        <f t="shared" si="16"/>
        <v>6307</v>
      </c>
      <c r="L94" s="176">
        <f t="shared" si="17"/>
        <v>6307</v>
      </c>
      <c r="N94" s="614">
        <v>10000</v>
      </c>
      <c r="O94" s="176">
        <f t="shared" si="18"/>
        <v>1900</v>
      </c>
      <c r="P94" s="176">
        <f t="shared" si="19"/>
        <v>11900</v>
      </c>
      <c r="Q94" s="176">
        <f t="shared" si="20"/>
        <v>11900</v>
      </c>
      <c r="X94" s="197">
        <f t="shared" si="21"/>
        <v>5300</v>
      </c>
      <c r="Y94" s="197">
        <f t="shared" si="22"/>
        <v>10000</v>
      </c>
      <c r="Z94" s="232">
        <f t="shared" si="23"/>
        <v>7650</v>
      </c>
      <c r="AA94" s="197">
        <f t="shared" si="24"/>
        <v>6475</v>
      </c>
      <c r="AC94" s="176">
        <f t="shared" si="25"/>
        <v>7650</v>
      </c>
      <c r="AD94" s="176">
        <f t="shared" si="26"/>
        <v>1453.5</v>
      </c>
      <c r="AE94" s="176">
        <f t="shared" si="27"/>
        <v>9103.5</v>
      </c>
      <c r="AF94" s="176">
        <f t="shared" si="28"/>
        <v>9103.5</v>
      </c>
    </row>
    <row r="95" spans="1:32" ht="27.95" customHeight="1" thickBot="1" x14ac:dyDescent="0.35">
      <c r="A95" s="165">
        <v>20</v>
      </c>
      <c r="B95" s="294"/>
      <c r="C95" s="280"/>
      <c r="D95" s="35" t="s">
        <v>61</v>
      </c>
      <c r="E95" s="165" t="s">
        <v>31</v>
      </c>
      <c r="F95" s="165">
        <v>1</v>
      </c>
      <c r="I95" s="611">
        <v>4800</v>
      </c>
      <c r="J95" s="176">
        <f t="shared" si="15"/>
        <v>912</v>
      </c>
      <c r="K95" s="176">
        <f t="shared" si="16"/>
        <v>5712</v>
      </c>
      <c r="L95" s="176">
        <f t="shared" si="17"/>
        <v>5712</v>
      </c>
      <c r="N95" s="614">
        <v>10000</v>
      </c>
      <c r="O95" s="176">
        <f t="shared" si="18"/>
        <v>1900</v>
      </c>
      <c r="P95" s="176">
        <f t="shared" si="19"/>
        <v>11900</v>
      </c>
      <c r="Q95" s="176">
        <f t="shared" si="20"/>
        <v>11900</v>
      </c>
      <c r="X95" s="197">
        <f t="shared" si="21"/>
        <v>4800</v>
      </c>
      <c r="Y95" s="197">
        <f t="shared" si="22"/>
        <v>10000</v>
      </c>
      <c r="Z95" s="232">
        <f t="shared" si="23"/>
        <v>7400</v>
      </c>
      <c r="AA95" s="197">
        <f t="shared" si="24"/>
        <v>6100</v>
      </c>
      <c r="AC95" s="176">
        <f t="shared" si="25"/>
        <v>7400</v>
      </c>
      <c r="AD95" s="176">
        <f t="shared" si="26"/>
        <v>1406</v>
      </c>
      <c r="AE95" s="176">
        <f t="shared" si="27"/>
        <v>8806</v>
      </c>
      <c r="AF95" s="176">
        <f t="shared" si="28"/>
        <v>8806</v>
      </c>
    </row>
    <row r="96" spans="1:32" ht="27.95" customHeight="1" thickBot="1" x14ac:dyDescent="0.35">
      <c r="A96" s="165">
        <v>21</v>
      </c>
      <c r="B96" s="294"/>
      <c r="C96" s="280"/>
      <c r="D96" s="35" t="s">
        <v>62</v>
      </c>
      <c r="E96" s="165" t="s">
        <v>31</v>
      </c>
      <c r="F96" s="165">
        <v>1</v>
      </c>
      <c r="I96" s="611">
        <v>4800</v>
      </c>
      <c r="J96" s="176">
        <f t="shared" si="15"/>
        <v>912</v>
      </c>
      <c r="K96" s="176">
        <f t="shared" si="16"/>
        <v>5712</v>
      </c>
      <c r="L96" s="176">
        <f t="shared" si="17"/>
        <v>5712</v>
      </c>
      <c r="N96" s="614">
        <v>10000</v>
      </c>
      <c r="O96" s="176">
        <f t="shared" si="18"/>
        <v>1900</v>
      </c>
      <c r="P96" s="176">
        <f t="shared" si="19"/>
        <v>11900</v>
      </c>
      <c r="Q96" s="176">
        <f t="shared" si="20"/>
        <v>11900</v>
      </c>
      <c r="X96" s="197">
        <f t="shared" si="21"/>
        <v>4800</v>
      </c>
      <c r="Y96" s="197">
        <f t="shared" si="22"/>
        <v>10000</v>
      </c>
      <c r="Z96" s="232">
        <f t="shared" si="23"/>
        <v>7400</v>
      </c>
      <c r="AA96" s="197">
        <f t="shared" si="24"/>
        <v>6100</v>
      </c>
      <c r="AC96" s="176">
        <f t="shared" si="25"/>
        <v>7400</v>
      </c>
      <c r="AD96" s="176">
        <f t="shared" si="26"/>
        <v>1406</v>
      </c>
      <c r="AE96" s="176">
        <f t="shared" si="27"/>
        <v>8806</v>
      </c>
      <c r="AF96" s="176">
        <f t="shared" si="28"/>
        <v>8806</v>
      </c>
    </row>
    <row r="97" spans="1:32" ht="27.95" customHeight="1" thickBot="1" x14ac:dyDescent="0.35">
      <c r="A97" s="165">
        <v>22</v>
      </c>
      <c r="B97" s="294"/>
      <c r="C97" s="280"/>
      <c r="D97" s="35" t="s">
        <v>63</v>
      </c>
      <c r="E97" s="165" t="s">
        <v>31</v>
      </c>
      <c r="F97" s="165">
        <v>1</v>
      </c>
      <c r="I97" s="611">
        <v>6500</v>
      </c>
      <c r="J97" s="176">
        <f t="shared" si="15"/>
        <v>1235</v>
      </c>
      <c r="K97" s="176">
        <f t="shared" si="16"/>
        <v>7735</v>
      </c>
      <c r="L97" s="176">
        <f t="shared" si="17"/>
        <v>7735</v>
      </c>
      <c r="N97" s="614">
        <v>10000</v>
      </c>
      <c r="O97" s="176">
        <f t="shared" si="18"/>
        <v>1900</v>
      </c>
      <c r="P97" s="176">
        <f t="shared" si="19"/>
        <v>11900</v>
      </c>
      <c r="Q97" s="176">
        <f t="shared" si="20"/>
        <v>11900</v>
      </c>
      <c r="X97" s="197">
        <f t="shared" si="21"/>
        <v>6500</v>
      </c>
      <c r="Y97" s="197">
        <f t="shared" si="22"/>
        <v>10000</v>
      </c>
      <c r="Z97" s="232">
        <f t="shared" si="23"/>
        <v>8250</v>
      </c>
      <c r="AA97" s="197">
        <f t="shared" si="24"/>
        <v>7375</v>
      </c>
      <c r="AC97" s="176">
        <f t="shared" si="25"/>
        <v>8250</v>
      </c>
      <c r="AD97" s="176">
        <f t="shared" si="26"/>
        <v>1567.5</v>
      </c>
      <c r="AE97" s="176">
        <f t="shared" si="27"/>
        <v>9817.5</v>
      </c>
      <c r="AF97" s="176">
        <f t="shared" si="28"/>
        <v>9817.5</v>
      </c>
    </row>
    <row r="98" spans="1:32" ht="27.95" customHeight="1" thickBot="1" x14ac:dyDescent="0.35">
      <c r="A98" s="165">
        <v>23</v>
      </c>
      <c r="B98" s="294"/>
      <c r="C98" s="280"/>
      <c r="D98" s="35" t="s">
        <v>64</v>
      </c>
      <c r="E98" s="165" t="s">
        <v>31</v>
      </c>
      <c r="F98" s="165">
        <v>1</v>
      </c>
      <c r="I98" s="611">
        <v>110000</v>
      </c>
      <c r="J98" s="176">
        <f t="shared" si="15"/>
        <v>20900</v>
      </c>
      <c r="K98" s="176">
        <f t="shared" si="16"/>
        <v>130900</v>
      </c>
      <c r="L98" s="176">
        <f t="shared" si="17"/>
        <v>130900</v>
      </c>
      <c r="N98" s="614">
        <v>95000</v>
      </c>
      <c r="O98" s="176">
        <f t="shared" si="18"/>
        <v>18050</v>
      </c>
      <c r="P98" s="176">
        <f t="shared" si="19"/>
        <v>113050</v>
      </c>
      <c r="Q98" s="176">
        <f t="shared" si="20"/>
        <v>113050</v>
      </c>
      <c r="X98" s="197">
        <f t="shared" si="21"/>
        <v>95000</v>
      </c>
      <c r="Y98" s="197">
        <f t="shared" si="22"/>
        <v>110000</v>
      </c>
      <c r="Z98" s="232">
        <f t="shared" si="23"/>
        <v>102500</v>
      </c>
      <c r="AA98" s="197">
        <f t="shared" si="24"/>
        <v>98750</v>
      </c>
      <c r="AC98" s="176">
        <f t="shared" si="25"/>
        <v>102500</v>
      </c>
      <c r="AD98" s="176">
        <f t="shared" si="26"/>
        <v>19475</v>
      </c>
      <c r="AE98" s="176">
        <f t="shared" si="27"/>
        <v>121975</v>
      </c>
      <c r="AF98" s="176">
        <f t="shared" si="28"/>
        <v>121975</v>
      </c>
    </row>
    <row r="99" spans="1:32" ht="42.75" customHeight="1" thickBot="1" x14ac:dyDescent="0.35">
      <c r="A99" s="165">
        <v>24</v>
      </c>
      <c r="B99" s="294"/>
      <c r="C99" s="280"/>
      <c r="D99" s="35" t="s">
        <v>37</v>
      </c>
      <c r="E99" s="165" t="s">
        <v>31</v>
      </c>
      <c r="F99" s="165">
        <v>1</v>
      </c>
      <c r="I99" s="611">
        <v>17600</v>
      </c>
      <c r="J99" s="176">
        <f t="shared" si="15"/>
        <v>3344</v>
      </c>
      <c r="K99" s="176">
        <f t="shared" si="16"/>
        <v>20944</v>
      </c>
      <c r="L99" s="176">
        <f t="shared" si="17"/>
        <v>20944</v>
      </c>
      <c r="N99" s="614">
        <v>25000</v>
      </c>
      <c r="O99" s="176">
        <f t="shared" si="18"/>
        <v>4750</v>
      </c>
      <c r="P99" s="176">
        <f t="shared" si="19"/>
        <v>29750</v>
      </c>
      <c r="Q99" s="176">
        <f t="shared" si="20"/>
        <v>29750</v>
      </c>
      <c r="X99" s="197">
        <f t="shared" si="21"/>
        <v>17600</v>
      </c>
      <c r="Y99" s="197">
        <f t="shared" si="22"/>
        <v>25000</v>
      </c>
      <c r="Z99" s="232">
        <f t="shared" si="23"/>
        <v>21300</v>
      </c>
      <c r="AA99" s="197">
        <f t="shared" si="24"/>
        <v>19450</v>
      </c>
      <c r="AC99" s="176">
        <f>Z99</f>
        <v>21300</v>
      </c>
      <c r="AD99" s="176">
        <f t="shared" si="26"/>
        <v>4047</v>
      </c>
      <c r="AE99" s="176">
        <f t="shared" si="27"/>
        <v>25347</v>
      </c>
      <c r="AF99" s="176">
        <f t="shared" si="28"/>
        <v>25347</v>
      </c>
    </row>
    <row r="100" spans="1:32" ht="44.25" customHeight="1" thickBot="1" x14ac:dyDescent="0.35">
      <c r="A100" s="165">
        <v>25</v>
      </c>
      <c r="B100" s="294"/>
      <c r="C100" s="280"/>
      <c r="D100" s="35" t="s">
        <v>38</v>
      </c>
      <c r="E100" s="165" t="s">
        <v>31</v>
      </c>
      <c r="F100" s="165">
        <v>1</v>
      </c>
      <c r="I100" s="611">
        <v>1800</v>
      </c>
      <c r="J100" s="176">
        <f t="shared" si="15"/>
        <v>342</v>
      </c>
      <c r="K100" s="176">
        <f t="shared" si="16"/>
        <v>2142</v>
      </c>
      <c r="L100" s="176">
        <f t="shared" si="17"/>
        <v>2142</v>
      </c>
      <c r="N100" s="614">
        <v>10000</v>
      </c>
      <c r="O100" s="176">
        <f t="shared" si="18"/>
        <v>1900</v>
      </c>
      <c r="P100" s="176">
        <f t="shared" si="19"/>
        <v>11900</v>
      </c>
      <c r="Q100" s="176">
        <f t="shared" si="20"/>
        <v>11900</v>
      </c>
      <c r="X100" s="197">
        <f t="shared" si="21"/>
        <v>1800</v>
      </c>
      <c r="Y100" s="197">
        <f t="shared" si="22"/>
        <v>10000</v>
      </c>
      <c r="Z100" s="232">
        <f t="shared" si="23"/>
        <v>5900</v>
      </c>
      <c r="AA100" s="197">
        <f t="shared" si="24"/>
        <v>3850</v>
      </c>
      <c r="AC100" s="176">
        <f t="shared" si="25"/>
        <v>5900</v>
      </c>
      <c r="AD100" s="176">
        <f t="shared" si="26"/>
        <v>1121</v>
      </c>
      <c r="AE100" s="176">
        <f t="shared" si="27"/>
        <v>7021</v>
      </c>
      <c r="AF100" s="176">
        <f t="shared" si="28"/>
        <v>7021</v>
      </c>
    </row>
    <row r="101" spans="1:32" ht="41.25" thickBot="1" x14ac:dyDescent="0.35">
      <c r="A101" s="165">
        <v>26</v>
      </c>
      <c r="B101" s="294"/>
      <c r="C101" s="280"/>
      <c r="D101" s="35" t="s">
        <v>65</v>
      </c>
      <c r="E101" s="165" t="s">
        <v>31</v>
      </c>
      <c r="F101" s="165">
        <v>1</v>
      </c>
      <c r="I101" s="611">
        <v>81000</v>
      </c>
      <c r="J101" s="176">
        <f t="shared" si="15"/>
        <v>15390</v>
      </c>
      <c r="K101" s="176">
        <f t="shared" si="16"/>
        <v>96390</v>
      </c>
      <c r="L101" s="176">
        <f t="shared" si="17"/>
        <v>96390</v>
      </c>
      <c r="N101" s="614">
        <v>180000</v>
      </c>
      <c r="O101" s="176">
        <f t="shared" si="18"/>
        <v>34200</v>
      </c>
      <c r="P101" s="176">
        <f t="shared" si="19"/>
        <v>214200</v>
      </c>
      <c r="Q101" s="176">
        <f t="shared" si="20"/>
        <v>214200</v>
      </c>
      <c r="X101" s="197">
        <f t="shared" si="21"/>
        <v>81000</v>
      </c>
      <c r="Y101" s="197">
        <f t="shared" si="22"/>
        <v>180000</v>
      </c>
      <c r="Z101" s="232">
        <f t="shared" si="23"/>
        <v>130500</v>
      </c>
      <c r="AA101" s="197">
        <f t="shared" si="24"/>
        <v>105750</v>
      </c>
      <c r="AC101" s="176">
        <f t="shared" si="25"/>
        <v>130500</v>
      </c>
      <c r="AD101" s="176">
        <f t="shared" si="26"/>
        <v>24795</v>
      </c>
      <c r="AE101" s="176">
        <f t="shared" si="27"/>
        <v>155295</v>
      </c>
      <c r="AF101" s="176">
        <f t="shared" si="28"/>
        <v>155295</v>
      </c>
    </row>
    <row r="102" spans="1:32" ht="59.25" customHeight="1" thickBot="1" x14ac:dyDescent="0.35">
      <c r="A102" s="165">
        <v>27</v>
      </c>
      <c r="B102" s="294"/>
      <c r="C102" s="280"/>
      <c r="D102" s="35" t="s">
        <v>41</v>
      </c>
      <c r="E102" s="165" t="s">
        <v>31</v>
      </c>
      <c r="F102" s="165">
        <v>1</v>
      </c>
      <c r="I102" s="611">
        <v>124000</v>
      </c>
      <c r="J102" s="176">
        <f t="shared" si="15"/>
        <v>23560</v>
      </c>
      <c r="K102" s="176">
        <f t="shared" si="16"/>
        <v>147560</v>
      </c>
      <c r="L102" s="176">
        <f t="shared" si="17"/>
        <v>147560</v>
      </c>
      <c r="N102" s="614">
        <v>230000</v>
      </c>
      <c r="O102" s="176">
        <f t="shared" si="18"/>
        <v>43700</v>
      </c>
      <c r="P102" s="176">
        <f t="shared" si="19"/>
        <v>273700</v>
      </c>
      <c r="Q102" s="176">
        <f t="shared" si="20"/>
        <v>273700</v>
      </c>
      <c r="X102" s="197">
        <f t="shared" si="21"/>
        <v>124000</v>
      </c>
      <c r="Y102" s="197">
        <f t="shared" si="22"/>
        <v>230000</v>
      </c>
      <c r="Z102" s="232">
        <f t="shared" si="23"/>
        <v>177000</v>
      </c>
      <c r="AA102" s="197">
        <f t="shared" si="24"/>
        <v>150500</v>
      </c>
      <c r="AC102" s="176">
        <f t="shared" si="25"/>
        <v>177000</v>
      </c>
      <c r="AD102" s="176">
        <f t="shared" si="26"/>
        <v>33630</v>
      </c>
      <c r="AE102" s="176">
        <f t="shared" si="27"/>
        <v>210630</v>
      </c>
      <c r="AF102" s="176">
        <f t="shared" si="28"/>
        <v>210630</v>
      </c>
    </row>
    <row r="103" spans="1:32" ht="81" customHeight="1" thickBot="1" x14ac:dyDescent="0.35">
      <c r="A103" s="165">
        <v>28</v>
      </c>
      <c r="B103" s="294"/>
      <c r="C103" s="280"/>
      <c r="D103" s="35" t="s">
        <v>42</v>
      </c>
      <c r="E103" s="165" t="s">
        <v>31</v>
      </c>
      <c r="F103" s="165">
        <v>1</v>
      </c>
      <c r="I103" s="611">
        <v>520000</v>
      </c>
      <c r="J103" s="176">
        <f t="shared" si="15"/>
        <v>98800</v>
      </c>
      <c r="K103" s="176">
        <f t="shared" si="16"/>
        <v>618800</v>
      </c>
      <c r="L103" s="176">
        <f t="shared" si="17"/>
        <v>618800</v>
      </c>
      <c r="N103" s="614">
        <v>650000</v>
      </c>
      <c r="O103" s="176">
        <f t="shared" si="18"/>
        <v>123500</v>
      </c>
      <c r="P103" s="176">
        <f t="shared" si="19"/>
        <v>773500</v>
      </c>
      <c r="Q103" s="176">
        <f t="shared" si="20"/>
        <v>773500</v>
      </c>
      <c r="X103" s="197">
        <f t="shared" si="21"/>
        <v>520000</v>
      </c>
      <c r="Y103" s="197">
        <f t="shared" si="22"/>
        <v>650000</v>
      </c>
      <c r="Z103" s="232">
        <f t="shared" si="23"/>
        <v>585000</v>
      </c>
      <c r="AA103" s="197">
        <f t="shared" si="24"/>
        <v>552500</v>
      </c>
      <c r="AC103" s="176">
        <f t="shared" si="25"/>
        <v>585000</v>
      </c>
      <c r="AD103" s="176">
        <f t="shared" si="26"/>
        <v>111150</v>
      </c>
      <c r="AE103" s="176">
        <f t="shared" si="27"/>
        <v>696150</v>
      </c>
      <c r="AF103" s="176">
        <f t="shared" si="28"/>
        <v>696150</v>
      </c>
    </row>
    <row r="104" spans="1:32" ht="56.25" customHeight="1" thickBot="1" x14ac:dyDescent="0.35">
      <c r="A104" s="165">
        <v>29</v>
      </c>
      <c r="B104" s="294"/>
      <c r="C104" s="280"/>
      <c r="D104" s="87" t="s">
        <v>43</v>
      </c>
      <c r="E104" s="165" t="s">
        <v>31</v>
      </c>
      <c r="F104" s="165">
        <v>1</v>
      </c>
      <c r="I104" s="611">
        <v>20000</v>
      </c>
      <c r="J104" s="176">
        <f t="shared" si="15"/>
        <v>3800</v>
      </c>
      <c r="K104" s="176">
        <f t="shared" si="16"/>
        <v>23800</v>
      </c>
      <c r="L104" s="176">
        <f t="shared" si="17"/>
        <v>23800</v>
      </c>
      <c r="N104" s="614">
        <v>20000</v>
      </c>
      <c r="O104" s="176">
        <f t="shared" si="18"/>
        <v>3800</v>
      </c>
      <c r="P104" s="176">
        <f t="shared" si="19"/>
        <v>23800</v>
      </c>
      <c r="Q104" s="176">
        <f t="shared" si="20"/>
        <v>23800</v>
      </c>
      <c r="X104" s="197">
        <f t="shared" si="21"/>
        <v>20000</v>
      </c>
      <c r="Y104" s="197">
        <f t="shared" si="22"/>
        <v>20000</v>
      </c>
      <c r="Z104" s="232">
        <f>ROUND(AVERAGE(I104,N104),2)</f>
        <v>20000</v>
      </c>
      <c r="AA104" s="197">
        <f t="shared" si="24"/>
        <v>20000</v>
      </c>
      <c r="AC104" s="176">
        <f t="shared" si="25"/>
        <v>20000</v>
      </c>
      <c r="AD104" s="176">
        <f t="shared" si="26"/>
        <v>3800</v>
      </c>
      <c r="AE104" s="176">
        <f t="shared" si="27"/>
        <v>23800</v>
      </c>
      <c r="AF104" s="176">
        <f t="shared" si="28"/>
        <v>23800</v>
      </c>
    </row>
    <row r="105" spans="1:32" ht="47.25" customHeight="1" thickBot="1" x14ac:dyDescent="0.35">
      <c r="A105" s="26"/>
      <c r="B105" s="295"/>
      <c r="C105" s="281" t="s">
        <v>113</v>
      </c>
      <c r="D105" s="282"/>
      <c r="E105" s="282"/>
      <c r="F105" s="283"/>
      <c r="L105" s="196">
        <f>SUM(L76:L104)</f>
        <v>1295077</v>
      </c>
      <c r="Q105" s="196">
        <f>SUM(Q76:Q104)</f>
        <v>1719550</v>
      </c>
      <c r="X105" s="195"/>
      <c r="Y105" s="195"/>
      <c r="Z105" s="195"/>
      <c r="AA105" s="195"/>
      <c r="AF105" s="196">
        <f>SUM(AF76:AF104)</f>
        <v>1507313.5</v>
      </c>
    </row>
    <row r="106" spans="1:32" ht="47.25" customHeight="1" thickBot="1" x14ac:dyDescent="0.35">
      <c r="A106" s="173"/>
      <c r="B106" s="160"/>
      <c r="C106" s="174"/>
      <c r="D106" s="174"/>
      <c r="E106" s="174"/>
      <c r="F106" s="174"/>
      <c r="J106" s="254" t="s">
        <v>199</v>
      </c>
      <c r="K106" s="255"/>
      <c r="L106" s="196">
        <f>L54+L74+L105</f>
        <v>3360322</v>
      </c>
      <c r="O106" s="254" t="s">
        <v>199</v>
      </c>
      <c r="P106" s="255"/>
      <c r="Q106" s="196">
        <f>Q54+Q74+Q105</f>
        <v>3968650</v>
      </c>
      <c r="X106" s="195"/>
      <c r="Y106" s="195"/>
      <c r="Z106" s="195"/>
      <c r="AA106" s="195"/>
      <c r="AD106" s="254" t="s">
        <v>199</v>
      </c>
      <c r="AE106" s="255"/>
      <c r="AF106" s="196">
        <f>AF54+AF74+AF105</f>
        <v>3664486</v>
      </c>
    </row>
    <row r="107" spans="1:32" x14ac:dyDescent="0.3">
      <c r="A107" s="621" t="s">
        <v>183</v>
      </c>
      <c r="B107" s="622"/>
      <c r="C107" s="622"/>
      <c r="D107" s="622"/>
      <c r="E107" s="622"/>
      <c r="F107" s="623"/>
      <c r="X107" s="195"/>
      <c r="Y107" s="195"/>
      <c r="Z107" s="195"/>
      <c r="AA107" s="195"/>
    </row>
    <row r="108" spans="1:32" ht="42" customHeight="1" thickBot="1" x14ac:dyDescent="0.35">
      <c r="A108" s="624"/>
      <c r="B108" s="625"/>
      <c r="C108" s="625"/>
      <c r="D108" s="625"/>
      <c r="E108" s="625"/>
      <c r="F108" s="626"/>
      <c r="X108" s="195"/>
      <c r="Y108" s="195"/>
      <c r="Z108" s="195"/>
      <c r="AA108" s="195"/>
    </row>
    <row r="109" spans="1:32" x14ac:dyDescent="0.3">
      <c r="A109" s="258" t="s">
        <v>0</v>
      </c>
      <c r="B109" s="258" t="s">
        <v>4</v>
      </c>
      <c r="C109" s="258" t="s">
        <v>3</v>
      </c>
      <c r="D109" s="258" t="s">
        <v>1</v>
      </c>
      <c r="E109" s="261" t="s">
        <v>30</v>
      </c>
      <c r="F109" s="261" t="s">
        <v>29</v>
      </c>
      <c r="G109" s="18"/>
      <c r="X109" s="195"/>
      <c r="Y109" s="195"/>
      <c r="Z109" s="195"/>
      <c r="AA109" s="195"/>
    </row>
    <row r="110" spans="1:32" x14ac:dyDescent="0.3">
      <c r="A110" s="284"/>
      <c r="B110" s="284"/>
      <c r="C110" s="284"/>
      <c r="D110" s="259"/>
      <c r="E110" s="262"/>
      <c r="F110" s="262"/>
      <c r="G110" s="18"/>
      <c r="X110" s="195"/>
      <c r="Y110" s="195"/>
      <c r="Z110" s="195"/>
      <c r="AA110" s="195"/>
    </row>
    <row r="111" spans="1:32" ht="21" thickBot="1" x14ac:dyDescent="0.35">
      <c r="A111" s="284"/>
      <c r="B111" s="285"/>
      <c r="C111" s="285"/>
      <c r="D111" s="260"/>
      <c r="E111" s="263"/>
      <c r="F111" s="263"/>
      <c r="G111" s="18"/>
      <c r="X111" s="195"/>
      <c r="Y111" s="195"/>
      <c r="Z111" s="195"/>
      <c r="AA111" s="195"/>
    </row>
    <row r="112" spans="1:32" ht="42" customHeight="1" thickBot="1" x14ac:dyDescent="0.35">
      <c r="A112" s="165">
        <v>1</v>
      </c>
      <c r="B112" s="270" t="s">
        <v>66</v>
      </c>
      <c r="C112" s="270" t="s">
        <v>98</v>
      </c>
      <c r="D112" s="57" t="s">
        <v>2</v>
      </c>
      <c r="E112" s="274" t="s">
        <v>31</v>
      </c>
      <c r="F112" s="274">
        <v>1</v>
      </c>
      <c r="G112" s="25"/>
      <c r="I112" s="660">
        <v>82500</v>
      </c>
      <c r="J112" s="661">
        <f>ROUND(I112*19%,2)</f>
        <v>15675</v>
      </c>
      <c r="K112" s="662">
        <f>ROUND(J112+I112,2)</f>
        <v>98175</v>
      </c>
      <c r="L112" s="662">
        <f>ROUND(K112*F112,2)</f>
        <v>98175</v>
      </c>
      <c r="N112" s="660">
        <v>70000</v>
      </c>
      <c r="O112" s="661">
        <f>ROUND(N112*19%,2)</f>
        <v>13300</v>
      </c>
      <c r="P112" s="662">
        <f>ROUND(O112+N112,2)</f>
        <v>83300</v>
      </c>
      <c r="Q112" s="662">
        <f>ROUND(P112*F112,2)</f>
        <v>83300</v>
      </c>
      <c r="R112" s="679"/>
      <c r="S112" s="648"/>
      <c r="T112" s="648"/>
      <c r="U112" s="648"/>
      <c r="V112" s="648"/>
      <c r="W112" s="648"/>
      <c r="X112" s="667">
        <f>ROUND(MIN(I112,N112),2)</f>
        <v>70000</v>
      </c>
      <c r="Y112" s="667">
        <f>ROUND(MAX(I112,N112),2)</f>
        <v>82500</v>
      </c>
      <c r="Z112" s="668">
        <f>ROUND(AVERAGE(I112,N112),2)</f>
        <v>76250</v>
      </c>
      <c r="AA112" s="667">
        <f>ROUND(AVERAGE(X112,Z112),2)</f>
        <v>73125</v>
      </c>
      <c r="AC112" s="632">
        <f>Z112</f>
        <v>76250</v>
      </c>
      <c r="AD112" s="632">
        <f>ROUND(AC112*19%,2)</f>
        <v>14487.5</v>
      </c>
      <c r="AE112" s="633">
        <f>ROUND(AD112+AC112,2)</f>
        <v>90737.5</v>
      </c>
      <c r="AF112" s="633">
        <f>ROUND(AE112*F112,2)</f>
        <v>90737.5</v>
      </c>
    </row>
    <row r="113" spans="1:32" ht="53.25" customHeight="1" thickBot="1" x14ac:dyDescent="0.35">
      <c r="A113" s="165">
        <v>2</v>
      </c>
      <c r="B113" s="271"/>
      <c r="C113" s="273"/>
      <c r="D113" s="57" t="s">
        <v>99</v>
      </c>
      <c r="E113" s="266"/>
      <c r="F113" s="266"/>
      <c r="G113" s="25"/>
      <c r="I113" s="670"/>
      <c r="J113" s="661"/>
      <c r="K113" s="662"/>
      <c r="L113" s="662"/>
      <c r="N113" s="670"/>
      <c r="O113" s="661"/>
      <c r="P113" s="662"/>
      <c r="Q113" s="662"/>
      <c r="R113" s="679"/>
      <c r="S113" s="648"/>
      <c r="T113" s="648"/>
      <c r="U113" s="648"/>
      <c r="V113" s="648"/>
      <c r="W113" s="648"/>
      <c r="X113" s="667"/>
      <c r="Y113" s="667"/>
      <c r="Z113" s="668"/>
      <c r="AA113" s="667"/>
      <c r="AC113" s="634"/>
      <c r="AD113" s="634"/>
      <c r="AE113" s="635"/>
      <c r="AF113" s="635"/>
    </row>
    <row r="114" spans="1:32" ht="40.5" customHeight="1" thickBot="1" x14ac:dyDescent="0.35">
      <c r="A114" s="66"/>
      <c r="B114" s="271"/>
      <c r="C114" s="267" t="s">
        <v>112</v>
      </c>
      <c r="D114" s="268"/>
      <c r="E114" s="268"/>
      <c r="F114" s="269"/>
      <c r="G114" s="18"/>
      <c r="L114" s="196">
        <f>SUM(L112)</f>
        <v>98175</v>
      </c>
      <c r="Q114" s="196">
        <f>SUM(Q112)</f>
        <v>83300</v>
      </c>
      <c r="X114" s="195"/>
      <c r="Y114" s="195"/>
      <c r="Z114" s="195"/>
      <c r="AA114" s="195"/>
      <c r="AF114" s="196">
        <f>SUM(AF112)</f>
        <v>90737.5</v>
      </c>
    </row>
    <row r="115" spans="1:32" ht="21" thickBot="1" x14ac:dyDescent="0.35">
      <c r="A115" s="66"/>
      <c r="B115" s="271"/>
      <c r="C115" s="275"/>
      <c r="D115" s="276"/>
      <c r="E115" s="276"/>
      <c r="F115" s="276"/>
      <c r="G115" s="276"/>
      <c r="X115" s="195"/>
      <c r="Y115" s="195"/>
      <c r="Z115" s="195"/>
      <c r="AA115" s="195"/>
    </row>
    <row r="116" spans="1:32" ht="39" customHeight="1" thickBot="1" x14ac:dyDescent="0.35">
      <c r="A116" s="165">
        <v>1</v>
      </c>
      <c r="B116" s="271"/>
      <c r="C116" s="277" t="s">
        <v>102</v>
      </c>
      <c r="D116" s="74" t="s">
        <v>5</v>
      </c>
      <c r="E116" s="278" t="s">
        <v>31</v>
      </c>
      <c r="F116" s="274">
        <v>1</v>
      </c>
      <c r="G116" s="25"/>
      <c r="I116" s="660">
        <v>1150000</v>
      </c>
      <c r="J116" s="660">
        <f>ROUND(I116*19%,2)</f>
        <v>218500</v>
      </c>
      <c r="K116" s="660">
        <f>ROUND(I116+J116,2)</f>
        <v>1368500</v>
      </c>
      <c r="L116" s="678">
        <f>ROUND(K116*F116,2)</f>
        <v>1368500</v>
      </c>
      <c r="M116" s="648"/>
      <c r="N116" s="677">
        <v>1300000</v>
      </c>
      <c r="O116" s="660">
        <f>ROUND(N116*19%,2)</f>
        <v>247000</v>
      </c>
      <c r="P116" s="660">
        <f>ROUND(N116+O116,2)</f>
        <v>1547000</v>
      </c>
      <c r="Q116" s="678">
        <f>ROUND(P116*F116,2)</f>
        <v>1547000</v>
      </c>
      <c r="R116" s="679"/>
      <c r="S116" s="648"/>
      <c r="T116" s="648"/>
      <c r="U116" s="648"/>
      <c r="V116" s="648"/>
      <c r="W116" s="648"/>
      <c r="X116" s="667">
        <f>ROUND(MIN(I116,N116),2)</f>
        <v>1150000</v>
      </c>
      <c r="Y116" s="667">
        <f>ROUND(MAX(I116,N116),2)</f>
        <v>1300000</v>
      </c>
      <c r="Z116" s="668">
        <f>ROUND(AVERAGE(I116,N116),2)</f>
        <v>1225000</v>
      </c>
      <c r="AA116" s="667">
        <f>ROUND(AVERAGE(X116,Z116),2)</f>
        <v>1187500</v>
      </c>
      <c r="AB116" s="203"/>
      <c r="AC116" s="638">
        <f>Z116</f>
        <v>1225000</v>
      </c>
      <c r="AD116" s="615">
        <f>ROUND(AC116*19%,2)</f>
        <v>232750</v>
      </c>
      <c r="AE116" s="615">
        <f>ROUND(AC116+AD116,2)</f>
        <v>1457750</v>
      </c>
      <c r="AF116" s="616">
        <f>ROUND(AE116*F116,2)</f>
        <v>1457750</v>
      </c>
    </row>
    <row r="117" spans="1:32" ht="63.75" customHeight="1" thickBot="1" x14ac:dyDescent="0.35">
      <c r="A117" s="165">
        <v>2</v>
      </c>
      <c r="B117" s="271"/>
      <c r="C117" s="275"/>
      <c r="D117" s="28" t="s">
        <v>6</v>
      </c>
      <c r="E117" s="279"/>
      <c r="F117" s="265"/>
      <c r="G117" s="25"/>
      <c r="I117" s="681"/>
      <c r="J117" s="681"/>
      <c r="K117" s="681"/>
      <c r="L117" s="682"/>
      <c r="M117" s="648"/>
      <c r="N117" s="680"/>
      <c r="O117" s="681"/>
      <c r="P117" s="681"/>
      <c r="Q117" s="682"/>
      <c r="R117" s="679"/>
      <c r="S117" s="648"/>
      <c r="T117" s="648"/>
      <c r="U117" s="648"/>
      <c r="V117" s="648"/>
      <c r="W117" s="648"/>
      <c r="X117" s="667"/>
      <c r="Y117" s="667"/>
      <c r="Z117" s="668"/>
      <c r="AA117" s="667"/>
      <c r="AB117" s="203"/>
      <c r="AC117" s="639"/>
      <c r="AD117" s="617"/>
      <c r="AE117" s="617"/>
      <c r="AF117" s="618"/>
    </row>
    <row r="118" spans="1:32" ht="37.5" customHeight="1" thickBot="1" x14ac:dyDescent="0.35">
      <c r="A118" s="165">
        <v>3</v>
      </c>
      <c r="B118" s="271"/>
      <c r="C118" s="275"/>
      <c r="D118" s="35" t="s">
        <v>67</v>
      </c>
      <c r="E118" s="279"/>
      <c r="F118" s="265"/>
      <c r="G118" s="25"/>
      <c r="I118" s="681"/>
      <c r="J118" s="681"/>
      <c r="K118" s="681"/>
      <c r="L118" s="682"/>
      <c r="M118" s="648"/>
      <c r="N118" s="680"/>
      <c r="O118" s="681"/>
      <c r="P118" s="681"/>
      <c r="Q118" s="682"/>
      <c r="R118" s="679"/>
      <c r="S118" s="648"/>
      <c r="T118" s="648"/>
      <c r="U118" s="648"/>
      <c r="V118" s="648"/>
      <c r="W118" s="648"/>
      <c r="X118" s="667"/>
      <c r="Y118" s="667"/>
      <c r="Z118" s="668"/>
      <c r="AA118" s="667"/>
      <c r="AB118" s="203"/>
      <c r="AC118" s="639"/>
      <c r="AD118" s="617"/>
      <c r="AE118" s="617"/>
      <c r="AF118" s="618"/>
    </row>
    <row r="119" spans="1:32" ht="49.5" customHeight="1" thickBot="1" x14ac:dyDescent="0.35">
      <c r="A119" s="165">
        <v>4</v>
      </c>
      <c r="B119" s="271"/>
      <c r="C119" s="275"/>
      <c r="D119" s="35" t="s">
        <v>8</v>
      </c>
      <c r="E119" s="279"/>
      <c r="F119" s="265"/>
      <c r="G119" s="25"/>
      <c r="I119" s="681"/>
      <c r="J119" s="681"/>
      <c r="K119" s="681"/>
      <c r="L119" s="682"/>
      <c r="M119" s="648"/>
      <c r="N119" s="680"/>
      <c r="O119" s="681"/>
      <c r="P119" s="681"/>
      <c r="Q119" s="682"/>
      <c r="R119" s="679"/>
      <c r="S119" s="648"/>
      <c r="T119" s="648"/>
      <c r="U119" s="648"/>
      <c r="V119" s="648"/>
      <c r="W119" s="648"/>
      <c r="X119" s="667"/>
      <c r="Y119" s="667"/>
      <c r="Z119" s="668"/>
      <c r="AA119" s="667"/>
      <c r="AB119" s="203"/>
      <c r="AC119" s="639"/>
      <c r="AD119" s="617"/>
      <c r="AE119" s="617"/>
      <c r="AF119" s="618"/>
    </row>
    <row r="120" spans="1:32" ht="60.75" customHeight="1" thickBot="1" x14ac:dyDescent="0.35">
      <c r="A120" s="165">
        <v>5</v>
      </c>
      <c r="B120" s="271"/>
      <c r="C120" s="275"/>
      <c r="D120" s="35" t="s">
        <v>68</v>
      </c>
      <c r="E120" s="279"/>
      <c r="F120" s="265"/>
      <c r="G120" s="25"/>
      <c r="I120" s="681"/>
      <c r="J120" s="681"/>
      <c r="K120" s="681"/>
      <c r="L120" s="682"/>
      <c r="M120" s="648"/>
      <c r="N120" s="680"/>
      <c r="O120" s="681"/>
      <c r="P120" s="681"/>
      <c r="Q120" s="682"/>
      <c r="R120" s="679"/>
      <c r="S120" s="648"/>
      <c r="T120" s="648"/>
      <c r="U120" s="648"/>
      <c r="V120" s="648"/>
      <c r="W120" s="648"/>
      <c r="X120" s="667"/>
      <c r="Y120" s="667"/>
      <c r="Z120" s="668"/>
      <c r="AA120" s="667"/>
      <c r="AB120" s="203"/>
      <c r="AC120" s="639"/>
      <c r="AD120" s="617"/>
      <c r="AE120" s="617"/>
      <c r="AF120" s="618"/>
    </row>
    <row r="121" spans="1:32" ht="41.25" thickBot="1" x14ac:dyDescent="0.35">
      <c r="A121" s="165">
        <v>6</v>
      </c>
      <c r="B121" s="271"/>
      <c r="C121" s="275"/>
      <c r="D121" s="35" t="s">
        <v>69</v>
      </c>
      <c r="E121" s="279"/>
      <c r="F121" s="265"/>
      <c r="G121" s="25"/>
      <c r="I121" s="681"/>
      <c r="J121" s="681"/>
      <c r="K121" s="681"/>
      <c r="L121" s="682"/>
      <c r="M121" s="648"/>
      <c r="N121" s="680"/>
      <c r="O121" s="681"/>
      <c r="P121" s="681"/>
      <c r="Q121" s="682"/>
      <c r="R121" s="679"/>
      <c r="S121" s="648"/>
      <c r="T121" s="648"/>
      <c r="U121" s="648"/>
      <c r="V121" s="648"/>
      <c r="W121" s="648"/>
      <c r="X121" s="667"/>
      <c r="Y121" s="667"/>
      <c r="Z121" s="668"/>
      <c r="AA121" s="667"/>
      <c r="AB121" s="203"/>
      <c r="AC121" s="639"/>
      <c r="AD121" s="617"/>
      <c r="AE121" s="617"/>
      <c r="AF121" s="618"/>
    </row>
    <row r="122" spans="1:32" ht="41.25" thickBot="1" x14ac:dyDescent="0.35">
      <c r="A122" s="165">
        <v>7</v>
      </c>
      <c r="B122" s="271"/>
      <c r="C122" s="275"/>
      <c r="D122" s="35" t="s">
        <v>9</v>
      </c>
      <c r="E122" s="279"/>
      <c r="F122" s="265"/>
      <c r="G122" s="25"/>
      <c r="I122" s="681"/>
      <c r="J122" s="681"/>
      <c r="K122" s="681"/>
      <c r="L122" s="682"/>
      <c r="M122" s="648"/>
      <c r="N122" s="680"/>
      <c r="O122" s="681"/>
      <c r="P122" s="681"/>
      <c r="Q122" s="682"/>
      <c r="R122" s="679"/>
      <c r="S122" s="648"/>
      <c r="T122" s="648"/>
      <c r="U122" s="648"/>
      <c r="V122" s="648"/>
      <c r="W122" s="648"/>
      <c r="X122" s="667"/>
      <c r="Y122" s="667"/>
      <c r="Z122" s="668"/>
      <c r="AA122" s="667"/>
      <c r="AB122" s="203"/>
      <c r="AC122" s="639"/>
      <c r="AD122" s="617"/>
      <c r="AE122" s="617"/>
      <c r="AF122" s="618"/>
    </row>
    <row r="123" spans="1:32" ht="41.25" thickBot="1" x14ac:dyDescent="0.35">
      <c r="A123" s="165">
        <v>8</v>
      </c>
      <c r="B123" s="271"/>
      <c r="C123" s="275"/>
      <c r="D123" s="74" t="s">
        <v>10</v>
      </c>
      <c r="E123" s="279"/>
      <c r="F123" s="265"/>
      <c r="G123" s="25"/>
      <c r="I123" s="681"/>
      <c r="J123" s="681"/>
      <c r="K123" s="681"/>
      <c r="L123" s="682"/>
      <c r="M123" s="648"/>
      <c r="N123" s="680"/>
      <c r="O123" s="681"/>
      <c r="P123" s="681"/>
      <c r="Q123" s="682"/>
      <c r="R123" s="679"/>
      <c r="S123" s="648"/>
      <c r="T123" s="648"/>
      <c r="U123" s="648"/>
      <c r="V123" s="648"/>
      <c r="W123" s="648"/>
      <c r="X123" s="667"/>
      <c r="Y123" s="667"/>
      <c r="Z123" s="668"/>
      <c r="AA123" s="667"/>
      <c r="AB123" s="203"/>
      <c r="AC123" s="639"/>
      <c r="AD123" s="617"/>
      <c r="AE123" s="617"/>
      <c r="AF123" s="618"/>
    </row>
    <row r="124" spans="1:32" ht="31.5" customHeight="1" thickBot="1" x14ac:dyDescent="0.35">
      <c r="A124" s="165">
        <v>9</v>
      </c>
      <c r="B124" s="271"/>
      <c r="C124" s="275"/>
      <c r="D124" s="35" t="s">
        <v>70</v>
      </c>
      <c r="E124" s="279"/>
      <c r="F124" s="265"/>
      <c r="G124" s="25"/>
      <c r="I124" s="681"/>
      <c r="J124" s="681"/>
      <c r="K124" s="681"/>
      <c r="L124" s="682"/>
      <c r="M124" s="648"/>
      <c r="N124" s="680"/>
      <c r="O124" s="681"/>
      <c r="P124" s="681"/>
      <c r="Q124" s="682"/>
      <c r="R124" s="679"/>
      <c r="S124" s="648"/>
      <c r="T124" s="648"/>
      <c r="U124" s="648"/>
      <c r="V124" s="648"/>
      <c r="W124" s="648"/>
      <c r="X124" s="667"/>
      <c r="Y124" s="667"/>
      <c r="Z124" s="668"/>
      <c r="AA124" s="667"/>
      <c r="AB124" s="203"/>
      <c r="AC124" s="639"/>
      <c r="AD124" s="617"/>
      <c r="AE124" s="617"/>
      <c r="AF124" s="618"/>
    </row>
    <row r="125" spans="1:32" ht="36" customHeight="1" thickBot="1" x14ac:dyDescent="0.35">
      <c r="A125" s="165">
        <v>10</v>
      </c>
      <c r="B125" s="271"/>
      <c r="C125" s="275"/>
      <c r="D125" s="35" t="s">
        <v>71</v>
      </c>
      <c r="E125" s="279"/>
      <c r="F125" s="265"/>
      <c r="G125" s="25"/>
      <c r="I125" s="681"/>
      <c r="J125" s="681"/>
      <c r="K125" s="681"/>
      <c r="L125" s="682"/>
      <c r="M125" s="648"/>
      <c r="N125" s="680"/>
      <c r="O125" s="681"/>
      <c r="P125" s="681"/>
      <c r="Q125" s="682"/>
      <c r="R125" s="679"/>
      <c r="S125" s="648"/>
      <c r="T125" s="648"/>
      <c r="U125" s="648"/>
      <c r="V125" s="648"/>
      <c r="W125" s="648"/>
      <c r="X125" s="667"/>
      <c r="Y125" s="667"/>
      <c r="Z125" s="668"/>
      <c r="AA125" s="667"/>
      <c r="AB125" s="203"/>
      <c r="AC125" s="639"/>
      <c r="AD125" s="617"/>
      <c r="AE125" s="617"/>
      <c r="AF125" s="618"/>
    </row>
    <row r="126" spans="1:32" ht="41.25" thickBot="1" x14ac:dyDescent="0.35">
      <c r="A126" s="165">
        <v>11</v>
      </c>
      <c r="B126" s="271"/>
      <c r="C126" s="275"/>
      <c r="D126" s="56" t="s">
        <v>72</v>
      </c>
      <c r="E126" s="279"/>
      <c r="F126" s="265"/>
      <c r="G126" s="25"/>
      <c r="I126" s="681"/>
      <c r="J126" s="670"/>
      <c r="K126" s="670"/>
      <c r="L126" s="684"/>
      <c r="M126" s="648"/>
      <c r="N126" s="683"/>
      <c r="O126" s="670"/>
      <c r="P126" s="670"/>
      <c r="Q126" s="684"/>
      <c r="R126" s="679"/>
      <c r="S126" s="648"/>
      <c r="T126" s="648"/>
      <c r="U126" s="648"/>
      <c r="V126" s="648"/>
      <c r="W126" s="648"/>
      <c r="X126" s="667"/>
      <c r="Y126" s="667"/>
      <c r="Z126" s="668"/>
      <c r="AA126" s="667"/>
      <c r="AB126" s="203"/>
      <c r="AC126" s="640"/>
      <c r="AD126" s="619"/>
      <c r="AE126" s="619"/>
      <c r="AF126" s="620"/>
    </row>
    <row r="127" spans="1:32" ht="37.5" customHeight="1" thickBot="1" x14ac:dyDescent="0.35">
      <c r="A127" s="66"/>
      <c r="B127" s="271"/>
      <c r="C127" s="267" t="s">
        <v>109</v>
      </c>
      <c r="D127" s="268"/>
      <c r="E127" s="268"/>
      <c r="F127" s="269"/>
      <c r="G127" s="25"/>
      <c r="L127" s="196">
        <f>SUM(L116)</f>
        <v>1368500</v>
      </c>
      <c r="Q127" s="196">
        <f>SUM(Q116)</f>
        <v>1547000</v>
      </c>
      <c r="X127" s="195"/>
      <c r="Y127" s="195"/>
      <c r="Z127" s="195"/>
      <c r="AA127" s="195"/>
      <c r="AF127" s="196">
        <f>SUM(AF116)</f>
        <v>1457750</v>
      </c>
    </row>
    <row r="128" spans="1:32" ht="21" thickBot="1" x14ac:dyDescent="0.35">
      <c r="A128" s="66"/>
      <c r="B128" s="271"/>
      <c r="C128" s="75"/>
      <c r="D128" s="76"/>
      <c r="E128" s="77"/>
      <c r="F128" s="159"/>
      <c r="G128" s="25"/>
      <c r="X128" s="195"/>
      <c r="Y128" s="195"/>
      <c r="Z128" s="195"/>
      <c r="AA128" s="195"/>
    </row>
    <row r="129" spans="1:32" ht="27.95" customHeight="1" thickBot="1" x14ac:dyDescent="0.35">
      <c r="A129" s="165">
        <v>1</v>
      </c>
      <c r="B129" s="271"/>
      <c r="C129" s="264" t="s">
        <v>103</v>
      </c>
      <c r="D129" s="56" t="s">
        <v>16</v>
      </c>
      <c r="E129" s="165" t="s">
        <v>31</v>
      </c>
      <c r="F129" s="165">
        <v>1</v>
      </c>
      <c r="G129" s="25"/>
      <c r="I129" s="176">
        <v>23000</v>
      </c>
      <c r="J129" s="176">
        <f t="shared" ref="J129:J153" si="29">ROUND(I129*19%,2)</f>
        <v>4370</v>
      </c>
      <c r="K129" s="176">
        <f t="shared" ref="K129" si="30">ROUND(I129+J129,2)</f>
        <v>27370</v>
      </c>
      <c r="L129" s="176">
        <f t="shared" ref="L129" si="31">ROUND(K129*F129,2)</f>
        <v>27370</v>
      </c>
      <c r="N129" s="614">
        <v>30000</v>
      </c>
      <c r="O129" s="176">
        <f t="shared" ref="O129:O153" si="32">ROUND(N129*19%,2)</f>
        <v>5700</v>
      </c>
      <c r="P129" s="176">
        <f t="shared" ref="P129:P153" si="33">ROUND(N129+O129,2)</f>
        <v>35700</v>
      </c>
      <c r="Q129" s="176">
        <f>ROUND(P129*F129,2)</f>
        <v>35700</v>
      </c>
      <c r="X129" s="197">
        <f t="shared" ref="X129" si="34">ROUND(MIN(I129,N129),2)</f>
        <v>23000</v>
      </c>
      <c r="Y129" s="197">
        <f t="shared" ref="Y129" si="35">ROUND(MAX(I129,N129),2)</f>
        <v>30000</v>
      </c>
      <c r="Z129" s="232">
        <f t="shared" ref="Z129" si="36">ROUND(AVERAGE(I129,N129),2)</f>
        <v>26500</v>
      </c>
      <c r="AA129" s="197">
        <f t="shared" ref="AA129" si="37">ROUND(AVERAGE(X129,Z129),2)</f>
        <v>24750</v>
      </c>
      <c r="AC129" s="176">
        <f>Z129</f>
        <v>26500</v>
      </c>
      <c r="AD129" s="176">
        <f t="shared" ref="AD129:AD153" si="38">ROUND(AC129*19%,2)</f>
        <v>5035</v>
      </c>
      <c r="AE129" s="176">
        <f t="shared" ref="AE129:AE153" si="39">ROUND(AC129+AD129,2)</f>
        <v>31535</v>
      </c>
      <c r="AF129" s="176">
        <f>ROUND(AE129*F129,2)</f>
        <v>31535</v>
      </c>
    </row>
    <row r="130" spans="1:32" ht="27.95" customHeight="1" thickBot="1" x14ac:dyDescent="0.35">
      <c r="A130" s="165">
        <v>2</v>
      </c>
      <c r="B130" s="271"/>
      <c r="C130" s="265"/>
      <c r="D130" s="56" t="s">
        <v>100</v>
      </c>
      <c r="E130" s="165" t="s">
        <v>31</v>
      </c>
      <c r="F130" s="165">
        <v>1</v>
      </c>
      <c r="G130" s="25"/>
      <c r="I130" s="176">
        <v>6700</v>
      </c>
      <c r="J130" s="176">
        <f t="shared" si="29"/>
        <v>1273</v>
      </c>
      <c r="K130" s="176">
        <f t="shared" ref="K130:K153" si="40">ROUND(I130+J130,2)</f>
        <v>7973</v>
      </c>
      <c r="L130" s="176">
        <f t="shared" ref="L130:L153" si="41">ROUND(K130*F130,2)</f>
        <v>7973</v>
      </c>
      <c r="N130" s="614">
        <v>10000</v>
      </c>
      <c r="O130" s="176">
        <f t="shared" si="32"/>
        <v>1900</v>
      </c>
      <c r="P130" s="176">
        <f t="shared" si="33"/>
        <v>11900</v>
      </c>
      <c r="Q130" s="176">
        <f t="shared" ref="Q130:Q153" si="42">ROUND(P130*F130,2)</f>
        <v>11900</v>
      </c>
      <c r="X130" s="197">
        <f t="shared" ref="X130:X153" si="43">ROUND(MIN(I130,N130),2)</f>
        <v>6700</v>
      </c>
      <c r="Y130" s="197">
        <f t="shared" ref="Y130:Y153" si="44">ROUND(MAX(I130,N130),2)</f>
        <v>10000</v>
      </c>
      <c r="Z130" s="232">
        <f t="shared" ref="Z130:Z153" si="45">ROUND(AVERAGE(I130,N130),2)</f>
        <v>8350</v>
      </c>
      <c r="AA130" s="197">
        <f t="shared" ref="AA130:AA153" si="46">ROUND(AVERAGE(X130,Z130),2)</f>
        <v>7525</v>
      </c>
      <c r="AC130" s="176">
        <f t="shared" ref="AC130:AC153" si="47">Z130</f>
        <v>8350</v>
      </c>
      <c r="AD130" s="176">
        <f t="shared" si="38"/>
        <v>1586.5</v>
      </c>
      <c r="AE130" s="176">
        <f t="shared" si="39"/>
        <v>9936.5</v>
      </c>
      <c r="AF130" s="176">
        <f t="shared" ref="AF130:AF153" si="48">ROUND(AE130*F130,2)</f>
        <v>9936.5</v>
      </c>
    </row>
    <row r="131" spans="1:32" ht="27.95" customHeight="1" thickBot="1" x14ac:dyDescent="0.35">
      <c r="A131" s="165">
        <v>3</v>
      </c>
      <c r="B131" s="271"/>
      <c r="C131" s="265"/>
      <c r="D131" s="35" t="s">
        <v>73</v>
      </c>
      <c r="E131" s="165" t="s">
        <v>31</v>
      </c>
      <c r="F131" s="165">
        <v>1</v>
      </c>
      <c r="G131" s="25"/>
      <c r="I131" s="176">
        <v>5500</v>
      </c>
      <c r="J131" s="176">
        <f t="shared" si="29"/>
        <v>1045</v>
      </c>
      <c r="K131" s="176">
        <f t="shared" si="40"/>
        <v>6545</v>
      </c>
      <c r="L131" s="176">
        <f t="shared" si="41"/>
        <v>6545</v>
      </c>
      <c r="N131" s="614">
        <v>10000</v>
      </c>
      <c r="O131" s="176">
        <f t="shared" si="32"/>
        <v>1900</v>
      </c>
      <c r="P131" s="176">
        <f t="shared" si="33"/>
        <v>11900</v>
      </c>
      <c r="Q131" s="176">
        <f t="shared" si="42"/>
        <v>11900</v>
      </c>
      <c r="X131" s="197">
        <f t="shared" si="43"/>
        <v>5500</v>
      </c>
      <c r="Y131" s="197">
        <f t="shared" si="44"/>
        <v>10000</v>
      </c>
      <c r="Z131" s="232">
        <f t="shared" si="45"/>
        <v>7750</v>
      </c>
      <c r="AA131" s="197">
        <f t="shared" si="46"/>
        <v>6625</v>
      </c>
      <c r="AC131" s="176">
        <f t="shared" si="47"/>
        <v>7750</v>
      </c>
      <c r="AD131" s="176">
        <f t="shared" si="38"/>
        <v>1472.5</v>
      </c>
      <c r="AE131" s="176">
        <f t="shared" si="39"/>
        <v>9222.5</v>
      </c>
      <c r="AF131" s="176">
        <f t="shared" si="48"/>
        <v>9222.5</v>
      </c>
    </row>
    <row r="132" spans="1:32" ht="27.95" customHeight="1" thickBot="1" x14ac:dyDescent="0.35">
      <c r="A132" s="165">
        <v>4</v>
      </c>
      <c r="B132" s="271"/>
      <c r="C132" s="265"/>
      <c r="D132" s="35" t="s">
        <v>17</v>
      </c>
      <c r="E132" s="165" t="s">
        <v>31</v>
      </c>
      <c r="F132" s="165">
        <v>1</v>
      </c>
      <c r="G132" s="25"/>
      <c r="I132" s="176">
        <v>16000</v>
      </c>
      <c r="J132" s="176">
        <f t="shared" si="29"/>
        <v>3040</v>
      </c>
      <c r="K132" s="176">
        <f t="shared" si="40"/>
        <v>19040</v>
      </c>
      <c r="L132" s="176">
        <f t="shared" si="41"/>
        <v>19040</v>
      </c>
      <c r="N132" s="614">
        <v>10000</v>
      </c>
      <c r="O132" s="176">
        <f t="shared" si="32"/>
        <v>1900</v>
      </c>
      <c r="P132" s="176">
        <f t="shared" si="33"/>
        <v>11900</v>
      </c>
      <c r="Q132" s="176">
        <f t="shared" si="42"/>
        <v>11900</v>
      </c>
      <c r="X132" s="197">
        <f t="shared" si="43"/>
        <v>10000</v>
      </c>
      <c r="Y132" s="197">
        <f t="shared" si="44"/>
        <v>16000</v>
      </c>
      <c r="Z132" s="232">
        <f t="shared" si="45"/>
        <v>13000</v>
      </c>
      <c r="AA132" s="197">
        <f t="shared" si="46"/>
        <v>11500</v>
      </c>
      <c r="AC132" s="176">
        <f>Z132</f>
        <v>13000</v>
      </c>
      <c r="AD132" s="176">
        <f t="shared" si="38"/>
        <v>2470</v>
      </c>
      <c r="AE132" s="176">
        <f t="shared" si="39"/>
        <v>15470</v>
      </c>
      <c r="AF132" s="176">
        <f t="shared" si="48"/>
        <v>15470</v>
      </c>
    </row>
    <row r="133" spans="1:32" ht="27.95" customHeight="1" thickBot="1" x14ac:dyDescent="0.35">
      <c r="A133" s="165">
        <v>5</v>
      </c>
      <c r="B133" s="271"/>
      <c r="C133" s="265"/>
      <c r="D133" s="35" t="s">
        <v>74</v>
      </c>
      <c r="E133" s="165" t="s">
        <v>31</v>
      </c>
      <c r="F133" s="165">
        <v>1</v>
      </c>
      <c r="G133" s="25"/>
      <c r="I133" s="176">
        <v>4100</v>
      </c>
      <c r="J133" s="176">
        <f t="shared" si="29"/>
        <v>779</v>
      </c>
      <c r="K133" s="176">
        <f t="shared" si="40"/>
        <v>4879</v>
      </c>
      <c r="L133" s="176">
        <f t="shared" si="41"/>
        <v>4879</v>
      </c>
      <c r="N133" s="614">
        <v>10000</v>
      </c>
      <c r="O133" s="176">
        <f t="shared" si="32"/>
        <v>1900</v>
      </c>
      <c r="P133" s="176">
        <f t="shared" si="33"/>
        <v>11900</v>
      </c>
      <c r="Q133" s="176">
        <f t="shared" si="42"/>
        <v>11900</v>
      </c>
      <c r="X133" s="197">
        <f t="shared" si="43"/>
        <v>4100</v>
      </c>
      <c r="Y133" s="197">
        <f t="shared" si="44"/>
        <v>10000</v>
      </c>
      <c r="Z133" s="232">
        <f t="shared" si="45"/>
        <v>7050</v>
      </c>
      <c r="AA133" s="197">
        <f t="shared" si="46"/>
        <v>5575</v>
      </c>
      <c r="AC133" s="176">
        <f t="shared" si="47"/>
        <v>7050</v>
      </c>
      <c r="AD133" s="176">
        <f t="shared" si="38"/>
        <v>1339.5</v>
      </c>
      <c r="AE133" s="176">
        <f t="shared" si="39"/>
        <v>8389.5</v>
      </c>
      <c r="AF133" s="176">
        <f t="shared" si="48"/>
        <v>8389.5</v>
      </c>
    </row>
    <row r="134" spans="1:32" ht="27.95" customHeight="1" thickBot="1" x14ac:dyDescent="0.35">
      <c r="A134" s="165">
        <v>6</v>
      </c>
      <c r="B134" s="271"/>
      <c r="C134" s="265"/>
      <c r="D134" s="35" t="s">
        <v>75</v>
      </c>
      <c r="E134" s="165" t="s">
        <v>31</v>
      </c>
      <c r="F134" s="165">
        <v>1</v>
      </c>
      <c r="G134" s="25"/>
      <c r="I134" s="176">
        <v>4200</v>
      </c>
      <c r="J134" s="176">
        <f t="shared" si="29"/>
        <v>798</v>
      </c>
      <c r="K134" s="176">
        <f t="shared" si="40"/>
        <v>4998</v>
      </c>
      <c r="L134" s="176">
        <f t="shared" si="41"/>
        <v>4998</v>
      </c>
      <c r="N134" s="614">
        <v>10000</v>
      </c>
      <c r="O134" s="176">
        <f t="shared" si="32"/>
        <v>1900</v>
      </c>
      <c r="P134" s="176">
        <f t="shared" si="33"/>
        <v>11900</v>
      </c>
      <c r="Q134" s="176">
        <f t="shared" si="42"/>
        <v>11900</v>
      </c>
      <c r="X134" s="197">
        <f t="shared" si="43"/>
        <v>4200</v>
      </c>
      <c r="Y134" s="197">
        <f t="shared" si="44"/>
        <v>10000</v>
      </c>
      <c r="Z134" s="232">
        <f t="shared" si="45"/>
        <v>7100</v>
      </c>
      <c r="AA134" s="197">
        <f t="shared" si="46"/>
        <v>5650</v>
      </c>
      <c r="AC134" s="176">
        <f t="shared" si="47"/>
        <v>7100</v>
      </c>
      <c r="AD134" s="176">
        <f t="shared" si="38"/>
        <v>1349</v>
      </c>
      <c r="AE134" s="176">
        <f t="shared" si="39"/>
        <v>8449</v>
      </c>
      <c r="AF134" s="176">
        <f t="shared" si="48"/>
        <v>8449</v>
      </c>
    </row>
    <row r="135" spans="1:32" ht="27.95" customHeight="1" thickBot="1" x14ac:dyDescent="0.35">
      <c r="A135" s="165">
        <v>7</v>
      </c>
      <c r="B135" s="271"/>
      <c r="C135" s="265"/>
      <c r="D135" s="35" t="s">
        <v>76</v>
      </c>
      <c r="E135" s="165" t="s">
        <v>31</v>
      </c>
      <c r="F135" s="165">
        <v>1</v>
      </c>
      <c r="G135" s="25"/>
      <c r="I135" s="176">
        <v>5000</v>
      </c>
      <c r="J135" s="176">
        <f t="shared" si="29"/>
        <v>950</v>
      </c>
      <c r="K135" s="176">
        <f t="shared" si="40"/>
        <v>5950</v>
      </c>
      <c r="L135" s="176">
        <f t="shared" si="41"/>
        <v>5950</v>
      </c>
      <c r="N135" s="614">
        <v>10000</v>
      </c>
      <c r="O135" s="176">
        <f t="shared" si="32"/>
        <v>1900</v>
      </c>
      <c r="P135" s="176">
        <f t="shared" si="33"/>
        <v>11900</v>
      </c>
      <c r="Q135" s="176">
        <f t="shared" si="42"/>
        <v>11900</v>
      </c>
      <c r="X135" s="197">
        <f t="shared" si="43"/>
        <v>5000</v>
      </c>
      <c r="Y135" s="197">
        <f t="shared" si="44"/>
        <v>10000</v>
      </c>
      <c r="Z135" s="232">
        <f t="shared" si="45"/>
        <v>7500</v>
      </c>
      <c r="AA135" s="197">
        <f t="shared" si="46"/>
        <v>6250</v>
      </c>
      <c r="AC135" s="176">
        <f t="shared" si="47"/>
        <v>7500</v>
      </c>
      <c r="AD135" s="176">
        <f t="shared" si="38"/>
        <v>1425</v>
      </c>
      <c r="AE135" s="176">
        <f t="shared" si="39"/>
        <v>8925</v>
      </c>
      <c r="AF135" s="176">
        <f t="shared" si="48"/>
        <v>8925</v>
      </c>
    </row>
    <row r="136" spans="1:32" ht="27.95" customHeight="1" thickBot="1" x14ac:dyDescent="0.35">
      <c r="A136" s="165">
        <v>8</v>
      </c>
      <c r="B136" s="271"/>
      <c r="C136" s="265"/>
      <c r="D136" s="78" t="s">
        <v>101</v>
      </c>
      <c r="E136" s="165" t="s">
        <v>31</v>
      </c>
      <c r="F136" s="165">
        <v>1</v>
      </c>
      <c r="G136" s="25"/>
      <c r="I136" s="176">
        <v>3200</v>
      </c>
      <c r="J136" s="176">
        <f t="shared" si="29"/>
        <v>608</v>
      </c>
      <c r="K136" s="176">
        <f t="shared" si="40"/>
        <v>3808</v>
      </c>
      <c r="L136" s="176">
        <f t="shared" si="41"/>
        <v>3808</v>
      </c>
      <c r="N136" s="614">
        <v>10000</v>
      </c>
      <c r="O136" s="176">
        <f t="shared" si="32"/>
        <v>1900</v>
      </c>
      <c r="P136" s="176">
        <f t="shared" si="33"/>
        <v>11900</v>
      </c>
      <c r="Q136" s="176">
        <f>ROUND(P136*F136,2)</f>
        <v>11900</v>
      </c>
      <c r="X136" s="197">
        <f t="shared" si="43"/>
        <v>3200</v>
      </c>
      <c r="Y136" s="197">
        <f t="shared" si="44"/>
        <v>10000</v>
      </c>
      <c r="Z136" s="232">
        <f t="shared" si="45"/>
        <v>6600</v>
      </c>
      <c r="AA136" s="197">
        <f t="shared" si="46"/>
        <v>4900</v>
      </c>
      <c r="AC136" s="176">
        <f>Z136</f>
        <v>6600</v>
      </c>
      <c r="AD136" s="176">
        <f t="shared" si="38"/>
        <v>1254</v>
      </c>
      <c r="AE136" s="176">
        <f t="shared" si="39"/>
        <v>7854</v>
      </c>
      <c r="AF136" s="176">
        <f t="shared" si="48"/>
        <v>7854</v>
      </c>
    </row>
    <row r="137" spans="1:32" ht="27.95" customHeight="1" thickBot="1" x14ac:dyDescent="0.35">
      <c r="A137" s="165">
        <v>9</v>
      </c>
      <c r="B137" s="271"/>
      <c r="C137" s="265"/>
      <c r="D137" s="35" t="s">
        <v>77</v>
      </c>
      <c r="E137" s="165" t="s">
        <v>31</v>
      </c>
      <c r="F137" s="165">
        <v>1</v>
      </c>
      <c r="G137" s="25"/>
      <c r="I137" s="176">
        <v>12900</v>
      </c>
      <c r="J137" s="176">
        <f t="shared" si="29"/>
        <v>2451</v>
      </c>
      <c r="K137" s="176">
        <f t="shared" si="40"/>
        <v>15351</v>
      </c>
      <c r="L137" s="176">
        <f t="shared" si="41"/>
        <v>15351</v>
      </c>
      <c r="N137" s="614">
        <v>10000</v>
      </c>
      <c r="O137" s="176">
        <f t="shared" si="32"/>
        <v>1900</v>
      </c>
      <c r="P137" s="176">
        <f t="shared" si="33"/>
        <v>11900</v>
      </c>
      <c r="Q137" s="176">
        <f t="shared" si="42"/>
        <v>11900</v>
      </c>
      <c r="X137" s="197">
        <f t="shared" si="43"/>
        <v>10000</v>
      </c>
      <c r="Y137" s="197">
        <f t="shared" si="44"/>
        <v>12900</v>
      </c>
      <c r="Z137" s="232">
        <f t="shared" si="45"/>
        <v>11450</v>
      </c>
      <c r="AA137" s="197">
        <f t="shared" si="46"/>
        <v>10725</v>
      </c>
      <c r="AC137" s="176">
        <f t="shared" si="47"/>
        <v>11450</v>
      </c>
      <c r="AD137" s="176">
        <f t="shared" si="38"/>
        <v>2175.5</v>
      </c>
      <c r="AE137" s="176">
        <f t="shared" si="39"/>
        <v>13625.5</v>
      </c>
      <c r="AF137" s="176">
        <f t="shared" si="48"/>
        <v>13625.5</v>
      </c>
    </row>
    <row r="138" spans="1:32" ht="27.95" customHeight="1" thickBot="1" x14ac:dyDescent="0.35">
      <c r="A138" s="165">
        <v>10</v>
      </c>
      <c r="B138" s="271"/>
      <c r="C138" s="265"/>
      <c r="D138" s="35" t="s">
        <v>78</v>
      </c>
      <c r="E138" s="165" t="s">
        <v>31</v>
      </c>
      <c r="F138" s="165">
        <v>1</v>
      </c>
      <c r="G138" s="25"/>
      <c r="I138" s="176">
        <v>3200</v>
      </c>
      <c r="J138" s="176">
        <f t="shared" si="29"/>
        <v>608</v>
      </c>
      <c r="K138" s="176">
        <f t="shared" si="40"/>
        <v>3808</v>
      </c>
      <c r="L138" s="176">
        <f t="shared" si="41"/>
        <v>3808</v>
      </c>
      <c r="N138" s="614">
        <v>10000</v>
      </c>
      <c r="O138" s="176">
        <f t="shared" si="32"/>
        <v>1900</v>
      </c>
      <c r="P138" s="176">
        <f t="shared" si="33"/>
        <v>11900</v>
      </c>
      <c r="Q138" s="176">
        <f t="shared" si="42"/>
        <v>11900</v>
      </c>
      <c r="X138" s="197">
        <f t="shared" si="43"/>
        <v>3200</v>
      </c>
      <c r="Y138" s="197">
        <f t="shared" si="44"/>
        <v>10000</v>
      </c>
      <c r="Z138" s="232">
        <f t="shared" si="45"/>
        <v>6600</v>
      </c>
      <c r="AA138" s="197">
        <f t="shared" si="46"/>
        <v>4900</v>
      </c>
      <c r="AC138" s="176">
        <f t="shared" si="47"/>
        <v>6600</v>
      </c>
      <c r="AD138" s="176">
        <f t="shared" si="38"/>
        <v>1254</v>
      </c>
      <c r="AE138" s="176">
        <f t="shared" si="39"/>
        <v>7854</v>
      </c>
      <c r="AF138" s="176">
        <f t="shared" si="48"/>
        <v>7854</v>
      </c>
    </row>
    <row r="139" spans="1:32" ht="27.95" customHeight="1" thickBot="1" x14ac:dyDescent="0.35">
      <c r="A139" s="165">
        <v>11</v>
      </c>
      <c r="B139" s="271"/>
      <c r="C139" s="265"/>
      <c r="D139" s="35" t="s">
        <v>79</v>
      </c>
      <c r="E139" s="165" t="s">
        <v>31</v>
      </c>
      <c r="F139" s="165">
        <v>1</v>
      </c>
      <c r="G139" s="25"/>
      <c r="I139" s="176">
        <v>19500</v>
      </c>
      <c r="J139" s="176">
        <f t="shared" si="29"/>
        <v>3705</v>
      </c>
      <c r="K139" s="176">
        <f t="shared" si="40"/>
        <v>23205</v>
      </c>
      <c r="L139" s="176">
        <f t="shared" si="41"/>
        <v>23205</v>
      </c>
      <c r="N139" s="614">
        <v>20000</v>
      </c>
      <c r="O139" s="176">
        <f t="shared" si="32"/>
        <v>3800</v>
      </c>
      <c r="P139" s="176">
        <f t="shared" si="33"/>
        <v>23800</v>
      </c>
      <c r="Q139" s="176">
        <f t="shared" si="42"/>
        <v>23800</v>
      </c>
      <c r="X139" s="197">
        <f t="shared" si="43"/>
        <v>19500</v>
      </c>
      <c r="Y139" s="197">
        <f t="shared" si="44"/>
        <v>20000</v>
      </c>
      <c r="Z139" s="232">
        <f t="shared" si="45"/>
        <v>19750</v>
      </c>
      <c r="AA139" s="197">
        <f t="shared" si="46"/>
        <v>19625</v>
      </c>
      <c r="AC139" s="176">
        <f t="shared" si="47"/>
        <v>19750</v>
      </c>
      <c r="AD139" s="176">
        <f t="shared" si="38"/>
        <v>3752.5</v>
      </c>
      <c r="AE139" s="176">
        <f t="shared" si="39"/>
        <v>23502.5</v>
      </c>
      <c r="AF139" s="176">
        <f t="shared" si="48"/>
        <v>23502.5</v>
      </c>
    </row>
    <row r="140" spans="1:32" ht="27.95" customHeight="1" thickBot="1" x14ac:dyDescent="0.35">
      <c r="A140" s="165">
        <v>12</v>
      </c>
      <c r="B140" s="271"/>
      <c r="C140" s="265"/>
      <c r="D140" s="35" t="s">
        <v>80</v>
      </c>
      <c r="E140" s="165" t="s">
        <v>31</v>
      </c>
      <c r="F140" s="165">
        <v>1</v>
      </c>
      <c r="G140" s="25"/>
      <c r="I140" s="176">
        <v>5000</v>
      </c>
      <c r="J140" s="176">
        <f t="shared" si="29"/>
        <v>950</v>
      </c>
      <c r="K140" s="176">
        <f t="shared" si="40"/>
        <v>5950</v>
      </c>
      <c r="L140" s="176">
        <f t="shared" si="41"/>
        <v>5950</v>
      </c>
      <c r="N140" s="614">
        <v>10000</v>
      </c>
      <c r="O140" s="176">
        <f t="shared" si="32"/>
        <v>1900</v>
      </c>
      <c r="P140" s="176">
        <f t="shared" si="33"/>
        <v>11900</v>
      </c>
      <c r="Q140" s="176">
        <f t="shared" si="42"/>
        <v>11900</v>
      </c>
      <c r="X140" s="197">
        <f t="shared" si="43"/>
        <v>5000</v>
      </c>
      <c r="Y140" s="197">
        <f t="shared" si="44"/>
        <v>10000</v>
      </c>
      <c r="Z140" s="232">
        <f t="shared" si="45"/>
        <v>7500</v>
      </c>
      <c r="AA140" s="197">
        <f t="shared" si="46"/>
        <v>6250</v>
      </c>
      <c r="AC140" s="176">
        <f t="shared" si="47"/>
        <v>7500</v>
      </c>
      <c r="AD140" s="176">
        <f t="shared" si="38"/>
        <v>1425</v>
      </c>
      <c r="AE140" s="176">
        <f t="shared" si="39"/>
        <v>8925</v>
      </c>
      <c r="AF140" s="176">
        <f t="shared" si="48"/>
        <v>8925</v>
      </c>
    </row>
    <row r="141" spans="1:32" ht="27.95" customHeight="1" thickBot="1" x14ac:dyDescent="0.35">
      <c r="A141" s="165">
        <v>13</v>
      </c>
      <c r="B141" s="271"/>
      <c r="C141" s="265"/>
      <c r="D141" s="35" t="s">
        <v>81</v>
      </c>
      <c r="E141" s="165" t="s">
        <v>31</v>
      </c>
      <c r="F141" s="165">
        <v>1</v>
      </c>
      <c r="G141" s="25"/>
      <c r="I141" s="176">
        <v>3200</v>
      </c>
      <c r="J141" s="176">
        <f t="shared" si="29"/>
        <v>608</v>
      </c>
      <c r="K141" s="176">
        <f t="shared" si="40"/>
        <v>3808</v>
      </c>
      <c r="L141" s="176">
        <f t="shared" si="41"/>
        <v>3808</v>
      </c>
      <c r="N141" s="614">
        <v>10000</v>
      </c>
      <c r="O141" s="176">
        <f t="shared" si="32"/>
        <v>1900</v>
      </c>
      <c r="P141" s="176">
        <f t="shared" si="33"/>
        <v>11900</v>
      </c>
      <c r="Q141" s="176">
        <f t="shared" si="42"/>
        <v>11900</v>
      </c>
      <c r="X141" s="197">
        <f t="shared" si="43"/>
        <v>3200</v>
      </c>
      <c r="Y141" s="197">
        <f t="shared" si="44"/>
        <v>10000</v>
      </c>
      <c r="Z141" s="232">
        <f t="shared" si="45"/>
        <v>6600</v>
      </c>
      <c r="AA141" s="197">
        <f t="shared" si="46"/>
        <v>4900</v>
      </c>
      <c r="AC141" s="176">
        <f t="shared" si="47"/>
        <v>6600</v>
      </c>
      <c r="AD141" s="176">
        <f t="shared" si="38"/>
        <v>1254</v>
      </c>
      <c r="AE141" s="176">
        <f t="shared" si="39"/>
        <v>7854</v>
      </c>
      <c r="AF141" s="176">
        <f t="shared" si="48"/>
        <v>7854</v>
      </c>
    </row>
    <row r="142" spans="1:32" ht="27.95" customHeight="1" thickBot="1" x14ac:dyDescent="0.35">
      <c r="A142" s="165">
        <v>14</v>
      </c>
      <c r="B142" s="271"/>
      <c r="C142" s="265"/>
      <c r="D142" s="35" t="s">
        <v>82</v>
      </c>
      <c r="E142" s="165" t="s">
        <v>31</v>
      </c>
      <c r="F142" s="165">
        <v>1</v>
      </c>
      <c r="G142" s="25"/>
      <c r="I142" s="176">
        <v>5500</v>
      </c>
      <c r="J142" s="176">
        <f t="shared" si="29"/>
        <v>1045</v>
      </c>
      <c r="K142" s="176">
        <f t="shared" si="40"/>
        <v>6545</v>
      </c>
      <c r="L142" s="176">
        <f t="shared" si="41"/>
        <v>6545</v>
      </c>
      <c r="N142" s="614">
        <v>10000</v>
      </c>
      <c r="O142" s="176">
        <f t="shared" si="32"/>
        <v>1900</v>
      </c>
      <c r="P142" s="176">
        <f t="shared" si="33"/>
        <v>11900</v>
      </c>
      <c r="Q142" s="176">
        <f t="shared" si="42"/>
        <v>11900</v>
      </c>
      <c r="X142" s="197">
        <f t="shared" si="43"/>
        <v>5500</v>
      </c>
      <c r="Y142" s="197">
        <f t="shared" si="44"/>
        <v>10000</v>
      </c>
      <c r="Z142" s="232">
        <f t="shared" si="45"/>
        <v>7750</v>
      </c>
      <c r="AA142" s="197">
        <f t="shared" si="46"/>
        <v>6625</v>
      </c>
      <c r="AC142" s="176">
        <f t="shared" si="47"/>
        <v>7750</v>
      </c>
      <c r="AD142" s="176">
        <f t="shared" si="38"/>
        <v>1472.5</v>
      </c>
      <c r="AE142" s="176">
        <f t="shared" si="39"/>
        <v>9222.5</v>
      </c>
      <c r="AF142" s="176">
        <f t="shared" si="48"/>
        <v>9222.5</v>
      </c>
    </row>
    <row r="143" spans="1:32" ht="27.95" customHeight="1" thickBot="1" x14ac:dyDescent="0.35">
      <c r="A143" s="165">
        <v>15</v>
      </c>
      <c r="B143" s="271"/>
      <c r="C143" s="265"/>
      <c r="D143" s="35" t="s">
        <v>83</v>
      </c>
      <c r="E143" s="165" t="s">
        <v>31</v>
      </c>
      <c r="F143" s="165">
        <v>1</v>
      </c>
      <c r="G143" s="25"/>
      <c r="I143" s="176">
        <v>5500</v>
      </c>
      <c r="J143" s="176">
        <f t="shared" si="29"/>
        <v>1045</v>
      </c>
      <c r="K143" s="176">
        <f t="shared" si="40"/>
        <v>6545</v>
      </c>
      <c r="L143" s="176">
        <f t="shared" si="41"/>
        <v>6545</v>
      </c>
      <c r="N143" s="614">
        <v>10000</v>
      </c>
      <c r="O143" s="176">
        <f t="shared" si="32"/>
        <v>1900</v>
      </c>
      <c r="P143" s="176">
        <f t="shared" si="33"/>
        <v>11900</v>
      </c>
      <c r="Q143" s="176">
        <f t="shared" si="42"/>
        <v>11900</v>
      </c>
      <c r="X143" s="197">
        <f t="shared" si="43"/>
        <v>5500</v>
      </c>
      <c r="Y143" s="197">
        <f t="shared" si="44"/>
        <v>10000</v>
      </c>
      <c r="Z143" s="232">
        <f t="shared" si="45"/>
        <v>7750</v>
      </c>
      <c r="AA143" s="197">
        <f t="shared" si="46"/>
        <v>6625</v>
      </c>
      <c r="AC143" s="176">
        <f t="shared" si="47"/>
        <v>7750</v>
      </c>
      <c r="AD143" s="176">
        <f t="shared" si="38"/>
        <v>1472.5</v>
      </c>
      <c r="AE143" s="176">
        <f t="shared" si="39"/>
        <v>9222.5</v>
      </c>
      <c r="AF143" s="176">
        <f t="shared" si="48"/>
        <v>9222.5</v>
      </c>
    </row>
    <row r="144" spans="1:32" ht="27.95" customHeight="1" thickBot="1" x14ac:dyDescent="0.35">
      <c r="A144" s="165">
        <v>16</v>
      </c>
      <c r="B144" s="271"/>
      <c r="C144" s="265"/>
      <c r="D144" s="35" t="s">
        <v>84</v>
      </c>
      <c r="E144" s="165" t="s">
        <v>31</v>
      </c>
      <c r="F144" s="165">
        <v>1</v>
      </c>
      <c r="G144" s="25"/>
      <c r="I144" s="176">
        <v>6700</v>
      </c>
      <c r="J144" s="176">
        <f t="shared" si="29"/>
        <v>1273</v>
      </c>
      <c r="K144" s="176">
        <f t="shared" si="40"/>
        <v>7973</v>
      </c>
      <c r="L144" s="176">
        <f t="shared" si="41"/>
        <v>7973</v>
      </c>
      <c r="N144" s="614">
        <v>10000</v>
      </c>
      <c r="O144" s="176">
        <f t="shared" si="32"/>
        <v>1900</v>
      </c>
      <c r="P144" s="176">
        <f t="shared" si="33"/>
        <v>11900</v>
      </c>
      <c r="Q144" s="176">
        <f t="shared" si="42"/>
        <v>11900</v>
      </c>
      <c r="X144" s="197">
        <f t="shared" si="43"/>
        <v>6700</v>
      </c>
      <c r="Y144" s="197">
        <f t="shared" si="44"/>
        <v>10000</v>
      </c>
      <c r="Z144" s="232">
        <f t="shared" si="45"/>
        <v>8350</v>
      </c>
      <c r="AA144" s="197">
        <f t="shared" si="46"/>
        <v>7525</v>
      </c>
      <c r="AC144" s="176">
        <f t="shared" si="47"/>
        <v>8350</v>
      </c>
      <c r="AD144" s="176">
        <f t="shared" si="38"/>
        <v>1586.5</v>
      </c>
      <c r="AE144" s="176">
        <f t="shared" si="39"/>
        <v>9936.5</v>
      </c>
      <c r="AF144" s="176">
        <f t="shared" si="48"/>
        <v>9936.5</v>
      </c>
    </row>
    <row r="145" spans="1:32" ht="27.95" customHeight="1" thickBot="1" x14ac:dyDescent="0.35">
      <c r="A145" s="165">
        <v>17</v>
      </c>
      <c r="B145" s="271"/>
      <c r="C145" s="265"/>
      <c r="D145" s="35" t="s">
        <v>47</v>
      </c>
      <c r="E145" s="165" t="s">
        <v>31</v>
      </c>
      <c r="F145" s="165">
        <v>1</v>
      </c>
      <c r="G145" s="25"/>
      <c r="I145" s="176">
        <v>5500</v>
      </c>
      <c r="J145" s="176">
        <f t="shared" si="29"/>
        <v>1045</v>
      </c>
      <c r="K145" s="176">
        <f t="shared" si="40"/>
        <v>6545</v>
      </c>
      <c r="L145" s="176">
        <f t="shared" si="41"/>
        <v>6545</v>
      </c>
      <c r="N145" s="614">
        <v>10000</v>
      </c>
      <c r="O145" s="176">
        <f t="shared" si="32"/>
        <v>1900</v>
      </c>
      <c r="P145" s="176">
        <f t="shared" si="33"/>
        <v>11900</v>
      </c>
      <c r="Q145" s="176">
        <f t="shared" si="42"/>
        <v>11900</v>
      </c>
      <c r="X145" s="197">
        <f t="shared" si="43"/>
        <v>5500</v>
      </c>
      <c r="Y145" s="197">
        <f t="shared" si="44"/>
        <v>10000</v>
      </c>
      <c r="Z145" s="232">
        <f t="shared" si="45"/>
        <v>7750</v>
      </c>
      <c r="AA145" s="197">
        <f t="shared" si="46"/>
        <v>6625</v>
      </c>
      <c r="AC145" s="176">
        <f t="shared" si="47"/>
        <v>7750</v>
      </c>
      <c r="AD145" s="176">
        <f t="shared" si="38"/>
        <v>1472.5</v>
      </c>
      <c r="AE145" s="176">
        <f t="shared" si="39"/>
        <v>9222.5</v>
      </c>
      <c r="AF145" s="176">
        <f t="shared" si="48"/>
        <v>9222.5</v>
      </c>
    </row>
    <row r="146" spans="1:32" ht="27.95" customHeight="1" thickBot="1" x14ac:dyDescent="0.35">
      <c r="A146" s="165">
        <v>18</v>
      </c>
      <c r="B146" s="271"/>
      <c r="C146" s="265"/>
      <c r="D146" s="35" t="s">
        <v>85</v>
      </c>
      <c r="E146" s="165" t="s">
        <v>31</v>
      </c>
      <c r="F146" s="165">
        <v>1</v>
      </c>
      <c r="G146" s="25"/>
      <c r="I146" s="176">
        <v>5200</v>
      </c>
      <c r="J146" s="176">
        <f t="shared" si="29"/>
        <v>988</v>
      </c>
      <c r="K146" s="176">
        <f t="shared" si="40"/>
        <v>6188</v>
      </c>
      <c r="L146" s="176">
        <f t="shared" si="41"/>
        <v>6188</v>
      </c>
      <c r="N146" s="614">
        <v>10000</v>
      </c>
      <c r="O146" s="176">
        <f t="shared" si="32"/>
        <v>1900</v>
      </c>
      <c r="P146" s="176">
        <f t="shared" si="33"/>
        <v>11900</v>
      </c>
      <c r="Q146" s="176">
        <f t="shared" si="42"/>
        <v>11900</v>
      </c>
      <c r="X146" s="197">
        <f t="shared" si="43"/>
        <v>5200</v>
      </c>
      <c r="Y146" s="197">
        <f t="shared" si="44"/>
        <v>10000</v>
      </c>
      <c r="Z146" s="232">
        <f t="shared" si="45"/>
        <v>7600</v>
      </c>
      <c r="AA146" s="197">
        <f t="shared" si="46"/>
        <v>6400</v>
      </c>
      <c r="AC146" s="176">
        <f t="shared" si="47"/>
        <v>7600</v>
      </c>
      <c r="AD146" s="176">
        <f t="shared" si="38"/>
        <v>1444</v>
      </c>
      <c r="AE146" s="176">
        <f t="shared" si="39"/>
        <v>9044</v>
      </c>
      <c r="AF146" s="176">
        <f t="shared" si="48"/>
        <v>9044</v>
      </c>
    </row>
    <row r="147" spans="1:32" ht="27.95" customHeight="1" thickBot="1" x14ac:dyDescent="0.35">
      <c r="A147" s="165">
        <v>19</v>
      </c>
      <c r="B147" s="271"/>
      <c r="C147" s="265"/>
      <c r="D147" s="35" t="s">
        <v>86</v>
      </c>
      <c r="E147" s="165" t="s">
        <v>31</v>
      </c>
      <c r="F147" s="165">
        <v>1</v>
      </c>
      <c r="G147" s="25"/>
      <c r="I147" s="176">
        <v>20000</v>
      </c>
      <c r="J147" s="176">
        <f t="shared" si="29"/>
        <v>3800</v>
      </c>
      <c r="K147" s="176">
        <f t="shared" si="40"/>
        <v>23800</v>
      </c>
      <c r="L147" s="176">
        <f t="shared" si="41"/>
        <v>23800</v>
      </c>
      <c r="N147" s="614">
        <v>25000</v>
      </c>
      <c r="O147" s="176">
        <f t="shared" si="32"/>
        <v>4750</v>
      </c>
      <c r="P147" s="176">
        <f t="shared" si="33"/>
        <v>29750</v>
      </c>
      <c r="Q147" s="176">
        <f t="shared" si="42"/>
        <v>29750</v>
      </c>
      <c r="X147" s="197">
        <f t="shared" si="43"/>
        <v>20000</v>
      </c>
      <c r="Y147" s="197">
        <f t="shared" si="44"/>
        <v>25000</v>
      </c>
      <c r="Z147" s="232">
        <f t="shared" si="45"/>
        <v>22500</v>
      </c>
      <c r="AA147" s="197">
        <f t="shared" si="46"/>
        <v>21250</v>
      </c>
      <c r="AC147" s="176">
        <f t="shared" si="47"/>
        <v>22500</v>
      </c>
      <c r="AD147" s="176">
        <f t="shared" si="38"/>
        <v>4275</v>
      </c>
      <c r="AE147" s="176">
        <f t="shared" si="39"/>
        <v>26775</v>
      </c>
      <c r="AF147" s="176">
        <f t="shared" si="48"/>
        <v>26775</v>
      </c>
    </row>
    <row r="148" spans="1:32" ht="33.75" customHeight="1" thickBot="1" x14ac:dyDescent="0.35">
      <c r="A148" s="165">
        <v>20</v>
      </c>
      <c r="B148" s="271"/>
      <c r="C148" s="265"/>
      <c r="D148" s="35" t="s">
        <v>87</v>
      </c>
      <c r="E148" s="165" t="s">
        <v>31</v>
      </c>
      <c r="F148" s="165">
        <v>1</v>
      </c>
      <c r="G148" s="25"/>
      <c r="I148" s="176">
        <v>22300</v>
      </c>
      <c r="J148" s="176">
        <f t="shared" si="29"/>
        <v>4237</v>
      </c>
      <c r="K148" s="176">
        <f t="shared" si="40"/>
        <v>26537</v>
      </c>
      <c r="L148" s="176">
        <f t="shared" si="41"/>
        <v>26537</v>
      </c>
      <c r="N148" s="614">
        <v>25000</v>
      </c>
      <c r="O148" s="176">
        <f t="shared" si="32"/>
        <v>4750</v>
      </c>
      <c r="P148" s="176">
        <f t="shared" si="33"/>
        <v>29750</v>
      </c>
      <c r="Q148" s="176">
        <f t="shared" si="42"/>
        <v>29750</v>
      </c>
      <c r="X148" s="197">
        <f t="shared" si="43"/>
        <v>22300</v>
      </c>
      <c r="Y148" s="197">
        <f t="shared" si="44"/>
        <v>25000</v>
      </c>
      <c r="Z148" s="232">
        <f t="shared" si="45"/>
        <v>23650</v>
      </c>
      <c r="AA148" s="197">
        <f t="shared" si="46"/>
        <v>22975</v>
      </c>
      <c r="AC148" s="176">
        <f t="shared" si="47"/>
        <v>23650</v>
      </c>
      <c r="AD148" s="176">
        <f t="shared" si="38"/>
        <v>4493.5</v>
      </c>
      <c r="AE148" s="176">
        <f t="shared" si="39"/>
        <v>28143.5</v>
      </c>
      <c r="AF148" s="176">
        <f t="shared" si="48"/>
        <v>28143.5</v>
      </c>
    </row>
    <row r="149" spans="1:32" ht="41.25" customHeight="1" thickBot="1" x14ac:dyDescent="0.35">
      <c r="A149" s="165">
        <v>21</v>
      </c>
      <c r="B149" s="271"/>
      <c r="C149" s="265"/>
      <c r="D149" s="35" t="s">
        <v>88</v>
      </c>
      <c r="E149" s="165" t="s">
        <v>31</v>
      </c>
      <c r="F149" s="165">
        <v>1</v>
      </c>
      <c r="G149" s="25"/>
      <c r="I149" s="176">
        <v>650000</v>
      </c>
      <c r="J149" s="176">
        <f t="shared" si="29"/>
        <v>123500</v>
      </c>
      <c r="K149" s="176">
        <f t="shared" si="40"/>
        <v>773500</v>
      </c>
      <c r="L149" s="176">
        <f t="shared" si="41"/>
        <v>773500</v>
      </c>
      <c r="N149" s="614">
        <v>750000</v>
      </c>
      <c r="O149" s="176">
        <f t="shared" si="32"/>
        <v>142500</v>
      </c>
      <c r="P149" s="176">
        <f t="shared" si="33"/>
        <v>892500</v>
      </c>
      <c r="Q149" s="176">
        <f t="shared" si="42"/>
        <v>892500</v>
      </c>
      <c r="X149" s="197">
        <f t="shared" si="43"/>
        <v>650000</v>
      </c>
      <c r="Y149" s="197">
        <f t="shared" si="44"/>
        <v>750000</v>
      </c>
      <c r="Z149" s="232">
        <f t="shared" si="45"/>
        <v>700000</v>
      </c>
      <c r="AA149" s="197">
        <f t="shared" si="46"/>
        <v>675000</v>
      </c>
      <c r="AC149" s="176">
        <f t="shared" si="47"/>
        <v>700000</v>
      </c>
      <c r="AD149" s="176">
        <f t="shared" si="38"/>
        <v>133000</v>
      </c>
      <c r="AE149" s="176">
        <f t="shared" si="39"/>
        <v>833000</v>
      </c>
      <c r="AF149" s="176">
        <f t="shared" si="48"/>
        <v>833000</v>
      </c>
    </row>
    <row r="150" spans="1:32" ht="42.75" customHeight="1" thickBot="1" x14ac:dyDescent="0.35">
      <c r="A150" s="165">
        <v>22</v>
      </c>
      <c r="B150" s="271"/>
      <c r="C150" s="265"/>
      <c r="D150" s="35" t="s">
        <v>89</v>
      </c>
      <c r="E150" s="165" t="s">
        <v>31</v>
      </c>
      <c r="F150" s="165">
        <v>1</v>
      </c>
      <c r="G150" s="25"/>
      <c r="I150" s="176">
        <v>149000</v>
      </c>
      <c r="J150" s="176">
        <f t="shared" si="29"/>
        <v>28310</v>
      </c>
      <c r="K150" s="176">
        <f t="shared" si="40"/>
        <v>177310</v>
      </c>
      <c r="L150" s="176">
        <f t="shared" si="41"/>
        <v>177310</v>
      </c>
      <c r="N150" s="614">
        <v>180000</v>
      </c>
      <c r="O150" s="176">
        <f t="shared" si="32"/>
        <v>34200</v>
      </c>
      <c r="P150" s="176">
        <f t="shared" si="33"/>
        <v>214200</v>
      </c>
      <c r="Q150" s="176">
        <f t="shared" si="42"/>
        <v>214200</v>
      </c>
      <c r="X150" s="197">
        <f t="shared" si="43"/>
        <v>149000</v>
      </c>
      <c r="Y150" s="197">
        <f t="shared" si="44"/>
        <v>180000</v>
      </c>
      <c r="Z150" s="232">
        <f t="shared" si="45"/>
        <v>164500</v>
      </c>
      <c r="AA150" s="197">
        <f t="shared" si="46"/>
        <v>156750</v>
      </c>
      <c r="AC150" s="176">
        <f t="shared" si="47"/>
        <v>164500</v>
      </c>
      <c r="AD150" s="176">
        <f t="shared" si="38"/>
        <v>31255</v>
      </c>
      <c r="AE150" s="176">
        <f t="shared" si="39"/>
        <v>195755</v>
      </c>
      <c r="AF150" s="176">
        <f t="shared" si="48"/>
        <v>195755</v>
      </c>
    </row>
    <row r="151" spans="1:32" ht="47.25" customHeight="1" thickBot="1" x14ac:dyDescent="0.35">
      <c r="A151" s="165">
        <v>23</v>
      </c>
      <c r="B151" s="271"/>
      <c r="C151" s="265"/>
      <c r="D151" s="35" t="s">
        <v>6</v>
      </c>
      <c r="E151" s="165" t="s">
        <v>31</v>
      </c>
      <c r="F151" s="165">
        <v>1</v>
      </c>
      <c r="G151" s="18"/>
      <c r="I151" s="176">
        <v>92000</v>
      </c>
      <c r="J151" s="176">
        <f t="shared" si="29"/>
        <v>17480</v>
      </c>
      <c r="K151" s="176">
        <f t="shared" si="40"/>
        <v>109480</v>
      </c>
      <c r="L151" s="176">
        <f t="shared" si="41"/>
        <v>109480</v>
      </c>
      <c r="N151" s="614">
        <v>170000</v>
      </c>
      <c r="O151" s="176">
        <f t="shared" si="32"/>
        <v>32300</v>
      </c>
      <c r="P151" s="176">
        <f t="shared" si="33"/>
        <v>202300</v>
      </c>
      <c r="Q151" s="176">
        <f t="shared" si="42"/>
        <v>202300</v>
      </c>
      <c r="X151" s="197">
        <f t="shared" si="43"/>
        <v>92000</v>
      </c>
      <c r="Y151" s="197">
        <f t="shared" si="44"/>
        <v>170000</v>
      </c>
      <c r="Z151" s="232">
        <f t="shared" si="45"/>
        <v>131000</v>
      </c>
      <c r="AA151" s="197">
        <f t="shared" si="46"/>
        <v>111500</v>
      </c>
      <c r="AC151" s="176">
        <f t="shared" si="47"/>
        <v>131000</v>
      </c>
      <c r="AD151" s="176">
        <f t="shared" si="38"/>
        <v>24890</v>
      </c>
      <c r="AE151" s="176">
        <f t="shared" si="39"/>
        <v>155890</v>
      </c>
      <c r="AF151" s="176">
        <f>ROUND(AE151*F151,2)</f>
        <v>155890</v>
      </c>
    </row>
    <row r="152" spans="1:32" ht="51.75" customHeight="1" thickBot="1" x14ac:dyDescent="0.35">
      <c r="A152" s="165">
        <v>24</v>
      </c>
      <c r="B152" s="271"/>
      <c r="C152" s="265"/>
      <c r="D152" s="35" t="s">
        <v>70</v>
      </c>
      <c r="E152" s="165" t="s">
        <v>31</v>
      </c>
      <c r="F152" s="165">
        <v>1</v>
      </c>
      <c r="G152" s="25"/>
      <c r="I152" s="176">
        <v>110000</v>
      </c>
      <c r="J152" s="176">
        <f t="shared" si="29"/>
        <v>20900</v>
      </c>
      <c r="K152" s="176">
        <f t="shared" si="40"/>
        <v>130900</v>
      </c>
      <c r="L152" s="176">
        <f t="shared" si="41"/>
        <v>130900</v>
      </c>
      <c r="N152" s="614">
        <v>10000</v>
      </c>
      <c r="O152" s="176">
        <f t="shared" si="32"/>
        <v>1900</v>
      </c>
      <c r="P152" s="176">
        <f t="shared" si="33"/>
        <v>11900</v>
      </c>
      <c r="Q152" s="176">
        <f t="shared" si="42"/>
        <v>11900</v>
      </c>
      <c r="X152" s="197">
        <f t="shared" si="43"/>
        <v>10000</v>
      </c>
      <c r="Y152" s="197">
        <f t="shared" si="44"/>
        <v>110000</v>
      </c>
      <c r="Z152" s="232">
        <f t="shared" si="45"/>
        <v>60000</v>
      </c>
      <c r="AA152" s="197">
        <f t="shared" si="46"/>
        <v>35000</v>
      </c>
      <c r="AC152" s="176">
        <f t="shared" si="47"/>
        <v>60000</v>
      </c>
      <c r="AD152" s="176">
        <f t="shared" si="38"/>
        <v>11400</v>
      </c>
      <c r="AE152" s="176">
        <f t="shared" si="39"/>
        <v>71400</v>
      </c>
      <c r="AF152" s="176">
        <f t="shared" si="48"/>
        <v>71400</v>
      </c>
    </row>
    <row r="153" spans="1:32" ht="44.25" customHeight="1" thickBot="1" x14ac:dyDescent="0.35">
      <c r="A153" s="165">
        <v>25</v>
      </c>
      <c r="B153" s="271"/>
      <c r="C153" s="266"/>
      <c r="D153" s="35" t="s">
        <v>71</v>
      </c>
      <c r="E153" s="165" t="s">
        <v>31</v>
      </c>
      <c r="F153" s="165">
        <v>1</v>
      </c>
      <c r="G153" s="18"/>
      <c r="I153" s="176">
        <v>162000</v>
      </c>
      <c r="J153" s="176">
        <f t="shared" si="29"/>
        <v>30780</v>
      </c>
      <c r="K153" s="176">
        <f t="shared" si="40"/>
        <v>192780</v>
      </c>
      <c r="L153" s="176">
        <f t="shared" si="41"/>
        <v>192780</v>
      </c>
      <c r="N153" s="614">
        <v>200000</v>
      </c>
      <c r="O153" s="176">
        <f t="shared" si="32"/>
        <v>38000</v>
      </c>
      <c r="P153" s="176">
        <f t="shared" si="33"/>
        <v>238000</v>
      </c>
      <c r="Q153" s="176">
        <f t="shared" si="42"/>
        <v>238000</v>
      </c>
      <c r="X153" s="197">
        <f t="shared" si="43"/>
        <v>162000</v>
      </c>
      <c r="Y153" s="197">
        <f t="shared" si="44"/>
        <v>200000</v>
      </c>
      <c r="Z153" s="232">
        <f t="shared" si="45"/>
        <v>181000</v>
      </c>
      <c r="AA153" s="197">
        <f t="shared" si="46"/>
        <v>171500</v>
      </c>
      <c r="AC153" s="176">
        <f t="shared" si="47"/>
        <v>181000</v>
      </c>
      <c r="AD153" s="176">
        <f t="shared" si="38"/>
        <v>34390</v>
      </c>
      <c r="AE153" s="176">
        <f t="shared" si="39"/>
        <v>215390</v>
      </c>
      <c r="AF153" s="176">
        <f t="shared" si="48"/>
        <v>215390</v>
      </c>
    </row>
    <row r="154" spans="1:32" ht="60" customHeight="1" thickBot="1" x14ac:dyDescent="0.35">
      <c r="A154" s="161"/>
      <c r="B154" s="272"/>
      <c r="C154" s="267" t="s">
        <v>117</v>
      </c>
      <c r="D154" s="268"/>
      <c r="E154" s="268"/>
      <c r="F154" s="269"/>
      <c r="G154" s="46"/>
      <c r="L154" s="202">
        <f>SUM(L129:L153)</f>
        <v>1600788</v>
      </c>
      <c r="Q154" s="202">
        <f>SUM(Q129:Q153)</f>
        <v>1868300</v>
      </c>
      <c r="AF154" s="202">
        <f>SUM(AF129:AF153)</f>
        <v>1734544</v>
      </c>
    </row>
    <row r="155" spans="1:32" ht="40.5" customHeight="1" thickBot="1" x14ac:dyDescent="0.35">
      <c r="J155" s="254" t="s">
        <v>200</v>
      </c>
      <c r="K155" s="255"/>
      <c r="L155" s="201">
        <f>L114+L127+L154</f>
        <v>3067463</v>
      </c>
      <c r="O155" s="254" t="s">
        <v>200</v>
      </c>
      <c r="P155" s="255"/>
      <c r="Q155" s="201">
        <f>Q114+Q127+Q154</f>
        <v>3498600</v>
      </c>
      <c r="AD155" s="254" t="s">
        <v>200</v>
      </c>
      <c r="AE155" s="255"/>
      <c r="AF155" s="201">
        <f>AF114+AF127+AF154</f>
        <v>3283031.5</v>
      </c>
    </row>
    <row r="161" spans="9:12" x14ac:dyDescent="0.3">
      <c r="I161" s="194"/>
      <c r="J161" s="194"/>
      <c r="K161" s="194"/>
      <c r="L161" s="194"/>
    </row>
    <row r="162" spans="9:12" x14ac:dyDescent="0.3">
      <c r="I162" s="194"/>
      <c r="J162" s="194"/>
      <c r="K162" s="194"/>
      <c r="L162" s="194"/>
    </row>
    <row r="163" spans="9:12" x14ac:dyDescent="0.3">
      <c r="I163" s="194"/>
      <c r="J163" s="194"/>
      <c r="K163" s="194"/>
      <c r="L163" s="194"/>
    </row>
  </sheetData>
  <mergeCells count="188">
    <mergeCell ref="AC12:AC22"/>
    <mergeCell ref="I6:L6"/>
    <mergeCell ref="N6:Q6"/>
    <mergeCell ref="S6:V6"/>
    <mergeCell ref="S9:U9"/>
    <mergeCell ref="A5:A6"/>
    <mergeCell ref="B5:B6"/>
    <mergeCell ref="C5:C6"/>
    <mergeCell ref="A2:AF2"/>
    <mergeCell ref="A3:B4"/>
    <mergeCell ref="C3:AF3"/>
    <mergeCell ref="C4:AF4"/>
    <mergeCell ref="I5:L5"/>
    <mergeCell ref="N5:Q5"/>
    <mergeCell ref="S5:V5"/>
    <mergeCell ref="X5:AA6"/>
    <mergeCell ref="AC5:AF6"/>
    <mergeCell ref="F5:F6"/>
    <mergeCell ref="B8:B46"/>
    <mergeCell ref="C8:C9"/>
    <mergeCell ref="E8:E9"/>
    <mergeCell ref="F8:F9"/>
    <mergeCell ref="A10:A11"/>
    <mergeCell ref="C10:F10"/>
    <mergeCell ref="C12:C25"/>
    <mergeCell ref="E12:E22"/>
    <mergeCell ref="F12:F22"/>
    <mergeCell ref="E23:E25"/>
    <mergeCell ref="C28:C45"/>
    <mergeCell ref="F23:F25"/>
    <mergeCell ref="C26:F26"/>
    <mergeCell ref="A54:A55"/>
    <mergeCell ref="C54:F54"/>
    <mergeCell ref="C56:C73"/>
    <mergeCell ref="E56:E73"/>
    <mergeCell ref="F56:F73"/>
    <mergeCell ref="A49:F49"/>
    <mergeCell ref="A74:A75"/>
    <mergeCell ref="C74:F74"/>
    <mergeCell ref="C46:F46"/>
    <mergeCell ref="A50:A51"/>
    <mergeCell ref="B50:B51"/>
    <mergeCell ref="C50:C51"/>
    <mergeCell ref="D50:D51"/>
    <mergeCell ref="E50:E51"/>
    <mergeCell ref="F50:F51"/>
    <mergeCell ref="B52:B105"/>
    <mergeCell ref="C52:C53"/>
    <mergeCell ref="E52:E53"/>
    <mergeCell ref="F52:F53"/>
    <mergeCell ref="C129:C153"/>
    <mergeCell ref="C154:F154"/>
    <mergeCell ref="A7:F7"/>
    <mergeCell ref="I8:I9"/>
    <mergeCell ref="J8:J9"/>
    <mergeCell ref="K8:K9"/>
    <mergeCell ref="K12:K22"/>
    <mergeCell ref="I52:I53"/>
    <mergeCell ref="B112:B154"/>
    <mergeCell ref="C112:C113"/>
    <mergeCell ref="E112:E113"/>
    <mergeCell ref="F112:F113"/>
    <mergeCell ref="C114:F114"/>
    <mergeCell ref="C115:G115"/>
    <mergeCell ref="C116:C126"/>
    <mergeCell ref="E116:E126"/>
    <mergeCell ref="F116:F126"/>
    <mergeCell ref="C127:F127"/>
    <mergeCell ref="C76:C104"/>
    <mergeCell ref="C105:F105"/>
    <mergeCell ref="A109:A111"/>
    <mergeCell ref="B109:B111"/>
    <mergeCell ref="C109:C111"/>
    <mergeCell ref="I56:I66"/>
    <mergeCell ref="J56:J66"/>
    <mergeCell ref="K56:K66"/>
    <mergeCell ref="L56:L66"/>
    <mergeCell ref="L12:L22"/>
    <mergeCell ref="M12:M22"/>
    <mergeCell ref="I23:I25"/>
    <mergeCell ref="J23:J25"/>
    <mergeCell ref="K23:K25"/>
    <mergeCell ref="L23:L25"/>
    <mergeCell ref="I12:I22"/>
    <mergeCell ref="J12:J22"/>
    <mergeCell ref="I116:I126"/>
    <mergeCell ref="J116:J126"/>
    <mergeCell ref="K116:K126"/>
    <mergeCell ref="L116:L126"/>
    <mergeCell ref="I67:I73"/>
    <mergeCell ref="J67:J73"/>
    <mergeCell ref="K67:K73"/>
    <mergeCell ref="L67:L73"/>
    <mergeCell ref="I112:I113"/>
    <mergeCell ref="J112:J113"/>
    <mergeCell ref="K112:K113"/>
    <mergeCell ref="L112:L113"/>
    <mergeCell ref="D109:D111"/>
    <mergeCell ref="E109:E111"/>
    <mergeCell ref="F109:F111"/>
    <mergeCell ref="J106:K106"/>
    <mergeCell ref="A107:F108"/>
    <mergeCell ref="J47:K47"/>
    <mergeCell ref="O155:P155"/>
    <mergeCell ref="X8:X9"/>
    <mergeCell ref="Y8:Y9"/>
    <mergeCell ref="J155:K155"/>
    <mergeCell ref="N8:N9"/>
    <mergeCell ref="O8:O9"/>
    <mergeCell ref="P8:P9"/>
    <mergeCell ref="O47:P47"/>
    <mergeCell ref="N52:N53"/>
    <mergeCell ref="O52:O53"/>
    <mergeCell ref="P52:P53"/>
    <mergeCell ref="J52:J53"/>
    <mergeCell ref="K52:K53"/>
    <mergeCell ref="L52:L53"/>
    <mergeCell ref="L8:L9"/>
    <mergeCell ref="N12:N22"/>
    <mergeCell ref="O12:O22"/>
    <mergeCell ref="P12:P22"/>
    <mergeCell ref="N116:N126"/>
    <mergeCell ref="O116:O126"/>
    <mergeCell ref="P116:P126"/>
    <mergeCell ref="Q116:Q126"/>
    <mergeCell ref="Q52:Q53"/>
    <mergeCell ref="N56:N66"/>
    <mergeCell ref="O56:O66"/>
    <mergeCell ref="P56:P66"/>
    <mergeCell ref="Q56:Q66"/>
    <mergeCell ref="N67:N73"/>
    <mergeCell ref="O67:O73"/>
    <mergeCell ref="P67:P73"/>
    <mergeCell ref="Q67:Q73"/>
    <mergeCell ref="AA23:AA25"/>
    <mergeCell ref="X12:X22"/>
    <mergeCell ref="Y12:Y22"/>
    <mergeCell ref="Z8:Z9"/>
    <mergeCell ref="AA8:AA9"/>
    <mergeCell ref="O106:P106"/>
    <mergeCell ref="N112:N113"/>
    <mergeCell ref="O112:O113"/>
    <mergeCell ref="P112:P113"/>
    <mergeCell ref="Q112:Q113"/>
    <mergeCell ref="Q8:Q9"/>
    <mergeCell ref="X52:X53"/>
    <mergeCell ref="Y52:Y53"/>
    <mergeCell ref="Z52:Z53"/>
    <mergeCell ref="Q12:Q22"/>
    <mergeCell ref="N23:N25"/>
    <mergeCell ref="O23:O25"/>
    <mergeCell ref="P23:P25"/>
    <mergeCell ref="Q23:Q25"/>
    <mergeCell ref="X116:X126"/>
    <mergeCell ref="Y116:Y126"/>
    <mergeCell ref="Z116:Z126"/>
    <mergeCell ref="AA116:AA126"/>
    <mergeCell ref="AC8:AC9"/>
    <mergeCell ref="AD8:AD9"/>
    <mergeCell ref="X67:X73"/>
    <mergeCell ref="Y67:Y73"/>
    <mergeCell ref="Z67:Z73"/>
    <mergeCell ref="AA67:AA73"/>
    <mergeCell ref="X112:X113"/>
    <mergeCell ref="Y112:Y113"/>
    <mergeCell ref="Z112:Z113"/>
    <mergeCell ref="AA112:AA113"/>
    <mergeCell ref="AA52:AA53"/>
    <mergeCell ref="X56:X66"/>
    <mergeCell ref="Y56:Y66"/>
    <mergeCell ref="Z56:Z66"/>
    <mergeCell ref="AA56:AA66"/>
    <mergeCell ref="Z12:Z22"/>
    <mergeCell ref="AA12:AA22"/>
    <mergeCell ref="X23:X25"/>
    <mergeCell ref="Y23:Y25"/>
    <mergeCell ref="Z23:Z25"/>
    <mergeCell ref="AD47:AE47"/>
    <mergeCell ref="AD155:AE155"/>
    <mergeCell ref="AD106:AE106"/>
    <mergeCell ref="AD116:AD126"/>
    <mergeCell ref="AE116:AE126"/>
    <mergeCell ref="AF116:AF126"/>
    <mergeCell ref="AE8:AE9"/>
    <mergeCell ref="AF8:AF9"/>
    <mergeCell ref="AD12:AD22"/>
    <mergeCell ref="AE12:AE22"/>
    <mergeCell ref="AF12:AF22"/>
  </mergeCells>
  <pageMargins left="0.7" right="0.7" top="0.75" bottom="0.75" header="0.3" footer="0.3"/>
  <pageSetup paperSize="9" orientation="portrait"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P82"/>
  <sheetViews>
    <sheetView showGridLines="0" view="pageBreakPreview" topLeftCell="C13" zoomScale="60" zoomScaleNormal="60" workbookViewId="0">
      <selection activeCell="L5" sqref="L1:V1048576"/>
    </sheetView>
  </sheetViews>
  <sheetFormatPr baseColWidth="10" defaultColWidth="11.42578125" defaultRowHeight="15.75" x14ac:dyDescent="0.25"/>
  <cols>
    <col min="1" max="1" width="9.140625" style="2" customWidth="1"/>
    <col min="2" max="2" width="40.42578125" style="2" customWidth="1"/>
    <col min="3" max="3" width="45.140625" style="2" customWidth="1"/>
    <col min="4" max="4" width="47.140625" style="4" customWidth="1"/>
    <col min="5" max="6" width="17.28515625" style="5" customWidth="1"/>
    <col min="7" max="7" width="17.28515625" style="17" customWidth="1"/>
    <col min="8" max="8" width="5.5703125" style="17" customWidth="1"/>
    <col min="9" max="9" width="21.42578125" style="2" customWidth="1"/>
    <col min="10" max="10" width="20" style="2" customWidth="1"/>
    <col min="11" max="11" width="19" style="2" customWidth="1"/>
    <col min="12" max="16384" width="11.42578125" style="2"/>
  </cols>
  <sheetData>
    <row r="1" spans="1:68" s="14" customFormat="1" ht="39.75" customHeight="1" thickBot="1" x14ac:dyDescent="0.4">
      <c r="A1" s="299" t="s">
        <v>137</v>
      </c>
      <c r="B1" s="300"/>
      <c r="C1" s="300"/>
      <c r="D1" s="300"/>
      <c r="E1" s="300"/>
      <c r="F1" s="300"/>
      <c r="G1" s="300"/>
      <c r="H1" s="300"/>
      <c r="I1" s="300"/>
      <c r="J1" s="300"/>
      <c r="K1" s="301"/>
    </row>
    <row r="2" spans="1:68" s="14" customFormat="1" ht="32.25" customHeight="1" x14ac:dyDescent="0.35">
      <c r="A2" s="20"/>
      <c r="B2" s="19"/>
      <c r="C2" s="377" t="s">
        <v>134</v>
      </c>
      <c r="D2" s="378"/>
      <c r="E2" s="378"/>
      <c r="F2" s="378"/>
      <c r="G2" s="378"/>
      <c r="H2" s="378"/>
      <c r="I2" s="378"/>
      <c r="J2" s="378"/>
      <c r="K2" s="379"/>
    </row>
    <row r="3" spans="1:68" s="14" customFormat="1" ht="32.25" customHeight="1" x14ac:dyDescent="0.35">
      <c r="A3" s="20"/>
      <c r="B3" s="19"/>
      <c r="C3" s="380"/>
      <c r="D3" s="381"/>
      <c r="E3" s="381"/>
      <c r="F3" s="381"/>
      <c r="G3" s="381"/>
      <c r="H3" s="381"/>
      <c r="I3" s="381"/>
      <c r="J3" s="381"/>
      <c r="K3" s="382"/>
    </row>
    <row r="4" spans="1:68" s="14" customFormat="1" ht="40.5" customHeight="1" thickBot="1" x14ac:dyDescent="0.4">
      <c r="A4" s="21"/>
      <c r="B4" s="22"/>
      <c r="C4" s="383"/>
      <c r="D4" s="384"/>
      <c r="E4" s="384"/>
      <c r="F4" s="384"/>
      <c r="G4" s="384"/>
      <c r="H4" s="384"/>
      <c r="I4" s="384"/>
      <c r="J4" s="384"/>
      <c r="K4" s="385"/>
    </row>
    <row r="5" spans="1:68" s="14" customFormat="1" ht="10.5" customHeight="1" thickBot="1" x14ac:dyDescent="0.4">
      <c r="A5" s="19"/>
      <c r="B5" s="47"/>
      <c r="C5" s="18"/>
      <c r="D5" s="18"/>
      <c r="E5" s="18"/>
      <c r="F5" s="18"/>
      <c r="G5" s="18"/>
      <c r="H5" s="18"/>
      <c r="I5" s="19"/>
      <c r="J5" s="19"/>
      <c r="K5" s="19"/>
    </row>
    <row r="6" spans="1:68" s="59" customFormat="1" ht="69" customHeight="1" thickBot="1" x14ac:dyDescent="0.4">
      <c r="A6" s="374" t="s">
        <v>95</v>
      </c>
      <c r="B6" s="375"/>
      <c r="C6" s="375"/>
      <c r="D6" s="375"/>
      <c r="E6" s="375"/>
      <c r="F6" s="375"/>
      <c r="G6" s="375"/>
      <c r="H6" s="375"/>
      <c r="I6" s="375"/>
      <c r="J6" s="375"/>
      <c r="K6" s="376"/>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row>
    <row r="7" spans="1:68" s="14" customFormat="1" ht="30" customHeight="1" thickBot="1" x14ac:dyDescent="0.4">
      <c r="A7" s="19"/>
      <c r="B7" s="19"/>
      <c r="C7" s="19"/>
      <c r="D7" s="19"/>
      <c r="E7" s="19"/>
      <c r="F7" s="19"/>
      <c r="G7" s="47"/>
      <c r="H7" s="19"/>
      <c r="I7" s="19"/>
      <c r="J7" s="19"/>
      <c r="K7" s="19"/>
    </row>
    <row r="8" spans="1:68" s="14" customFormat="1" ht="36" customHeight="1" x14ac:dyDescent="0.35">
      <c r="A8" s="26"/>
      <c r="B8" s="27"/>
      <c r="C8" s="27"/>
      <c r="D8" s="27"/>
      <c r="E8" s="27"/>
      <c r="F8" s="27"/>
      <c r="G8" s="18"/>
      <c r="H8" s="18"/>
      <c r="I8" s="350" t="s">
        <v>93</v>
      </c>
      <c r="J8" s="351"/>
      <c r="K8" s="352"/>
    </row>
    <row r="9" spans="1:68" s="14" customFormat="1" ht="8.25" customHeight="1" thickBot="1" x14ac:dyDescent="0.4">
      <c r="A9" s="26"/>
      <c r="B9" s="27"/>
      <c r="C9" s="27"/>
      <c r="D9" s="27"/>
      <c r="E9" s="27"/>
      <c r="F9" s="27"/>
      <c r="G9" s="18"/>
      <c r="H9" s="18"/>
      <c r="I9" s="353"/>
      <c r="J9" s="354"/>
      <c r="K9" s="355"/>
    </row>
    <row r="10" spans="1:68" s="14" customFormat="1" ht="51" customHeight="1" x14ac:dyDescent="0.35">
      <c r="A10" s="258" t="s">
        <v>0</v>
      </c>
      <c r="B10" s="258" t="s">
        <v>4</v>
      </c>
      <c r="C10" s="258" t="s">
        <v>3</v>
      </c>
      <c r="D10" s="258" t="s">
        <v>1</v>
      </c>
      <c r="E10" s="261" t="s">
        <v>30</v>
      </c>
      <c r="F10" s="261" t="s">
        <v>29</v>
      </c>
      <c r="G10" s="18"/>
      <c r="H10" s="18"/>
      <c r="I10" s="262" t="s">
        <v>90</v>
      </c>
      <c r="J10" s="262" t="s">
        <v>91</v>
      </c>
      <c r="K10" s="388" t="s">
        <v>92</v>
      </c>
    </row>
    <row r="11" spans="1:68" s="14" customFormat="1" ht="55.5" customHeight="1" thickBot="1" x14ac:dyDescent="0.4">
      <c r="A11" s="386"/>
      <c r="B11" s="387"/>
      <c r="C11" s="387"/>
      <c r="D11" s="387"/>
      <c r="E11" s="263"/>
      <c r="F11" s="263"/>
      <c r="G11" s="18"/>
      <c r="H11" s="18"/>
      <c r="I11" s="263"/>
      <c r="J11" s="263"/>
      <c r="K11" s="389"/>
    </row>
    <row r="12" spans="1:68" s="14" customFormat="1" ht="24" customHeight="1" thickBot="1" x14ac:dyDescent="0.4">
      <c r="A12" s="34">
        <v>1</v>
      </c>
      <c r="B12" s="331" t="s">
        <v>138</v>
      </c>
      <c r="C12" s="333" t="s">
        <v>140</v>
      </c>
      <c r="D12" s="35" t="s">
        <v>2</v>
      </c>
      <c r="E12" s="334" t="s">
        <v>31</v>
      </c>
      <c r="F12" s="335">
        <v>1</v>
      </c>
      <c r="G12" s="25"/>
      <c r="H12" s="25"/>
      <c r="I12" s="361"/>
      <c r="J12" s="363">
        <f>ROUND(I12*19%,2)</f>
        <v>0</v>
      </c>
      <c r="K12" s="359">
        <f>ROUND(I12+J12,2)</f>
        <v>0</v>
      </c>
    </row>
    <row r="13" spans="1:68" s="14" customFormat="1" ht="62.25" customHeight="1" thickBot="1" x14ac:dyDescent="0.4">
      <c r="A13" s="34">
        <v>2</v>
      </c>
      <c r="B13" s="293"/>
      <c r="C13" s="297"/>
      <c r="D13" s="35" t="s">
        <v>104</v>
      </c>
      <c r="E13" s="297"/>
      <c r="F13" s="336"/>
      <c r="G13" s="25"/>
      <c r="H13" s="25"/>
      <c r="I13" s="362"/>
      <c r="J13" s="364"/>
      <c r="K13" s="360"/>
    </row>
    <row r="14" spans="1:68" s="14" customFormat="1" ht="36.75" customHeight="1" thickBot="1" x14ac:dyDescent="0.4">
      <c r="A14" s="337"/>
      <c r="B14" s="293"/>
      <c r="C14" s="339" t="s">
        <v>110</v>
      </c>
      <c r="D14" s="340"/>
      <c r="E14" s="340"/>
      <c r="F14" s="341"/>
      <c r="G14" s="18"/>
      <c r="H14" s="18"/>
      <c r="I14" s="58"/>
      <c r="J14" s="64"/>
      <c r="K14" s="70">
        <f>ROUND(SUM(K12),2)</f>
        <v>0</v>
      </c>
    </row>
    <row r="15" spans="1:68" s="14" customFormat="1" ht="50.25" customHeight="1" thickBot="1" x14ac:dyDescent="0.4">
      <c r="A15" s="338"/>
      <c r="B15" s="293"/>
      <c r="C15" s="26"/>
      <c r="D15" s="27"/>
      <c r="E15" s="27"/>
      <c r="F15" s="31"/>
      <c r="G15" s="32"/>
      <c r="H15" s="32"/>
      <c r="I15" s="63"/>
      <c r="J15" s="63"/>
      <c r="K15" s="63"/>
    </row>
    <row r="16" spans="1:68" s="14" customFormat="1" ht="24" customHeight="1" thickBot="1" x14ac:dyDescent="0.4">
      <c r="A16" s="34">
        <v>1</v>
      </c>
      <c r="B16" s="293"/>
      <c r="C16" s="342" t="s">
        <v>105</v>
      </c>
      <c r="D16" s="35" t="s">
        <v>5</v>
      </c>
      <c r="E16" s="274" t="s">
        <v>31</v>
      </c>
      <c r="F16" s="274">
        <v>1</v>
      </c>
      <c r="G16" s="25"/>
      <c r="H16" s="25"/>
      <c r="I16" s="365"/>
      <c r="J16" s="368">
        <f>ROUND(I16*19%,2)</f>
        <v>0</v>
      </c>
      <c r="K16" s="371">
        <f>ROUND(I16+J16,2)</f>
        <v>0</v>
      </c>
    </row>
    <row r="17" spans="1:11" s="14" customFormat="1" ht="67.5" customHeight="1" thickBot="1" x14ac:dyDescent="0.4">
      <c r="A17" s="34">
        <v>2</v>
      </c>
      <c r="B17" s="293"/>
      <c r="C17" s="302"/>
      <c r="D17" s="35" t="s">
        <v>6</v>
      </c>
      <c r="E17" s="265"/>
      <c r="F17" s="265"/>
      <c r="G17" s="25"/>
      <c r="H17" s="25"/>
      <c r="I17" s="366"/>
      <c r="J17" s="369"/>
      <c r="K17" s="372"/>
    </row>
    <row r="18" spans="1:11" s="14" customFormat="1" ht="61.5" customHeight="1" thickBot="1" x14ac:dyDescent="0.4">
      <c r="A18" s="34">
        <v>3</v>
      </c>
      <c r="B18" s="293"/>
      <c r="C18" s="302"/>
      <c r="D18" s="35" t="s">
        <v>106</v>
      </c>
      <c r="E18" s="265"/>
      <c r="F18" s="265"/>
      <c r="G18" s="25"/>
      <c r="H18" s="25"/>
      <c r="I18" s="366"/>
      <c r="J18" s="369"/>
      <c r="K18" s="372"/>
    </row>
    <row r="19" spans="1:11" s="14" customFormat="1" ht="24" customHeight="1" thickBot="1" x14ac:dyDescent="0.4">
      <c r="A19" s="34">
        <v>4</v>
      </c>
      <c r="B19" s="293"/>
      <c r="C19" s="302"/>
      <c r="D19" s="35" t="s">
        <v>7</v>
      </c>
      <c r="E19" s="265"/>
      <c r="F19" s="265"/>
      <c r="G19" s="25"/>
      <c r="H19" s="25"/>
      <c r="I19" s="366"/>
      <c r="J19" s="369"/>
      <c r="K19" s="372"/>
    </row>
    <row r="20" spans="1:11" s="14" customFormat="1" ht="24" customHeight="1" thickBot="1" x14ac:dyDescent="0.4">
      <c r="A20" s="34">
        <v>5</v>
      </c>
      <c r="B20" s="293"/>
      <c r="C20" s="302"/>
      <c r="D20" s="35" t="s">
        <v>8</v>
      </c>
      <c r="E20" s="265"/>
      <c r="F20" s="265"/>
      <c r="G20" s="25"/>
      <c r="H20" s="25"/>
      <c r="I20" s="366"/>
      <c r="J20" s="369"/>
      <c r="K20" s="372"/>
    </row>
    <row r="21" spans="1:11" s="14" customFormat="1" ht="69" customHeight="1" thickBot="1" x14ac:dyDescent="0.4">
      <c r="A21" s="34">
        <v>6</v>
      </c>
      <c r="B21" s="293"/>
      <c r="C21" s="302"/>
      <c r="D21" s="35" t="s">
        <v>130</v>
      </c>
      <c r="E21" s="265"/>
      <c r="F21" s="265"/>
      <c r="G21" s="25"/>
      <c r="H21" s="25"/>
      <c r="I21" s="366"/>
      <c r="J21" s="369"/>
      <c r="K21" s="372"/>
    </row>
    <row r="22" spans="1:11" s="14" customFormat="1" ht="63.75" customHeight="1" thickBot="1" x14ac:dyDescent="0.4">
      <c r="A22" s="34">
        <v>7</v>
      </c>
      <c r="B22" s="293"/>
      <c r="C22" s="302"/>
      <c r="D22" s="35" t="s">
        <v>131</v>
      </c>
      <c r="E22" s="265"/>
      <c r="F22" s="265"/>
      <c r="G22" s="25"/>
      <c r="H22" s="25"/>
      <c r="I22" s="366"/>
      <c r="J22" s="369"/>
      <c r="K22" s="372"/>
    </row>
    <row r="23" spans="1:11" s="14" customFormat="1" ht="63" customHeight="1" thickBot="1" x14ac:dyDescent="0.4">
      <c r="A23" s="34">
        <v>8</v>
      </c>
      <c r="B23" s="293"/>
      <c r="C23" s="302"/>
      <c r="D23" s="35" t="s">
        <v>10</v>
      </c>
      <c r="E23" s="265"/>
      <c r="F23" s="265"/>
      <c r="G23" s="25"/>
      <c r="H23" s="25"/>
      <c r="I23" s="366"/>
      <c r="J23" s="369"/>
      <c r="K23" s="372"/>
    </row>
    <row r="24" spans="1:11" s="14" customFormat="1" ht="40.5" customHeight="1" thickBot="1" x14ac:dyDescent="0.4">
      <c r="A24" s="34">
        <v>9</v>
      </c>
      <c r="B24" s="293"/>
      <c r="C24" s="302"/>
      <c r="D24" s="35" t="s">
        <v>94</v>
      </c>
      <c r="E24" s="265"/>
      <c r="F24" s="265"/>
      <c r="G24" s="25"/>
      <c r="H24" s="25"/>
      <c r="I24" s="366"/>
      <c r="J24" s="369"/>
      <c r="K24" s="372"/>
    </row>
    <row r="25" spans="1:11" s="14" customFormat="1" ht="41.25" customHeight="1" thickBot="1" x14ac:dyDescent="0.4">
      <c r="A25" s="34">
        <v>10</v>
      </c>
      <c r="B25" s="293"/>
      <c r="C25" s="302"/>
      <c r="D25" s="35" t="s">
        <v>12</v>
      </c>
      <c r="E25" s="265"/>
      <c r="F25" s="265"/>
      <c r="G25" s="25"/>
      <c r="H25" s="25"/>
      <c r="I25" s="366"/>
      <c r="J25" s="369"/>
      <c r="K25" s="372"/>
    </row>
    <row r="26" spans="1:11" s="14" customFormat="1" ht="46.5" customHeight="1" thickBot="1" x14ac:dyDescent="0.4">
      <c r="A26" s="34">
        <v>11</v>
      </c>
      <c r="B26" s="293"/>
      <c r="C26" s="302"/>
      <c r="D26" s="85" t="s">
        <v>132</v>
      </c>
      <c r="E26" s="266"/>
      <c r="F26" s="266"/>
      <c r="G26" s="25"/>
      <c r="H26" s="25"/>
      <c r="I26" s="367"/>
      <c r="J26" s="370"/>
      <c r="K26" s="373"/>
    </row>
    <row r="27" spans="1:11" s="14" customFormat="1" ht="24" customHeight="1" thickBot="1" x14ac:dyDescent="0.4">
      <c r="A27" s="34">
        <v>12</v>
      </c>
      <c r="B27" s="293"/>
      <c r="C27" s="302"/>
      <c r="D27" s="86" t="s">
        <v>133</v>
      </c>
      <c r="E27" s="274" t="s">
        <v>31</v>
      </c>
      <c r="F27" s="274">
        <v>1</v>
      </c>
      <c r="G27" s="25"/>
      <c r="H27" s="25"/>
      <c r="I27" s="343"/>
      <c r="J27" s="346">
        <f>ROUND(I27*19%,2)</f>
        <v>0</v>
      </c>
      <c r="K27" s="346">
        <f>ROUND(I27+J27,2)</f>
        <v>0</v>
      </c>
    </row>
    <row r="28" spans="1:11" s="14" customFormat="1" ht="48" customHeight="1" thickBot="1" x14ac:dyDescent="0.4">
      <c r="A28" s="34">
        <v>13</v>
      </c>
      <c r="B28" s="293"/>
      <c r="C28" s="302"/>
      <c r="D28" s="86" t="s">
        <v>13</v>
      </c>
      <c r="E28" s="265"/>
      <c r="F28" s="265"/>
      <c r="G28" s="25"/>
      <c r="H28" s="25"/>
      <c r="I28" s="344"/>
      <c r="J28" s="347"/>
      <c r="K28" s="347"/>
    </row>
    <row r="29" spans="1:11" s="14" customFormat="1" ht="24" customHeight="1" thickBot="1" x14ac:dyDescent="0.4">
      <c r="A29" s="34">
        <v>14</v>
      </c>
      <c r="B29" s="293"/>
      <c r="C29" s="302"/>
      <c r="D29" s="86" t="s">
        <v>14</v>
      </c>
      <c r="E29" s="266"/>
      <c r="F29" s="266"/>
      <c r="G29" s="25"/>
      <c r="H29" s="25"/>
      <c r="I29" s="345"/>
      <c r="J29" s="348"/>
      <c r="K29" s="348"/>
    </row>
    <row r="30" spans="1:11" s="14" customFormat="1" ht="48" customHeight="1" thickBot="1" x14ac:dyDescent="0.4">
      <c r="A30" s="36"/>
      <c r="B30" s="293"/>
      <c r="C30" s="267" t="s">
        <v>111</v>
      </c>
      <c r="D30" s="268"/>
      <c r="E30" s="268"/>
      <c r="F30" s="269"/>
      <c r="G30" s="18"/>
      <c r="H30" s="18"/>
      <c r="I30" s="58"/>
      <c r="J30" s="64"/>
      <c r="K30" s="70">
        <f>ROUND(SUM(K16:K29),2)</f>
        <v>0</v>
      </c>
    </row>
    <row r="31" spans="1:11" s="14" customFormat="1" ht="33.75" customHeight="1" thickBot="1" x14ac:dyDescent="0.4">
      <c r="A31" s="36"/>
      <c r="B31" s="293"/>
      <c r="C31" s="37"/>
      <c r="D31" s="33"/>
      <c r="E31" s="33"/>
      <c r="F31" s="31"/>
      <c r="G31" s="32"/>
      <c r="H31" s="32"/>
      <c r="I31" s="19"/>
      <c r="J31" s="19"/>
      <c r="K31" s="19"/>
    </row>
    <row r="32" spans="1:11" s="14" customFormat="1" ht="23.25" customHeight="1" thickBot="1" x14ac:dyDescent="0.4">
      <c r="A32" s="34">
        <v>1</v>
      </c>
      <c r="B32" s="293"/>
      <c r="C32" s="298" t="s">
        <v>125</v>
      </c>
      <c r="D32" s="35" t="s">
        <v>15</v>
      </c>
      <c r="E32" s="38" t="s">
        <v>31</v>
      </c>
      <c r="F32" s="39">
        <v>1</v>
      </c>
      <c r="G32" s="25"/>
      <c r="H32" s="25"/>
      <c r="I32" s="61"/>
      <c r="J32" s="61">
        <f>ROUND(I32*19%,2)</f>
        <v>0</v>
      </c>
      <c r="K32" s="62">
        <f>ROUND(I32+J32,2)</f>
        <v>0</v>
      </c>
    </row>
    <row r="33" spans="1:11" s="14" customFormat="1" ht="23.25" customHeight="1" thickBot="1" x14ac:dyDescent="0.4">
      <c r="A33" s="34">
        <v>2</v>
      </c>
      <c r="B33" s="293"/>
      <c r="C33" s="265"/>
      <c r="D33" s="35" t="s">
        <v>16</v>
      </c>
      <c r="E33" s="40" t="s">
        <v>31</v>
      </c>
      <c r="F33" s="41">
        <v>1</v>
      </c>
      <c r="G33" s="25"/>
      <c r="H33" s="25"/>
      <c r="I33" s="61"/>
      <c r="J33" s="61">
        <f t="shared" ref="J33:J49" si="0">ROUND(I33*19%,2)</f>
        <v>0</v>
      </c>
      <c r="K33" s="62">
        <f t="shared" ref="K33:K49" si="1">ROUND(I33+J33,2)</f>
        <v>0</v>
      </c>
    </row>
    <row r="34" spans="1:11" s="14" customFormat="1" ht="23.25" customHeight="1" thickBot="1" x14ac:dyDescent="0.4">
      <c r="A34" s="34">
        <v>3</v>
      </c>
      <c r="B34" s="293"/>
      <c r="C34" s="265"/>
      <c r="D34" s="35" t="s">
        <v>17</v>
      </c>
      <c r="E34" s="40" t="s">
        <v>31</v>
      </c>
      <c r="F34" s="41">
        <v>1</v>
      </c>
      <c r="G34" s="25"/>
      <c r="H34" s="25"/>
      <c r="I34" s="61"/>
      <c r="J34" s="61">
        <f t="shared" si="0"/>
        <v>0</v>
      </c>
      <c r="K34" s="62">
        <f t="shared" si="1"/>
        <v>0</v>
      </c>
    </row>
    <row r="35" spans="1:11" s="14" customFormat="1" ht="23.25" customHeight="1" thickBot="1" x14ac:dyDescent="0.4">
      <c r="A35" s="34">
        <v>4</v>
      </c>
      <c r="B35" s="293"/>
      <c r="C35" s="265"/>
      <c r="D35" s="35" t="s">
        <v>18</v>
      </c>
      <c r="E35" s="40" t="s">
        <v>31</v>
      </c>
      <c r="F35" s="41">
        <v>1</v>
      </c>
      <c r="G35" s="25"/>
      <c r="H35" s="25"/>
      <c r="I35" s="61"/>
      <c r="J35" s="61">
        <f t="shared" si="0"/>
        <v>0</v>
      </c>
      <c r="K35" s="62">
        <f t="shared" si="1"/>
        <v>0</v>
      </c>
    </row>
    <row r="36" spans="1:11" s="14" customFormat="1" ht="42" customHeight="1" thickBot="1" x14ac:dyDescent="0.4">
      <c r="A36" s="34">
        <v>5</v>
      </c>
      <c r="B36" s="293"/>
      <c r="C36" s="265"/>
      <c r="D36" s="35" t="s">
        <v>19</v>
      </c>
      <c r="E36" s="40" t="s">
        <v>31</v>
      </c>
      <c r="F36" s="41">
        <v>1</v>
      </c>
      <c r="G36" s="25"/>
      <c r="H36" s="25"/>
      <c r="I36" s="61"/>
      <c r="J36" s="61">
        <f t="shared" si="0"/>
        <v>0</v>
      </c>
      <c r="K36" s="62">
        <f t="shared" si="1"/>
        <v>0</v>
      </c>
    </row>
    <row r="37" spans="1:11" s="14" customFormat="1" ht="24" customHeight="1" thickBot="1" x14ac:dyDescent="0.4">
      <c r="A37" s="34">
        <v>6</v>
      </c>
      <c r="B37" s="293"/>
      <c r="C37" s="265"/>
      <c r="D37" s="35" t="s">
        <v>20</v>
      </c>
      <c r="E37" s="40" t="s">
        <v>31</v>
      </c>
      <c r="F37" s="41">
        <v>1</v>
      </c>
      <c r="G37" s="25"/>
      <c r="H37" s="25"/>
      <c r="I37" s="61"/>
      <c r="J37" s="61">
        <f t="shared" si="0"/>
        <v>0</v>
      </c>
      <c r="K37" s="62">
        <f t="shared" si="1"/>
        <v>0</v>
      </c>
    </row>
    <row r="38" spans="1:11" s="14" customFormat="1" ht="24" customHeight="1" thickBot="1" x14ac:dyDescent="0.4">
      <c r="A38" s="34">
        <v>7</v>
      </c>
      <c r="B38" s="293"/>
      <c r="C38" s="265"/>
      <c r="D38" s="35" t="s">
        <v>21</v>
      </c>
      <c r="E38" s="40" t="s">
        <v>31</v>
      </c>
      <c r="F38" s="41">
        <v>1</v>
      </c>
      <c r="G38" s="25"/>
      <c r="H38" s="25"/>
      <c r="I38" s="61"/>
      <c r="J38" s="61">
        <f t="shared" si="0"/>
        <v>0</v>
      </c>
      <c r="K38" s="62">
        <f t="shared" si="1"/>
        <v>0</v>
      </c>
    </row>
    <row r="39" spans="1:11" s="14" customFormat="1" ht="39.75" customHeight="1" thickBot="1" x14ac:dyDescent="0.4">
      <c r="A39" s="34">
        <v>8</v>
      </c>
      <c r="B39" s="293"/>
      <c r="C39" s="265"/>
      <c r="D39" s="35" t="s">
        <v>22</v>
      </c>
      <c r="E39" s="40" t="s">
        <v>31</v>
      </c>
      <c r="F39" s="41">
        <v>1</v>
      </c>
      <c r="G39" s="25"/>
      <c r="H39" s="25"/>
      <c r="I39" s="61"/>
      <c r="J39" s="61">
        <f t="shared" si="0"/>
        <v>0</v>
      </c>
      <c r="K39" s="62">
        <f t="shared" si="1"/>
        <v>0</v>
      </c>
    </row>
    <row r="40" spans="1:11" s="14" customFormat="1" ht="23.25" customHeight="1" thickBot="1" x14ac:dyDescent="0.4">
      <c r="A40" s="34">
        <v>9</v>
      </c>
      <c r="B40" s="293"/>
      <c r="C40" s="265"/>
      <c r="D40" s="35" t="s">
        <v>23</v>
      </c>
      <c r="E40" s="40" t="s">
        <v>31</v>
      </c>
      <c r="F40" s="41">
        <v>1</v>
      </c>
      <c r="G40" s="25"/>
      <c r="H40" s="25"/>
      <c r="I40" s="61"/>
      <c r="J40" s="61">
        <f t="shared" si="0"/>
        <v>0</v>
      </c>
      <c r="K40" s="62">
        <f t="shared" si="1"/>
        <v>0</v>
      </c>
    </row>
    <row r="41" spans="1:11" s="14" customFormat="1" ht="23.25" customHeight="1" thickBot="1" x14ac:dyDescent="0.4">
      <c r="A41" s="34">
        <v>10</v>
      </c>
      <c r="B41" s="293"/>
      <c r="C41" s="265"/>
      <c r="D41" s="35" t="s">
        <v>24</v>
      </c>
      <c r="E41" s="40" t="s">
        <v>31</v>
      </c>
      <c r="F41" s="41">
        <v>1</v>
      </c>
      <c r="G41" s="25"/>
      <c r="H41" s="25"/>
      <c r="I41" s="61"/>
      <c r="J41" s="61">
        <f t="shared" si="0"/>
        <v>0</v>
      </c>
      <c r="K41" s="62">
        <f t="shared" si="1"/>
        <v>0</v>
      </c>
    </row>
    <row r="42" spans="1:11" s="14" customFormat="1" ht="23.25" customHeight="1" thickBot="1" x14ac:dyDescent="0.4">
      <c r="A42" s="34">
        <v>11</v>
      </c>
      <c r="B42" s="293"/>
      <c r="C42" s="265"/>
      <c r="D42" s="35" t="s">
        <v>25</v>
      </c>
      <c r="E42" s="40" t="s">
        <v>31</v>
      </c>
      <c r="F42" s="41">
        <v>1</v>
      </c>
      <c r="G42" s="25"/>
      <c r="H42" s="25"/>
      <c r="I42" s="61"/>
      <c r="J42" s="61">
        <f t="shared" si="0"/>
        <v>0</v>
      </c>
      <c r="K42" s="62">
        <f t="shared" si="1"/>
        <v>0</v>
      </c>
    </row>
    <row r="43" spans="1:11" s="14" customFormat="1" ht="62.25" customHeight="1" thickBot="1" x14ac:dyDescent="0.4">
      <c r="A43" s="34">
        <v>12</v>
      </c>
      <c r="B43" s="293"/>
      <c r="C43" s="265"/>
      <c r="D43" s="35" t="s">
        <v>26</v>
      </c>
      <c r="E43" s="40" t="s">
        <v>31</v>
      </c>
      <c r="F43" s="41">
        <v>1</v>
      </c>
      <c r="G43" s="25"/>
      <c r="H43" s="25"/>
      <c r="I43" s="61"/>
      <c r="J43" s="61">
        <f t="shared" si="0"/>
        <v>0</v>
      </c>
      <c r="K43" s="62">
        <f t="shared" si="1"/>
        <v>0</v>
      </c>
    </row>
    <row r="44" spans="1:11" s="14" customFormat="1" ht="22.5" customHeight="1" thickBot="1" x14ac:dyDescent="0.4">
      <c r="A44" s="34">
        <v>13</v>
      </c>
      <c r="B44" s="293"/>
      <c r="C44" s="265"/>
      <c r="D44" s="35" t="s">
        <v>11</v>
      </c>
      <c r="E44" s="40" t="s">
        <v>31</v>
      </c>
      <c r="F44" s="41">
        <v>1</v>
      </c>
      <c r="G44" s="25"/>
      <c r="H44" s="25"/>
      <c r="I44" s="61"/>
      <c r="J44" s="61">
        <f t="shared" si="0"/>
        <v>0</v>
      </c>
      <c r="K44" s="62">
        <f t="shared" si="1"/>
        <v>0</v>
      </c>
    </row>
    <row r="45" spans="1:11" s="14" customFormat="1" ht="22.5" customHeight="1" thickBot="1" x14ac:dyDescent="0.4">
      <c r="A45" s="34">
        <v>14</v>
      </c>
      <c r="B45" s="293"/>
      <c r="C45" s="265"/>
      <c r="D45" s="35" t="s">
        <v>12</v>
      </c>
      <c r="E45" s="40" t="s">
        <v>31</v>
      </c>
      <c r="F45" s="41">
        <v>1</v>
      </c>
      <c r="G45" s="25"/>
      <c r="H45" s="25"/>
      <c r="I45" s="61"/>
      <c r="J45" s="61">
        <f t="shared" si="0"/>
        <v>0</v>
      </c>
      <c r="K45" s="62">
        <f t="shared" si="1"/>
        <v>0</v>
      </c>
    </row>
    <row r="46" spans="1:11" s="14" customFormat="1" ht="43.5" customHeight="1" thickBot="1" x14ac:dyDescent="0.4">
      <c r="A46" s="34">
        <v>15</v>
      </c>
      <c r="B46" s="293"/>
      <c r="C46" s="265"/>
      <c r="D46" s="35" t="s">
        <v>27</v>
      </c>
      <c r="E46" s="40" t="s">
        <v>31</v>
      </c>
      <c r="F46" s="41">
        <v>1</v>
      </c>
      <c r="G46" s="25"/>
      <c r="H46" s="25"/>
      <c r="I46" s="61"/>
      <c r="J46" s="61">
        <f t="shared" si="0"/>
        <v>0</v>
      </c>
      <c r="K46" s="62">
        <f t="shared" si="1"/>
        <v>0</v>
      </c>
    </row>
    <row r="47" spans="1:11" s="14" customFormat="1" ht="23.25" customHeight="1" thickBot="1" x14ac:dyDescent="0.4">
      <c r="A47" s="34">
        <v>16</v>
      </c>
      <c r="B47" s="293"/>
      <c r="C47" s="265"/>
      <c r="D47" s="35" t="s">
        <v>28</v>
      </c>
      <c r="E47" s="40" t="s">
        <v>31</v>
      </c>
      <c r="F47" s="41">
        <v>1</v>
      </c>
      <c r="G47" s="25"/>
      <c r="H47" s="25"/>
      <c r="I47" s="61"/>
      <c r="J47" s="61">
        <f t="shared" si="0"/>
        <v>0</v>
      </c>
      <c r="K47" s="62">
        <f t="shared" si="1"/>
        <v>0</v>
      </c>
    </row>
    <row r="48" spans="1:11" s="14" customFormat="1" ht="40.5" customHeight="1" thickBot="1" x14ac:dyDescent="0.4">
      <c r="A48" s="34">
        <v>17</v>
      </c>
      <c r="B48" s="293"/>
      <c r="C48" s="265"/>
      <c r="D48" s="35" t="s">
        <v>139</v>
      </c>
      <c r="E48" s="40" t="s">
        <v>31</v>
      </c>
      <c r="F48" s="41">
        <v>1</v>
      </c>
      <c r="G48" s="25"/>
      <c r="H48" s="25"/>
      <c r="I48" s="61"/>
      <c r="J48" s="61">
        <f t="shared" si="0"/>
        <v>0</v>
      </c>
      <c r="K48" s="62">
        <f t="shared" si="1"/>
        <v>0</v>
      </c>
    </row>
    <row r="49" spans="1:11" s="14" customFormat="1" ht="24" customHeight="1" thickBot="1" x14ac:dyDescent="0.4">
      <c r="A49" s="34">
        <v>18</v>
      </c>
      <c r="B49" s="293"/>
      <c r="C49" s="266"/>
      <c r="D49" s="35" t="s">
        <v>14</v>
      </c>
      <c r="E49" s="42" t="s">
        <v>31</v>
      </c>
      <c r="F49" s="43">
        <v>1</v>
      </c>
      <c r="G49" s="25"/>
      <c r="H49" s="25"/>
      <c r="I49" s="61"/>
      <c r="J49" s="61">
        <f t="shared" si="0"/>
        <v>0</v>
      </c>
      <c r="K49" s="62">
        <f t="shared" si="1"/>
        <v>0</v>
      </c>
    </row>
    <row r="50" spans="1:11" s="14" customFormat="1" ht="36.75" customHeight="1" thickBot="1" x14ac:dyDescent="0.4">
      <c r="A50" s="33"/>
      <c r="B50" s="332"/>
      <c r="C50" s="267" t="s">
        <v>114</v>
      </c>
      <c r="D50" s="268"/>
      <c r="E50" s="268"/>
      <c r="F50" s="269"/>
      <c r="G50" s="18"/>
      <c r="H50" s="18"/>
      <c r="I50" s="58"/>
      <c r="J50" s="64"/>
      <c r="K50" s="70">
        <f>ROUND(SUM(K36:K49),2)</f>
        <v>0</v>
      </c>
    </row>
    <row r="51" spans="1:11" s="3" customFormat="1" ht="25.5" customHeight="1" thickBot="1" x14ac:dyDescent="0.3">
      <c r="A51" s="33"/>
      <c r="B51" s="33"/>
      <c r="C51" s="33"/>
      <c r="D51" s="33"/>
      <c r="E51" s="33"/>
      <c r="F51" s="33"/>
      <c r="G51" s="32"/>
      <c r="H51" s="32"/>
      <c r="I51" s="33"/>
      <c r="J51" s="33"/>
      <c r="K51" s="33"/>
    </row>
    <row r="52" spans="1:11" s="14" customFormat="1" ht="58.5" customHeight="1" thickBot="1" x14ac:dyDescent="0.4">
      <c r="A52" s="356" t="s">
        <v>123</v>
      </c>
      <c r="B52" s="357"/>
      <c r="C52" s="357"/>
      <c r="D52" s="357"/>
      <c r="E52" s="357"/>
      <c r="F52" s="358"/>
      <c r="G52" s="18"/>
      <c r="H52" s="18"/>
      <c r="I52" s="19"/>
      <c r="J52" s="19"/>
      <c r="K52" s="65">
        <f>ROUND(K14+K30+K50,2)</f>
        <v>0</v>
      </c>
    </row>
    <row r="53" spans="1:11" s="14" customFormat="1" ht="25.5" x14ac:dyDescent="0.35">
      <c r="A53" s="19"/>
      <c r="B53" s="19"/>
      <c r="C53" s="19"/>
      <c r="D53" s="44"/>
      <c r="E53" s="45"/>
      <c r="F53" s="45"/>
      <c r="G53" s="46"/>
      <c r="H53" s="46"/>
      <c r="I53" s="19"/>
      <c r="J53" s="19"/>
      <c r="K53" s="19"/>
    </row>
    <row r="54" spans="1:11" s="1" customFormat="1" ht="74.25" customHeight="1" x14ac:dyDescent="0.35">
      <c r="A54" s="19"/>
      <c r="B54" s="349"/>
      <c r="C54" s="349"/>
      <c r="D54" s="349"/>
      <c r="E54" s="349"/>
      <c r="F54" s="19"/>
      <c r="G54" s="47"/>
      <c r="H54" s="47"/>
      <c r="I54" s="19"/>
      <c r="J54" s="19"/>
      <c r="K54" s="19"/>
    </row>
    <row r="55" spans="1:11" ht="20.25" x14ac:dyDescent="0.3">
      <c r="A55" s="19"/>
      <c r="B55" s="19"/>
      <c r="C55" s="19"/>
      <c r="D55" s="44"/>
      <c r="E55" s="45"/>
      <c r="F55" s="45"/>
      <c r="G55" s="46"/>
      <c r="H55" s="46"/>
      <c r="I55" s="19"/>
      <c r="J55" s="19"/>
      <c r="K55" s="19"/>
    </row>
    <row r="56" spans="1:11" ht="20.25" x14ac:dyDescent="0.3">
      <c r="A56" s="19"/>
      <c r="B56" s="19"/>
      <c r="C56" s="19"/>
      <c r="D56" s="44"/>
      <c r="E56" s="45"/>
      <c r="F56" s="45"/>
      <c r="G56" s="46"/>
      <c r="H56" s="46"/>
      <c r="I56" s="19"/>
      <c r="J56" s="19"/>
      <c r="K56" s="19"/>
    </row>
    <row r="57" spans="1:11" s="91" customFormat="1" x14ac:dyDescent="0.25">
      <c r="B57" s="92" t="s">
        <v>146</v>
      </c>
      <c r="C57" s="92"/>
      <c r="D57" s="93"/>
      <c r="E57" s="94"/>
    </row>
    <row r="58" spans="1:11" s="95" customFormat="1" ht="16.5" x14ac:dyDescent="0.3">
      <c r="B58" s="96"/>
      <c r="C58" s="96"/>
      <c r="D58" s="97"/>
      <c r="E58" s="96"/>
      <c r="F58" s="96"/>
      <c r="G58" s="96"/>
      <c r="H58" s="98"/>
      <c r="I58" s="98"/>
    </row>
    <row r="59" spans="1:11" s="93" customFormat="1" ht="93.75" customHeight="1" x14ac:dyDescent="0.25">
      <c r="B59" s="390" t="s">
        <v>147</v>
      </c>
      <c r="C59" s="391"/>
      <c r="D59" s="391"/>
      <c r="E59" s="391"/>
      <c r="F59" s="391"/>
      <c r="G59" s="391"/>
      <c r="H59" s="391"/>
      <c r="I59" s="391"/>
      <c r="J59" s="391"/>
      <c r="K59" s="392"/>
    </row>
    <row r="60" spans="1:11" s="99" customFormat="1" x14ac:dyDescent="0.25">
      <c r="B60" s="393" t="s">
        <v>148</v>
      </c>
      <c r="C60" s="394"/>
      <c r="D60" s="395"/>
      <c r="E60" s="395"/>
      <c r="F60" s="395"/>
      <c r="G60" s="395"/>
      <c r="H60" s="395"/>
      <c r="I60" s="395"/>
      <c r="J60" s="395"/>
      <c r="K60" s="396"/>
    </row>
    <row r="61" spans="1:11" s="100" customFormat="1" ht="75" customHeight="1" x14ac:dyDescent="0.25">
      <c r="B61" s="397" t="s">
        <v>149</v>
      </c>
      <c r="C61" s="398"/>
      <c r="D61" s="398"/>
      <c r="E61" s="398"/>
      <c r="F61" s="398"/>
      <c r="G61" s="398"/>
      <c r="H61" s="398"/>
      <c r="I61" s="398"/>
      <c r="J61" s="398"/>
      <c r="K61" s="399"/>
    </row>
    <row r="62" spans="1:11" s="100" customFormat="1" x14ac:dyDescent="0.25">
      <c r="B62" s="101"/>
      <c r="C62" s="101"/>
      <c r="D62" s="102"/>
      <c r="E62" s="103"/>
      <c r="F62" s="103"/>
      <c r="G62" s="103"/>
      <c r="H62" s="103"/>
      <c r="I62" s="103"/>
      <c r="J62" s="103"/>
      <c r="K62" s="103"/>
    </row>
    <row r="63" spans="1:11" s="100" customFormat="1" ht="15" customHeight="1" thickBot="1" x14ac:dyDescent="0.3">
      <c r="B63" s="400" t="s">
        <v>150</v>
      </c>
      <c r="C63" s="400"/>
      <c r="D63" s="400"/>
      <c r="E63" s="401"/>
      <c r="F63" s="400"/>
      <c r="G63" s="400"/>
      <c r="H63" s="400"/>
      <c r="I63" s="400"/>
      <c r="J63" s="400"/>
      <c r="K63" s="400"/>
    </row>
    <row r="64" spans="1:11" s="100" customFormat="1" ht="16.5" thickBot="1" x14ac:dyDescent="0.3">
      <c r="B64" s="400" t="s">
        <v>151</v>
      </c>
      <c r="C64" s="402"/>
      <c r="D64" s="402"/>
      <c r="E64" s="104" t="s">
        <v>152</v>
      </c>
      <c r="F64" s="403"/>
      <c r="G64" s="404"/>
      <c r="H64" s="404"/>
      <c r="I64" s="404"/>
      <c r="J64" s="404"/>
      <c r="K64" s="404"/>
    </row>
    <row r="65" spans="2:11" s="100" customFormat="1" ht="122.25" customHeight="1" thickBot="1" x14ac:dyDescent="0.3">
      <c r="B65" s="405" t="s">
        <v>153</v>
      </c>
      <c r="C65" s="405"/>
      <c r="D65" s="405"/>
      <c r="E65" s="406"/>
      <c r="F65" s="405"/>
      <c r="G65" s="405"/>
      <c r="H65" s="405"/>
      <c r="I65" s="405"/>
      <c r="J65" s="405"/>
      <c r="K65" s="405"/>
    </row>
    <row r="66" spans="2:11" s="100" customFormat="1" ht="16.5" thickBot="1" x14ac:dyDescent="0.3">
      <c r="B66" s="407" t="s">
        <v>154</v>
      </c>
      <c r="C66" s="408"/>
      <c r="D66" s="408"/>
      <c r="E66" s="105"/>
      <c r="F66" s="409"/>
      <c r="G66" s="409"/>
      <c r="H66" s="409"/>
      <c r="I66" s="409"/>
      <c r="J66" s="409"/>
      <c r="K66" s="410"/>
    </row>
    <row r="67" spans="2:11" s="100" customFormat="1" ht="121.5" customHeight="1" x14ac:dyDescent="0.25">
      <c r="B67" s="405" t="s">
        <v>155</v>
      </c>
      <c r="C67" s="405"/>
      <c r="D67" s="405"/>
      <c r="E67" s="411"/>
      <c r="F67" s="405"/>
      <c r="G67" s="405"/>
      <c r="H67" s="405"/>
      <c r="I67" s="405"/>
      <c r="J67" s="405"/>
      <c r="K67" s="405"/>
    </row>
    <row r="68" spans="2:11" s="100" customFormat="1" x14ac:dyDescent="0.25">
      <c r="B68" s="412" t="s">
        <v>156</v>
      </c>
      <c r="C68" s="412"/>
      <c r="D68" s="412"/>
      <c r="E68" s="413"/>
      <c r="F68" s="414"/>
      <c r="G68" s="414"/>
      <c r="H68" s="414"/>
      <c r="I68" s="414"/>
      <c r="J68" s="414"/>
      <c r="K68" s="415"/>
    </row>
    <row r="69" spans="2:11" s="100" customFormat="1" x14ac:dyDescent="0.25">
      <c r="B69" s="412" t="s">
        <v>157</v>
      </c>
      <c r="C69" s="412"/>
      <c r="D69" s="412"/>
      <c r="E69" s="413"/>
      <c r="F69" s="414"/>
      <c r="G69" s="414"/>
      <c r="H69" s="414"/>
      <c r="I69" s="414"/>
      <c r="J69" s="414"/>
      <c r="K69" s="415"/>
    </row>
    <row r="70" spans="2:11" s="100" customFormat="1" x14ac:dyDescent="0.25">
      <c r="B70" s="412" t="s">
        <v>158</v>
      </c>
      <c r="C70" s="412"/>
      <c r="D70" s="412"/>
      <c r="E70" s="413"/>
      <c r="F70" s="414"/>
      <c r="G70" s="414"/>
      <c r="H70" s="414"/>
      <c r="I70" s="414"/>
      <c r="J70" s="414"/>
      <c r="K70" s="415"/>
    </row>
    <row r="71" spans="2:11" s="100" customFormat="1" x14ac:dyDescent="0.25">
      <c r="B71" s="412" t="s">
        <v>159</v>
      </c>
      <c r="C71" s="412"/>
      <c r="D71" s="412"/>
      <c r="E71" s="402"/>
      <c r="F71" s="416"/>
      <c r="G71" s="416"/>
      <c r="H71" s="416"/>
      <c r="I71" s="416"/>
      <c r="J71" s="416"/>
      <c r="K71" s="417"/>
    </row>
    <row r="72" spans="2:11" s="100" customFormat="1" x14ac:dyDescent="0.25">
      <c r="B72" s="412" t="s">
        <v>160</v>
      </c>
      <c r="C72" s="412"/>
      <c r="D72" s="412"/>
      <c r="E72" s="418"/>
      <c r="F72" s="419"/>
      <c r="G72" s="419"/>
      <c r="H72" s="419"/>
      <c r="I72" s="419"/>
      <c r="J72" s="419"/>
      <c r="K72" s="420"/>
    </row>
    <row r="73" spans="2:11" s="100" customFormat="1" x14ac:dyDescent="0.25">
      <c r="B73" s="412" t="s">
        <v>161</v>
      </c>
      <c r="C73" s="412"/>
      <c r="D73" s="412"/>
      <c r="E73" s="413"/>
      <c r="F73" s="414"/>
      <c r="G73" s="414"/>
      <c r="H73" s="414"/>
      <c r="I73" s="414"/>
      <c r="J73" s="414"/>
      <c r="K73" s="415"/>
    </row>
    <row r="74" spans="2:11" s="100" customFormat="1" ht="29.25" customHeight="1" x14ac:dyDescent="0.25">
      <c r="B74" s="421" t="s">
        <v>162</v>
      </c>
      <c r="C74" s="422"/>
      <c r="D74" s="423"/>
      <c r="E74" s="424" t="s">
        <v>163</v>
      </c>
      <c r="F74" s="424"/>
      <c r="G74" s="424"/>
      <c r="H74" s="424"/>
      <c r="I74" s="424"/>
      <c r="J74" s="424"/>
      <c r="K74" s="424"/>
    </row>
    <row r="75" spans="2:11" s="100" customFormat="1" ht="40.5" customHeight="1" x14ac:dyDescent="0.25">
      <c r="B75" s="412" t="s">
        <v>164</v>
      </c>
      <c r="C75" s="421"/>
      <c r="D75" s="421"/>
      <c r="E75" s="424" t="s">
        <v>165</v>
      </c>
      <c r="F75" s="424"/>
      <c r="G75" s="424"/>
      <c r="H75" s="424"/>
      <c r="I75" s="424"/>
      <c r="J75" s="424"/>
      <c r="K75" s="424"/>
    </row>
    <row r="76" spans="2:11" s="100" customFormat="1" ht="40.5" customHeight="1" x14ac:dyDescent="0.25">
      <c r="B76" s="425" t="s">
        <v>166</v>
      </c>
      <c r="C76" s="426"/>
      <c r="D76" s="427"/>
      <c r="E76" s="413"/>
      <c r="F76" s="414"/>
      <c r="G76" s="414"/>
      <c r="H76" s="414"/>
      <c r="I76" s="414"/>
      <c r="J76" s="414"/>
      <c r="K76" s="415"/>
    </row>
    <row r="77" spans="2:11" s="100" customFormat="1" x14ac:dyDescent="0.25">
      <c r="B77" s="428" t="s">
        <v>167</v>
      </c>
      <c r="C77" s="429"/>
      <c r="D77" s="429"/>
      <c r="E77" s="432"/>
      <c r="F77" s="432"/>
      <c r="G77" s="432"/>
      <c r="H77" s="432"/>
      <c r="I77" s="432"/>
      <c r="J77" s="432"/>
      <c r="K77" s="432"/>
    </row>
    <row r="78" spans="2:11" s="100" customFormat="1" x14ac:dyDescent="0.25">
      <c r="B78" s="428"/>
      <c r="C78" s="429"/>
      <c r="D78" s="429"/>
      <c r="E78" s="432"/>
      <c r="F78" s="432"/>
      <c r="G78" s="432"/>
      <c r="H78" s="432"/>
      <c r="I78" s="432"/>
      <c r="J78" s="432"/>
      <c r="K78" s="432"/>
    </row>
    <row r="79" spans="2:11" s="100" customFormat="1" x14ac:dyDescent="0.25">
      <c r="B79" s="428"/>
      <c r="C79" s="429"/>
      <c r="D79" s="429"/>
      <c r="E79" s="432"/>
      <c r="F79" s="432"/>
      <c r="G79" s="432"/>
      <c r="H79" s="432"/>
      <c r="I79" s="432"/>
      <c r="J79" s="432"/>
      <c r="K79" s="432"/>
    </row>
    <row r="80" spans="2:11" s="100" customFormat="1" x14ac:dyDescent="0.25">
      <c r="B80" s="430"/>
      <c r="C80" s="431"/>
      <c r="D80" s="431"/>
      <c r="E80" s="432"/>
      <c r="F80" s="432"/>
      <c r="G80" s="432"/>
      <c r="H80" s="432"/>
      <c r="I80" s="432"/>
      <c r="J80" s="432"/>
      <c r="K80" s="432"/>
    </row>
    <row r="81" spans="5:5" s="106" customFormat="1" ht="12.75" x14ac:dyDescent="0.2">
      <c r="E81" s="107"/>
    </row>
    <row r="82" spans="5:5" s="106" customFormat="1" ht="12.75" x14ac:dyDescent="0.2">
      <c r="E82" s="107"/>
    </row>
  </sheetData>
  <mergeCells count="68">
    <mergeCell ref="B75:D75"/>
    <mergeCell ref="E75:K75"/>
    <mergeCell ref="B76:D76"/>
    <mergeCell ref="E76:K76"/>
    <mergeCell ref="B77:D80"/>
    <mergeCell ref="E77:K80"/>
    <mergeCell ref="B72:D72"/>
    <mergeCell ref="E72:K72"/>
    <mergeCell ref="B73:D73"/>
    <mergeCell ref="E73:K73"/>
    <mergeCell ref="B74:D74"/>
    <mergeCell ref="E74:K74"/>
    <mergeCell ref="B69:D69"/>
    <mergeCell ref="E69:K69"/>
    <mergeCell ref="B70:D70"/>
    <mergeCell ref="E70:K70"/>
    <mergeCell ref="B71:D71"/>
    <mergeCell ref="E71:K71"/>
    <mergeCell ref="B65:K65"/>
    <mergeCell ref="B66:D66"/>
    <mergeCell ref="F66:K66"/>
    <mergeCell ref="B67:K67"/>
    <mergeCell ref="B68:D68"/>
    <mergeCell ref="E68:K68"/>
    <mergeCell ref="B59:K59"/>
    <mergeCell ref="B60:K60"/>
    <mergeCell ref="B61:K61"/>
    <mergeCell ref="B63:K63"/>
    <mergeCell ref="B64:D64"/>
    <mergeCell ref="F64:K64"/>
    <mergeCell ref="F10:F11"/>
    <mergeCell ref="A6:K6"/>
    <mergeCell ref="C2:K4"/>
    <mergeCell ref="A10:A11"/>
    <mergeCell ref="B10:B11"/>
    <mergeCell ref="C10:C11"/>
    <mergeCell ref="D10:D11"/>
    <mergeCell ref="E10:E11"/>
    <mergeCell ref="I10:I11"/>
    <mergeCell ref="J10:J11"/>
    <mergeCell ref="K10:K11"/>
    <mergeCell ref="J27:J29"/>
    <mergeCell ref="K27:K29"/>
    <mergeCell ref="A1:K1"/>
    <mergeCell ref="B54:E54"/>
    <mergeCell ref="I8:K9"/>
    <mergeCell ref="C50:F50"/>
    <mergeCell ref="A52:F52"/>
    <mergeCell ref="C30:F30"/>
    <mergeCell ref="C32:C49"/>
    <mergeCell ref="K12:K13"/>
    <mergeCell ref="I12:I13"/>
    <mergeCell ref="J12:J13"/>
    <mergeCell ref="I16:I26"/>
    <mergeCell ref="J16:J26"/>
    <mergeCell ref="K16:K26"/>
    <mergeCell ref="C14:F14"/>
    <mergeCell ref="A14:A15"/>
    <mergeCell ref="I27:I29"/>
    <mergeCell ref="B12:B50"/>
    <mergeCell ref="C12:C13"/>
    <mergeCell ref="E12:E13"/>
    <mergeCell ref="F12:F13"/>
    <mergeCell ref="C16:C29"/>
    <mergeCell ref="E16:E26"/>
    <mergeCell ref="F16:F26"/>
    <mergeCell ref="E27:E29"/>
    <mergeCell ref="F27:F29"/>
  </mergeCells>
  <printOptions horizontalCentered="1"/>
  <pageMargins left="0.70866141732283472" right="0.70866141732283472" top="0.74803149606299213" bottom="0.74803149606299213" header="0.31496062992125984" footer="0.31496062992125984"/>
  <pageSetup scale="42" fitToHeight="0" orientation="landscape" r:id="rId1"/>
  <rowBreaks count="1" manualBreakCount="1">
    <brk id="30" max="1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131"/>
  <sheetViews>
    <sheetView showGridLines="0" view="pageBreakPreview" topLeftCell="A56" zoomScale="60" zoomScaleNormal="55" workbookViewId="0">
      <selection activeCell="J28" sqref="J28:J34"/>
    </sheetView>
  </sheetViews>
  <sheetFormatPr baseColWidth="10" defaultColWidth="11.42578125" defaultRowHeight="15.75" x14ac:dyDescent="0.25"/>
  <cols>
    <col min="1" max="1" width="5" style="2" customWidth="1"/>
    <col min="2" max="2" width="9.140625" style="2" customWidth="1"/>
    <col min="3" max="3" width="35.140625" style="2" customWidth="1"/>
    <col min="4" max="4" width="62.7109375" style="2" customWidth="1"/>
    <col min="5" max="5" width="57.5703125" style="4" customWidth="1"/>
    <col min="6" max="7" width="17.28515625" style="5" customWidth="1"/>
    <col min="8" max="8" width="7.140625" style="17" customWidth="1"/>
    <col min="9" max="9" width="3.42578125" style="17" customWidth="1"/>
    <col min="10" max="10" width="22.5703125" style="2" customWidth="1"/>
    <col min="11" max="11" width="20" style="2" customWidth="1"/>
    <col min="12" max="12" width="19.5703125" style="2" customWidth="1"/>
    <col min="13" max="16384" width="11.42578125" style="2"/>
  </cols>
  <sheetData>
    <row r="1" spans="1:13" ht="21" thickBot="1" x14ac:dyDescent="0.35">
      <c r="A1" s="19"/>
      <c r="B1" s="19"/>
      <c r="C1" s="19"/>
      <c r="D1" s="19"/>
      <c r="E1" s="44"/>
      <c r="F1" s="45"/>
      <c r="G1" s="45"/>
      <c r="H1" s="46"/>
      <c r="I1" s="46"/>
      <c r="J1" s="19"/>
      <c r="K1" s="19"/>
      <c r="L1" s="19"/>
    </row>
    <row r="2" spans="1:13" ht="39" customHeight="1" thickBot="1" x14ac:dyDescent="0.35">
      <c r="A2" s="19"/>
      <c r="B2" s="299" t="s">
        <v>137</v>
      </c>
      <c r="C2" s="300"/>
      <c r="D2" s="300"/>
      <c r="E2" s="300"/>
      <c r="F2" s="300"/>
      <c r="G2" s="300"/>
      <c r="H2" s="300"/>
      <c r="I2" s="300"/>
      <c r="J2" s="300"/>
      <c r="K2" s="300"/>
      <c r="L2" s="301"/>
    </row>
    <row r="3" spans="1:13" ht="30.75" customHeight="1" x14ac:dyDescent="0.3">
      <c r="A3" s="19"/>
      <c r="B3" s="20"/>
      <c r="C3" s="19"/>
      <c r="D3" s="377" t="s">
        <v>97</v>
      </c>
      <c r="E3" s="378"/>
      <c r="F3" s="378"/>
      <c r="G3" s="378"/>
      <c r="H3" s="378"/>
      <c r="I3" s="378"/>
      <c r="J3" s="378"/>
      <c r="K3" s="378"/>
      <c r="L3" s="379"/>
    </row>
    <row r="4" spans="1:13" ht="30.75" customHeight="1" x14ac:dyDescent="0.3">
      <c r="A4" s="19"/>
      <c r="B4" s="20"/>
      <c r="C4" s="19"/>
      <c r="D4" s="380"/>
      <c r="E4" s="381"/>
      <c r="F4" s="381"/>
      <c r="G4" s="381"/>
      <c r="H4" s="381"/>
      <c r="I4" s="381"/>
      <c r="J4" s="381"/>
      <c r="K4" s="381"/>
      <c r="L4" s="382"/>
    </row>
    <row r="5" spans="1:13" ht="30.75" customHeight="1" thickBot="1" x14ac:dyDescent="0.35">
      <c r="A5" s="19"/>
      <c r="B5" s="21"/>
      <c r="C5" s="22"/>
      <c r="D5" s="383"/>
      <c r="E5" s="384"/>
      <c r="F5" s="384"/>
      <c r="G5" s="384"/>
      <c r="H5" s="384"/>
      <c r="I5" s="384"/>
      <c r="J5" s="384"/>
      <c r="K5" s="384"/>
      <c r="L5" s="385"/>
    </row>
    <row r="6" spans="1:13" ht="65.25" customHeight="1" x14ac:dyDescent="0.3">
      <c r="A6" s="19"/>
      <c r="B6" s="437" t="s">
        <v>141</v>
      </c>
      <c r="C6" s="438"/>
      <c r="D6" s="438"/>
      <c r="E6" s="438"/>
      <c r="F6" s="438"/>
      <c r="G6" s="438"/>
      <c r="H6" s="438"/>
      <c r="I6" s="438"/>
      <c r="J6" s="438"/>
      <c r="K6" s="438"/>
      <c r="L6" s="439"/>
    </row>
    <row r="7" spans="1:13" ht="65.25" customHeight="1" thickBot="1" x14ac:dyDescent="0.35">
      <c r="A7" s="19"/>
      <c r="B7" s="440"/>
      <c r="C7" s="441"/>
      <c r="D7" s="441"/>
      <c r="E7" s="441"/>
      <c r="F7" s="441"/>
      <c r="G7" s="441"/>
      <c r="H7" s="441"/>
      <c r="I7" s="441"/>
      <c r="J7" s="441"/>
      <c r="K7" s="441"/>
      <c r="L7" s="442"/>
    </row>
    <row r="8" spans="1:13" ht="31.5" customHeight="1" thickBot="1" x14ac:dyDescent="0.35">
      <c r="A8" s="19"/>
      <c r="B8" s="19"/>
      <c r="C8" s="19"/>
      <c r="D8" s="23"/>
      <c r="E8" s="24"/>
      <c r="F8" s="23"/>
      <c r="G8" s="23"/>
      <c r="H8" s="25"/>
      <c r="I8" s="25"/>
      <c r="J8" s="19"/>
      <c r="K8" s="19"/>
      <c r="L8" s="19"/>
    </row>
    <row r="9" spans="1:13" ht="44.25" customHeight="1" x14ac:dyDescent="0.3">
      <c r="A9" s="19"/>
      <c r="B9" s="27"/>
      <c r="C9" s="27"/>
      <c r="D9" s="27"/>
      <c r="E9" s="27"/>
      <c r="F9" s="27"/>
      <c r="G9" s="27"/>
      <c r="H9" s="18"/>
      <c r="I9" s="18"/>
      <c r="J9" s="350" t="s">
        <v>93</v>
      </c>
      <c r="K9" s="351"/>
      <c r="L9" s="352"/>
    </row>
    <row r="10" spans="1:13" ht="15.75" customHeight="1" thickBot="1" x14ac:dyDescent="0.35">
      <c r="A10" s="19"/>
      <c r="B10" s="27"/>
      <c r="C10" s="49"/>
      <c r="D10" s="49"/>
      <c r="E10" s="49"/>
      <c r="F10" s="49"/>
      <c r="G10" s="49"/>
      <c r="H10" s="50"/>
      <c r="I10" s="50"/>
      <c r="J10" s="353"/>
      <c r="K10" s="354"/>
      <c r="L10" s="355"/>
    </row>
    <row r="11" spans="1:13" ht="26.25" customHeight="1" x14ac:dyDescent="0.3">
      <c r="A11" s="19"/>
      <c r="B11" s="286" t="s">
        <v>0</v>
      </c>
      <c r="C11" s="286" t="s">
        <v>4</v>
      </c>
      <c r="D11" s="286" t="s">
        <v>3</v>
      </c>
      <c r="E11" s="286" t="s">
        <v>1</v>
      </c>
      <c r="F11" s="289" t="s">
        <v>30</v>
      </c>
      <c r="G11" s="289" t="s">
        <v>29</v>
      </c>
      <c r="H11" s="18"/>
      <c r="I11" s="18"/>
      <c r="J11" s="262" t="s">
        <v>90</v>
      </c>
      <c r="K11" s="262" t="s">
        <v>91</v>
      </c>
      <c r="L11" s="388" t="s">
        <v>92</v>
      </c>
      <c r="M11" s="2" t="s">
        <v>129</v>
      </c>
    </row>
    <row r="12" spans="1:13" ht="26.25" customHeight="1" thickBot="1" x14ac:dyDescent="0.35">
      <c r="A12" s="19"/>
      <c r="B12" s="287"/>
      <c r="C12" s="288"/>
      <c r="D12" s="288"/>
      <c r="E12" s="288"/>
      <c r="F12" s="290"/>
      <c r="G12" s="290"/>
      <c r="H12" s="18"/>
      <c r="I12" s="18"/>
      <c r="J12" s="263"/>
      <c r="K12" s="263"/>
      <c r="L12" s="443"/>
    </row>
    <row r="13" spans="1:13" ht="24" customHeight="1" thickBot="1" x14ac:dyDescent="0.35">
      <c r="A13" s="19"/>
      <c r="B13" s="48">
        <v>1</v>
      </c>
      <c r="C13" s="291" t="s">
        <v>142</v>
      </c>
      <c r="D13" s="296" t="s">
        <v>126</v>
      </c>
      <c r="E13" s="35" t="s">
        <v>2</v>
      </c>
      <c r="F13" s="274" t="s">
        <v>31</v>
      </c>
      <c r="G13" s="274">
        <v>1</v>
      </c>
      <c r="H13" s="25"/>
      <c r="I13" s="25"/>
      <c r="J13" s="361"/>
      <c r="K13" s="363">
        <f>ROUND(J13*19%,2)</f>
        <v>0</v>
      </c>
      <c r="L13" s="363">
        <f>ROUND(J13+K13,2)</f>
        <v>0</v>
      </c>
    </row>
    <row r="14" spans="1:13" ht="45" customHeight="1" thickBot="1" x14ac:dyDescent="0.35">
      <c r="A14" s="19"/>
      <c r="B14" s="48">
        <v>2</v>
      </c>
      <c r="C14" s="292"/>
      <c r="D14" s="297"/>
      <c r="E14" s="35" t="s">
        <v>32</v>
      </c>
      <c r="F14" s="266"/>
      <c r="G14" s="266"/>
      <c r="H14" s="25"/>
      <c r="I14" s="25"/>
      <c r="J14" s="362"/>
      <c r="K14" s="364"/>
      <c r="L14" s="364"/>
    </row>
    <row r="15" spans="1:13" ht="50.25" customHeight="1" thickBot="1" x14ac:dyDescent="0.35">
      <c r="A15" s="19"/>
      <c r="B15" s="302"/>
      <c r="C15" s="293"/>
      <c r="D15" s="267" t="s">
        <v>107</v>
      </c>
      <c r="E15" s="268"/>
      <c r="F15" s="268"/>
      <c r="G15" s="269"/>
      <c r="H15" s="18"/>
      <c r="I15" s="18"/>
      <c r="J15" s="58"/>
      <c r="K15" s="64"/>
      <c r="L15" s="70">
        <f>SUM(L13)</f>
        <v>0</v>
      </c>
    </row>
    <row r="16" spans="1:13" ht="25.5" customHeight="1" thickBot="1" x14ac:dyDescent="0.35">
      <c r="A16" s="19"/>
      <c r="B16" s="302"/>
      <c r="C16" s="293"/>
      <c r="D16" s="51"/>
      <c r="E16" s="52"/>
      <c r="F16" s="52"/>
      <c r="G16" s="52"/>
      <c r="H16" s="52"/>
      <c r="I16" s="52"/>
      <c r="J16" s="19"/>
      <c r="K16" s="19"/>
      <c r="L16" s="19"/>
    </row>
    <row r="17" spans="1:13" ht="24" customHeight="1" thickBot="1" x14ac:dyDescent="0.35">
      <c r="A17" s="19"/>
      <c r="B17" s="48">
        <v>1</v>
      </c>
      <c r="C17" s="292"/>
      <c r="D17" s="303" t="s">
        <v>127</v>
      </c>
      <c r="E17" s="35" t="s">
        <v>96</v>
      </c>
      <c r="F17" s="278" t="s">
        <v>31</v>
      </c>
      <c r="G17" s="274">
        <v>1</v>
      </c>
      <c r="H17" s="25"/>
      <c r="I17" s="25"/>
      <c r="J17" s="368"/>
      <c r="K17" s="368">
        <f>ROUND(J17*19%,2)</f>
        <v>0</v>
      </c>
      <c r="L17" s="371">
        <f>ROUND(J17+K17,2)</f>
        <v>0</v>
      </c>
    </row>
    <row r="18" spans="1:13" ht="67.5" customHeight="1" thickBot="1" x14ac:dyDescent="0.35">
      <c r="A18" s="19"/>
      <c r="B18" s="48">
        <v>2</v>
      </c>
      <c r="C18" s="292"/>
      <c r="D18" s="304"/>
      <c r="E18" s="35" t="s">
        <v>33</v>
      </c>
      <c r="F18" s="279"/>
      <c r="G18" s="265"/>
      <c r="H18" s="25"/>
      <c r="I18" s="25"/>
      <c r="J18" s="369"/>
      <c r="K18" s="369"/>
      <c r="L18" s="372"/>
    </row>
    <row r="19" spans="1:13" ht="46.5" customHeight="1" thickBot="1" x14ac:dyDescent="0.35">
      <c r="A19" s="19"/>
      <c r="B19" s="48">
        <v>3</v>
      </c>
      <c r="C19" s="292"/>
      <c r="D19" s="304"/>
      <c r="E19" s="35" t="s">
        <v>68</v>
      </c>
      <c r="F19" s="279"/>
      <c r="G19" s="265"/>
      <c r="H19" s="25"/>
      <c r="I19" s="25"/>
      <c r="J19" s="369"/>
      <c r="K19" s="369"/>
      <c r="L19" s="372"/>
    </row>
    <row r="20" spans="1:13" ht="23.25" customHeight="1" thickBot="1" x14ac:dyDescent="0.35">
      <c r="A20" s="19"/>
      <c r="B20" s="48">
        <v>4</v>
      </c>
      <c r="C20" s="292"/>
      <c r="D20" s="304"/>
      <c r="E20" s="35" t="s">
        <v>7</v>
      </c>
      <c r="F20" s="279"/>
      <c r="G20" s="265"/>
      <c r="H20" s="25"/>
      <c r="I20" s="25"/>
      <c r="J20" s="369"/>
      <c r="K20" s="369"/>
      <c r="L20" s="372"/>
    </row>
    <row r="21" spans="1:13" ht="23.25" customHeight="1" thickBot="1" x14ac:dyDescent="0.35">
      <c r="A21" s="19"/>
      <c r="B21" s="48">
        <v>5</v>
      </c>
      <c r="C21" s="292"/>
      <c r="D21" s="304"/>
      <c r="E21" s="35" t="s">
        <v>8</v>
      </c>
      <c r="F21" s="279"/>
      <c r="G21" s="265"/>
      <c r="H21" s="25"/>
      <c r="I21" s="25"/>
      <c r="J21" s="369"/>
      <c r="K21" s="369"/>
      <c r="L21" s="372"/>
    </row>
    <row r="22" spans="1:13" ht="66" customHeight="1" thickBot="1" x14ac:dyDescent="0.35">
      <c r="A22" s="19"/>
      <c r="B22" s="48">
        <v>6</v>
      </c>
      <c r="C22" s="292"/>
      <c r="D22" s="304"/>
      <c r="E22" s="35" t="s">
        <v>34</v>
      </c>
      <c r="F22" s="279"/>
      <c r="G22" s="265"/>
      <c r="H22" s="25"/>
      <c r="I22" s="25"/>
      <c r="J22" s="369"/>
      <c r="K22" s="369"/>
      <c r="L22" s="372"/>
    </row>
    <row r="23" spans="1:13" ht="69.75" customHeight="1" thickBot="1" x14ac:dyDescent="0.35">
      <c r="A23" s="19"/>
      <c r="B23" s="48">
        <v>7</v>
      </c>
      <c r="C23" s="292"/>
      <c r="D23" s="304"/>
      <c r="E23" s="35" t="s">
        <v>35</v>
      </c>
      <c r="F23" s="279"/>
      <c r="G23" s="265"/>
      <c r="H23" s="25"/>
      <c r="I23" s="25"/>
      <c r="J23" s="369"/>
      <c r="K23" s="369"/>
      <c r="L23" s="372"/>
    </row>
    <row r="24" spans="1:13" ht="63.75" customHeight="1" thickBot="1" x14ac:dyDescent="0.35">
      <c r="A24" s="19"/>
      <c r="B24" s="48">
        <v>8</v>
      </c>
      <c r="C24" s="292"/>
      <c r="D24" s="304"/>
      <c r="E24" s="35" t="s">
        <v>10</v>
      </c>
      <c r="F24" s="279"/>
      <c r="G24" s="265"/>
      <c r="H24" s="25"/>
      <c r="I24" s="25"/>
      <c r="J24" s="369"/>
      <c r="K24" s="369"/>
      <c r="L24" s="372"/>
    </row>
    <row r="25" spans="1:13" ht="23.25" customHeight="1" thickBot="1" x14ac:dyDescent="0.35">
      <c r="A25" s="19"/>
      <c r="B25" s="48">
        <v>9</v>
      </c>
      <c r="C25" s="292"/>
      <c r="D25" s="304"/>
      <c r="E25" s="35" t="s">
        <v>36</v>
      </c>
      <c r="F25" s="279"/>
      <c r="G25" s="265"/>
      <c r="H25" s="25"/>
      <c r="I25" s="25"/>
      <c r="J25" s="369"/>
      <c r="K25" s="369"/>
      <c r="L25" s="372"/>
      <c r="M25" s="2" t="s">
        <v>129</v>
      </c>
    </row>
    <row r="26" spans="1:13" ht="23.25" customHeight="1" thickBot="1" x14ac:dyDescent="0.35">
      <c r="A26" s="19"/>
      <c r="B26" s="48">
        <v>10</v>
      </c>
      <c r="C26" s="292"/>
      <c r="D26" s="304"/>
      <c r="E26" s="35" t="s">
        <v>37</v>
      </c>
      <c r="F26" s="279"/>
      <c r="G26" s="265"/>
      <c r="H26" s="25"/>
      <c r="I26" s="25"/>
      <c r="J26" s="369"/>
      <c r="K26" s="369"/>
      <c r="L26" s="372"/>
    </row>
    <row r="27" spans="1:13" ht="49.5" customHeight="1" thickBot="1" x14ac:dyDescent="0.35">
      <c r="A27" s="19"/>
      <c r="B27" s="48">
        <v>11</v>
      </c>
      <c r="C27" s="292"/>
      <c r="D27" s="304"/>
      <c r="E27" s="35" t="s">
        <v>38</v>
      </c>
      <c r="F27" s="279"/>
      <c r="G27" s="265"/>
      <c r="H27" s="25"/>
      <c r="I27" s="25"/>
      <c r="J27" s="370"/>
      <c r="K27" s="370"/>
      <c r="L27" s="373"/>
    </row>
    <row r="28" spans="1:13" ht="49.5" customHeight="1" thickBot="1" x14ac:dyDescent="0.35">
      <c r="A28" s="19"/>
      <c r="B28" s="48">
        <v>12</v>
      </c>
      <c r="C28" s="292"/>
      <c r="D28" s="304"/>
      <c r="E28" s="53" t="s">
        <v>39</v>
      </c>
      <c r="F28" s="279"/>
      <c r="G28" s="265"/>
      <c r="H28" s="25"/>
      <c r="I28" s="25"/>
      <c r="J28" s="346"/>
      <c r="K28" s="346">
        <f>ROUND(J28*19%,2)</f>
        <v>0</v>
      </c>
      <c r="L28" s="346">
        <f>ROUND(J28+K28,2)</f>
        <v>0</v>
      </c>
    </row>
    <row r="29" spans="1:13" ht="44.25" customHeight="1" thickBot="1" x14ac:dyDescent="0.35">
      <c r="A29" s="19"/>
      <c r="B29" s="48">
        <v>13</v>
      </c>
      <c r="C29" s="292"/>
      <c r="D29" s="304"/>
      <c r="E29" s="54" t="s">
        <v>40</v>
      </c>
      <c r="F29" s="279"/>
      <c r="G29" s="265"/>
      <c r="H29" s="25"/>
      <c r="I29" s="25"/>
      <c r="J29" s="347"/>
      <c r="K29" s="347"/>
      <c r="L29" s="347"/>
    </row>
    <row r="30" spans="1:13" ht="43.5" customHeight="1" thickBot="1" x14ac:dyDescent="0.35">
      <c r="A30" s="19"/>
      <c r="B30" s="48">
        <v>14</v>
      </c>
      <c r="C30" s="292"/>
      <c r="D30" s="304"/>
      <c r="E30" s="53" t="s">
        <v>41</v>
      </c>
      <c r="F30" s="279"/>
      <c r="G30" s="265"/>
      <c r="H30" s="25"/>
      <c r="I30" s="25"/>
      <c r="J30" s="347"/>
      <c r="K30" s="347"/>
      <c r="L30" s="347"/>
    </row>
    <row r="31" spans="1:13" ht="87" customHeight="1" thickBot="1" x14ac:dyDescent="0.35">
      <c r="A31" s="19"/>
      <c r="B31" s="48">
        <v>15</v>
      </c>
      <c r="C31" s="292"/>
      <c r="D31" s="304"/>
      <c r="E31" s="53" t="s">
        <v>42</v>
      </c>
      <c r="F31" s="279"/>
      <c r="G31" s="265"/>
      <c r="H31" s="25"/>
      <c r="I31" s="25"/>
      <c r="J31" s="347"/>
      <c r="K31" s="347"/>
      <c r="L31" s="347"/>
    </row>
    <row r="32" spans="1:13" ht="45.75" customHeight="1" thickBot="1" x14ac:dyDescent="0.35">
      <c r="A32" s="19"/>
      <c r="B32" s="48">
        <v>16</v>
      </c>
      <c r="C32" s="292"/>
      <c r="D32" s="304"/>
      <c r="E32" s="54" t="s">
        <v>43</v>
      </c>
      <c r="F32" s="279"/>
      <c r="G32" s="265"/>
      <c r="H32" s="25"/>
      <c r="I32" s="25"/>
      <c r="J32" s="347"/>
      <c r="K32" s="347"/>
      <c r="L32" s="347"/>
    </row>
    <row r="33" spans="1:12" ht="47.25" customHeight="1" thickBot="1" x14ac:dyDescent="0.35">
      <c r="A33" s="19"/>
      <c r="B33" s="48">
        <v>17</v>
      </c>
      <c r="C33" s="292"/>
      <c r="D33" s="304"/>
      <c r="E33" s="53" t="s">
        <v>44</v>
      </c>
      <c r="F33" s="279"/>
      <c r="G33" s="265"/>
      <c r="H33" s="25"/>
      <c r="I33" s="25"/>
      <c r="J33" s="347"/>
      <c r="K33" s="347"/>
      <c r="L33" s="347"/>
    </row>
    <row r="34" spans="1:12" ht="39.75" customHeight="1" thickBot="1" x14ac:dyDescent="0.35">
      <c r="A34" s="19"/>
      <c r="B34" s="48">
        <v>18</v>
      </c>
      <c r="C34" s="292"/>
      <c r="D34" s="305"/>
      <c r="E34" s="55" t="s">
        <v>45</v>
      </c>
      <c r="F34" s="273"/>
      <c r="G34" s="266"/>
      <c r="H34" s="25"/>
      <c r="I34" s="25"/>
      <c r="J34" s="348"/>
      <c r="K34" s="348"/>
      <c r="L34" s="348"/>
    </row>
    <row r="35" spans="1:12" ht="44.25" customHeight="1" thickBot="1" x14ac:dyDescent="0.35">
      <c r="A35" s="19"/>
      <c r="B35" s="274"/>
      <c r="C35" s="293"/>
      <c r="D35" s="267" t="s">
        <v>115</v>
      </c>
      <c r="E35" s="268"/>
      <c r="F35" s="268"/>
      <c r="G35" s="269"/>
      <c r="H35" s="18"/>
      <c r="I35" s="18"/>
      <c r="J35" s="58"/>
      <c r="K35" s="64"/>
      <c r="L35" s="70">
        <f>ROUND(SUM(L17:L34),2)</f>
        <v>0</v>
      </c>
    </row>
    <row r="36" spans="1:12" ht="32.25" customHeight="1" thickBot="1" x14ac:dyDescent="0.35">
      <c r="A36" s="19"/>
      <c r="B36" s="265"/>
      <c r="C36" s="293"/>
      <c r="D36" s="27"/>
      <c r="E36" s="24"/>
      <c r="F36" s="23"/>
      <c r="G36" s="23"/>
      <c r="H36" s="25"/>
      <c r="I36" s="25"/>
      <c r="J36" s="19"/>
      <c r="K36" s="19"/>
      <c r="L36" s="19"/>
    </row>
    <row r="37" spans="1:12" ht="23.25" customHeight="1" thickBot="1" x14ac:dyDescent="0.35">
      <c r="A37" s="19"/>
      <c r="B37" s="48">
        <v>1</v>
      </c>
      <c r="C37" s="294"/>
      <c r="D37" s="280" t="s">
        <v>116</v>
      </c>
      <c r="E37" s="35" t="s">
        <v>46</v>
      </c>
      <c r="F37" s="48" t="s">
        <v>31</v>
      </c>
      <c r="G37" s="48">
        <v>1</v>
      </c>
      <c r="H37" s="25"/>
      <c r="I37" s="25"/>
      <c r="J37" s="72"/>
      <c r="K37" s="72">
        <f>ROUND(J37*19%,2)</f>
        <v>0</v>
      </c>
      <c r="L37" s="72">
        <f>ROUND(J37+K37,2)</f>
        <v>0</v>
      </c>
    </row>
    <row r="38" spans="1:12" ht="23.25" customHeight="1" thickBot="1" x14ac:dyDescent="0.35">
      <c r="A38" s="19"/>
      <c r="B38" s="48">
        <v>2</v>
      </c>
      <c r="C38" s="294"/>
      <c r="D38" s="280"/>
      <c r="E38" s="35" t="s">
        <v>16</v>
      </c>
      <c r="F38" s="48" t="s">
        <v>31</v>
      </c>
      <c r="G38" s="48">
        <v>1</v>
      </c>
      <c r="H38" s="25"/>
      <c r="I38" s="25"/>
      <c r="J38" s="72"/>
      <c r="K38" s="72">
        <f t="shared" ref="K38:K65" si="0">ROUND(J38*19%,2)</f>
        <v>0</v>
      </c>
      <c r="L38" s="72">
        <f t="shared" ref="L38:L65" si="1">ROUND(J38+K38,2)</f>
        <v>0</v>
      </c>
    </row>
    <row r="39" spans="1:12" ht="23.25" customHeight="1" thickBot="1" x14ac:dyDescent="0.35">
      <c r="A39" s="19"/>
      <c r="B39" s="48">
        <v>3</v>
      </c>
      <c r="C39" s="294"/>
      <c r="D39" s="280"/>
      <c r="E39" s="35" t="s">
        <v>17</v>
      </c>
      <c r="F39" s="48" t="s">
        <v>31</v>
      </c>
      <c r="G39" s="48">
        <v>1</v>
      </c>
      <c r="H39" s="25"/>
      <c r="I39" s="25"/>
      <c r="J39" s="72"/>
      <c r="K39" s="72">
        <f t="shared" si="0"/>
        <v>0</v>
      </c>
      <c r="L39" s="72">
        <f t="shared" si="1"/>
        <v>0</v>
      </c>
    </row>
    <row r="40" spans="1:12" ht="23.25" customHeight="1" thickBot="1" x14ac:dyDescent="0.35">
      <c r="A40" s="19"/>
      <c r="B40" s="48">
        <v>4</v>
      </c>
      <c r="C40" s="294"/>
      <c r="D40" s="280"/>
      <c r="E40" s="35" t="s">
        <v>18</v>
      </c>
      <c r="F40" s="48" t="s">
        <v>31</v>
      </c>
      <c r="G40" s="48">
        <v>1</v>
      </c>
      <c r="H40" s="25"/>
      <c r="I40" s="25"/>
      <c r="J40" s="72"/>
      <c r="K40" s="72">
        <f t="shared" si="0"/>
        <v>0</v>
      </c>
      <c r="L40" s="72">
        <f t="shared" si="1"/>
        <v>0</v>
      </c>
    </row>
    <row r="41" spans="1:12" ht="23.25" customHeight="1" thickBot="1" x14ac:dyDescent="0.35">
      <c r="A41" s="19"/>
      <c r="B41" s="48">
        <v>5</v>
      </c>
      <c r="C41" s="294"/>
      <c r="D41" s="280"/>
      <c r="E41" s="35" t="s">
        <v>47</v>
      </c>
      <c r="F41" s="48" t="s">
        <v>31</v>
      </c>
      <c r="G41" s="48">
        <v>1</v>
      </c>
      <c r="H41" s="25"/>
      <c r="I41" s="25"/>
      <c r="J41" s="72"/>
      <c r="K41" s="72">
        <f t="shared" si="0"/>
        <v>0</v>
      </c>
      <c r="L41" s="72">
        <f t="shared" si="1"/>
        <v>0</v>
      </c>
    </row>
    <row r="42" spans="1:12" ht="23.25" customHeight="1" thickBot="1" x14ac:dyDescent="0.35">
      <c r="A42" s="19"/>
      <c r="B42" s="48">
        <v>6</v>
      </c>
      <c r="C42" s="294"/>
      <c r="D42" s="280"/>
      <c r="E42" s="35" t="s">
        <v>48</v>
      </c>
      <c r="F42" s="48" t="s">
        <v>31</v>
      </c>
      <c r="G42" s="48">
        <v>1</v>
      </c>
      <c r="H42" s="25"/>
      <c r="I42" s="25"/>
      <c r="J42" s="72"/>
      <c r="K42" s="72">
        <f t="shared" si="0"/>
        <v>0</v>
      </c>
      <c r="L42" s="72">
        <f t="shared" si="1"/>
        <v>0</v>
      </c>
    </row>
    <row r="43" spans="1:12" ht="23.25" customHeight="1" thickBot="1" x14ac:dyDescent="0.35">
      <c r="A43" s="19"/>
      <c r="B43" s="48">
        <v>7</v>
      </c>
      <c r="C43" s="294"/>
      <c r="D43" s="280"/>
      <c r="E43" s="35" t="s">
        <v>49</v>
      </c>
      <c r="F43" s="48" t="s">
        <v>31</v>
      </c>
      <c r="G43" s="48">
        <v>1</v>
      </c>
      <c r="H43" s="25"/>
      <c r="I43" s="25"/>
      <c r="J43" s="72"/>
      <c r="K43" s="72">
        <f t="shared" si="0"/>
        <v>0</v>
      </c>
      <c r="L43" s="72">
        <f t="shared" si="1"/>
        <v>0</v>
      </c>
    </row>
    <row r="44" spans="1:12" ht="23.25" customHeight="1" thickBot="1" x14ac:dyDescent="0.35">
      <c r="A44" s="19"/>
      <c r="B44" s="48">
        <v>8</v>
      </c>
      <c r="C44" s="294"/>
      <c r="D44" s="280"/>
      <c r="E44" s="35" t="s">
        <v>50</v>
      </c>
      <c r="F44" s="48" t="s">
        <v>31</v>
      </c>
      <c r="G44" s="48">
        <v>1</v>
      </c>
      <c r="H44" s="25"/>
      <c r="I44" s="25"/>
      <c r="J44" s="72"/>
      <c r="K44" s="72">
        <f t="shared" si="0"/>
        <v>0</v>
      </c>
      <c r="L44" s="72">
        <f t="shared" si="1"/>
        <v>0</v>
      </c>
    </row>
    <row r="45" spans="1:12" ht="42.75" customHeight="1" thickBot="1" x14ac:dyDescent="0.35">
      <c r="A45" s="19"/>
      <c r="B45" s="48">
        <v>9</v>
      </c>
      <c r="C45" s="294"/>
      <c r="D45" s="280"/>
      <c r="E45" s="35" t="s">
        <v>51</v>
      </c>
      <c r="F45" s="48" t="s">
        <v>31</v>
      </c>
      <c r="G45" s="48">
        <v>1</v>
      </c>
      <c r="H45" s="25"/>
      <c r="I45" s="25"/>
      <c r="J45" s="72"/>
      <c r="K45" s="72">
        <f t="shared" si="0"/>
        <v>0</v>
      </c>
      <c r="L45" s="72">
        <f t="shared" si="1"/>
        <v>0</v>
      </c>
    </row>
    <row r="46" spans="1:12" ht="24" customHeight="1" thickBot="1" x14ac:dyDescent="0.35">
      <c r="A46" s="19"/>
      <c r="B46" s="48">
        <v>10</v>
      </c>
      <c r="C46" s="294"/>
      <c r="D46" s="280"/>
      <c r="E46" s="35" t="s">
        <v>52</v>
      </c>
      <c r="F46" s="48" t="s">
        <v>31</v>
      </c>
      <c r="G46" s="48">
        <v>1</v>
      </c>
      <c r="H46" s="25"/>
      <c r="I46" s="25"/>
      <c r="J46" s="72"/>
      <c r="K46" s="72">
        <f t="shared" si="0"/>
        <v>0</v>
      </c>
      <c r="L46" s="72">
        <f t="shared" si="1"/>
        <v>0</v>
      </c>
    </row>
    <row r="47" spans="1:12" ht="24" customHeight="1" thickBot="1" x14ac:dyDescent="0.35">
      <c r="A47" s="19"/>
      <c r="B47" s="48">
        <v>11</v>
      </c>
      <c r="C47" s="294"/>
      <c r="D47" s="280"/>
      <c r="E47" s="35" t="s">
        <v>53</v>
      </c>
      <c r="F47" s="48" t="s">
        <v>31</v>
      </c>
      <c r="G47" s="48">
        <v>1</v>
      </c>
      <c r="H47" s="25"/>
      <c r="I47" s="25"/>
      <c r="J47" s="72"/>
      <c r="K47" s="72">
        <f t="shared" si="0"/>
        <v>0</v>
      </c>
      <c r="L47" s="72">
        <f t="shared" si="1"/>
        <v>0</v>
      </c>
    </row>
    <row r="48" spans="1:12" ht="24" customHeight="1" thickBot="1" x14ac:dyDescent="0.35">
      <c r="A48" s="19"/>
      <c r="B48" s="48">
        <v>12</v>
      </c>
      <c r="C48" s="294"/>
      <c r="D48" s="280"/>
      <c r="E48" s="35" t="s">
        <v>54</v>
      </c>
      <c r="F48" s="48" t="s">
        <v>31</v>
      </c>
      <c r="G48" s="48">
        <v>1</v>
      </c>
      <c r="H48" s="25"/>
      <c r="I48" s="25"/>
      <c r="J48" s="72"/>
      <c r="K48" s="72">
        <f t="shared" si="0"/>
        <v>0</v>
      </c>
      <c r="L48" s="72">
        <f t="shared" si="1"/>
        <v>0</v>
      </c>
    </row>
    <row r="49" spans="1:12" ht="24" customHeight="1" thickBot="1" x14ac:dyDescent="0.35">
      <c r="A49" s="19"/>
      <c r="B49" s="48">
        <v>13</v>
      </c>
      <c r="C49" s="294"/>
      <c r="D49" s="280"/>
      <c r="E49" s="35" t="s">
        <v>55</v>
      </c>
      <c r="F49" s="48" t="s">
        <v>31</v>
      </c>
      <c r="G49" s="48">
        <v>1</v>
      </c>
      <c r="H49" s="25"/>
      <c r="I49" s="25"/>
      <c r="J49" s="72"/>
      <c r="K49" s="72">
        <f t="shared" si="0"/>
        <v>0</v>
      </c>
      <c r="L49" s="72">
        <f t="shared" si="1"/>
        <v>0</v>
      </c>
    </row>
    <row r="50" spans="1:12" ht="24" customHeight="1" thickBot="1" x14ac:dyDescent="0.35">
      <c r="A50" s="19"/>
      <c r="B50" s="48">
        <v>14</v>
      </c>
      <c r="C50" s="294"/>
      <c r="D50" s="280"/>
      <c r="E50" s="35" t="s">
        <v>56</v>
      </c>
      <c r="F50" s="48" t="s">
        <v>31</v>
      </c>
      <c r="G50" s="48">
        <v>1</v>
      </c>
      <c r="H50" s="25"/>
      <c r="I50" s="25"/>
      <c r="J50" s="72"/>
      <c r="K50" s="72">
        <f t="shared" si="0"/>
        <v>0</v>
      </c>
      <c r="L50" s="72">
        <f t="shared" si="1"/>
        <v>0</v>
      </c>
    </row>
    <row r="51" spans="1:12" ht="24" customHeight="1" thickBot="1" x14ac:dyDescent="0.35">
      <c r="A51" s="19"/>
      <c r="B51" s="48">
        <v>15</v>
      </c>
      <c r="C51" s="294"/>
      <c r="D51" s="280"/>
      <c r="E51" s="35" t="s">
        <v>57</v>
      </c>
      <c r="F51" s="48" t="s">
        <v>31</v>
      </c>
      <c r="G51" s="48">
        <v>1</v>
      </c>
      <c r="H51" s="25"/>
      <c r="I51" s="25"/>
      <c r="J51" s="72"/>
      <c r="K51" s="72">
        <f t="shared" si="0"/>
        <v>0</v>
      </c>
      <c r="L51" s="72">
        <f t="shared" si="1"/>
        <v>0</v>
      </c>
    </row>
    <row r="52" spans="1:12" ht="24.75" customHeight="1" thickBot="1" x14ac:dyDescent="0.35">
      <c r="A52" s="19"/>
      <c r="B52" s="48">
        <v>16</v>
      </c>
      <c r="C52" s="294"/>
      <c r="D52" s="280"/>
      <c r="E52" s="35" t="s">
        <v>58</v>
      </c>
      <c r="F52" s="48" t="s">
        <v>31</v>
      </c>
      <c r="G52" s="48">
        <v>1</v>
      </c>
      <c r="H52" s="25"/>
      <c r="I52" s="25"/>
      <c r="J52" s="72"/>
      <c r="K52" s="72">
        <f t="shared" si="0"/>
        <v>0</v>
      </c>
      <c r="L52" s="72">
        <f t="shared" si="1"/>
        <v>0</v>
      </c>
    </row>
    <row r="53" spans="1:12" ht="24.75" customHeight="1" thickBot="1" x14ac:dyDescent="0.35">
      <c r="A53" s="19"/>
      <c r="B53" s="48">
        <v>17</v>
      </c>
      <c r="C53" s="294"/>
      <c r="D53" s="280"/>
      <c r="E53" s="35" t="s">
        <v>20</v>
      </c>
      <c r="F53" s="48" t="s">
        <v>31</v>
      </c>
      <c r="G53" s="48">
        <v>1</v>
      </c>
      <c r="H53" s="25"/>
      <c r="I53" s="25"/>
      <c r="J53" s="72"/>
      <c r="K53" s="72">
        <f t="shared" si="0"/>
        <v>0</v>
      </c>
      <c r="L53" s="72">
        <f t="shared" si="1"/>
        <v>0</v>
      </c>
    </row>
    <row r="54" spans="1:12" ht="24.75" customHeight="1" thickBot="1" x14ac:dyDescent="0.35">
      <c r="A54" s="19"/>
      <c r="B54" s="48">
        <v>18</v>
      </c>
      <c r="C54" s="294"/>
      <c r="D54" s="280"/>
      <c r="E54" s="35" t="s">
        <v>59</v>
      </c>
      <c r="F54" s="48" t="s">
        <v>31</v>
      </c>
      <c r="G54" s="48">
        <v>1</v>
      </c>
      <c r="H54" s="25"/>
      <c r="I54" s="25"/>
      <c r="J54" s="72"/>
      <c r="K54" s="72">
        <f t="shared" si="0"/>
        <v>0</v>
      </c>
      <c r="L54" s="72">
        <f t="shared" si="1"/>
        <v>0</v>
      </c>
    </row>
    <row r="55" spans="1:12" ht="24.75" customHeight="1" thickBot="1" x14ac:dyDescent="0.35">
      <c r="A55" s="19"/>
      <c r="B55" s="48">
        <v>19</v>
      </c>
      <c r="C55" s="294"/>
      <c r="D55" s="280"/>
      <c r="E55" s="35" t="s">
        <v>60</v>
      </c>
      <c r="F55" s="48" t="s">
        <v>31</v>
      </c>
      <c r="G55" s="48">
        <v>1</v>
      </c>
      <c r="H55" s="25"/>
      <c r="I55" s="25"/>
      <c r="J55" s="72"/>
      <c r="K55" s="72">
        <f t="shared" si="0"/>
        <v>0</v>
      </c>
      <c r="L55" s="72">
        <f t="shared" si="1"/>
        <v>0</v>
      </c>
    </row>
    <row r="56" spans="1:12" ht="24.75" customHeight="1" thickBot="1" x14ac:dyDescent="0.35">
      <c r="A56" s="19"/>
      <c r="B56" s="48">
        <v>20</v>
      </c>
      <c r="C56" s="294"/>
      <c r="D56" s="280"/>
      <c r="E56" s="35" t="s">
        <v>61</v>
      </c>
      <c r="F56" s="48" t="s">
        <v>31</v>
      </c>
      <c r="G56" s="48">
        <v>1</v>
      </c>
      <c r="H56" s="25"/>
      <c r="I56" s="25"/>
      <c r="J56" s="72"/>
      <c r="K56" s="72">
        <f t="shared" si="0"/>
        <v>0</v>
      </c>
      <c r="L56" s="72">
        <f t="shared" si="1"/>
        <v>0</v>
      </c>
    </row>
    <row r="57" spans="1:12" ht="24.75" customHeight="1" thickBot="1" x14ac:dyDescent="0.35">
      <c r="A57" s="19"/>
      <c r="B57" s="48">
        <v>21</v>
      </c>
      <c r="C57" s="294"/>
      <c r="D57" s="280"/>
      <c r="E57" s="35" t="s">
        <v>62</v>
      </c>
      <c r="F57" s="48" t="s">
        <v>31</v>
      </c>
      <c r="G57" s="48">
        <v>1</v>
      </c>
      <c r="H57" s="25"/>
      <c r="I57" s="25"/>
      <c r="J57" s="72"/>
      <c r="K57" s="72">
        <f t="shared" si="0"/>
        <v>0</v>
      </c>
      <c r="L57" s="72">
        <f t="shared" si="1"/>
        <v>0</v>
      </c>
    </row>
    <row r="58" spans="1:12" ht="24.75" customHeight="1" thickBot="1" x14ac:dyDescent="0.35">
      <c r="A58" s="19"/>
      <c r="B58" s="48">
        <v>22</v>
      </c>
      <c r="C58" s="294"/>
      <c r="D58" s="280"/>
      <c r="E58" s="35" t="s">
        <v>63</v>
      </c>
      <c r="F58" s="48" t="s">
        <v>31</v>
      </c>
      <c r="G58" s="48">
        <v>1</v>
      </c>
      <c r="H58" s="25"/>
      <c r="I58" s="25"/>
      <c r="J58" s="72"/>
      <c r="K58" s="72">
        <f t="shared" si="0"/>
        <v>0</v>
      </c>
      <c r="L58" s="72">
        <f t="shared" si="1"/>
        <v>0</v>
      </c>
    </row>
    <row r="59" spans="1:12" ht="24.75" customHeight="1" thickBot="1" x14ac:dyDescent="0.35">
      <c r="A59" s="19"/>
      <c r="B59" s="48">
        <v>23</v>
      </c>
      <c r="C59" s="294"/>
      <c r="D59" s="280"/>
      <c r="E59" s="35" t="s">
        <v>64</v>
      </c>
      <c r="F59" s="48" t="s">
        <v>31</v>
      </c>
      <c r="G59" s="48">
        <v>1</v>
      </c>
      <c r="H59" s="25"/>
      <c r="I59" s="25"/>
      <c r="J59" s="72"/>
      <c r="K59" s="72">
        <f t="shared" si="0"/>
        <v>0</v>
      </c>
      <c r="L59" s="72">
        <f t="shared" si="1"/>
        <v>0</v>
      </c>
    </row>
    <row r="60" spans="1:12" ht="24" customHeight="1" thickBot="1" x14ac:dyDescent="0.35">
      <c r="A60" s="19"/>
      <c r="B60" s="48">
        <v>24</v>
      </c>
      <c r="C60" s="294"/>
      <c r="D60" s="280"/>
      <c r="E60" s="35" t="s">
        <v>37</v>
      </c>
      <c r="F60" s="48" t="s">
        <v>31</v>
      </c>
      <c r="G60" s="48">
        <v>1</v>
      </c>
      <c r="H60" s="25"/>
      <c r="I60" s="25"/>
      <c r="J60" s="72"/>
      <c r="K60" s="72">
        <f t="shared" si="0"/>
        <v>0</v>
      </c>
      <c r="L60" s="72">
        <f t="shared" si="1"/>
        <v>0</v>
      </c>
    </row>
    <row r="61" spans="1:12" ht="42" customHeight="1" thickBot="1" x14ac:dyDescent="0.35">
      <c r="A61" s="19"/>
      <c r="B61" s="48">
        <v>25</v>
      </c>
      <c r="C61" s="294"/>
      <c r="D61" s="280"/>
      <c r="E61" s="35" t="s">
        <v>38</v>
      </c>
      <c r="F61" s="48" t="s">
        <v>31</v>
      </c>
      <c r="G61" s="48">
        <v>1</v>
      </c>
      <c r="H61" s="25"/>
      <c r="I61" s="25"/>
      <c r="J61" s="72"/>
      <c r="K61" s="72">
        <f t="shared" si="0"/>
        <v>0</v>
      </c>
      <c r="L61" s="72">
        <f t="shared" si="1"/>
        <v>0</v>
      </c>
    </row>
    <row r="62" spans="1:12" ht="44.25" customHeight="1" thickBot="1" x14ac:dyDescent="0.35">
      <c r="A62" s="19"/>
      <c r="B62" s="48">
        <v>26</v>
      </c>
      <c r="C62" s="294"/>
      <c r="D62" s="280"/>
      <c r="E62" s="35" t="s">
        <v>65</v>
      </c>
      <c r="F62" s="48" t="s">
        <v>31</v>
      </c>
      <c r="G62" s="48">
        <v>1</v>
      </c>
      <c r="H62" s="25"/>
      <c r="I62" s="25"/>
      <c r="J62" s="72"/>
      <c r="K62" s="72">
        <f t="shared" si="0"/>
        <v>0</v>
      </c>
      <c r="L62" s="72">
        <f t="shared" si="1"/>
        <v>0</v>
      </c>
    </row>
    <row r="63" spans="1:12" ht="44.25" customHeight="1" thickBot="1" x14ac:dyDescent="0.35">
      <c r="A63" s="19"/>
      <c r="B63" s="48">
        <v>27</v>
      </c>
      <c r="C63" s="294"/>
      <c r="D63" s="280"/>
      <c r="E63" s="35" t="s">
        <v>41</v>
      </c>
      <c r="F63" s="48" t="s">
        <v>31</v>
      </c>
      <c r="G63" s="48">
        <v>1</v>
      </c>
      <c r="H63" s="25"/>
      <c r="I63" s="25"/>
      <c r="J63" s="72"/>
      <c r="K63" s="72">
        <f t="shared" si="0"/>
        <v>0</v>
      </c>
      <c r="L63" s="72">
        <f t="shared" si="1"/>
        <v>0</v>
      </c>
    </row>
    <row r="64" spans="1:12" ht="87" customHeight="1" thickBot="1" x14ac:dyDescent="0.35">
      <c r="A64" s="19"/>
      <c r="B64" s="48">
        <v>28</v>
      </c>
      <c r="C64" s="294"/>
      <c r="D64" s="280"/>
      <c r="E64" s="35" t="s">
        <v>42</v>
      </c>
      <c r="F64" s="48" t="s">
        <v>31</v>
      </c>
      <c r="G64" s="48">
        <v>1</v>
      </c>
      <c r="H64" s="25"/>
      <c r="I64" s="25"/>
      <c r="J64" s="72"/>
      <c r="K64" s="72">
        <f t="shared" si="0"/>
        <v>0</v>
      </c>
      <c r="L64" s="72">
        <f t="shared" si="1"/>
        <v>0</v>
      </c>
    </row>
    <row r="65" spans="1:13" ht="45.75" customHeight="1" thickBot="1" x14ac:dyDescent="0.35">
      <c r="A65" s="19"/>
      <c r="B65" s="48">
        <v>29</v>
      </c>
      <c r="C65" s="294"/>
      <c r="D65" s="280"/>
      <c r="E65" s="87" t="s">
        <v>43</v>
      </c>
      <c r="F65" s="48" t="s">
        <v>31</v>
      </c>
      <c r="G65" s="48">
        <v>1</v>
      </c>
      <c r="H65" s="25"/>
      <c r="I65" s="25"/>
      <c r="J65" s="72"/>
      <c r="K65" s="72">
        <f t="shared" si="0"/>
        <v>0</v>
      </c>
      <c r="L65" s="72">
        <f t="shared" si="1"/>
        <v>0</v>
      </c>
    </row>
    <row r="66" spans="1:13" ht="36.75" customHeight="1" thickBot="1" x14ac:dyDescent="0.35">
      <c r="A66" s="19"/>
      <c r="B66" s="26"/>
      <c r="C66" s="295"/>
      <c r="D66" s="281" t="s">
        <v>113</v>
      </c>
      <c r="E66" s="282"/>
      <c r="F66" s="282"/>
      <c r="G66" s="283"/>
      <c r="H66" s="18"/>
      <c r="I66" s="18"/>
      <c r="J66" s="58"/>
      <c r="K66" s="64"/>
      <c r="L66" s="70">
        <f>ROUND(SUM(L37:L65),2)</f>
        <v>0</v>
      </c>
      <c r="M66" s="71"/>
    </row>
    <row r="67" spans="1:13" ht="33.75" customHeight="1" thickBot="1" x14ac:dyDescent="0.35">
      <c r="A67" s="19"/>
      <c r="B67" s="27"/>
      <c r="C67" s="23"/>
      <c r="D67" s="23"/>
      <c r="E67" s="24"/>
      <c r="F67" s="23"/>
      <c r="G67" s="23"/>
      <c r="H67" s="25"/>
      <c r="I67" s="18"/>
      <c r="J67" s="63"/>
      <c r="K67" s="63"/>
      <c r="L67" s="63"/>
      <c r="M67" s="71"/>
    </row>
    <row r="68" spans="1:13" ht="38.25" customHeight="1" thickBot="1" x14ac:dyDescent="0.35">
      <c r="A68" s="19"/>
      <c r="B68" s="434" t="s">
        <v>108</v>
      </c>
      <c r="C68" s="435"/>
      <c r="D68" s="435"/>
      <c r="E68" s="435"/>
      <c r="F68" s="435"/>
      <c r="G68" s="436"/>
      <c r="H68" s="18"/>
      <c r="I68" s="18"/>
      <c r="J68" s="19"/>
      <c r="K68" s="19"/>
      <c r="L68" s="73">
        <f>ROUND(L15+L35+L66,2)</f>
        <v>0</v>
      </c>
    </row>
    <row r="69" spans="1:13" ht="20.25" x14ac:dyDescent="0.3">
      <c r="A69" s="19"/>
      <c r="B69" s="433"/>
      <c r="C69" s="349"/>
      <c r="D69" s="349"/>
      <c r="E69" s="349"/>
      <c r="F69" s="45"/>
      <c r="G69" s="45"/>
      <c r="H69" s="46"/>
      <c r="I69" s="46"/>
      <c r="J69" s="19"/>
      <c r="K69" s="19"/>
      <c r="L69" s="19"/>
    </row>
    <row r="70" spans="1:13" ht="27" customHeight="1" x14ac:dyDescent="0.3">
      <c r="A70" s="19"/>
      <c r="B70" s="349"/>
      <c r="C70" s="349"/>
      <c r="D70" s="349"/>
      <c r="E70" s="349"/>
      <c r="F70" s="45"/>
      <c r="G70" s="45"/>
      <c r="H70" s="46"/>
      <c r="I70" s="46"/>
      <c r="J70" s="19"/>
      <c r="K70" s="19"/>
      <c r="L70" s="19"/>
    </row>
    <row r="71" spans="1:13" s="91" customFormat="1" x14ac:dyDescent="0.25">
      <c r="B71" s="92" t="s">
        <v>146</v>
      </c>
      <c r="C71" s="92"/>
      <c r="D71" s="93"/>
      <c r="E71" s="94"/>
    </row>
    <row r="72" spans="1:13" s="95" customFormat="1" ht="16.5" x14ac:dyDescent="0.3">
      <c r="B72" s="96"/>
      <c r="C72" s="96"/>
      <c r="D72" s="97"/>
      <c r="E72" s="96"/>
      <c r="F72" s="96"/>
      <c r="G72" s="96"/>
      <c r="H72" s="98"/>
      <c r="I72" s="98"/>
    </row>
    <row r="73" spans="1:13" s="93" customFormat="1" ht="93.75" customHeight="1" x14ac:dyDescent="0.25">
      <c r="B73" s="390" t="s">
        <v>147</v>
      </c>
      <c r="C73" s="391"/>
      <c r="D73" s="391"/>
      <c r="E73" s="391"/>
      <c r="F73" s="391"/>
      <c r="G73" s="391"/>
      <c r="H73" s="391"/>
      <c r="I73" s="391"/>
      <c r="J73" s="391"/>
      <c r="K73" s="392"/>
    </row>
    <row r="74" spans="1:13" s="99" customFormat="1" x14ac:dyDescent="0.25">
      <c r="B74" s="393" t="s">
        <v>148</v>
      </c>
      <c r="C74" s="394"/>
      <c r="D74" s="395"/>
      <c r="E74" s="395"/>
      <c r="F74" s="395"/>
      <c r="G74" s="395"/>
      <c r="H74" s="395"/>
      <c r="I74" s="395"/>
      <c r="J74" s="395"/>
      <c r="K74" s="396"/>
    </row>
    <row r="75" spans="1:13" s="100" customFormat="1" ht="75" customHeight="1" x14ac:dyDescent="0.25">
      <c r="B75" s="397" t="s">
        <v>149</v>
      </c>
      <c r="C75" s="398"/>
      <c r="D75" s="398"/>
      <c r="E75" s="398"/>
      <c r="F75" s="398"/>
      <c r="G75" s="398"/>
      <c r="H75" s="398"/>
      <c r="I75" s="398"/>
      <c r="J75" s="398"/>
      <c r="K75" s="399"/>
    </row>
    <row r="76" spans="1:13" s="100" customFormat="1" x14ac:dyDescent="0.25">
      <c r="B76" s="101"/>
      <c r="C76" s="101"/>
      <c r="D76" s="102"/>
      <c r="E76" s="103"/>
      <c r="F76" s="103"/>
      <c r="G76" s="103"/>
      <c r="H76" s="103"/>
      <c r="I76" s="103"/>
      <c r="J76" s="103"/>
      <c r="K76" s="103"/>
    </row>
    <row r="77" spans="1:13" s="100" customFormat="1" ht="15" customHeight="1" thickBot="1" x14ac:dyDescent="0.3">
      <c r="B77" s="400" t="s">
        <v>150</v>
      </c>
      <c r="C77" s="400"/>
      <c r="D77" s="400"/>
      <c r="E77" s="401"/>
      <c r="F77" s="400"/>
      <c r="G77" s="400"/>
      <c r="H77" s="400"/>
      <c r="I77" s="400"/>
      <c r="J77" s="400"/>
      <c r="K77" s="400"/>
    </row>
    <row r="78" spans="1:13" s="100" customFormat="1" ht="16.5" thickBot="1" x14ac:dyDescent="0.3">
      <c r="B78" s="400" t="s">
        <v>151</v>
      </c>
      <c r="C78" s="402"/>
      <c r="D78" s="402"/>
      <c r="E78" s="104" t="s">
        <v>152</v>
      </c>
      <c r="F78" s="403"/>
      <c r="G78" s="404"/>
      <c r="H78" s="404"/>
      <c r="I78" s="404"/>
      <c r="J78" s="404"/>
      <c r="K78" s="404"/>
    </row>
    <row r="79" spans="1:13" s="100" customFormat="1" ht="122.25" customHeight="1" thickBot="1" x14ac:dyDescent="0.3">
      <c r="B79" s="405" t="s">
        <v>153</v>
      </c>
      <c r="C79" s="405"/>
      <c r="D79" s="405"/>
      <c r="E79" s="406"/>
      <c r="F79" s="405"/>
      <c r="G79" s="405"/>
      <c r="H79" s="405"/>
      <c r="I79" s="405"/>
      <c r="J79" s="405"/>
      <c r="K79" s="405"/>
    </row>
    <row r="80" spans="1:13" s="100" customFormat="1" ht="16.5" thickBot="1" x14ac:dyDescent="0.3">
      <c r="B80" s="407" t="s">
        <v>154</v>
      </c>
      <c r="C80" s="408"/>
      <c r="D80" s="408"/>
      <c r="E80" s="105"/>
      <c r="F80" s="409"/>
      <c r="G80" s="409"/>
      <c r="H80" s="409"/>
      <c r="I80" s="409"/>
      <c r="J80" s="409"/>
      <c r="K80" s="410"/>
    </row>
    <row r="81" spans="2:11" s="100" customFormat="1" ht="121.5" customHeight="1" x14ac:dyDescent="0.25">
      <c r="B81" s="405" t="s">
        <v>155</v>
      </c>
      <c r="C81" s="405"/>
      <c r="D81" s="405"/>
      <c r="E81" s="411"/>
      <c r="F81" s="405"/>
      <c r="G81" s="405"/>
      <c r="H81" s="405"/>
      <c r="I81" s="405"/>
      <c r="J81" s="405"/>
      <c r="K81" s="405"/>
    </row>
    <row r="82" spans="2:11" s="100" customFormat="1" x14ac:dyDescent="0.25">
      <c r="B82" s="412" t="s">
        <v>156</v>
      </c>
      <c r="C82" s="412"/>
      <c r="D82" s="412"/>
      <c r="E82" s="413"/>
      <c r="F82" s="414"/>
      <c r="G82" s="414"/>
      <c r="H82" s="414"/>
      <c r="I82" s="414"/>
      <c r="J82" s="414"/>
      <c r="K82" s="415"/>
    </row>
    <row r="83" spans="2:11" s="100" customFormat="1" x14ac:dyDescent="0.25">
      <c r="B83" s="412" t="s">
        <v>157</v>
      </c>
      <c r="C83" s="412"/>
      <c r="D83" s="412"/>
      <c r="E83" s="413"/>
      <c r="F83" s="414"/>
      <c r="G83" s="414"/>
      <c r="H83" s="414"/>
      <c r="I83" s="414"/>
      <c r="J83" s="414"/>
      <c r="K83" s="415"/>
    </row>
    <row r="84" spans="2:11" s="100" customFormat="1" x14ac:dyDescent="0.25">
      <c r="B84" s="412" t="s">
        <v>158</v>
      </c>
      <c r="C84" s="412"/>
      <c r="D84" s="412"/>
      <c r="E84" s="413"/>
      <c r="F84" s="414"/>
      <c r="G84" s="414"/>
      <c r="H84" s="414"/>
      <c r="I84" s="414"/>
      <c r="J84" s="414"/>
      <c r="K84" s="415"/>
    </row>
    <row r="85" spans="2:11" s="100" customFormat="1" x14ac:dyDescent="0.25">
      <c r="B85" s="412" t="s">
        <v>159</v>
      </c>
      <c r="C85" s="412"/>
      <c r="D85" s="412"/>
      <c r="E85" s="402"/>
      <c r="F85" s="416"/>
      <c r="G85" s="416"/>
      <c r="H85" s="416"/>
      <c r="I85" s="416"/>
      <c r="J85" s="416"/>
      <c r="K85" s="417"/>
    </row>
    <row r="86" spans="2:11" s="100" customFormat="1" x14ac:dyDescent="0.25">
      <c r="B86" s="412" t="s">
        <v>160</v>
      </c>
      <c r="C86" s="412"/>
      <c r="D86" s="412"/>
      <c r="E86" s="418"/>
      <c r="F86" s="419"/>
      <c r="G86" s="419"/>
      <c r="H86" s="419"/>
      <c r="I86" s="419"/>
      <c r="J86" s="419"/>
      <c r="K86" s="420"/>
    </row>
    <row r="87" spans="2:11" s="100" customFormat="1" x14ac:dyDescent="0.25">
      <c r="B87" s="412" t="s">
        <v>161</v>
      </c>
      <c r="C87" s="412"/>
      <c r="D87" s="412"/>
      <c r="E87" s="413"/>
      <c r="F87" s="414"/>
      <c r="G87" s="414"/>
      <c r="H87" s="414"/>
      <c r="I87" s="414"/>
      <c r="J87" s="414"/>
      <c r="K87" s="415"/>
    </row>
    <row r="88" spans="2:11" s="100" customFormat="1" ht="29.25" customHeight="1" x14ac:dyDescent="0.25">
      <c r="B88" s="421" t="s">
        <v>162</v>
      </c>
      <c r="C88" s="422"/>
      <c r="D88" s="423"/>
      <c r="E88" s="424" t="s">
        <v>163</v>
      </c>
      <c r="F88" s="424"/>
      <c r="G88" s="424"/>
      <c r="H88" s="424"/>
      <c r="I88" s="424"/>
      <c r="J88" s="424"/>
      <c r="K88" s="424"/>
    </row>
    <row r="89" spans="2:11" s="100" customFormat="1" ht="40.5" customHeight="1" x14ac:dyDescent="0.25">
      <c r="B89" s="412" t="s">
        <v>164</v>
      </c>
      <c r="C89" s="421"/>
      <c r="D89" s="421"/>
      <c r="E89" s="424" t="s">
        <v>165</v>
      </c>
      <c r="F89" s="424"/>
      <c r="G89" s="424"/>
      <c r="H89" s="424"/>
      <c r="I89" s="424"/>
      <c r="J89" s="424"/>
      <c r="K89" s="424"/>
    </row>
    <row r="90" spans="2:11" s="100" customFormat="1" ht="40.5" customHeight="1" x14ac:dyDescent="0.25">
      <c r="B90" s="425" t="s">
        <v>166</v>
      </c>
      <c r="C90" s="426"/>
      <c r="D90" s="427"/>
      <c r="E90" s="413"/>
      <c r="F90" s="414"/>
      <c r="G90" s="414"/>
      <c r="H90" s="414"/>
      <c r="I90" s="414"/>
      <c r="J90" s="414"/>
      <c r="K90" s="415"/>
    </row>
    <row r="91" spans="2:11" s="100" customFormat="1" x14ac:dyDescent="0.25">
      <c r="B91" s="428" t="s">
        <v>167</v>
      </c>
      <c r="C91" s="429"/>
      <c r="D91" s="429"/>
      <c r="E91" s="432"/>
      <c r="F91" s="432"/>
      <c r="G91" s="432"/>
      <c r="H91" s="432"/>
      <c r="I91" s="432"/>
      <c r="J91" s="432"/>
      <c r="K91" s="432"/>
    </row>
    <row r="92" spans="2:11" s="100" customFormat="1" x14ac:dyDescent="0.25">
      <c r="B92" s="428"/>
      <c r="C92" s="429"/>
      <c r="D92" s="429"/>
      <c r="E92" s="432"/>
      <c r="F92" s="432"/>
      <c r="G92" s="432"/>
      <c r="H92" s="432"/>
      <c r="I92" s="432"/>
      <c r="J92" s="432"/>
      <c r="K92" s="432"/>
    </row>
    <row r="93" spans="2:11" s="100" customFormat="1" x14ac:dyDescent="0.25">
      <c r="B93" s="428"/>
      <c r="C93" s="429"/>
      <c r="D93" s="429"/>
      <c r="E93" s="432"/>
      <c r="F93" s="432"/>
      <c r="G93" s="432"/>
      <c r="H93" s="432"/>
      <c r="I93" s="432"/>
      <c r="J93" s="432"/>
      <c r="K93" s="432"/>
    </row>
    <row r="94" spans="2:11" s="100" customFormat="1" x14ac:dyDescent="0.25">
      <c r="B94" s="430"/>
      <c r="C94" s="431"/>
      <c r="D94" s="431"/>
      <c r="E94" s="432"/>
      <c r="F94" s="432"/>
      <c r="G94" s="432"/>
      <c r="H94" s="432"/>
      <c r="I94" s="432"/>
      <c r="J94" s="432"/>
      <c r="K94" s="432"/>
    </row>
    <row r="95" spans="2:11" s="106" customFormat="1" ht="12.75" x14ac:dyDescent="0.2">
      <c r="E95" s="107"/>
    </row>
    <row r="96" spans="2:11" s="106" customFormat="1" ht="12.75" x14ac:dyDescent="0.2">
      <c r="E96" s="107"/>
    </row>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sheetData>
  <mergeCells count="67">
    <mergeCell ref="B89:D89"/>
    <mergeCell ref="E89:K89"/>
    <mergeCell ref="B90:D90"/>
    <mergeCell ref="E90:K90"/>
    <mergeCell ref="B91:D94"/>
    <mergeCell ref="E91:K94"/>
    <mergeCell ref="B86:D86"/>
    <mergeCell ref="E86:K86"/>
    <mergeCell ref="B87:D87"/>
    <mergeCell ref="E87:K87"/>
    <mergeCell ref="B88:D88"/>
    <mergeCell ref="E88:K88"/>
    <mergeCell ref="B83:D83"/>
    <mergeCell ref="E83:K83"/>
    <mergeCell ref="B84:D84"/>
    <mergeCell ref="E84:K84"/>
    <mergeCell ref="B85:D85"/>
    <mergeCell ref="E85:K85"/>
    <mergeCell ref="B79:K79"/>
    <mergeCell ref="B80:D80"/>
    <mergeCell ref="F80:K80"/>
    <mergeCell ref="B81:K81"/>
    <mergeCell ref="B82:D82"/>
    <mergeCell ref="E82:K82"/>
    <mergeCell ref="B73:K73"/>
    <mergeCell ref="B74:K74"/>
    <mergeCell ref="B75:K75"/>
    <mergeCell ref="B77:K77"/>
    <mergeCell ref="B78:D78"/>
    <mergeCell ref="F78:K78"/>
    <mergeCell ref="D3:L5"/>
    <mergeCell ref="B2:L2"/>
    <mergeCell ref="J9:L10"/>
    <mergeCell ref="G11:G12"/>
    <mergeCell ref="J11:J12"/>
    <mergeCell ref="B11:B12"/>
    <mergeCell ref="C11:C12"/>
    <mergeCell ref="B6:L7"/>
    <mergeCell ref="L11:L12"/>
    <mergeCell ref="D11:D12"/>
    <mergeCell ref="E11:E12"/>
    <mergeCell ref="F11:F12"/>
    <mergeCell ref="K11:K12"/>
    <mergeCell ref="B69:E70"/>
    <mergeCell ref="J17:J27"/>
    <mergeCell ref="K17:K27"/>
    <mergeCell ref="J28:J34"/>
    <mergeCell ref="K28:K34"/>
    <mergeCell ref="B68:G68"/>
    <mergeCell ref="B15:B16"/>
    <mergeCell ref="D15:G15"/>
    <mergeCell ref="D66:G66"/>
    <mergeCell ref="B35:B36"/>
    <mergeCell ref="C13:C66"/>
    <mergeCell ref="L13:L14"/>
    <mergeCell ref="L17:L27"/>
    <mergeCell ref="L28:L34"/>
    <mergeCell ref="D35:G35"/>
    <mergeCell ref="D37:D65"/>
    <mergeCell ref="D13:D14"/>
    <mergeCell ref="F13:F14"/>
    <mergeCell ref="G13:G14"/>
    <mergeCell ref="D17:D34"/>
    <mergeCell ref="F17:F34"/>
    <mergeCell ref="G17:G34"/>
    <mergeCell ref="J13:J14"/>
    <mergeCell ref="K13:K14"/>
  </mergeCells>
  <printOptions horizontalCentered="1"/>
  <pageMargins left="0.70866141732283472" right="0.70866141732283472" top="0.74803149606299213" bottom="0.74803149606299213" header="0.31496062992125984" footer="0.31496062992125984"/>
  <pageSetup scale="44" fitToHeight="0" orientation="landscape" r:id="rId1"/>
  <rowBreaks count="2" manualBreakCount="2">
    <brk id="16" max="11" man="1"/>
    <brk id="35"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86"/>
  <sheetViews>
    <sheetView showGridLines="0" view="pageBreakPreview" zoomScale="60" zoomScaleNormal="55" workbookViewId="0">
      <selection activeCell="A6" sqref="A6:K6"/>
    </sheetView>
  </sheetViews>
  <sheetFormatPr baseColWidth="10" defaultColWidth="11.42578125" defaultRowHeight="15.75" x14ac:dyDescent="0.25"/>
  <cols>
    <col min="1" max="1" width="10.28515625" style="2" customWidth="1"/>
    <col min="2" max="2" width="35.140625" style="2" customWidth="1"/>
    <col min="3" max="3" width="44.5703125" style="2" customWidth="1"/>
    <col min="4" max="4" width="63.7109375" style="4" customWidth="1"/>
    <col min="5" max="6" width="17.28515625" style="5" customWidth="1"/>
    <col min="7" max="7" width="17.28515625" style="17" customWidth="1"/>
    <col min="8" max="8" width="4.28515625" style="17" customWidth="1"/>
    <col min="9" max="9" width="22.140625" style="2" customWidth="1"/>
    <col min="10" max="10" width="16.42578125" style="2" bestFit="1" customWidth="1"/>
    <col min="11" max="11" width="21.140625" style="2" customWidth="1"/>
    <col min="12" max="16384" width="11.42578125" style="2"/>
  </cols>
  <sheetData>
    <row r="1" spans="1:14" ht="36" customHeight="1" thickBot="1" x14ac:dyDescent="0.35">
      <c r="A1" s="299" t="s">
        <v>137</v>
      </c>
      <c r="B1" s="300"/>
      <c r="C1" s="300"/>
      <c r="D1" s="300"/>
      <c r="E1" s="300"/>
      <c r="F1" s="300"/>
      <c r="G1" s="300"/>
      <c r="H1" s="300"/>
      <c r="I1" s="300"/>
      <c r="J1" s="300"/>
      <c r="K1" s="301"/>
      <c r="L1" s="19"/>
      <c r="M1" s="19"/>
      <c r="N1" s="19"/>
    </row>
    <row r="2" spans="1:14" ht="27.75" customHeight="1" x14ac:dyDescent="0.3">
      <c r="A2" s="450"/>
      <c r="B2" s="451"/>
      <c r="C2" s="452"/>
      <c r="D2" s="377" t="s">
        <v>97</v>
      </c>
      <c r="E2" s="378"/>
      <c r="F2" s="378"/>
      <c r="G2" s="378"/>
      <c r="H2" s="378"/>
      <c r="I2" s="378"/>
      <c r="J2" s="378"/>
      <c r="K2" s="379"/>
      <c r="L2" s="19"/>
      <c r="M2" s="19"/>
      <c r="N2" s="19"/>
    </row>
    <row r="3" spans="1:14" ht="27.75" customHeight="1" x14ac:dyDescent="0.3">
      <c r="A3" s="450"/>
      <c r="B3" s="451"/>
      <c r="C3" s="452"/>
      <c r="D3" s="380"/>
      <c r="E3" s="381"/>
      <c r="F3" s="381"/>
      <c r="G3" s="381"/>
      <c r="H3" s="381"/>
      <c r="I3" s="381"/>
      <c r="J3" s="381"/>
      <c r="K3" s="382"/>
      <c r="L3" s="19"/>
      <c r="M3" s="19"/>
      <c r="N3" s="19"/>
    </row>
    <row r="4" spans="1:14" ht="27.75" customHeight="1" thickBot="1" x14ac:dyDescent="0.35">
      <c r="A4" s="453"/>
      <c r="B4" s="454"/>
      <c r="C4" s="455"/>
      <c r="D4" s="383"/>
      <c r="E4" s="384"/>
      <c r="F4" s="384"/>
      <c r="G4" s="384"/>
      <c r="H4" s="384"/>
      <c r="I4" s="384"/>
      <c r="J4" s="384"/>
      <c r="K4" s="385"/>
      <c r="L4" s="19"/>
      <c r="M4" s="19"/>
      <c r="N4" s="19"/>
    </row>
    <row r="5" spans="1:14" ht="25.5" customHeight="1" thickBot="1" x14ac:dyDescent="0.35">
      <c r="A5" s="19"/>
      <c r="B5" s="19"/>
      <c r="C5" s="23"/>
      <c r="D5" s="24"/>
      <c r="E5" s="23"/>
      <c r="F5" s="23"/>
      <c r="G5" s="25"/>
      <c r="H5" s="25"/>
      <c r="I5" s="19"/>
      <c r="J5" s="19"/>
      <c r="K5" s="19"/>
      <c r="L5" s="19"/>
      <c r="M5" s="19"/>
      <c r="N5" s="19"/>
    </row>
    <row r="6" spans="1:14" ht="103.5" customHeight="1" thickBot="1" x14ac:dyDescent="0.35">
      <c r="A6" s="446" t="s">
        <v>143</v>
      </c>
      <c r="B6" s="447"/>
      <c r="C6" s="447"/>
      <c r="D6" s="447"/>
      <c r="E6" s="447"/>
      <c r="F6" s="447"/>
      <c r="G6" s="447"/>
      <c r="H6" s="447"/>
      <c r="I6" s="447"/>
      <c r="J6" s="447"/>
      <c r="K6" s="448"/>
      <c r="L6" s="19"/>
      <c r="M6" s="19"/>
      <c r="N6" s="19"/>
    </row>
    <row r="7" spans="1:14" ht="37.5" customHeight="1" thickBot="1" x14ac:dyDescent="0.35">
      <c r="A7" s="27"/>
      <c r="B7" s="27"/>
      <c r="C7" s="27"/>
      <c r="D7" s="27"/>
      <c r="E7" s="27"/>
      <c r="F7" s="27"/>
      <c r="G7" s="18"/>
      <c r="H7" s="18"/>
      <c r="I7" s="19"/>
      <c r="J7" s="19"/>
      <c r="K7" s="19"/>
      <c r="L7" s="19"/>
      <c r="M7" s="19"/>
      <c r="N7" s="19"/>
    </row>
    <row r="8" spans="1:14" ht="18" customHeight="1" thickBot="1" x14ac:dyDescent="0.35">
      <c r="A8" s="27"/>
      <c r="B8" s="49"/>
      <c r="C8" s="49"/>
      <c r="D8" s="49"/>
      <c r="E8" s="49"/>
      <c r="F8" s="49"/>
      <c r="G8" s="50"/>
      <c r="H8" s="50"/>
      <c r="I8" s="350" t="s">
        <v>93</v>
      </c>
      <c r="J8" s="351"/>
      <c r="K8" s="352"/>
      <c r="L8" s="19"/>
      <c r="M8" s="19"/>
      <c r="N8" s="19"/>
    </row>
    <row r="9" spans="1:14" ht="18" customHeight="1" thickBot="1" x14ac:dyDescent="0.35">
      <c r="A9" s="258" t="s">
        <v>0</v>
      </c>
      <c r="B9" s="258" t="s">
        <v>4</v>
      </c>
      <c r="C9" s="258" t="s">
        <v>3</v>
      </c>
      <c r="D9" s="258" t="s">
        <v>1</v>
      </c>
      <c r="E9" s="261" t="s">
        <v>30</v>
      </c>
      <c r="F9" s="261" t="s">
        <v>29</v>
      </c>
      <c r="G9" s="18"/>
      <c r="H9" s="18"/>
      <c r="I9" s="353"/>
      <c r="J9" s="354"/>
      <c r="K9" s="355"/>
      <c r="L9" s="19"/>
      <c r="M9" s="19"/>
      <c r="N9" s="19"/>
    </row>
    <row r="10" spans="1:14" ht="30.75" customHeight="1" x14ac:dyDescent="0.3">
      <c r="A10" s="284"/>
      <c r="B10" s="284"/>
      <c r="C10" s="284"/>
      <c r="D10" s="259"/>
      <c r="E10" s="262"/>
      <c r="F10" s="262"/>
      <c r="G10" s="18"/>
      <c r="H10" s="18"/>
      <c r="I10" s="262" t="s">
        <v>90</v>
      </c>
      <c r="J10" s="262" t="s">
        <v>91</v>
      </c>
      <c r="K10" s="388" t="s">
        <v>92</v>
      </c>
      <c r="L10" s="19"/>
      <c r="M10" s="19"/>
      <c r="N10" s="19"/>
    </row>
    <row r="11" spans="1:14" ht="30.75" customHeight="1" thickBot="1" x14ac:dyDescent="0.35">
      <c r="A11" s="284"/>
      <c r="B11" s="285"/>
      <c r="C11" s="285"/>
      <c r="D11" s="260"/>
      <c r="E11" s="263"/>
      <c r="F11" s="263"/>
      <c r="G11" s="18"/>
      <c r="H11" s="18"/>
      <c r="I11" s="263"/>
      <c r="J11" s="263"/>
      <c r="K11" s="443"/>
      <c r="L11" s="19"/>
      <c r="M11" s="19"/>
      <c r="N11" s="19"/>
    </row>
    <row r="12" spans="1:14" ht="24" customHeight="1" thickBot="1" x14ac:dyDescent="0.35">
      <c r="A12" s="48">
        <v>1</v>
      </c>
      <c r="B12" s="270" t="s">
        <v>66</v>
      </c>
      <c r="C12" s="270" t="s">
        <v>98</v>
      </c>
      <c r="D12" s="57" t="s">
        <v>2</v>
      </c>
      <c r="E12" s="274" t="s">
        <v>31</v>
      </c>
      <c r="F12" s="274">
        <v>1</v>
      </c>
      <c r="G12" s="25"/>
      <c r="H12" s="25"/>
      <c r="I12" s="361"/>
      <c r="J12" s="363">
        <f>ROUND(I12*19%,2)</f>
        <v>0</v>
      </c>
      <c r="K12" s="363">
        <f>ROUND(I12+J12,2)</f>
        <v>0</v>
      </c>
      <c r="L12" s="19"/>
      <c r="M12" s="19"/>
      <c r="N12" s="19"/>
    </row>
    <row r="13" spans="1:14" ht="41.25" customHeight="1" thickBot="1" x14ac:dyDescent="0.35">
      <c r="A13" s="48">
        <v>2</v>
      </c>
      <c r="B13" s="271"/>
      <c r="C13" s="273"/>
      <c r="D13" s="57" t="s">
        <v>99</v>
      </c>
      <c r="E13" s="266"/>
      <c r="F13" s="266"/>
      <c r="G13" s="25"/>
      <c r="H13" s="25"/>
      <c r="I13" s="449"/>
      <c r="J13" s="364"/>
      <c r="K13" s="364"/>
      <c r="L13" s="19"/>
      <c r="M13" s="19"/>
      <c r="N13" s="19"/>
    </row>
    <row r="14" spans="1:14" ht="33" customHeight="1" thickBot="1" x14ac:dyDescent="0.35">
      <c r="A14" s="66"/>
      <c r="B14" s="271"/>
      <c r="C14" s="267" t="s">
        <v>112</v>
      </c>
      <c r="D14" s="268"/>
      <c r="E14" s="268"/>
      <c r="F14" s="269"/>
      <c r="G14" s="18"/>
      <c r="H14" s="18"/>
      <c r="I14" s="29"/>
      <c r="J14" s="30"/>
      <c r="K14" s="70">
        <f>ROUND(SUM(K12),2)</f>
        <v>0</v>
      </c>
      <c r="L14" s="19"/>
      <c r="M14" s="19"/>
      <c r="N14" s="19"/>
    </row>
    <row r="15" spans="1:14" ht="27.75" customHeight="1" thickBot="1" x14ac:dyDescent="0.35">
      <c r="A15" s="66"/>
      <c r="B15" s="271"/>
      <c r="C15" s="275"/>
      <c r="D15" s="276"/>
      <c r="E15" s="276"/>
      <c r="F15" s="276"/>
      <c r="G15" s="276"/>
      <c r="H15" s="25"/>
      <c r="I15" s="19"/>
      <c r="J15" s="19"/>
      <c r="K15" s="19"/>
      <c r="L15" s="19"/>
      <c r="M15" s="19"/>
      <c r="N15" s="19"/>
    </row>
    <row r="16" spans="1:14" ht="22.5" customHeight="1" thickBot="1" x14ac:dyDescent="0.35">
      <c r="A16" s="48">
        <v>1</v>
      </c>
      <c r="B16" s="271"/>
      <c r="C16" s="277" t="s">
        <v>102</v>
      </c>
      <c r="D16" s="74" t="s">
        <v>5</v>
      </c>
      <c r="E16" s="278" t="s">
        <v>31</v>
      </c>
      <c r="F16" s="274">
        <v>1</v>
      </c>
      <c r="G16" s="25"/>
      <c r="H16" s="25"/>
      <c r="I16" s="368"/>
      <c r="J16" s="368">
        <f>ROUND(I16*19%,2)</f>
        <v>0</v>
      </c>
      <c r="K16" s="371">
        <f>ROUND(I16+J16,2)</f>
        <v>0</v>
      </c>
      <c r="L16" s="19"/>
      <c r="M16" s="19"/>
      <c r="N16" s="19"/>
    </row>
    <row r="17" spans="1:14" ht="48" customHeight="1" thickBot="1" x14ac:dyDescent="0.35">
      <c r="A17" s="48">
        <v>2</v>
      </c>
      <c r="B17" s="271"/>
      <c r="C17" s="275"/>
      <c r="D17" s="28" t="s">
        <v>6</v>
      </c>
      <c r="E17" s="279"/>
      <c r="F17" s="265"/>
      <c r="G17" s="25"/>
      <c r="H17" s="25"/>
      <c r="I17" s="369"/>
      <c r="J17" s="369"/>
      <c r="K17" s="372"/>
      <c r="L17" s="19"/>
      <c r="M17" s="19"/>
      <c r="N17" s="19"/>
    </row>
    <row r="18" spans="1:14" ht="22.5" customHeight="1" thickBot="1" x14ac:dyDescent="0.35">
      <c r="A18" s="48">
        <v>3</v>
      </c>
      <c r="B18" s="271"/>
      <c r="C18" s="275"/>
      <c r="D18" s="35" t="s">
        <v>67</v>
      </c>
      <c r="E18" s="279"/>
      <c r="F18" s="265"/>
      <c r="G18" s="25"/>
      <c r="H18" s="25"/>
      <c r="I18" s="369"/>
      <c r="J18" s="369"/>
      <c r="K18" s="372"/>
      <c r="L18" s="19"/>
      <c r="M18" s="19"/>
      <c r="N18" s="19"/>
    </row>
    <row r="19" spans="1:14" ht="22.5" customHeight="1" thickBot="1" x14ac:dyDescent="0.35">
      <c r="A19" s="48">
        <v>4</v>
      </c>
      <c r="B19" s="271"/>
      <c r="C19" s="275"/>
      <c r="D19" s="35" t="s">
        <v>8</v>
      </c>
      <c r="E19" s="279"/>
      <c r="F19" s="265"/>
      <c r="G19" s="25"/>
      <c r="H19" s="25"/>
      <c r="I19" s="369"/>
      <c r="J19" s="369"/>
      <c r="K19" s="372"/>
      <c r="L19" s="19"/>
      <c r="M19" s="19"/>
      <c r="N19" s="19"/>
    </row>
    <row r="20" spans="1:14" ht="41.25" customHeight="1" thickBot="1" x14ac:dyDescent="0.35">
      <c r="A20" s="48">
        <v>5</v>
      </c>
      <c r="B20" s="271"/>
      <c r="C20" s="275"/>
      <c r="D20" s="35" t="s">
        <v>68</v>
      </c>
      <c r="E20" s="279"/>
      <c r="F20" s="265"/>
      <c r="G20" s="25"/>
      <c r="H20" s="25"/>
      <c r="I20" s="369"/>
      <c r="J20" s="369"/>
      <c r="K20" s="372"/>
      <c r="L20" s="19"/>
      <c r="M20" s="19"/>
      <c r="N20" s="19"/>
    </row>
    <row r="21" spans="1:14" ht="57" customHeight="1" thickBot="1" x14ac:dyDescent="0.35">
      <c r="A21" s="48">
        <v>6</v>
      </c>
      <c r="B21" s="271"/>
      <c r="C21" s="275"/>
      <c r="D21" s="35" t="s">
        <v>69</v>
      </c>
      <c r="E21" s="279"/>
      <c r="F21" s="265"/>
      <c r="G21" s="25"/>
      <c r="H21" s="25"/>
      <c r="I21" s="369"/>
      <c r="J21" s="369"/>
      <c r="K21" s="372"/>
      <c r="L21" s="19"/>
      <c r="M21" s="19"/>
      <c r="N21" s="19"/>
    </row>
    <row r="22" spans="1:14" ht="40.5" customHeight="1" thickBot="1" x14ac:dyDescent="0.35">
      <c r="A22" s="48">
        <v>7</v>
      </c>
      <c r="B22" s="271"/>
      <c r="C22" s="275"/>
      <c r="D22" s="35" t="s">
        <v>9</v>
      </c>
      <c r="E22" s="279"/>
      <c r="F22" s="265"/>
      <c r="G22" s="25"/>
      <c r="H22" s="25"/>
      <c r="I22" s="369"/>
      <c r="J22" s="369"/>
      <c r="K22" s="372"/>
      <c r="L22" s="19"/>
      <c r="M22" s="19"/>
      <c r="N22" s="19"/>
    </row>
    <row r="23" spans="1:14" ht="41.25" customHeight="1" thickBot="1" x14ac:dyDescent="0.35">
      <c r="A23" s="48">
        <v>8</v>
      </c>
      <c r="B23" s="271"/>
      <c r="C23" s="275"/>
      <c r="D23" s="74" t="s">
        <v>10</v>
      </c>
      <c r="E23" s="279"/>
      <c r="F23" s="265"/>
      <c r="G23" s="25"/>
      <c r="H23" s="25"/>
      <c r="I23" s="369"/>
      <c r="J23" s="369"/>
      <c r="K23" s="372"/>
      <c r="L23" s="19"/>
      <c r="M23" s="19"/>
      <c r="N23" s="19"/>
    </row>
    <row r="24" spans="1:14" ht="21.75" customHeight="1" thickBot="1" x14ac:dyDescent="0.35">
      <c r="A24" s="48">
        <v>9</v>
      </c>
      <c r="B24" s="271"/>
      <c r="C24" s="275"/>
      <c r="D24" s="35" t="s">
        <v>70</v>
      </c>
      <c r="E24" s="279"/>
      <c r="F24" s="265"/>
      <c r="G24" s="25"/>
      <c r="H24" s="25"/>
      <c r="I24" s="369"/>
      <c r="J24" s="369"/>
      <c r="K24" s="372"/>
      <c r="L24" s="19"/>
      <c r="M24" s="19"/>
      <c r="N24" s="19"/>
    </row>
    <row r="25" spans="1:14" ht="21.75" customHeight="1" thickBot="1" x14ac:dyDescent="0.35">
      <c r="A25" s="48">
        <v>10</v>
      </c>
      <c r="B25" s="271"/>
      <c r="C25" s="275"/>
      <c r="D25" s="35" t="s">
        <v>71</v>
      </c>
      <c r="E25" s="279"/>
      <c r="F25" s="265"/>
      <c r="G25" s="25"/>
      <c r="H25" s="25"/>
      <c r="I25" s="369"/>
      <c r="J25" s="369"/>
      <c r="K25" s="372"/>
      <c r="L25" s="19"/>
      <c r="M25" s="19"/>
      <c r="N25" s="19"/>
    </row>
    <row r="26" spans="1:14" ht="41.25" customHeight="1" thickBot="1" x14ac:dyDescent="0.35">
      <c r="A26" s="48">
        <v>11</v>
      </c>
      <c r="B26" s="271"/>
      <c r="C26" s="275"/>
      <c r="D26" s="56" t="s">
        <v>72</v>
      </c>
      <c r="E26" s="279"/>
      <c r="F26" s="265"/>
      <c r="G26" s="25"/>
      <c r="H26" s="25"/>
      <c r="I26" s="370"/>
      <c r="J26" s="370"/>
      <c r="K26" s="373"/>
      <c r="L26" s="19"/>
      <c r="M26" s="19"/>
      <c r="N26" s="19"/>
    </row>
    <row r="27" spans="1:14" ht="42" customHeight="1" thickBot="1" x14ac:dyDescent="0.35">
      <c r="A27" s="66"/>
      <c r="B27" s="271"/>
      <c r="C27" s="267" t="s">
        <v>109</v>
      </c>
      <c r="D27" s="268"/>
      <c r="E27" s="268"/>
      <c r="F27" s="269"/>
      <c r="G27" s="25"/>
      <c r="H27" s="18"/>
      <c r="I27" s="456"/>
      <c r="J27" s="456"/>
      <c r="K27" s="79">
        <f>ROUND(SUM(K16:K26),2)</f>
        <v>0</v>
      </c>
      <c r="L27" s="63"/>
      <c r="M27" s="19"/>
      <c r="N27" s="19"/>
    </row>
    <row r="28" spans="1:14" ht="27" customHeight="1" thickBot="1" x14ac:dyDescent="0.35">
      <c r="A28" s="66"/>
      <c r="B28" s="271"/>
      <c r="C28" s="75"/>
      <c r="D28" s="76"/>
      <c r="E28" s="77"/>
      <c r="F28" s="60"/>
      <c r="G28" s="25"/>
      <c r="H28" s="25"/>
      <c r="I28" s="19"/>
      <c r="J28" s="19"/>
      <c r="K28" s="19"/>
      <c r="L28" s="19"/>
      <c r="M28" s="19"/>
      <c r="N28" s="19"/>
    </row>
    <row r="29" spans="1:14" ht="22.5" customHeight="1" thickBot="1" x14ac:dyDescent="0.35">
      <c r="A29" s="48">
        <v>1</v>
      </c>
      <c r="B29" s="271"/>
      <c r="C29" s="264" t="s">
        <v>103</v>
      </c>
      <c r="D29" s="56" t="s">
        <v>16</v>
      </c>
      <c r="E29" s="48" t="s">
        <v>31</v>
      </c>
      <c r="F29" s="48">
        <v>1</v>
      </c>
      <c r="G29" s="25"/>
      <c r="H29" s="25"/>
      <c r="I29" s="84"/>
      <c r="J29" s="84">
        <f>ROUND(I29*19%,2)</f>
        <v>0</v>
      </c>
      <c r="K29" s="84">
        <f>ROUND(I29+J29,2)</f>
        <v>0</v>
      </c>
      <c r="L29" s="19"/>
      <c r="M29" s="19"/>
      <c r="N29" s="19"/>
    </row>
    <row r="30" spans="1:14" ht="22.5" customHeight="1" thickBot="1" x14ac:dyDescent="0.35">
      <c r="A30" s="48">
        <v>2</v>
      </c>
      <c r="B30" s="271"/>
      <c r="C30" s="265"/>
      <c r="D30" s="56" t="s">
        <v>100</v>
      </c>
      <c r="E30" s="48" t="s">
        <v>31</v>
      </c>
      <c r="F30" s="48">
        <v>1</v>
      </c>
      <c r="G30" s="25"/>
      <c r="H30" s="25"/>
      <c r="I30" s="84"/>
      <c r="J30" s="84">
        <f t="shared" ref="J30:J53" si="0">ROUND(I30*19%,2)</f>
        <v>0</v>
      </c>
      <c r="K30" s="84">
        <f t="shared" ref="K30:K53" si="1">ROUND(I30+J30,2)</f>
        <v>0</v>
      </c>
      <c r="L30" s="19"/>
      <c r="M30" s="19"/>
      <c r="N30" s="19"/>
    </row>
    <row r="31" spans="1:14" ht="22.5" customHeight="1" thickBot="1" x14ac:dyDescent="0.35">
      <c r="A31" s="48">
        <v>3</v>
      </c>
      <c r="B31" s="271"/>
      <c r="C31" s="265"/>
      <c r="D31" s="35" t="s">
        <v>73</v>
      </c>
      <c r="E31" s="48" t="s">
        <v>31</v>
      </c>
      <c r="F31" s="48">
        <v>1</v>
      </c>
      <c r="G31" s="25"/>
      <c r="H31" s="25"/>
      <c r="I31" s="84"/>
      <c r="J31" s="84">
        <f t="shared" si="0"/>
        <v>0</v>
      </c>
      <c r="K31" s="84">
        <f t="shared" si="1"/>
        <v>0</v>
      </c>
      <c r="L31" s="19"/>
      <c r="M31" s="19"/>
      <c r="N31" s="19"/>
    </row>
    <row r="32" spans="1:14" ht="22.5" customHeight="1" thickBot="1" x14ac:dyDescent="0.35">
      <c r="A32" s="48">
        <v>4</v>
      </c>
      <c r="B32" s="271"/>
      <c r="C32" s="265"/>
      <c r="D32" s="35" t="s">
        <v>17</v>
      </c>
      <c r="E32" s="48" t="s">
        <v>31</v>
      </c>
      <c r="F32" s="48">
        <v>1</v>
      </c>
      <c r="G32" s="25"/>
      <c r="H32" s="25"/>
      <c r="I32" s="84"/>
      <c r="J32" s="84">
        <f t="shared" si="0"/>
        <v>0</v>
      </c>
      <c r="K32" s="84">
        <f t="shared" si="1"/>
        <v>0</v>
      </c>
      <c r="L32" s="19"/>
      <c r="M32" s="19"/>
      <c r="N32" s="19"/>
    </row>
    <row r="33" spans="1:14" ht="22.5" customHeight="1" thickBot="1" x14ac:dyDescent="0.35">
      <c r="A33" s="48">
        <v>5</v>
      </c>
      <c r="B33" s="271"/>
      <c r="C33" s="265"/>
      <c r="D33" s="35" t="s">
        <v>74</v>
      </c>
      <c r="E33" s="48" t="s">
        <v>31</v>
      </c>
      <c r="F33" s="48">
        <v>1</v>
      </c>
      <c r="G33" s="25"/>
      <c r="H33" s="25"/>
      <c r="I33" s="84"/>
      <c r="J33" s="84">
        <f t="shared" si="0"/>
        <v>0</v>
      </c>
      <c r="K33" s="84">
        <f t="shared" si="1"/>
        <v>0</v>
      </c>
      <c r="L33" s="19"/>
      <c r="M33" s="19"/>
      <c r="N33" s="19"/>
    </row>
    <row r="34" spans="1:14" ht="22.5" customHeight="1" thickBot="1" x14ac:dyDescent="0.35">
      <c r="A34" s="48">
        <v>6</v>
      </c>
      <c r="B34" s="271"/>
      <c r="C34" s="265"/>
      <c r="D34" s="35" t="s">
        <v>75</v>
      </c>
      <c r="E34" s="48" t="s">
        <v>31</v>
      </c>
      <c r="F34" s="48">
        <v>1</v>
      </c>
      <c r="G34" s="25"/>
      <c r="H34" s="25"/>
      <c r="I34" s="84"/>
      <c r="J34" s="84">
        <f t="shared" si="0"/>
        <v>0</v>
      </c>
      <c r="K34" s="84">
        <f t="shared" si="1"/>
        <v>0</v>
      </c>
      <c r="L34" s="19"/>
      <c r="M34" s="19"/>
      <c r="N34" s="19"/>
    </row>
    <row r="35" spans="1:14" ht="22.5" customHeight="1" thickBot="1" x14ac:dyDescent="0.35">
      <c r="A35" s="48">
        <v>7</v>
      </c>
      <c r="B35" s="271"/>
      <c r="C35" s="265"/>
      <c r="D35" s="35" t="s">
        <v>76</v>
      </c>
      <c r="E35" s="48" t="s">
        <v>31</v>
      </c>
      <c r="F35" s="48">
        <v>1</v>
      </c>
      <c r="G35" s="25"/>
      <c r="H35" s="25"/>
      <c r="I35" s="84"/>
      <c r="J35" s="84">
        <f t="shared" si="0"/>
        <v>0</v>
      </c>
      <c r="K35" s="84">
        <f t="shared" si="1"/>
        <v>0</v>
      </c>
      <c r="L35" s="19"/>
      <c r="M35" s="19"/>
      <c r="N35" s="19"/>
    </row>
    <row r="36" spans="1:14" ht="22.5" customHeight="1" thickBot="1" x14ac:dyDescent="0.35">
      <c r="A36" s="48">
        <v>8</v>
      </c>
      <c r="B36" s="271"/>
      <c r="C36" s="265"/>
      <c r="D36" s="78" t="s">
        <v>101</v>
      </c>
      <c r="E36" s="48" t="s">
        <v>31</v>
      </c>
      <c r="F36" s="48">
        <v>1</v>
      </c>
      <c r="G36" s="25"/>
      <c r="H36" s="25"/>
      <c r="I36" s="84"/>
      <c r="J36" s="84">
        <f t="shared" si="0"/>
        <v>0</v>
      </c>
      <c r="K36" s="84">
        <f t="shared" si="1"/>
        <v>0</v>
      </c>
      <c r="L36" s="19"/>
      <c r="M36" s="19"/>
      <c r="N36" s="19"/>
    </row>
    <row r="37" spans="1:14" ht="22.5" customHeight="1" thickBot="1" x14ac:dyDescent="0.35">
      <c r="A37" s="48">
        <v>9</v>
      </c>
      <c r="B37" s="271"/>
      <c r="C37" s="265"/>
      <c r="D37" s="35" t="s">
        <v>77</v>
      </c>
      <c r="E37" s="48" t="s">
        <v>31</v>
      </c>
      <c r="F37" s="48">
        <v>1</v>
      </c>
      <c r="G37" s="25"/>
      <c r="H37" s="25"/>
      <c r="I37" s="84"/>
      <c r="J37" s="84">
        <f t="shared" si="0"/>
        <v>0</v>
      </c>
      <c r="K37" s="84">
        <f t="shared" si="1"/>
        <v>0</v>
      </c>
      <c r="L37" s="19"/>
      <c r="M37" s="19"/>
      <c r="N37" s="19"/>
    </row>
    <row r="38" spans="1:14" ht="22.5" customHeight="1" thickBot="1" x14ac:dyDescent="0.35">
      <c r="A38" s="48">
        <v>10</v>
      </c>
      <c r="B38" s="271"/>
      <c r="C38" s="265"/>
      <c r="D38" s="35" t="s">
        <v>78</v>
      </c>
      <c r="E38" s="48" t="s">
        <v>31</v>
      </c>
      <c r="F38" s="48">
        <v>1</v>
      </c>
      <c r="G38" s="25"/>
      <c r="H38" s="25"/>
      <c r="I38" s="84"/>
      <c r="J38" s="84">
        <f t="shared" si="0"/>
        <v>0</v>
      </c>
      <c r="K38" s="84">
        <f t="shared" si="1"/>
        <v>0</v>
      </c>
      <c r="L38" s="19"/>
      <c r="M38" s="19"/>
      <c r="N38" s="19"/>
    </row>
    <row r="39" spans="1:14" ht="22.5" customHeight="1" thickBot="1" x14ac:dyDescent="0.35">
      <c r="A39" s="48">
        <v>11</v>
      </c>
      <c r="B39" s="271"/>
      <c r="C39" s="265"/>
      <c r="D39" s="35" t="s">
        <v>79</v>
      </c>
      <c r="E39" s="48" t="s">
        <v>31</v>
      </c>
      <c r="F39" s="48">
        <v>1</v>
      </c>
      <c r="G39" s="25"/>
      <c r="H39" s="25"/>
      <c r="I39" s="84"/>
      <c r="J39" s="84">
        <f t="shared" si="0"/>
        <v>0</v>
      </c>
      <c r="K39" s="84">
        <f t="shared" si="1"/>
        <v>0</v>
      </c>
      <c r="L39" s="19"/>
      <c r="M39" s="19"/>
      <c r="N39" s="19"/>
    </row>
    <row r="40" spans="1:14" ht="22.5" customHeight="1" thickBot="1" x14ac:dyDescent="0.35">
      <c r="A40" s="48">
        <v>12</v>
      </c>
      <c r="B40" s="271"/>
      <c r="C40" s="265"/>
      <c r="D40" s="35" t="s">
        <v>80</v>
      </c>
      <c r="E40" s="48" t="s">
        <v>31</v>
      </c>
      <c r="F40" s="48">
        <v>1</v>
      </c>
      <c r="G40" s="25"/>
      <c r="H40" s="25"/>
      <c r="I40" s="84"/>
      <c r="J40" s="84">
        <f t="shared" si="0"/>
        <v>0</v>
      </c>
      <c r="K40" s="84">
        <f t="shared" si="1"/>
        <v>0</v>
      </c>
      <c r="L40" s="19"/>
      <c r="M40" s="19"/>
      <c r="N40" s="19"/>
    </row>
    <row r="41" spans="1:14" ht="22.5" customHeight="1" thickBot="1" x14ac:dyDescent="0.35">
      <c r="A41" s="48">
        <v>13</v>
      </c>
      <c r="B41" s="271"/>
      <c r="C41" s="265"/>
      <c r="D41" s="35" t="s">
        <v>81</v>
      </c>
      <c r="E41" s="48" t="s">
        <v>31</v>
      </c>
      <c r="F41" s="48">
        <v>1</v>
      </c>
      <c r="G41" s="25"/>
      <c r="H41" s="25"/>
      <c r="I41" s="84"/>
      <c r="J41" s="84">
        <f t="shared" si="0"/>
        <v>0</v>
      </c>
      <c r="K41" s="84">
        <f t="shared" si="1"/>
        <v>0</v>
      </c>
      <c r="L41" s="19"/>
      <c r="M41" s="19"/>
      <c r="N41" s="19"/>
    </row>
    <row r="42" spans="1:14" ht="22.5" customHeight="1" thickBot="1" x14ac:dyDescent="0.35">
      <c r="A42" s="48">
        <v>14</v>
      </c>
      <c r="B42" s="271"/>
      <c r="C42" s="265"/>
      <c r="D42" s="35" t="s">
        <v>82</v>
      </c>
      <c r="E42" s="48" t="s">
        <v>31</v>
      </c>
      <c r="F42" s="48">
        <v>1</v>
      </c>
      <c r="G42" s="25"/>
      <c r="H42" s="25"/>
      <c r="I42" s="84"/>
      <c r="J42" s="84">
        <f t="shared" si="0"/>
        <v>0</v>
      </c>
      <c r="K42" s="84">
        <f t="shared" si="1"/>
        <v>0</v>
      </c>
      <c r="L42" s="19"/>
      <c r="M42" s="19"/>
      <c r="N42" s="19"/>
    </row>
    <row r="43" spans="1:14" ht="22.5" customHeight="1" thickBot="1" x14ac:dyDescent="0.35">
      <c r="A43" s="48">
        <v>15</v>
      </c>
      <c r="B43" s="271"/>
      <c r="C43" s="265"/>
      <c r="D43" s="35" t="s">
        <v>83</v>
      </c>
      <c r="E43" s="48" t="s">
        <v>31</v>
      </c>
      <c r="F43" s="48">
        <v>1</v>
      </c>
      <c r="G43" s="25"/>
      <c r="H43" s="25"/>
      <c r="I43" s="84"/>
      <c r="J43" s="84">
        <f t="shared" si="0"/>
        <v>0</v>
      </c>
      <c r="K43" s="84">
        <f t="shared" si="1"/>
        <v>0</v>
      </c>
      <c r="L43" s="19"/>
      <c r="M43" s="19"/>
      <c r="N43" s="19"/>
    </row>
    <row r="44" spans="1:14" ht="22.5" customHeight="1" thickBot="1" x14ac:dyDescent="0.35">
      <c r="A44" s="48">
        <v>16</v>
      </c>
      <c r="B44" s="271"/>
      <c r="C44" s="265"/>
      <c r="D44" s="35" t="s">
        <v>84</v>
      </c>
      <c r="E44" s="48" t="s">
        <v>31</v>
      </c>
      <c r="F44" s="48">
        <v>1</v>
      </c>
      <c r="G44" s="25"/>
      <c r="H44" s="25"/>
      <c r="I44" s="84"/>
      <c r="J44" s="84">
        <f t="shared" si="0"/>
        <v>0</v>
      </c>
      <c r="K44" s="84">
        <f t="shared" si="1"/>
        <v>0</v>
      </c>
      <c r="L44" s="19"/>
      <c r="M44" s="19"/>
      <c r="N44" s="19"/>
    </row>
    <row r="45" spans="1:14" ht="22.5" customHeight="1" thickBot="1" x14ac:dyDescent="0.35">
      <c r="A45" s="48">
        <v>17</v>
      </c>
      <c r="B45" s="271"/>
      <c r="C45" s="265"/>
      <c r="D45" s="35" t="s">
        <v>47</v>
      </c>
      <c r="E45" s="48" t="s">
        <v>31</v>
      </c>
      <c r="F45" s="48">
        <v>1</v>
      </c>
      <c r="G45" s="25"/>
      <c r="H45" s="25"/>
      <c r="I45" s="84"/>
      <c r="J45" s="84">
        <f t="shared" si="0"/>
        <v>0</v>
      </c>
      <c r="K45" s="84">
        <f t="shared" si="1"/>
        <v>0</v>
      </c>
      <c r="L45" s="19"/>
      <c r="M45" s="19"/>
      <c r="N45" s="19"/>
    </row>
    <row r="46" spans="1:14" ht="22.5" customHeight="1" thickBot="1" x14ac:dyDescent="0.35">
      <c r="A46" s="48">
        <v>18</v>
      </c>
      <c r="B46" s="271"/>
      <c r="C46" s="265"/>
      <c r="D46" s="35" t="s">
        <v>85</v>
      </c>
      <c r="E46" s="48" t="s">
        <v>31</v>
      </c>
      <c r="F46" s="48">
        <v>1</v>
      </c>
      <c r="G46" s="25"/>
      <c r="H46" s="25"/>
      <c r="I46" s="84"/>
      <c r="J46" s="84">
        <f t="shared" si="0"/>
        <v>0</v>
      </c>
      <c r="K46" s="84">
        <f t="shared" si="1"/>
        <v>0</v>
      </c>
      <c r="L46" s="19"/>
      <c r="M46" s="19"/>
      <c r="N46" s="19"/>
    </row>
    <row r="47" spans="1:14" ht="22.5" customHeight="1" thickBot="1" x14ac:dyDescent="0.35">
      <c r="A47" s="48">
        <v>19</v>
      </c>
      <c r="B47" s="271"/>
      <c r="C47" s="265"/>
      <c r="D47" s="35" t="s">
        <v>86</v>
      </c>
      <c r="E47" s="48" t="s">
        <v>31</v>
      </c>
      <c r="F47" s="48">
        <v>1</v>
      </c>
      <c r="G47" s="25"/>
      <c r="H47" s="25"/>
      <c r="I47" s="84"/>
      <c r="J47" s="84">
        <f t="shared" si="0"/>
        <v>0</v>
      </c>
      <c r="K47" s="84">
        <f t="shared" si="1"/>
        <v>0</v>
      </c>
      <c r="L47" s="19"/>
      <c r="M47" s="19"/>
      <c r="N47" s="19"/>
    </row>
    <row r="48" spans="1:14" ht="22.5" customHeight="1" thickBot="1" x14ac:dyDescent="0.35">
      <c r="A48" s="48">
        <v>20</v>
      </c>
      <c r="B48" s="271"/>
      <c r="C48" s="265"/>
      <c r="D48" s="35" t="s">
        <v>87</v>
      </c>
      <c r="E48" s="48" t="s">
        <v>31</v>
      </c>
      <c r="F48" s="48">
        <v>1</v>
      </c>
      <c r="G48" s="25"/>
      <c r="H48" s="25"/>
      <c r="I48" s="84"/>
      <c r="J48" s="84">
        <f t="shared" si="0"/>
        <v>0</v>
      </c>
      <c r="K48" s="84">
        <f t="shared" si="1"/>
        <v>0</v>
      </c>
      <c r="L48" s="19"/>
      <c r="M48" s="19"/>
      <c r="N48" s="19"/>
    </row>
    <row r="49" spans="1:14" ht="42" customHeight="1" thickBot="1" x14ac:dyDescent="0.35">
      <c r="A49" s="48">
        <v>21</v>
      </c>
      <c r="B49" s="271"/>
      <c r="C49" s="265"/>
      <c r="D49" s="35" t="s">
        <v>88</v>
      </c>
      <c r="E49" s="48" t="s">
        <v>31</v>
      </c>
      <c r="F49" s="48">
        <v>1</v>
      </c>
      <c r="G49" s="25"/>
      <c r="H49" s="25"/>
      <c r="I49" s="84"/>
      <c r="J49" s="84">
        <f t="shared" si="0"/>
        <v>0</v>
      </c>
      <c r="K49" s="84">
        <f t="shared" si="1"/>
        <v>0</v>
      </c>
      <c r="L49" s="19"/>
      <c r="M49" s="19"/>
      <c r="N49" s="19"/>
    </row>
    <row r="50" spans="1:14" ht="21.75" customHeight="1" thickBot="1" x14ac:dyDescent="0.35">
      <c r="A50" s="48">
        <v>22</v>
      </c>
      <c r="B50" s="271"/>
      <c r="C50" s="265"/>
      <c r="D50" s="35" t="s">
        <v>89</v>
      </c>
      <c r="E50" s="48" t="s">
        <v>31</v>
      </c>
      <c r="F50" s="48">
        <v>1</v>
      </c>
      <c r="G50" s="25"/>
      <c r="H50" s="25"/>
      <c r="I50" s="84"/>
      <c r="J50" s="84">
        <f t="shared" si="0"/>
        <v>0</v>
      </c>
      <c r="K50" s="84">
        <f t="shared" si="1"/>
        <v>0</v>
      </c>
      <c r="L50" s="19"/>
      <c r="M50" s="19"/>
      <c r="N50" s="19"/>
    </row>
    <row r="51" spans="1:14" ht="41.25" customHeight="1" thickBot="1" x14ac:dyDescent="0.35">
      <c r="A51" s="48">
        <v>23</v>
      </c>
      <c r="B51" s="271"/>
      <c r="C51" s="265"/>
      <c r="D51" s="35" t="s">
        <v>6</v>
      </c>
      <c r="E51" s="48" t="s">
        <v>31</v>
      </c>
      <c r="F51" s="48">
        <v>1</v>
      </c>
      <c r="G51" s="18"/>
      <c r="H51" s="18"/>
      <c r="I51" s="84"/>
      <c r="J51" s="84">
        <f t="shared" si="0"/>
        <v>0</v>
      </c>
      <c r="K51" s="84">
        <f t="shared" si="1"/>
        <v>0</v>
      </c>
      <c r="L51" s="19"/>
      <c r="M51" s="19"/>
      <c r="N51" s="19"/>
    </row>
    <row r="52" spans="1:14" ht="21.75" customHeight="1" thickBot="1" x14ac:dyDescent="0.35">
      <c r="A52" s="48">
        <v>24</v>
      </c>
      <c r="B52" s="271"/>
      <c r="C52" s="265"/>
      <c r="D52" s="35" t="s">
        <v>70</v>
      </c>
      <c r="E52" s="48" t="s">
        <v>31</v>
      </c>
      <c r="F52" s="48">
        <v>1</v>
      </c>
      <c r="G52" s="25"/>
      <c r="H52" s="25"/>
      <c r="I52" s="84"/>
      <c r="J52" s="84">
        <f t="shared" si="0"/>
        <v>0</v>
      </c>
      <c r="K52" s="84">
        <f t="shared" si="1"/>
        <v>0</v>
      </c>
      <c r="L52" s="19"/>
      <c r="M52" s="19"/>
      <c r="N52" s="19"/>
    </row>
    <row r="53" spans="1:14" ht="21.75" customHeight="1" thickBot="1" x14ac:dyDescent="0.35">
      <c r="A53" s="48">
        <v>25</v>
      </c>
      <c r="B53" s="271"/>
      <c r="C53" s="266"/>
      <c r="D53" s="35" t="s">
        <v>71</v>
      </c>
      <c r="E53" s="48" t="s">
        <v>31</v>
      </c>
      <c r="F53" s="48">
        <v>1</v>
      </c>
      <c r="G53" s="18"/>
      <c r="H53" s="18"/>
      <c r="I53" s="84"/>
      <c r="J53" s="84">
        <f t="shared" si="0"/>
        <v>0</v>
      </c>
      <c r="K53" s="84">
        <f t="shared" si="1"/>
        <v>0</v>
      </c>
      <c r="L53" s="19"/>
      <c r="M53" s="19"/>
      <c r="N53" s="19"/>
    </row>
    <row r="54" spans="1:14" ht="45" customHeight="1" thickBot="1" x14ac:dyDescent="0.35">
      <c r="A54" s="36"/>
      <c r="B54" s="272"/>
      <c r="C54" s="267" t="s">
        <v>117</v>
      </c>
      <c r="D54" s="268"/>
      <c r="E54" s="268"/>
      <c r="F54" s="269"/>
      <c r="G54" s="46"/>
      <c r="H54" s="80"/>
      <c r="I54" s="58"/>
      <c r="J54" s="64"/>
      <c r="K54" s="70">
        <f>ROUND(SUM(K29:K53),2)</f>
        <v>0</v>
      </c>
      <c r="L54" s="19"/>
      <c r="M54" s="19"/>
      <c r="N54" s="19"/>
    </row>
    <row r="55" spans="1:14" ht="22.5" customHeight="1" thickBot="1" x14ac:dyDescent="0.35">
      <c r="A55" s="23"/>
      <c r="B55" s="23"/>
      <c r="C55" s="23"/>
      <c r="D55" s="24"/>
      <c r="E55" s="23"/>
      <c r="F55" s="23"/>
      <c r="G55" s="46"/>
      <c r="H55" s="46"/>
      <c r="I55" s="19"/>
      <c r="J55" s="19"/>
      <c r="K55" s="19"/>
      <c r="L55" s="19"/>
      <c r="M55" s="19"/>
      <c r="N55" s="19"/>
    </row>
    <row r="56" spans="1:14" ht="42.75" customHeight="1" thickBot="1" x14ac:dyDescent="0.35">
      <c r="A56" s="434" t="s">
        <v>124</v>
      </c>
      <c r="B56" s="435"/>
      <c r="C56" s="435"/>
      <c r="D56" s="435"/>
      <c r="E56" s="435"/>
      <c r="F56" s="436"/>
      <c r="G56" s="81"/>
      <c r="H56" s="81"/>
      <c r="I56" s="19"/>
      <c r="J56" s="19"/>
      <c r="K56" s="82">
        <f>ROUND(K14+K27+K54,2)</f>
        <v>0</v>
      </c>
      <c r="L56" s="19"/>
      <c r="M56" s="19"/>
      <c r="N56" s="19"/>
    </row>
    <row r="57" spans="1:14" ht="20.25" x14ac:dyDescent="0.3">
      <c r="A57" s="20"/>
      <c r="B57" s="19"/>
      <c r="C57" s="19"/>
      <c r="D57" s="44"/>
      <c r="E57" s="45"/>
      <c r="F57" s="45"/>
      <c r="G57" s="83"/>
      <c r="H57" s="83"/>
      <c r="I57" s="19"/>
      <c r="J57" s="19"/>
      <c r="K57" s="19"/>
      <c r="L57" s="19"/>
      <c r="M57" s="19"/>
      <c r="N57" s="19"/>
    </row>
    <row r="58" spans="1:14" ht="25.5" x14ac:dyDescent="0.35">
      <c r="A58" s="7"/>
      <c r="B58" s="444"/>
      <c r="C58" s="445"/>
      <c r="D58" s="445"/>
      <c r="E58" s="445"/>
      <c r="F58" s="13"/>
    </row>
    <row r="61" spans="1:14" s="91" customFormat="1" x14ac:dyDescent="0.25">
      <c r="B61" s="92" t="s">
        <v>146</v>
      </c>
      <c r="C61" s="92"/>
      <c r="D61" s="93"/>
      <c r="E61" s="94"/>
    </row>
    <row r="62" spans="1:14" s="95" customFormat="1" ht="16.5" x14ac:dyDescent="0.3">
      <c r="B62" s="96"/>
      <c r="C62" s="96"/>
      <c r="D62" s="97"/>
      <c r="E62" s="96"/>
      <c r="F62" s="96"/>
      <c r="G62" s="96"/>
      <c r="H62" s="98"/>
      <c r="I62" s="98"/>
    </row>
    <row r="63" spans="1:14" s="93" customFormat="1" ht="93.75" customHeight="1" x14ac:dyDescent="0.25">
      <c r="B63" s="390" t="s">
        <v>147</v>
      </c>
      <c r="C63" s="391"/>
      <c r="D63" s="391"/>
      <c r="E63" s="391"/>
      <c r="F63" s="391"/>
      <c r="G63" s="391"/>
      <c r="H63" s="391"/>
      <c r="I63" s="391"/>
      <c r="J63" s="391"/>
      <c r="K63" s="392"/>
    </row>
    <row r="64" spans="1:14" s="99" customFormat="1" x14ac:dyDescent="0.25">
      <c r="B64" s="393" t="s">
        <v>148</v>
      </c>
      <c r="C64" s="394"/>
      <c r="D64" s="395"/>
      <c r="E64" s="395"/>
      <c r="F64" s="395"/>
      <c r="G64" s="395"/>
      <c r="H64" s="395"/>
      <c r="I64" s="395"/>
      <c r="J64" s="395"/>
      <c r="K64" s="396"/>
    </row>
    <row r="65" spans="2:11" s="100" customFormat="1" ht="75" customHeight="1" x14ac:dyDescent="0.25">
      <c r="B65" s="397" t="s">
        <v>149</v>
      </c>
      <c r="C65" s="398"/>
      <c r="D65" s="398"/>
      <c r="E65" s="398"/>
      <c r="F65" s="398"/>
      <c r="G65" s="398"/>
      <c r="H65" s="398"/>
      <c r="I65" s="398"/>
      <c r="J65" s="398"/>
      <c r="K65" s="399"/>
    </row>
    <row r="66" spans="2:11" s="100" customFormat="1" x14ac:dyDescent="0.25">
      <c r="B66" s="101"/>
      <c r="C66" s="101"/>
      <c r="D66" s="102"/>
      <c r="E66" s="103"/>
      <c r="F66" s="103"/>
      <c r="G66" s="103"/>
      <c r="H66" s="103"/>
      <c r="I66" s="103"/>
      <c r="J66" s="103"/>
      <c r="K66" s="103"/>
    </row>
    <row r="67" spans="2:11" s="100" customFormat="1" ht="15" customHeight="1" thickBot="1" x14ac:dyDescent="0.3">
      <c r="B67" s="400" t="s">
        <v>150</v>
      </c>
      <c r="C67" s="400"/>
      <c r="D67" s="400"/>
      <c r="E67" s="401"/>
      <c r="F67" s="400"/>
      <c r="G67" s="400"/>
      <c r="H67" s="400"/>
      <c r="I67" s="400"/>
      <c r="J67" s="400"/>
      <c r="K67" s="400"/>
    </row>
    <row r="68" spans="2:11" s="100" customFormat="1" ht="16.5" thickBot="1" x14ac:dyDescent="0.3">
      <c r="B68" s="400" t="s">
        <v>151</v>
      </c>
      <c r="C68" s="402"/>
      <c r="D68" s="402"/>
      <c r="E68" s="104" t="s">
        <v>152</v>
      </c>
      <c r="F68" s="403"/>
      <c r="G68" s="404"/>
      <c r="H68" s="404"/>
      <c r="I68" s="404"/>
      <c r="J68" s="404"/>
      <c r="K68" s="404"/>
    </row>
    <row r="69" spans="2:11" s="100" customFormat="1" ht="122.25" customHeight="1" thickBot="1" x14ac:dyDescent="0.3">
      <c r="B69" s="405" t="s">
        <v>153</v>
      </c>
      <c r="C69" s="405"/>
      <c r="D69" s="405"/>
      <c r="E69" s="406"/>
      <c r="F69" s="405"/>
      <c r="G69" s="405"/>
      <c r="H69" s="405"/>
      <c r="I69" s="405"/>
      <c r="J69" s="405"/>
      <c r="K69" s="405"/>
    </row>
    <row r="70" spans="2:11" s="100" customFormat="1" ht="16.5" thickBot="1" x14ac:dyDescent="0.3">
      <c r="B70" s="407" t="s">
        <v>154</v>
      </c>
      <c r="C70" s="408"/>
      <c r="D70" s="408"/>
      <c r="E70" s="105"/>
      <c r="F70" s="409"/>
      <c r="G70" s="409"/>
      <c r="H70" s="409"/>
      <c r="I70" s="409"/>
      <c r="J70" s="409"/>
      <c r="K70" s="410"/>
    </row>
    <row r="71" spans="2:11" s="100" customFormat="1" ht="121.5" customHeight="1" x14ac:dyDescent="0.25">
      <c r="B71" s="405" t="s">
        <v>155</v>
      </c>
      <c r="C71" s="405"/>
      <c r="D71" s="405"/>
      <c r="E71" s="411"/>
      <c r="F71" s="405"/>
      <c r="G71" s="405"/>
      <c r="H71" s="405"/>
      <c r="I71" s="405"/>
      <c r="J71" s="405"/>
      <c r="K71" s="405"/>
    </row>
    <row r="72" spans="2:11" s="100" customFormat="1" x14ac:dyDescent="0.25">
      <c r="B72" s="412" t="s">
        <v>156</v>
      </c>
      <c r="C72" s="412"/>
      <c r="D72" s="412"/>
      <c r="E72" s="413"/>
      <c r="F72" s="414"/>
      <c r="G72" s="414"/>
      <c r="H72" s="414"/>
      <c r="I72" s="414"/>
      <c r="J72" s="414"/>
      <c r="K72" s="415"/>
    </row>
    <row r="73" spans="2:11" s="100" customFormat="1" x14ac:dyDescent="0.25">
      <c r="B73" s="412" t="s">
        <v>157</v>
      </c>
      <c r="C73" s="412"/>
      <c r="D73" s="412"/>
      <c r="E73" s="413"/>
      <c r="F73" s="414"/>
      <c r="G73" s="414"/>
      <c r="H73" s="414"/>
      <c r="I73" s="414"/>
      <c r="J73" s="414"/>
      <c r="K73" s="415"/>
    </row>
    <row r="74" spans="2:11" s="100" customFormat="1" x14ac:dyDescent="0.25">
      <c r="B74" s="412" t="s">
        <v>158</v>
      </c>
      <c r="C74" s="412"/>
      <c r="D74" s="412"/>
      <c r="E74" s="413"/>
      <c r="F74" s="414"/>
      <c r="G74" s="414"/>
      <c r="H74" s="414"/>
      <c r="I74" s="414"/>
      <c r="J74" s="414"/>
      <c r="K74" s="415"/>
    </row>
    <row r="75" spans="2:11" s="100" customFormat="1" x14ac:dyDescent="0.25">
      <c r="B75" s="412" t="s">
        <v>159</v>
      </c>
      <c r="C75" s="412"/>
      <c r="D75" s="412"/>
      <c r="E75" s="402"/>
      <c r="F75" s="416"/>
      <c r="G75" s="416"/>
      <c r="H75" s="416"/>
      <c r="I75" s="416"/>
      <c r="J75" s="416"/>
      <c r="K75" s="417"/>
    </row>
    <row r="76" spans="2:11" s="100" customFormat="1" x14ac:dyDescent="0.25">
      <c r="B76" s="412" t="s">
        <v>160</v>
      </c>
      <c r="C76" s="412"/>
      <c r="D76" s="412"/>
      <c r="E76" s="418"/>
      <c r="F76" s="419"/>
      <c r="G76" s="419"/>
      <c r="H76" s="419"/>
      <c r="I76" s="419"/>
      <c r="J76" s="419"/>
      <c r="K76" s="420"/>
    </row>
    <row r="77" spans="2:11" s="100" customFormat="1" x14ac:dyDescent="0.25">
      <c r="B77" s="412" t="s">
        <v>161</v>
      </c>
      <c r="C77" s="412"/>
      <c r="D77" s="412"/>
      <c r="E77" s="413"/>
      <c r="F77" s="414"/>
      <c r="G77" s="414"/>
      <c r="H77" s="414"/>
      <c r="I77" s="414"/>
      <c r="J77" s="414"/>
      <c r="K77" s="415"/>
    </row>
    <row r="78" spans="2:11" s="100" customFormat="1" ht="29.25" customHeight="1" x14ac:dyDescent="0.25">
      <c r="B78" s="421" t="s">
        <v>162</v>
      </c>
      <c r="C78" s="422"/>
      <c r="D78" s="423"/>
      <c r="E78" s="424" t="s">
        <v>163</v>
      </c>
      <c r="F78" s="424"/>
      <c r="G78" s="424"/>
      <c r="H78" s="424"/>
      <c r="I78" s="424"/>
      <c r="J78" s="424"/>
      <c r="K78" s="424"/>
    </row>
    <row r="79" spans="2:11" s="100" customFormat="1" ht="40.5" customHeight="1" x14ac:dyDescent="0.25">
      <c r="B79" s="412" t="s">
        <v>164</v>
      </c>
      <c r="C79" s="421"/>
      <c r="D79" s="421"/>
      <c r="E79" s="424" t="s">
        <v>165</v>
      </c>
      <c r="F79" s="424"/>
      <c r="G79" s="424"/>
      <c r="H79" s="424"/>
      <c r="I79" s="424"/>
      <c r="J79" s="424"/>
      <c r="K79" s="424"/>
    </row>
    <row r="80" spans="2:11" s="100" customFormat="1" ht="40.5" customHeight="1" x14ac:dyDescent="0.25">
      <c r="B80" s="425" t="s">
        <v>166</v>
      </c>
      <c r="C80" s="426"/>
      <c r="D80" s="427"/>
      <c r="E80" s="413"/>
      <c r="F80" s="414"/>
      <c r="G80" s="414"/>
      <c r="H80" s="414"/>
      <c r="I80" s="414"/>
      <c r="J80" s="414"/>
      <c r="K80" s="415"/>
    </row>
    <row r="81" spans="2:11" s="100" customFormat="1" x14ac:dyDescent="0.25">
      <c r="B81" s="428" t="s">
        <v>167</v>
      </c>
      <c r="C81" s="429"/>
      <c r="D81" s="429"/>
      <c r="E81" s="432"/>
      <c r="F81" s="432"/>
      <c r="G81" s="432"/>
      <c r="H81" s="432"/>
      <c r="I81" s="432"/>
      <c r="J81" s="432"/>
      <c r="K81" s="432"/>
    </row>
    <row r="82" spans="2:11" s="100" customFormat="1" x14ac:dyDescent="0.25">
      <c r="B82" s="428"/>
      <c r="C82" s="429"/>
      <c r="D82" s="429"/>
      <c r="E82" s="432"/>
      <c r="F82" s="432"/>
      <c r="G82" s="432"/>
      <c r="H82" s="432"/>
      <c r="I82" s="432"/>
      <c r="J82" s="432"/>
      <c r="K82" s="432"/>
    </row>
    <row r="83" spans="2:11" s="100" customFormat="1" x14ac:dyDescent="0.25">
      <c r="B83" s="428"/>
      <c r="C83" s="429"/>
      <c r="D83" s="429"/>
      <c r="E83" s="432"/>
      <c r="F83" s="432"/>
      <c r="G83" s="432"/>
      <c r="H83" s="432"/>
      <c r="I83" s="432"/>
      <c r="J83" s="432"/>
      <c r="K83" s="432"/>
    </row>
    <row r="84" spans="2:11" s="100" customFormat="1" x14ac:dyDescent="0.25">
      <c r="B84" s="430"/>
      <c r="C84" s="431"/>
      <c r="D84" s="431"/>
      <c r="E84" s="432"/>
      <c r="F84" s="432"/>
      <c r="G84" s="432"/>
      <c r="H84" s="432"/>
      <c r="I84" s="432"/>
      <c r="J84" s="432"/>
      <c r="K84" s="432"/>
    </row>
    <row r="85" spans="2:11" s="106" customFormat="1" ht="12.75" x14ac:dyDescent="0.2">
      <c r="E85" s="107"/>
    </row>
    <row r="86" spans="2:11" s="106" customFormat="1" ht="12.75" x14ac:dyDescent="0.2">
      <c r="E86" s="107"/>
    </row>
  </sheetData>
  <mergeCells count="65">
    <mergeCell ref="B80:D80"/>
    <mergeCell ref="E80:K80"/>
    <mergeCell ref="B81:D84"/>
    <mergeCell ref="E81:K84"/>
    <mergeCell ref="B77:D77"/>
    <mergeCell ref="E77:K77"/>
    <mergeCell ref="B78:D78"/>
    <mergeCell ref="E78:K78"/>
    <mergeCell ref="B79:D79"/>
    <mergeCell ref="E79:K79"/>
    <mergeCell ref="B74:D74"/>
    <mergeCell ref="E74:K74"/>
    <mergeCell ref="B75:D75"/>
    <mergeCell ref="E75:K75"/>
    <mergeCell ref="B76:D76"/>
    <mergeCell ref="E76:K76"/>
    <mergeCell ref="B71:K71"/>
    <mergeCell ref="B72:D72"/>
    <mergeCell ref="E72:K72"/>
    <mergeCell ref="B73:D73"/>
    <mergeCell ref="E73:K73"/>
    <mergeCell ref="B68:D68"/>
    <mergeCell ref="F68:K68"/>
    <mergeCell ref="B69:K69"/>
    <mergeCell ref="B70:D70"/>
    <mergeCell ref="F70:K70"/>
    <mergeCell ref="B63:K63"/>
    <mergeCell ref="B64:K64"/>
    <mergeCell ref="B65:K65"/>
    <mergeCell ref="B67:K67"/>
    <mergeCell ref="A9:A11"/>
    <mergeCell ref="B9:B11"/>
    <mergeCell ref="C9:C11"/>
    <mergeCell ref="D9:D11"/>
    <mergeCell ref="I27:J27"/>
    <mergeCell ref="A56:F56"/>
    <mergeCell ref="C27:F27"/>
    <mergeCell ref="C29:C53"/>
    <mergeCell ref="C14:F14"/>
    <mergeCell ref="C15:G15"/>
    <mergeCell ref="B12:B54"/>
    <mergeCell ref="C12:C13"/>
    <mergeCell ref="A2:C4"/>
    <mergeCell ref="E12:E13"/>
    <mergeCell ref="F12:F13"/>
    <mergeCell ref="C54:F54"/>
    <mergeCell ref="C16:C26"/>
    <mergeCell ref="E16:E26"/>
    <mergeCell ref="F16:F26"/>
    <mergeCell ref="B58:E58"/>
    <mergeCell ref="A1:K1"/>
    <mergeCell ref="D2:K4"/>
    <mergeCell ref="A6:K6"/>
    <mergeCell ref="I16:I26"/>
    <mergeCell ref="J16:J26"/>
    <mergeCell ref="K16:K26"/>
    <mergeCell ref="I8:K9"/>
    <mergeCell ref="K10:K11"/>
    <mergeCell ref="I10:I11"/>
    <mergeCell ref="J10:J11"/>
    <mergeCell ref="J12:J13"/>
    <mergeCell ref="K12:K13"/>
    <mergeCell ref="I12:I13"/>
    <mergeCell ref="F9:F11"/>
    <mergeCell ref="E9:E11"/>
  </mergeCells>
  <printOptions horizontalCentered="1"/>
  <pageMargins left="0.70866141732283472" right="0.70866141732283472" top="0.74803149606299213" bottom="0.74803149606299213" header="0.31496062992125984" footer="0.31496062992125984"/>
  <pageSetup scale="45"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17CDD-AD6C-4BA4-AD0A-6B1C34FDF849}">
  <dimension ref="A1:S426"/>
  <sheetViews>
    <sheetView showGridLines="0" topLeftCell="D1" zoomScale="50" zoomScaleNormal="50" workbookViewId="0">
      <selection activeCell="N132" sqref="N132"/>
    </sheetView>
  </sheetViews>
  <sheetFormatPr baseColWidth="10" defaultRowHeight="15" x14ac:dyDescent="0.25"/>
  <cols>
    <col min="1" max="1" width="9.140625" customWidth="1"/>
    <col min="2" max="2" width="40.42578125" customWidth="1"/>
    <col min="3" max="3" width="45.140625" customWidth="1"/>
    <col min="4" max="4" width="47.140625" customWidth="1"/>
    <col min="5" max="6" width="17.28515625" customWidth="1"/>
    <col min="7" max="7" width="1" customWidth="1"/>
    <col min="8" max="8" width="16.28515625" customWidth="1"/>
    <col min="9" max="9" width="14.140625" bestFit="1" customWidth="1"/>
    <col min="10" max="10" width="1.28515625" style="841" customWidth="1"/>
    <col min="11" max="11" width="18.28515625" customWidth="1"/>
    <col min="12" max="12" width="13.28515625" customWidth="1"/>
    <col min="13" max="13" width="1.42578125" style="841" customWidth="1"/>
    <col min="14" max="14" width="21" customWidth="1"/>
    <col min="15" max="15" width="17.140625" hidden="1" customWidth="1"/>
    <col min="16" max="16" width="16.28515625" hidden="1" customWidth="1"/>
    <col min="17" max="17" width="20.5703125" hidden="1" customWidth="1"/>
  </cols>
  <sheetData>
    <row r="1" spans="1:19" ht="18.75" thickBot="1" x14ac:dyDescent="0.3">
      <c r="A1" s="463" t="s">
        <v>168</v>
      </c>
      <c r="B1" s="464"/>
      <c r="C1" s="464"/>
      <c r="D1" s="464"/>
      <c r="E1" s="464"/>
      <c r="F1" s="464"/>
      <c r="G1" s="464"/>
      <c r="H1" s="464"/>
      <c r="I1" s="464"/>
      <c r="J1" s="464"/>
      <c r="K1" s="464"/>
      <c r="L1" s="464"/>
      <c r="M1" s="464"/>
      <c r="N1" s="464"/>
      <c r="O1" s="464"/>
      <c r="P1" s="464"/>
      <c r="Q1" s="465"/>
    </row>
    <row r="2" spans="1:19" ht="18" x14ac:dyDescent="0.25">
      <c r="A2" s="466"/>
      <c r="B2" s="467"/>
      <c r="C2" s="468"/>
      <c r="D2" s="141"/>
      <c r="E2" s="141"/>
      <c r="F2" s="475" t="s">
        <v>169</v>
      </c>
      <c r="G2" s="476"/>
      <c r="H2" s="476"/>
      <c r="I2" s="476"/>
      <c r="J2" s="476"/>
      <c r="K2" s="476"/>
      <c r="L2" s="476"/>
      <c r="M2" s="476"/>
      <c r="N2" s="476"/>
      <c r="O2" s="476"/>
      <c r="P2" s="476"/>
      <c r="Q2" s="477"/>
    </row>
    <row r="3" spans="1:19" ht="18.75" thickBot="1" x14ac:dyDescent="0.3">
      <c r="A3" s="469"/>
      <c r="B3" s="470"/>
      <c r="C3" s="471"/>
      <c r="D3" s="142"/>
      <c r="E3" s="142"/>
      <c r="F3" s="478"/>
      <c r="G3" s="479"/>
      <c r="H3" s="479"/>
      <c r="I3" s="479"/>
      <c r="J3" s="479"/>
      <c r="K3" s="479"/>
      <c r="L3" s="479"/>
      <c r="M3" s="479"/>
      <c r="N3" s="479"/>
      <c r="O3" s="479"/>
      <c r="P3" s="479"/>
      <c r="Q3" s="480"/>
    </row>
    <row r="4" spans="1:19" ht="90" customHeight="1" thickBot="1" x14ac:dyDescent="0.3">
      <c r="A4" s="472"/>
      <c r="B4" s="473"/>
      <c r="C4" s="474"/>
      <c r="D4" s="143"/>
      <c r="E4" s="143"/>
      <c r="F4" s="690" t="s">
        <v>203</v>
      </c>
      <c r="G4" s="691"/>
      <c r="H4" s="691"/>
      <c r="I4" s="691"/>
      <c r="J4" s="691"/>
      <c r="K4" s="691"/>
      <c r="L4" s="691"/>
      <c r="M4" s="691"/>
      <c r="N4" s="691"/>
      <c r="O4" s="691"/>
      <c r="P4" s="691"/>
      <c r="Q4" s="692"/>
    </row>
    <row r="5" spans="1:19" ht="18.75" thickBot="1" x14ac:dyDescent="0.3">
      <c r="A5" s="481"/>
      <c r="B5" s="482"/>
      <c r="C5" s="482"/>
      <c r="D5" s="482"/>
      <c r="E5" s="482"/>
      <c r="F5" s="482"/>
      <c r="G5" s="482"/>
      <c r="H5" s="482"/>
      <c r="I5" s="482"/>
      <c r="J5" s="482"/>
      <c r="K5" s="482"/>
      <c r="L5" s="482"/>
      <c r="M5" s="482"/>
      <c r="N5" s="482"/>
      <c r="O5" s="482"/>
      <c r="P5" s="482"/>
      <c r="Q5" s="482"/>
    </row>
    <row r="6" spans="1:19" ht="44.25" customHeight="1" thickBot="1" x14ac:dyDescent="0.3">
      <c r="A6" s="310" t="s">
        <v>170</v>
      </c>
      <c r="B6" s="312" t="s">
        <v>171</v>
      </c>
      <c r="C6" s="314" t="s">
        <v>30</v>
      </c>
      <c r="D6" s="144"/>
      <c r="E6" s="144"/>
      <c r="F6" s="314" t="s">
        <v>29</v>
      </c>
      <c r="G6" s="113"/>
      <c r="H6" s="483"/>
      <c r="I6" s="484"/>
      <c r="J6" s="842"/>
      <c r="K6" s="695" t="s">
        <v>204</v>
      </c>
      <c r="L6" s="693" t="s">
        <v>205</v>
      </c>
      <c r="M6" s="830"/>
      <c r="N6" s="458" t="s">
        <v>172</v>
      </c>
      <c r="O6" s="459"/>
      <c r="P6" s="459"/>
      <c r="Q6" s="460"/>
    </row>
    <row r="7" spans="1:19" ht="72.75" thickBot="1" x14ac:dyDescent="0.3">
      <c r="A7" s="311"/>
      <c r="B7" s="313"/>
      <c r="C7" s="315"/>
      <c r="D7" s="145"/>
      <c r="E7" s="145"/>
      <c r="F7" s="315"/>
      <c r="G7" s="114"/>
      <c r="H7" s="461" t="s">
        <v>173</v>
      </c>
      <c r="I7" s="462"/>
      <c r="J7" s="843"/>
      <c r="K7" s="696">
        <v>1.4367000000000001</v>
      </c>
      <c r="L7" s="694">
        <v>1.5407</v>
      </c>
      <c r="M7" s="831"/>
      <c r="N7" s="115" t="s">
        <v>174</v>
      </c>
      <c r="O7" s="115" t="s">
        <v>175</v>
      </c>
      <c r="P7" s="115" t="s">
        <v>174</v>
      </c>
      <c r="Q7" s="115" t="s">
        <v>176</v>
      </c>
    </row>
    <row r="8" spans="1:19" ht="59.25" customHeight="1" thickBot="1" x14ac:dyDescent="0.3">
      <c r="A8" s="149"/>
      <c r="B8" s="150"/>
      <c r="C8" s="150"/>
      <c r="D8" s="697" t="s">
        <v>184</v>
      </c>
      <c r="E8" s="698"/>
      <c r="F8" s="698"/>
      <c r="G8" s="698"/>
      <c r="H8" s="698"/>
      <c r="I8" s="698"/>
      <c r="J8" s="698"/>
      <c r="K8" s="698"/>
      <c r="L8" s="698"/>
      <c r="M8" s="698"/>
      <c r="N8" s="699"/>
      <c r="O8" s="150"/>
      <c r="P8" s="150"/>
      <c r="Q8" s="151"/>
    </row>
    <row r="9" spans="1:19" ht="46.5" customHeight="1" thickBot="1" x14ac:dyDescent="0.3">
      <c r="A9" s="34">
        <v>1</v>
      </c>
      <c r="B9" s="331" t="s">
        <v>138</v>
      </c>
      <c r="C9" s="700" t="s">
        <v>140</v>
      </c>
      <c r="D9" s="701" t="s">
        <v>2</v>
      </c>
      <c r="E9" s="702" t="s">
        <v>31</v>
      </c>
      <c r="F9" s="703">
        <v>1</v>
      </c>
      <c r="G9" s="704"/>
      <c r="H9" s="705">
        <v>72000</v>
      </c>
      <c r="I9" s="706"/>
      <c r="J9" s="832"/>
      <c r="K9" s="707">
        <f>(L$7/K$7)*H9</f>
        <v>77211.944038421381</v>
      </c>
      <c r="L9" s="708"/>
      <c r="M9" s="832"/>
      <c r="N9" s="709">
        <f t="shared" ref="N9" si="0">ROUND(K9,0)</f>
        <v>77212</v>
      </c>
      <c r="O9" s="117">
        <v>0</v>
      </c>
      <c r="P9" s="117">
        <f>ROUND(N9+O9,0)</f>
        <v>77212</v>
      </c>
      <c r="Q9" s="118">
        <f>ROUND(P9*F9,0)</f>
        <v>77212</v>
      </c>
    </row>
    <row r="10" spans="1:19" ht="62.25" customHeight="1" thickBot="1" x14ac:dyDescent="0.3">
      <c r="A10" s="34">
        <v>2</v>
      </c>
      <c r="B10" s="293"/>
      <c r="C10" s="710"/>
      <c r="D10" s="701" t="s">
        <v>104</v>
      </c>
      <c r="E10" s="710"/>
      <c r="F10" s="711"/>
      <c r="G10" s="119"/>
      <c r="H10" s="712"/>
      <c r="I10" s="713"/>
      <c r="J10" s="832"/>
      <c r="K10" s="714"/>
      <c r="L10" s="715"/>
      <c r="M10" s="832"/>
      <c r="N10" s="716"/>
      <c r="O10" s="117">
        <v>1</v>
      </c>
      <c r="P10" s="117">
        <f>ROUND(N10+O10,0)</f>
        <v>1</v>
      </c>
      <c r="Q10" s="118">
        <f>ROUND(P10*F10,0)</f>
        <v>0</v>
      </c>
      <c r="S10" s="600" t="s">
        <v>177</v>
      </c>
    </row>
    <row r="11" spans="1:19" ht="21" customHeight="1" thickBot="1" x14ac:dyDescent="0.3">
      <c r="A11" s="337"/>
      <c r="B11" s="293"/>
      <c r="C11" s="717" t="s">
        <v>110</v>
      </c>
      <c r="D11" s="718"/>
      <c r="E11" s="718"/>
      <c r="F11" s="719"/>
      <c r="G11" s="119"/>
      <c r="H11" s="119"/>
      <c r="I11" s="119"/>
      <c r="J11" s="833"/>
      <c r="K11" s="119"/>
      <c r="L11" s="119"/>
      <c r="M11" s="833"/>
      <c r="N11" s="119"/>
      <c r="O11" s="119"/>
      <c r="P11" s="119"/>
      <c r="Q11" s="119"/>
    </row>
    <row r="12" spans="1:19" ht="18" customHeight="1" thickBot="1" x14ac:dyDescent="0.3">
      <c r="A12" s="338"/>
      <c r="B12" s="293"/>
      <c r="C12" s="720"/>
      <c r="D12" s="721"/>
      <c r="E12" s="721"/>
      <c r="F12" s="722"/>
      <c r="G12" s="119"/>
      <c r="H12" s="119"/>
      <c r="I12" s="120"/>
      <c r="J12" s="833"/>
      <c r="K12" s="121"/>
      <c r="L12" s="119"/>
      <c r="M12" s="833"/>
      <c r="N12" s="119"/>
      <c r="O12" s="119"/>
      <c r="P12" s="119"/>
      <c r="Q12" s="119"/>
    </row>
    <row r="13" spans="1:19" ht="30.75" customHeight="1" thickBot="1" x14ac:dyDescent="0.3">
      <c r="A13" s="34">
        <v>1</v>
      </c>
      <c r="B13" s="293"/>
      <c r="C13" s="723" t="s">
        <v>105</v>
      </c>
      <c r="D13" s="701" t="s">
        <v>5</v>
      </c>
      <c r="E13" s="724" t="s">
        <v>31</v>
      </c>
      <c r="F13" s="724">
        <v>1</v>
      </c>
      <c r="G13" s="119"/>
      <c r="H13" s="725">
        <v>643000</v>
      </c>
      <c r="I13" s="725"/>
      <c r="J13" s="834"/>
      <c r="K13" s="726">
        <f>(L$7/K$7)*H13</f>
        <v>689545.55578756868</v>
      </c>
      <c r="L13" s="726"/>
      <c r="M13" s="834"/>
      <c r="N13" s="727">
        <f>ROUND(K13,2)</f>
        <v>689545.56</v>
      </c>
      <c r="O13" s="457">
        <v>0</v>
      </c>
      <c r="P13" s="457">
        <f>ROUND(N13+O13,0)</f>
        <v>689546</v>
      </c>
      <c r="Q13" s="457">
        <f>ROUND(P13*F13,0)</f>
        <v>689546</v>
      </c>
    </row>
    <row r="14" spans="1:19" ht="61.5" thickBot="1" x14ac:dyDescent="0.3">
      <c r="A14" s="34">
        <v>2</v>
      </c>
      <c r="B14" s="293"/>
      <c r="C14" s="728"/>
      <c r="D14" s="701" t="s">
        <v>6</v>
      </c>
      <c r="E14" s="729"/>
      <c r="F14" s="729"/>
      <c r="G14" s="119"/>
      <c r="H14" s="725"/>
      <c r="I14" s="725"/>
      <c r="J14" s="835"/>
      <c r="K14" s="730"/>
      <c r="L14" s="730"/>
      <c r="M14" s="835"/>
      <c r="N14" s="731"/>
      <c r="O14" s="457"/>
      <c r="P14" s="457"/>
      <c r="Q14" s="457"/>
    </row>
    <row r="15" spans="1:19" ht="61.5" thickBot="1" x14ac:dyDescent="0.3">
      <c r="A15" s="34">
        <v>3</v>
      </c>
      <c r="B15" s="293"/>
      <c r="C15" s="728"/>
      <c r="D15" s="701" t="s">
        <v>106</v>
      </c>
      <c r="E15" s="729"/>
      <c r="F15" s="729"/>
      <c r="G15" s="119"/>
      <c r="H15" s="725"/>
      <c r="I15" s="725"/>
      <c r="J15" s="835"/>
      <c r="K15" s="730"/>
      <c r="L15" s="730"/>
      <c r="M15" s="835"/>
      <c r="N15" s="731"/>
      <c r="O15" s="457"/>
      <c r="P15" s="457"/>
      <c r="Q15" s="457"/>
    </row>
    <row r="16" spans="1:19" ht="21" thickBot="1" x14ac:dyDescent="0.3">
      <c r="A16" s="34">
        <v>4</v>
      </c>
      <c r="B16" s="293"/>
      <c r="C16" s="728"/>
      <c r="D16" s="701" t="s">
        <v>7</v>
      </c>
      <c r="E16" s="729"/>
      <c r="F16" s="729"/>
      <c r="G16" s="119"/>
      <c r="H16" s="725"/>
      <c r="I16" s="725"/>
      <c r="J16" s="835"/>
      <c r="K16" s="730"/>
      <c r="L16" s="730"/>
      <c r="M16" s="835"/>
      <c r="N16" s="731"/>
      <c r="O16" s="457"/>
      <c r="P16" s="457"/>
      <c r="Q16" s="457"/>
    </row>
    <row r="17" spans="1:17" ht="21" thickBot="1" x14ac:dyDescent="0.3">
      <c r="A17" s="34">
        <v>5</v>
      </c>
      <c r="B17" s="293"/>
      <c r="C17" s="728"/>
      <c r="D17" s="701" t="s">
        <v>8</v>
      </c>
      <c r="E17" s="729"/>
      <c r="F17" s="729"/>
      <c r="G17" s="119"/>
      <c r="H17" s="725"/>
      <c r="I17" s="725"/>
      <c r="J17" s="835"/>
      <c r="K17" s="730"/>
      <c r="L17" s="730"/>
      <c r="M17" s="835"/>
      <c r="N17" s="731"/>
      <c r="O17" s="457"/>
      <c r="P17" s="457"/>
      <c r="Q17" s="457"/>
    </row>
    <row r="18" spans="1:17" ht="61.5" thickBot="1" x14ac:dyDescent="0.3">
      <c r="A18" s="34">
        <v>6</v>
      </c>
      <c r="B18" s="293"/>
      <c r="C18" s="728"/>
      <c r="D18" s="701" t="s">
        <v>206</v>
      </c>
      <c r="E18" s="729"/>
      <c r="F18" s="729"/>
      <c r="G18" s="119"/>
      <c r="H18" s="725"/>
      <c r="I18" s="725"/>
      <c r="J18" s="835"/>
      <c r="K18" s="730"/>
      <c r="L18" s="730"/>
      <c r="M18" s="835"/>
      <c r="N18" s="731"/>
      <c r="O18" s="457"/>
      <c r="P18" s="457"/>
      <c r="Q18" s="457"/>
    </row>
    <row r="19" spans="1:17" ht="61.5" thickBot="1" x14ac:dyDescent="0.3">
      <c r="A19" s="34">
        <v>7</v>
      </c>
      <c r="B19" s="293"/>
      <c r="C19" s="728"/>
      <c r="D19" s="701" t="s">
        <v>207</v>
      </c>
      <c r="E19" s="729"/>
      <c r="F19" s="729"/>
      <c r="G19" s="119"/>
      <c r="H19" s="725"/>
      <c r="I19" s="725"/>
      <c r="J19" s="835"/>
      <c r="K19" s="730"/>
      <c r="L19" s="730"/>
      <c r="M19" s="835"/>
      <c r="N19" s="731"/>
      <c r="O19" s="457"/>
      <c r="P19" s="457"/>
      <c r="Q19" s="457"/>
    </row>
    <row r="20" spans="1:17" ht="61.5" thickBot="1" x14ac:dyDescent="0.3">
      <c r="A20" s="34">
        <v>8</v>
      </c>
      <c r="B20" s="293"/>
      <c r="C20" s="728"/>
      <c r="D20" s="701" t="s">
        <v>10</v>
      </c>
      <c r="E20" s="729"/>
      <c r="F20" s="729"/>
      <c r="G20" s="119"/>
      <c r="H20" s="725"/>
      <c r="I20" s="725"/>
      <c r="J20" s="835"/>
      <c r="K20" s="730"/>
      <c r="L20" s="730"/>
      <c r="M20" s="835"/>
      <c r="N20" s="731"/>
      <c r="O20" s="457"/>
      <c r="P20" s="457"/>
      <c r="Q20" s="457"/>
    </row>
    <row r="21" spans="1:17" ht="21" thickBot="1" x14ac:dyDescent="0.3">
      <c r="A21" s="34">
        <v>9</v>
      </c>
      <c r="B21" s="293"/>
      <c r="C21" s="728"/>
      <c r="D21" s="701" t="s">
        <v>94</v>
      </c>
      <c r="E21" s="729"/>
      <c r="F21" s="729"/>
      <c r="G21" s="119"/>
      <c r="H21" s="725"/>
      <c r="I21" s="725"/>
      <c r="J21" s="835"/>
      <c r="K21" s="730"/>
      <c r="L21" s="730"/>
      <c r="M21" s="835"/>
      <c r="N21" s="731"/>
      <c r="O21" s="457"/>
      <c r="P21" s="457"/>
      <c r="Q21" s="457"/>
    </row>
    <row r="22" spans="1:17" ht="21" thickBot="1" x14ac:dyDescent="0.3">
      <c r="A22" s="34">
        <v>10</v>
      </c>
      <c r="B22" s="293"/>
      <c r="C22" s="728"/>
      <c r="D22" s="701" t="s">
        <v>12</v>
      </c>
      <c r="E22" s="729"/>
      <c r="F22" s="729"/>
      <c r="G22" s="119"/>
      <c r="H22" s="725"/>
      <c r="I22" s="725"/>
      <c r="J22" s="835"/>
      <c r="K22" s="730"/>
      <c r="L22" s="730"/>
      <c r="M22" s="835"/>
      <c r="N22" s="731"/>
      <c r="O22" s="457"/>
      <c r="P22" s="457"/>
      <c r="Q22" s="457"/>
    </row>
    <row r="23" spans="1:17" ht="41.25" thickBot="1" x14ac:dyDescent="0.3">
      <c r="A23" s="34">
        <v>11</v>
      </c>
      <c r="B23" s="293"/>
      <c r="C23" s="728"/>
      <c r="D23" s="732" t="s">
        <v>208</v>
      </c>
      <c r="E23" s="733"/>
      <c r="F23" s="733"/>
      <c r="G23" s="119"/>
      <c r="H23" s="725"/>
      <c r="I23" s="725"/>
      <c r="J23" s="835"/>
      <c r="K23" s="734"/>
      <c r="L23" s="734"/>
      <c r="M23" s="835"/>
      <c r="N23" s="735"/>
      <c r="O23" s="457"/>
      <c r="P23" s="457"/>
      <c r="Q23" s="457"/>
    </row>
    <row r="24" spans="1:17" ht="21" thickBot="1" x14ac:dyDescent="0.3">
      <c r="A24" s="34">
        <v>12</v>
      </c>
      <c r="B24" s="293"/>
      <c r="C24" s="728"/>
      <c r="D24" s="701" t="s">
        <v>209</v>
      </c>
      <c r="E24" s="724" t="s">
        <v>31</v>
      </c>
      <c r="F24" s="724">
        <v>1</v>
      </c>
      <c r="G24" s="119"/>
      <c r="H24" s="736">
        <v>70516</v>
      </c>
      <c r="I24" s="736"/>
      <c r="J24" s="844"/>
      <c r="K24" s="737">
        <f>(L$7/K$7)*H24</f>
        <v>75620.520080740578</v>
      </c>
      <c r="L24" s="737"/>
      <c r="M24" s="835"/>
      <c r="N24" s="727">
        <f>ROUND(K24,2)</f>
        <v>75620.52</v>
      </c>
      <c r="O24" s="119"/>
      <c r="P24" s="119"/>
      <c r="Q24" s="119"/>
    </row>
    <row r="25" spans="1:17" ht="61.5" thickBot="1" x14ac:dyDescent="0.3">
      <c r="A25" s="34">
        <v>13</v>
      </c>
      <c r="B25" s="293"/>
      <c r="C25" s="728"/>
      <c r="D25" s="701" t="s">
        <v>13</v>
      </c>
      <c r="E25" s="729"/>
      <c r="F25" s="729"/>
      <c r="G25" s="119"/>
      <c r="H25" s="736"/>
      <c r="I25" s="736"/>
      <c r="J25" s="845"/>
      <c r="K25" s="738"/>
      <c r="L25" s="738"/>
      <c r="M25" s="834"/>
      <c r="N25" s="731"/>
      <c r="O25" s="147">
        <v>1</v>
      </c>
      <c r="P25" s="117">
        <f>ROUND(N24+O25,0)</f>
        <v>75622</v>
      </c>
      <c r="Q25" s="118">
        <f>ROUND(P25*F25,0)</f>
        <v>0</v>
      </c>
    </row>
    <row r="26" spans="1:17" ht="21" thickBot="1" x14ac:dyDescent="0.3">
      <c r="A26" s="34">
        <v>14</v>
      </c>
      <c r="B26" s="293"/>
      <c r="C26" s="728"/>
      <c r="D26" s="701" t="s">
        <v>14</v>
      </c>
      <c r="E26" s="733"/>
      <c r="F26" s="733"/>
      <c r="G26" s="119"/>
      <c r="H26" s="736"/>
      <c r="I26" s="736"/>
      <c r="J26" s="844"/>
      <c r="K26" s="739"/>
      <c r="L26" s="739"/>
      <c r="M26" s="835"/>
      <c r="N26" s="735"/>
      <c r="O26" s="119"/>
      <c r="P26" s="119"/>
      <c r="Q26" s="119"/>
    </row>
    <row r="27" spans="1:17" ht="21" customHeight="1" thickBot="1" x14ac:dyDescent="0.3">
      <c r="A27" s="89"/>
      <c r="B27" s="293"/>
      <c r="C27" s="740" t="s">
        <v>111</v>
      </c>
      <c r="D27" s="741"/>
      <c r="E27" s="741"/>
      <c r="F27" s="742"/>
      <c r="G27" s="119"/>
      <c r="H27" s="119"/>
      <c r="I27" s="119"/>
      <c r="J27" s="833"/>
      <c r="K27" s="119"/>
      <c r="L27" s="119"/>
      <c r="M27" s="833"/>
      <c r="N27" s="119"/>
      <c r="O27" s="119"/>
      <c r="P27" s="119"/>
      <c r="Q27" s="119"/>
    </row>
    <row r="28" spans="1:17" ht="21" thickBot="1" x14ac:dyDescent="0.3">
      <c r="A28" s="89"/>
      <c r="B28" s="293"/>
      <c r="C28" s="743"/>
      <c r="D28" s="744"/>
      <c r="E28" s="744"/>
      <c r="F28" s="722"/>
      <c r="G28" s="119"/>
      <c r="H28" s="119"/>
      <c r="I28" s="119"/>
      <c r="J28" s="833"/>
      <c r="K28" s="119"/>
      <c r="L28" s="119"/>
      <c r="M28" s="833"/>
      <c r="N28" s="119"/>
      <c r="O28" s="119"/>
      <c r="P28" s="119"/>
      <c r="Q28" s="119"/>
    </row>
    <row r="29" spans="1:17" ht="27" customHeight="1" thickBot="1" x14ac:dyDescent="0.3">
      <c r="A29" s="34">
        <v>1</v>
      </c>
      <c r="B29" s="293"/>
      <c r="C29" s="745" t="s">
        <v>125</v>
      </c>
      <c r="D29" s="701" t="s">
        <v>15</v>
      </c>
      <c r="E29" s="746" t="s">
        <v>31</v>
      </c>
      <c r="F29" s="747">
        <v>1</v>
      </c>
      <c r="G29" s="119"/>
      <c r="H29" s="754">
        <v>4915</v>
      </c>
      <c r="I29" s="748"/>
      <c r="J29" s="832"/>
      <c r="K29" s="749">
        <f>(L$7/K$7)*H29</f>
        <v>5270.7875687339038</v>
      </c>
      <c r="L29" s="750"/>
      <c r="M29" s="836"/>
      <c r="N29" s="751">
        <f>ROUND(K29,2)</f>
        <v>5270.79</v>
      </c>
      <c r="O29" s="119"/>
      <c r="P29" s="119"/>
      <c r="Q29" s="119"/>
    </row>
    <row r="30" spans="1:17" ht="21" thickBot="1" x14ac:dyDescent="0.3">
      <c r="A30" s="34">
        <v>2</v>
      </c>
      <c r="B30" s="293"/>
      <c r="C30" s="729"/>
      <c r="D30" s="701" t="s">
        <v>16</v>
      </c>
      <c r="E30" s="752" t="s">
        <v>31</v>
      </c>
      <c r="F30" s="753">
        <v>1</v>
      </c>
      <c r="G30" s="119"/>
      <c r="H30" s="754">
        <v>43806</v>
      </c>
      <c r="I30" s="748"/>
      <c r="J30" s="832"/>
      <c r="K30" s="749">
        <f t="shared" ref="K30:K32" si="1">(L$7/K$7)*H30</f>
        <v>46977.033618709538</v>
      </c>
      <c r="L30" s="750"/>
      <c r="M30" s="836"/>
      <c r="N30" s="751">
        <f t="shared" ref="N30:N46" si="2">ROUND(K30,2)</f>
        <v>46977.03</v>
      </c>
      <c r="O30" s="119"/>
      <c r="P30" s="119"/>
      <c r="Q30" s="119"/>
    </row>
    <row r="31" spans="1:17" ht="21" thickBot="1" x14ac:dyDescent="0.3">
      <c r="A31" s="34">
        <v>3</v>
      </c>
      <c r="B31" s="293"/>
      <c r="C31" s="729"/>
      <c r="D31" s="701" t="s">
        <v>17</v>
      </c>
      <c r="E31" s="752" t="s">
        <v>31</v>
      </c>
      <c r="F31" s="753">
        <v>1</v>
      </c>
      <c r="G31" s="119"/>
      <c r="H31" s="754">
        <v>5022</v>
      </c>
      <c r="I31" s="748"/>
      <c r="J31" s="832"/>
      <c r="K31" s="749">
        <f t="shared" si="1"/>
        <v>5385.5330966798911</v>
      </c>
      <c r="L31" s="750"/>
      <c r="M31" s="836"/>
      <c r="N31" s="751">
        <f t="shared" si="2"/>
        <v>5385.53</v>
      </c>
      <c r="O31" s="119"/>
      <c r="P31" s="119"/>
      <c r="Q31" s="119"/>
    </row>
    <row r="32" spans="1:17" ht="21" thickBot="1" x14ac:dyDescent="0.3">
      <c r="A32" s="34">
        <v>4</v>
      </c>
      <c r="B32" s="293"/>
      <c r="C32" s="729"/>
      <c r="D32" s="701" t="s">
        <v>18</v>
      </c>
      <c r="E32" s="752" t="s">
        <v>31</v>
      </c>
      <c r="F32" s="753">
        <v>1</v>
      </c>
      <c r="G32" s="119"/>
      <c r="H32" s="754">
        <v>4274</v>
      </c>
      <c r="I32" s="748"/>
      <c r="J32" s="832"/>
      <c r="K32" s="749">
        <f t="shared" si="1"/>
        <v>4583.3867891696245</v>
      </c>
      <c r="L32" s="750"/>
      <c r="M32" s="836"/>
      <c r="N32" s="751">
        <f t="shared" si="2"/>
        <v>4583.3900000000003</v>
      </c>
      <c r="O32" s="119"/>
      <c r="P32" s="119"/>
      <c r="Q32" s="119"/>
    </row>
    <row r="33" spans="1:17" ht="41.25" thickBot="1" x14ac:dyDescent="0.3">
      <c r="A33" s="34">
        <v>5</v>
      </c>
      <c r="B33" s="293"/>
      <c r="C33" s="729"/>
      <c r="D33" s="701" t="s">
        <v>19</v>
      </c>
      <c r="E33" s="752" t="s">
        <v>31</v>
      </c>
      <c r="F33" s="753">
        <v>1</v>
      </c>
      <c r="G33" s="119"/>
      <c r="H33" s="754">
        <v>3633</v>
      </c>
      <c r="I33" s="748"/>
      <c r="J33" s="832"/>
      <c r="K33" s="749">
        <f>(L$7/K$7)*H33</f>
        <v>3895.9860096053453</v>
      </c>
      <c r="L33" s="750"/>
      <c r="M33" s="836"/>
      <c r="N33" s="751">
        <f t="shared" si="2"/>
        <v>3895.99</v>
      </c>
      <c r="O33" s="119"/>
      <c r="P33" s="119"/>
      <c r="Q33" s="119"/>
    </row>
    <row r="34" spans="1:17" ht="21" thickBot="1" x14ac:dyDescent="0.3">
      <c r="A34" s="34">
        <v>6</v>
      </c>
      <c r="B34" s="293"/>
      <c r="C34" s="729"/>
      <c r="D34" s="701" t="s">
        <v>20</v>
      </c>
      <c r="E34" s="752" t="s">
        <v>31</v>
      </c>
      <c r="F34" s="753">
        <v>1</v>
      </c>
      <c r="G34" s="119"/>
      <c r="H34" s="754">
        <v>3633</v>
      </c>
      <c r="I34" s="748"/>
      <c r="J34" s="832"/>
      <c r="K34" s="749">
        <f t="shared" ref="K34:K46" si="3">(L$7/K$7)*H34</f>
        <v>3895.9860096053453</v>
      </c>
      <c r="L34" s="750"/>
      <c r="M34" s="836"/>
      <c r="N34" s="751">
        <f t="shared" si="2"/>
        <v>3895.99</v>
      </c>
      <c r="O34" s="119"/>
      <c r="P34" s="119"/>
      <c r="Q34" s="119"/>
    </row>
    <row r="35" spans="1:17" ht="21" thickBot="1" x14ac:dyDescent="0.3">
      <c r="A35" s="34">
        <v>7</v>
      </c>
      <c r="B35" s="293"/>
      <c r="C35" s="729"/>
      <c r="D35" s="701" t="s">
        <v>21</v>
      </c>
      <c r="E35" s="752" t="s">
        <v>31</v>
      </c>
      <c r="F35" s="753">
        <v>1</v>
      </c>
      <c r="G35" s="119"/>
      <c r="H35" s="754">
        <v>3633</v>
      </c>
      <c r="I35" s="748"/>
      <c r="J35" s="832"/>
      <c r="K35" s="749">
        <f t="shared" si="3"/>
        <v>3895.9860096053453</v>
      </c>
      <c r="L35" s="750"/>
      <c r="M35" s="836"/>
      <c r="N35" s="751">
        <f t="shared" si="2"/>
        <v>3895.99</v>
      </c>
      <c r="O35" s="119"/>
      <c r="P35" s="119"/>
      <c r="Q35" s="119"/>
    </row>
    <row r="36" spans="1:17" ht="33.75" customHeight="1" thickBot="1" x14ac:dyDescent="0.3">
      <c r="A36" s="34">
        <v>8</v>
      </c>
      <c r="B36" s="293"/>
      <c r="C36" s="729"/>
      <c r="D36" s="701" t="s">
        <v>22</v>
      </c>
      <c r="E36" s="752" t="s">
        <v>31</v>
      </c>
      <c r="F36" s="753">
        <v>1</v>
      </c>
      <c r="G36" s="755"/>
      <c r="H36" s="754">
        <v>2992</v>
      </c>
      <c r="I36" s="748"/>
      <c r="J36" s="832"/>
      <c r="K36" s="749">
        <f t="shared" si="3"/>
        <v>3208.5852300410661</v>
      </c>
      <c r="L36" s="750"/>
      <c r="M36" s="836"/>
      <c r="N36" s="751">
        <f t="shared" si="2"/>
        <v>3208.59</v>
      </c>
    </row>
    <row r="37" spans="1:17" ht="36" customHeight="1" thickBot="1" x14ac:dyDescent="0.3">
      <c r="A37" s="34">
        <v>9</v>
      </c>
      <c r="B37" s="293"/>
      <c r="C37" s="729"/>
      <c r="D37" s="701" t="s">
        <v>23</v>
      </c>
      <c r="E37" s="752" t="s">
        <v>31</v>
      </c>
      <c r="F37" s="753">
        <v>1</v>
      </c>
      <c r="G37" s="755"/>
      <c r="H37" s="754">
        <v>3740</v>
      </c>
      <c r="I37" s="748"/>
      <c r="J37" s="832"/>
      <c r="K37" s="749">
        <f t="shared" si="3"/>
        <v>4010.7315375513326</v>
      </c>
      <c r="L37" s="750"/>
      <c r="M37" s="836"/>
      <c r="N37" s="751">
        <f t="shared" si="2"/>
        <v>4010.73</v>
      </c>
    </row>
    <row r="38" spans="1:17" ht="21" thickBot="1" x14ac:dyDescent="0.3">
      <c r="A38" s="34">
        <v>10</v>
      </c>
      <c r="B38" s="293"/>
      <c r="C38" s="729"/>
      <c r="D38" s="701" t="s">
        <v>24</v>
      </c>
      <c r="E38" s="752" t="s">
        <v>31</v>
      </c>
      <c r="F38" s="753">
        <v>1</v>
      </c>
      <c r="G38" s="755"/>
      <c r="H38" s="754">
        <v>2564</v>
      </c>
      <c r="I38" s="748"/>
      <c r="J38" s="832"/>
      <c r="K38" s="749">
        <f t="shared" si="3"/>
        <v>2749.6031182571169</v>
      </c>
      <c r="L38" s="750"/>
      <c r="M38" s="836"/>
      <c r="N38" s="751">
        <f t="shared" si="2"/>
        <v>2749.6</v>
      </c>
    </row>
    <row r="39" spans="1:17" ht="21" thickBot="1" x14ac:dyDescent="0.3">
      <c r="A39" s="34">
        <v>11</v>
      </c>
      <c r="B39" s="293"/>
      <c r="C39" s="729"/>
      <c r="D39" s="701" t="s">
        <v>25</v>
      </c>
      <c r="E39" s="752" t="s">
        <v>31</v>
      </c>
      <c r="F39" s="753">
        <v>1</v>
      </c>
      <c r="G39" s="755"/>
      <c r="H39" s="754">
        <v>2564</v>
      </c>
      <c r="I39" s="748"/>
      <c r="J39" s="832"/>
      <c r="K39" s="749">
        <f t="shared" si="3"/>
        <v>2749.6031182571169</v>
      </c>
      <c r="L39" s="750"/>
      <c r="M39" s="836"/>
      <c r="N39" s="751">
        <f t="shared" si="2"/>
        <v>2749.6</v>
      </c>
    </row>
    <row r="40" spans="1:17" ht="61.5" thickBot="1" x14ac:dyDescent="0.3">
      <c r="A40" s="34">
        <v>12</v>
      </c>
      <c r="B40" s="293"/>
      <c r="C40" s="729"/>
      <c r="D40" s="701" t="s">
        <v>26</v>
      </c>
      <c r="E40" s="752" t="s">
        <v>31</v>
      </c>
      <c r="F40" s="753">
        <v>1</v>
      </c>
      <c r="G40" s="755"/>
      <c r="H40" s="754">
        <v>48080</v>
      </c>
      <c r="I40" s="748"/>
      <c r="J40" s="832"/>
      <c r="K40" s="749">
        <f t="shared" si="3"/>
        <v>51560.420407879166</v>
      </c>
      <c r="L40" s="750"/>
      <c r="M40" s="836"/>
      <c r="N40" s="751">
        <f t="shared" si="2"/>
        <v>51560.42</v>
      </c>
    </row>
    <row r="41" spans="1:17" ht="21" thickBot="1" x14ac:dyDescent="0.3">
      <c r="A41" s="34">
        <v>13</v>
      </c>
      <c r="B41" s="293"/>
      <c r="C41" s="729"/>
      <c r="D41" s="701" t="s">
        <v>11</v>
      </c>
      <c r="E41" s="752" t="s">
        <v>31</v>
      </c>
      <c r="F41" s="753">
        <v>1</v>
      </c>
      <c r="G41" s="755"/>
      <c r="H41" s="754">
        <v>59832</v>
      </c>
      <c r="I41" s="748"/>
      <c r="J41" s="832"/>
      <c r="K41" s="749">
        <f t="shared" si="3"/>
        <v>64163.125495928165</v>
      </c>
      <c r="L41" s="750"/>
      <c r="M41" s="836"/>
      <c r="N41" s="751">
        <f t="shared" si="2"/>
        <v>64163.13</v>
      </c>
    </row>
    <row r="42" spans="1:17" ht="21" thickBot="1" x14ac:dyDescent="0.3">
      <c r="A42" s="34">
        <v>14</v>
      </c>
      <c r="B42" s="293"/>
      <c r="C42" s="729"/>
      <c r="D42" s="701" t="s">
        <v>12</v>
      </c>
      <c r="E42" s="752" t="s">
        <v>31</v>
      </c>
      <c r="F42" s="753">
        <v>1</v>
      </c>
      <c r="G42" s="755"/>
      <c r="H42" s="754">
        <v>80133</v>
      </c>
      <c r="I42" s="748"/>
      <c r="J42" s="832"/>
      <c r="K42" s="749">
        <f t="shared" si="3"/>
        <v>85933.676550428063</v>
      </c>
      <c r="L42" s="750"/>
      <c r="M42" s="836"/>
      <c r="N42" s="751">
        <f t="shared" si="2"/>
        <v>85933.68</v>
      </c>
    </row>
    <row r="43" spans="1:17" ht="41.25" thickBot="1" x14ac:dyDescent="0.3">
      <c r="A43" s="34">
        <v>15</v>
      </c>
      <c r="B43" s="293"/>
      <c r="C43" s="729"/>
      <c r="D43" s="701" t="s">
        <v>27</v>
      </c>
      <c r="E43" s="752" t="s">
        <v>31</v>
      </c>
      <c r="F43" s="753">
        <v>1</v>
      </c>
      <c r="G43" s="755"/>
      <c r="H43" s="754">
        <v>5449</v>
      </c>
      <c r="I43" s="748"/>
      <c r="J43" s="832"/>
      <c r="K43" s="749">
        <f t="shared" si="3"/>
        <v>5843.4428203521957</v>
      </c>
      <c r="L43" s="750"/>
      <c r="M43" s="836"/>
      <c r="N43" s="751">
        <f>ROUND(K43,2)</f>
        <v>5843.44</v>
      </c>
    </row>
    <row r="44" spans="1:17" ht="21" thickBot="1" x14ac:dyDescent="0.3">
      <c r="A44" s="34">
        <v>16</v>
      </c>
      <c r="B44" s="293"/>
      <c r="C44" s="729"/>
      <c r="D44" s="701" t="s">
        <v>28</v>
      </c>
      <c r="E44" s="752" t="s">
        <v>31</v>
      </c>
      <c r="F44" s="753">
        <v>1</v>
      </c>
      <c r="G44" s="755"/>
      <c r="H44" s="754">
        <v>43806</v>
      </c>
      <c r="I44" s="748"/>
      <c r="J44" s="832"/>
      <c r="K44" s="749">
        <f t="shared" si="3"/>
        <v>46977.033618709538</v>
      </c>
      <c r="L44" s="750"/>
      <c r="M44" s="836"/>
      <c r="N44" s="751">
        <f t="shared" si="2"/>
        <v>46977.03</v>
      </c>
    </row>
    <row r="45" spans="1:17" ht="41.25" thickBot="1" x14ac:dyDescent="0.3">
      <c r="A45" s="34">
        <v>17</v>
      </c>
      <c r="B45" s="293"/>
      <c r="C45" s="729"/>
      <c r="D45" s="701" t="s">
        <v>139</v>
      </c>
      <c r="E45" s="752" t="s">
        <v>31</v>
      </c>
      <c r="F45" s="753">
        <v>1</v>
      </c>
      <c r="G45" s="755"/>
      <c r="H45" s="754">
        <v>22437</v>
      </c>
      <c r="I45" s="748"/>
      <c r="J45" s="832"/>
      <c r="K45" s="749">
        <f t="shared" si="3"/>
        <v>24061.172060973062</v>
      </c>
      <c r="L45" s="750"/>
      <c r="M45" s="836"/>
      <c r="N45" s="751">
        <f t="shared" si="2"/>
        <v>24061.17</v>
      </c>
    </row>
    <row r="46" spans="1:17" ht="21" thickBot="1" x14ac:dyDescent="0.3">
      <c r="A46" s="34">
        <v>18</v>
      </c>
      <c r="B46" s="293"/>
      <c r="C46" s="733"/>
      <c r="D46" s="701" t="s">
        <v>14</v>
      </c>
      <c r="E46" s="756" t="s">
        <v>31</v>
      </c>
      <c r="F46" s="757">
        <v>1</v>
      </c>
      <c r="G46" s="755"/>
      <c r="H46" s="754">
        <v>63145</v>
      </c>
      <c r="I46" s="748"/>
      <c r="J46" s="832"/>
      <c r="K46" s="749">
        <f t="shared" si="3"/>
        <v>67715.94730980719</v>
      </c>
      <c r="L46" s="750"/>
      <c r="M46" s="836"/>
      <c r="N46" s="751">
        <f t="shared" si="2"/>
        <v>67715.95</v>
      </c>
    </row>
    <row r="47" spans="1:17" ht="21" thickBot="1" x14ac:dyDescent="0.3">
      <c r="A47" s="33"/>
      <c r="B47" s="332"/>
      <c r="C47" s="740" t="s">
        <v>114</v>
      </c>
      <c r="D47" s="741"/>
      <c r="E47" s="741"/>
      <c r="F47" s="742"/>
      <c r="G47" s="755"/>
      <c r="H47" s="755"/>
      <c r="I47" s="755"/>
      <c r="J47" s="837"/>
      <c r="K47" s="755"/>
      <c r="L47" s="755"/>
      <c r="M47" s="837"/>
      <c r="N47" s="755"/>
    </row>
    <row r="48" spans="1:17" x14ac:dyDescent="0.25">
      <c r="C48" s="755"/>
      <c r="D48" s="755"/>
      <c r="E48" s="755"/>
      <c r="F48" s="755"/>
      <c r="G48" s="755"/>
      <c r="H48" s="755"/>
      <c r="I48" s="755"/>
      <c r="J48" s="837"/>
      <c r="K48" s="755"/>
      <c r="L48" s="755"/>
      <c r="M48" s="837"/>
      <c r="N48" s="755"/>
    </row>
    <row r="49" spans="1:14" ht="15.75" thickBot="1" x14ac:dyDescent="0.3">
      <c r="C49" s="755"/>
      <c r="D49" s="755"/>
      <c r="E49" s="755"/>
      <c r="F49" s="755"/>
      <c r="G49" s="755"/>
      <c r="H49" s="755"/>
      <c r="I49" s="755"/>
      <c r="J49" s="837"/>
      <c r="K49" s="755"/>
      <c r="L49" s="755"/>
      <c r="M49" s="837"/>
      <c r="N49" s="755"/>
    </row>
    <row r="50" spans="1:14" ht="53.25" customHeight="1" thickBot="1" x14ac:dyDescent="0.3">
      <c r="C50" s="146"/>
      <c r="D50" s="697" t="s">
        <v>182</v>
      </c>
      <c r="E50" s="698"/>
      <c r="F50" s="698"/>
      <c r="G50" s="698"/>
      <c r="H50" s="698"/>
      <c r="I50" s="698"/>
      <c r="J50" s="698"/>
      <c r="K50" s="698"/>
      <c r="L50" s="698"/>
      <c r="M50" s="698"/>
      <c r="N50" s="699"/>
    </row>
    <row r="51" spans="1:14" x14ac:dyDescent="0.25">
      <c r="A51" s="286" t="s">
        <v>0</v>
      </c>
      <c r="B51" s="286" t="s">
        <v>4</v>
      </c>
      <c r="C51" s="758"/>
      <c r="D51" s="758" t="s">
        <v>1</v>
      </c>
      <c r="E51" s="759" t="s">
        <v>30</v>
      </c>
      <c r="F51" s="759" t="s">
        <v>29</v>
      </c>
      <c r="G51" s="755"/>
      <c r="H51" s="755"/>
      <c r="I51" s="755"/>
      <c r="J51" s="837"/>
      <c r="K51" s="755"/>
      <c r="L51" s="755"/>
      <c r="M51" s="837"/>
      <c r="N51" s="755"/>
    </row>
    <row r="52" spans="1:14" ht="39.75" customHeight="1" thickBot="1" x14ac:dyDescent="0.3">
      <c r="A52" s="287"/>
      <c r="B52" s="288"/>
      <c r="C52" s="760"/>
      <c r="D52" s="760"/>
      <c r="E52" s="761"/>
      <c r="F52" s="761"/>
      <c r="G52" s="755"/>
      <c r="H52" s="755"/>
      <c r="I52" s="755"/>
      <c r="J52" s="837"/>
      <c r="K52" s="755"/>
      <c r="L52" s="755"/>
      <c r="M52" s="837"/>
      <c r="N52" s="755"/>
    </row>
    <row r="53" spans="1:14" ht="33" customHeight="1" thickBot="1" x14ac:dyDescent="0.3">
      <c r="A53" s="48">
        <v>1</v>
      </c>
      <c r="B53" s="291" t="s">
        <v>142</v>
      </c>
      <c r="C53" s="762" t="s">
        <v>126</v>
      </c>
      <c r="D53" s="701" t="s">
        <v>2</v>
      </c>
      <c r="E53" s="724" t="s">
        <v>31</v>
      </c>
      <c r="F53" s="724">
        <v>1</v>
      </c>
      <c r="G53" s="755"/>
      <c r="H53" s="817">
        <v>75000</v>
      </c>
      <c r="I53" s="818"/>
      <c r="J53" s="838"/>
      <c r="K53" s="707">
        <f>(L$7/K$7)*H53</f>
        <v>80429.108373355601</v>
      </c>
      <c r="L53" s="708"/>
      <c r="M53" s="838"/>
      <c r="N53" s="819">
        <f>ROUND(K53,0)</f>
        <v>80429</v>
      </c>
    </row>
    <row r="54" spans="1:14" ht="63" customHeight="1" thickBot="1" x14ac:dyDescent="0.3">
      <c r="A54" s="48">
        <v>2</v>
      </c>
      <c r="B54" s="292"/>
      <c r="C54" s="710"/>
      <c r="D54" s="701" t="s">
        <v>32</v>
      </c>
      <c r="E54" s="733"/>
      <c r="F54" s="733"/>
      <c r="G54" s="755"/>
      <c r="H54" s="820"/>
      <c r="I54" s="821"/>
      <c r="J54" s="838"/>
      <c r="K54" s="714"/>
      <c r="L54" s="715"/>
      <c r="M54" s="838"/>
      <c r="N54" s="822"/>
    </row>
    <row r="55" spans="1:14" ht="21" thickBot="1" x14ac:dyDescent="0.3">
      <c r="A55" s="302"/>
      <c r="B55" s="293"/>
      <c r="C55" s="740" t="s">
        <v>107</v>
      </c>
      <c r="D55" s="741"/>
      <c r="E55" s="741"/>
      <c r="F55" s="742"/>
      <c r="G55" s="755"/>
      <c r="H55" s="755"/>
      <c r="I55" s="755"/>
      <c r="J55" s="837"/>
      <c r="K55" s="755"/>
      <c r="L55" s="755"/>
      <c r="M55" s="837"/>
      <c r="N55" s="755"/>
    </row>
    <row r="56" spans="1:14" ht="21" thickBot="1" x14ac:dyDescent="0.3">
      <c r="A56" s="302"/>
      <c r="B56" s="293"/>
      <c r="C56" s="767"/>
      <c r="D56" s="768"/>
      <c r="E56" s="768"/>
      <c r="F56" s="768"/>
      <c r="G56" s="755"/>
      <c r="H56" s="755"/>
      <c r="I56" s="755"/>
      <c r="J56" s="837"/>
      <c r="K56" s="755"/>
      <c r="L56" s="755"/>
      <c r="M56" s="837"/>
      <c r="N56" s="755"/>
    </row>
    <row r="57" spans="1:14" ht="21" thickBot="1" x14ac:dyDescent="0.3">
      <c r="A57" s="48">
        <v>1</v>
      </c>
      <c r="B57" s="292"/>
      <c r="C57" s="769" t="s">
        <v>127</v>
      </c>
      <c r="D57" s="701" t="s">
        <v>96</v>
      </c>
      <c r="E57" s="770" t="s">
        <v>31</v>
      </c>
      <c r="F57" s="724">
        <v>1</v>
      </c>
      <c r="G57" s="755"/>
      <c r="H57" s="736">
        <v>794913</v>
      </c>
      <c r="I57" s="736"/>
      <c r="J57" s="845"/>
      <c r="K57" s="737">
        <f>(L$7/K$7)*H57</f>
        <v>852455.25099185633</v>
      </c>
      <c r="L57" s="737"/>
      <c r="M57" s="834"/>
      <c r="N57" s="727">
        <f>ROUND(K57,2)</f>
        <v>852455.25</v>
      </c>
    </row>
    <row r="58" spans="1:14" ht="61.5" thickBot="1" x14ac:dyDescent="0.3">
      <c r="A58" s="48">
        <v>2</v>
      </c>
      <c r="B58" s="292"/>
      <c r="C58" s="771"/>
      <c r="D58" s="701" t="s">
        <v>33</v>
      </c>
      <c r="E58" s="772"/>
      <c r="F58" s="729"/>
      <c r="G58" s="755"/>
      <c r="H58" s="736"/>
      <c r="I58" s="736"/>
      <c r="J58" s="844"/>
      <c r="K58" s="738"/>
      <c r="L58" s="738"/>
      <c r="M58" s="835"/>
      <c r="N58" s="731"/>
    </row>
    <row r="59" spans="1:14" ht="61.5" thickBot="1" x14ac:dyDescent="0.3">
      <c r="A59" s="48">
        <v>3</v>
      </c>
      <c r="B59" s="292"/>
      <c r="C59" s="771"/>
      <c r="D59" s="701" t="s">
        <v>68</v>
      </c>
      <c r="E59" s="772"/>
      <c r="F59" s="729"/>
      <c r="G59" s="755"/>
      <c r="H59" s="736"/>
      <c r="I59" s="736"/>
      <c r="J59" s="844"/>
      <c r="K59" s="738"/>
      <c r="L59" s="738"/>
      <c r="M59" s="835"/>
      <c r="N59" s="731"/>
    </row>
    <row r="60" spans="1:14" ht="21" thickBot="1" x14ac:dyDescent="0.3">
      <c r="A60" s="48">
        <v>4</v>
      </c>
      <c r="B60" s="292"/>
      <c r="C60" s="771"/>
      <c r="D60" s="701" t="s">
        <v>7</v>
      </c>
      <c r="E60" s="772"/>
      <c r="F60" s="729"/>
      <c r="G60" s="755"/>
      <c r="H60" s="736"/>
      <c r="I60" s="736"/>
      <c r="J60" s="844"/>
      <c r="K60" s="738"/>
      <c r="L60" s="738"/>
      <c r="M60" s="835"/>
      <c r="N60" s="731"/>
    </row>
    <row r="61" spans="1:14" ht="21" thickBot="1" x14ac:dyDescent="0.3">
      <c r="A61" s="48">
        <v>5</v>
      </c>
      <c r="B61" s="292"/>
      <c r="C61" s="771"/>
      <c r="D61" s="701" t="s">
        <v>8</v>
      </c>
      <c r="E61" s="772"/>
      <c r="F61" s="729"/>
      <c r="G61" s="755"/>
      <c r="H61" s="736"/>
      <c r="I61" s="736"/>
      <c r="J61" s="844"/>
      <c r="K61" s="738"/>
      <c r="L61" s="738"/>
      <c r="M61" s="835"/>
      <c r="N61" s="731"/>
    </row>
    <row r="62" spans="1:14" ht="61.5" thickBot="1" x14ac:dyDescent="0.3">
      <c r="A62" s="48">
        <v>6</v>
      </c>
      <c r="B62" s="292"/>
      <c r="C62" s="771"/>
      <c r="D62" s="701" t="s">
        <v>34</v>
      </c>
      <c r="E62" s="772"/>
      <c r="F62" s="729"/>
      <c r="G62" s="755"/>
      <c r="H62" s="736"/>
      <c r="I62" s="736"/>
      <c r="J62" s="844"/>
      <c r="K62" s="738"/>
      <c r="L62" s="738"/>
      <c r="M62" s="835"/>
      <c r="N62" s="731"/>
    </row>
    <row r="63" spans="1:14" ht="81.75" thickBot="1" x14ac:dyDescent="0.3">
      <c r="A63" s="48">
        <v>7</v>
      </c>
      <c r="B63" s="292"/>
      <c r="C63" s="771"/>
      <c r="D63" s="701" t="s">
        <v>35</v>
      </c>
      <c r="E63" s="772"/>
      <c r="F63" s="729"/>
      <c r="G63" s="755"/>
      <c r="H63" s="736"/>
      <c r="I63" s="736"/>
      <c r="J63" s="844"/>
      <c r="K63" s="738"/>
      <c r="L63" s="738"/>
      <c r="M63" s="835"/>
      <c r="N63" s="731"/>
    </row>
    <row r="64" spans="1:14" ht="61.5" thickBot="1" x14ac:dyDescent="0.3">
      <c r="A64" s="48">
        <v>8</v>
      </c>
      <c r="B64" s="292"/>
      <c r="C64" s="771"/>
      <c r="D64" s="701" t="s">
        <v>10</v>
      </c>
      <c r="E64" s="772"/>
      <c r="F64" s="729"/>
      <c r="G64" s="755"/>
      <c r="H64" s="736"/>
      <c r="I64" s="736"/>
      <c r="J64" s="844"/>
      <c r="K64" s="738"/>
      <c r="L64" s="738"/>
      <c r="M64" s="835"/>
      <c r="N64" s="731"/>
    </row>
    <row r="65" spans="1:14" ht="21" thickBot="1" x14ac:dyDescent="0.3">
      <c r="A65" s="48">
        <v>9</v>
      </c>
      <c r="B65" s="292"/>
      <c r="C65" s="771"/>
      <c r="D65" s="701" t="s">
        <v>36</v>
      </c>
      <c r="E65" s="772"/>
      <c r="F65" s="729"/>
      <c r="G65" s="755"/>
      <c r="H65" s="736"/>
      <c r="I65" s="736"/>
      <c r="J65" s="844"/>
      <c r="K65" s="738"/>
      <c r="L65" s="738"/>
      <c r="M65" s="835"/>
      <c r="N65" s="731"/>
    </row>
    <row r="66" spans="1:14" ht="41.25" thickBot="1" x14ac:dyDescent="0.3">
      <c r="A66" s="48">
        <v>10</v>
      </c>
      <c r="B66" s="292"/>
      <c r="C66" s="771"/>
      <c r="D66" s="701" t="s">
        <v>37</v>
      </c>
      <c r="E66" s="772"/>
      <c r="F66" s="729"/>
      <c r="G66" s="755"/>
      <c r="H66" s="736"/>
      <c r="I66" s="736"/>
      <c r="J66" s="844"/>
      <c r="K66" s="738"/>
      <c r="L66" s="738"/>
      <c r="M66" s="835"/>
      <c r="N66" s="731"/>
    </row>
    <row r="67" spans="1:14" ht="41.25" thickBot="1" x14ac:dyDescent="0.3">
      <c r="A67" s="48">
        <v>11</v>
      </c>
      <c r="B67" s="292"/>
      <c r="C67" s="771"/>
      <c r="D67" s="701" t="s">
        <v>38</v>
      </c>
      <c r="E67" s="772"/>
      <c r="F67" s="729"/>
      <c r="G67" s="755"/>
      <c r="H67" s="823"/>
      <c r="I67" s="823"/>
      <c r="J67" s="844"/>
      <c r="K67" s="738"/>
      <c r="L67" s="738"/>
      <c r="M67" s="835"/>
      <c r="N67" s="735"/>
    </row>
    <row r="68" spans="1:14" ht="41.25" thickBot="1" x14ac:dyDescent="0.3">
      <c r="A68" s="48">
        <v>12</v>
      </c>
      <c r="B68" s="292"/>
      <c r="C68" s="771"/>
      <c r="D68" s="773" t="s">
        <v>39</v>
      </c>
      <c r="E68" s="772"/>
      <c r="F68" s="729"/>
      <c r="G68" s="755"/>
      <c r="H68" s="736">
        <v>630477</v>
      </c>
      <c r="I68" s="736"/>
      <c r="J68" s="844"/>
      <c r="K68" s="824">
        <f>(L$7/K$7)*H68</f>
        <v>676116.0394654416</v>
      </c>
      <c r="L68" s="824"/>
      <c r="M68" s="835"/>
      <c r="N68" s="727">
        <f>ROUND(K68,2)</f>
        <v>676116.04</v>
      </c>
    </row>
    <row r="69" spans="1:14" ht="41.25" thickBot="1" x14ac:dyDescent="0.3">
      <c r="A69" s="48">
        <v>13</v>
      </c>
      <c r="B69" s="292"/>
      <c r="C69" s="771"/>
      <c r="D69" s="775" t="s">
        <v>40</v>
      </c>
      <c r="E69" s="772"/>
      <c r="F69" s="729"/>
      <c r="G69" s="755"/>
      <c r="H69" s="736"/>
      <c r="I69" s="736"/>
      <c r="J69" s="845"/>
      <c r="K69" s="824"/>
      <c r="L69" s="824"/>
      <c r="M69" s="834"/>
      <c r="N69" s="731"/>
    </row>
    <row r="70" spans="1:14" ht="41.25" thickBot="1" x14ac:dyDescent="0.3">
      <c r="A70" s="48">
        <v>14</v>
      </c>
      <c r="B70" s="292"/>
      <c r="C70" s="771"/>
      <c r="D70" s="773" t="s">
        <v>41</v>
      </c>
      <c r="E70" s="772"/>
      <c r="F70" s="729"/>
      <c r="G70" s="755"/>
      <c r="H70" s="736"/>
      <c r="I70" s="736"/>
      <c r="J70" s="844"/>
      <c r="K70" s="824"/>
      <c r="L70" s="824"/>
      <c r="M70" s="835"/>
      <c r="N70" s="731"/>
    </row>
    <row r="71" spans="1:14" ht="81.75" thickBot="1" x14ac:dyDescent="0.3">
      <c r="A71" s="48">
        <v>15</v>
      </c>
      <c r="B71" s="292"/>
      <c r="C71" s="771"/>
      <c r="D71" s="773" t="s">
        <v>42</v>
      </c>
      <c r="E71" s="772"/>
      <c r="F71" s="729"/>
      <c r="G71" s="755"/>
      <c r="H71" s="736"/>
      <c r="I71" s="736"/>
      <c r="J71" s="846"/>
      <c r="K71" s="824"/>
      <c r="L71" s="824"/>
      <c r="M71" s="839"/>
      <c r="N71" s="731"/>
    </row>
    <row r="72" spans="1:14" ht="61.5" thickBot="1" x14ac:dyDescent="0.3">
      <c r="A72" s="48">
        <v>16</v>
      </c>
      <c r="B72" s="292"/>
      <c r="C72" s="771"/>
      <c r="D72" s="775" t="s">
        <v>43</v>
      </c>
      <c r="E72" s="772"/>
      <c r="F72" s="729"/>
      <c r="G72" s="755"/>
      <c r="H72" s="736"/>
      <c r="I72" s="736"/>
      <c r="J72" s="846"/>
      <c r="K72" s="824"/>
      <c r="L72" s="824"/>
      <c r="M72" s="839"/>
      <c r="N72" s="731"/>
    </row>
    <row r="73" spans="1:14" ht="41.25" thickBot="1" x14ac:dyDescent="0.3">
      <c r="A73" s="48">
        <v>17</v>
      </c>
      <c r="B73" s="292"/>
      <c r="C73" s="771"/>
      <c r="D73" s="773" t="s">
        <v>44</v>
      </c>
      <c r="E73" s="772"/>
      <c r="F73" s="729"/>
      <c r="G73" s="755"/>
      <c r="H73" s="736"/>
      <c r="I73" s="736"/>
      <c r="J73" s="846"/>
      <c r="K73" s="824"/>
      <c r="L73" s="824"/>
      <c r="M73" s="839"/>
      <c r="N73" s="731"/>
    </row>
    <row r="74" spans="1:14" ht="41.25" thickBot="1" x14ac:dyDescent="0.3">
      <c r="A74" s="48">
        <v>18</v>
      </c>
      <c r="B74" s="292"/>
      <c r="C74" s="776"/>
      <c r="D74" s="777" t="s">
        <v>45</v>
      </c>
      <c r="E74" s="778"/>
      <c r="F74" s="733"/>
      <c r="G74" s="755"/>
      <c r="H74" s="736"/>
      <c r="I74" s="736"/>
      <c r="J74" s="846"/>
      <c r="K74" s="824"/>
      <c r="L74" s="824"/>
      <c r="M74" s="839"/>
      <c r="N74" s="735"/>
    </row>
    <row r="75" spans="1:14" ht="46.5" customHeight="1" thickBot="1" x14ac:dyDescent="0.3">
      <c r="A75" s="274"/>
      <c r="B75" s="293"/>
      <c r="C75" s="740" t="s">
        <v>115</v>
      </c>
      <c r="D75" s="741"/>
      <c r="E75" s="741"/>
      <c r="F75" s="742"/>
      <c r="G75" s="755"/>
      <c r="H75" s="755"/>
      <c r="I75" s="755"/>
      <c r="J75" s="837"/>
      <c r="K75" s="755"/>
      <c r="L75" s="755"/>
      <c r="M75" s="837"/>
      <c r="N75" s="755"/>
    </row>
    <row r="76" spans="1:14" ht="21" thickBot="1" x14ac:dyDescent="0.3">
      <c r="A76" s="265"/>
      <c r="B76" s="293"/>
      <c r="C76" s="721"/>
      <c r="D76" s="779"/>
      <c r="E76" s="780"/>
      <c r="F76" s="780"/>
      <c r="G76" s="755"/>
      <c r="H76" s="755"/>
      <c r="I76" s="755"/>
      <c r="J76" s="837"/>
      <c r="K76" s="755"/>
      <c r="L76" s="755"/>
      <c r="M76" s="837"/>
      <c r="N76" s="755"/>
    </row>
    <row r="77" spans="1:14" ht="21" thickBot="1" x14ac:dyDescent="0.3">
      <c r="A77" s="48">
        <v>1</v>
      </c>
      <c r="B77" s="294"/>
      <c r="C77" s="781" t="s">
        <v>116</v>
      </c>
      <c r="D77" s="701" t="s">
        <v>46</v>
      </c>
      <c r="E77" s="782" t="s">
        <v>31</v>
      </c>
      <c r="F77" s="782">
        <v>1</v>
      </c>
      <c r="G77" s="755"/>
      <c r="H77" s="827">
        <v>6304</v>
      </c>
      <c r="I77" s="826"/>
      <c r="J77" s="834"/>
      <c r="K77" s="774">
        <f t="shared" ref="K77" si="4">(L$7/K$7)*H77</f>
        <v>6760.3346558084495</v>
      </c>
      <c r="L77" s="774"/>
      <c r="M77" s="834"/>
      <c r="N77" s="751">
        <f t="shared" ref="N77" si="5">ROUND(K77,2)</f>
        <v>6760.33</v>
      </c>
    </row>
    <row r="78" spans="1:14" ht="21" thickBot="1" x14ac:dyDescent="0.3">
      <c r="A78" s="48">
        <v>2</v>
      </c>
      <c r="B78" s="294"/>
      <c r="C78" s="781"/>
      <c r="D78" s="701" t="s">
        <v>16</v>
      </c>
      <c r="E78" s="782" t="s">
        <v>31</v>
      </c>
      <c r="F78" s="782">
        <v>1</v>
      </c>
      <c r="G78" s="755"/>
      <c r="H78" s="827">
        <v>18377</v>
      </c>
      <c r="I78" s="826"/>
      <c r="J78" s="834"/>
      <c r="K78" s="774">
        <f t="shared" ref="K78:K105" si="6">(L$7/K$7)*H78</f>
        <v>19707.27632769541</v>
      </c>
      <c r="L78" s="774"/>
      <c r="M78" s="834"/>
      <c r="N78" s="751">
        <f t="shared" ref="N78:N105" si="7">ROUND(K78,2)</f>
        <v>19707.28</v>
      </c>
    </row>
    <row r="79" spans="1:14" ht="21" thickBot="1" x14ac:dyDescent="0.3">
      <c r="A79" s="48">
        <v>3</v>
      </c>
      <c r="B79" s="294"/>
      <c r="C79" s="781"/>
      <c r="D79" s="701" t="s">
        <v>17</v>
      </c>
      <c r="E79" s="782" t="s">
        <v>31</v>
      </c>
      <c r="F79" s="782">
        <v>1</v>
      </c>
      <c r="G79" s="755"/>
      <c r="H79" s="827">
        <v>7586</v>
      </c>
      <c r="I79" s="826"/>
      <c r="J79" s="834"/>
      <c r="K79" s="774">
        <f t="shared" si="6"/>
        <v>8135.1362149370079</v>
      </c>
      <c r="L79" s="774"/>
      <c r="M79" s="834"/>
      <c r="N79" s="751">
        <f t="shared" si="7"/>
        <v>8135.14</v>
      </c>
    </row>
    <row r="80" spans="1:14" ht="21" thickBot="1" x14ac:dyDescent="0.3">
      <c r="A80" s="48">
        <v>4</v>
      </c>
      <c r="B80" s="294"/>
      <c r="C80" s="781"/>
      <c r="D80" s="701" t="s">
        <v>18</v>
      </c>
      <c r="E80" s="782" t="s">
        <v>31</v>
      </c>
      <c r="F80" s="782">
        <v>1</v>
      </c>
      <c r="G80" s="755"/>
      <c r="H80" s="827">
        <v>4915</v>
      </c>
      <c r="I80" s="826"/>
      <c r="J80" s="834"/>
      <c r="K80" s="774">
        <f t="shared" si="6"/>
        <v>5270.7875687339038</v>
      </c>
      <c r="L80" s="774"/>
      <c r="M80" s="834"/>
      <c r="N80" s="751">
        <f t="shared" si="7"/>
        <v>5270.79</v>
      </c>
    </row>
    <row r="81" spans="1:14" ht="21" thickBot="1" x14ac:dyDescent="0.3">
      <c r="A81" s="48">
        <v>5</v>
      </c>
      <c r="B81" s="294"/>
      <c r="C81" s="781"/>
      <c r="D81" s="701" t="s">
        <v>47</v>
      </c>
      <c r="E81" s="782" t="s">
        <v>31</v>
      </c>
      <c r="F81" s="782">
        <v>1</v>
      </c>
      <c r="G81" s="755"/>
      <c r="H81" s="827">
        <v>10898</v>
      </c>
      <c r="I81" s="826"/>
      <c r="J81" s="834"/>
      <c r="K81" s="774">
        <f t="shared" si="6"/>
        <v>11686.885640704391</v>
      </c>
      <c r="L81" s="774"/>
      <c r="M81" s="834"/>
      <c r="N81" s="751">
        <f t="shared" si="7"/>
        <v>11686.89</v>
      </c>
    </row>
    <row r="82" spans="1:14" ht="21" thickBot="1" x14ac:dyDescent="0.3">
      <c r="A82" s="48">
        <v>6</v>
      </c>
      <c r="B82" s="294"/>
      <c r="C82" s="781"/>
      <c r="D82" s="701" t="s">
        <v>48</v>
      </c>
      <c r="E82" s="782" t="s">
        <v>31</v>
      </c>
      <c r="F82" s="782">
        <v>1</v>
      </c>
      <c r="G82" s="755"/>
      <c r="H82" s="827">
        <v>6090</v>
      </c>
      <c r="I82" s="826"/>
      <c r="J82" s="834"/>
      <c r="K82" s="774">
        <f t="shared" si="6"/>
        <v>6530.8435999164749</v>
      </c>
      <c r="L82" s="774"/>
      <c r="M82" s="834"/>
      <c r="N82" s="751">
        <f t="shared" si="7"/>
        <v>6530.84</v>
      </c>
    </row>
    <row r="83" spans="1:14" ht="41.25" thickBot="1" x14ac:dyDescent="0.3">
      <c r="A83" s="48">
        <v>7</v>
      </c>
      <c r="B83" s="294"/>
      <c r="C83" s="781"/>
      <c r="D83" s="701" t="s">
        <v>49</v>
      </c>
      <c r="E83" s="782" t="s">
        <v>31</v>
      </c>
      <c r="F83" s="782">
        <v>1</v>
      </c>
      <c r="G83" s="755"/>
      <c r="H83" s="827">
        <v>14424</v>
      </c>
      <c r="I83" s="826"/>
      <c r="J83" s="834"/>
      <c r="K83" s="774">
        <f t="shared" si="6"/>
        <v>15468.126122363748</v>
      </c>
      <c r="L83" s="774"/>
      <c r="M83" s="834"/>
      <c r="N83" s="751">
        <f t="shared" si="7"/>
        <v>15468.13</v>
      </c>
    </row>
    <row r="84" spans="1:14" ht="21" thickBot="1" x14ac:dyDescent="0.3">
      <c r="A84" s="48">
        <v>8</v>
      </c>
      <c r="B84" s="294"/>
      <c r="C84" s="781"/>
      <c r="D84" s="701" t="s">
        <v>50</v>
      </c>
      <c r="E84" s="782" t="s">
        <v>31</v>
      </c>
      <c r="F84" s="782">
        <v>1</v>
      </c>
      <c r="G84" s="755"/>
      <c r="H84" s="827">
        <v>14531</v>
      </c>
      <c r="I84" s="826"/>
      <c r="J84" s="834"/>
      <c r="K84" s="774">
        <f t="shared" si="6"/>
        <v>15582.871650309737</v>
      </c>
      <c r="L84" s="774"/>
      <c r="M84" s="834"/>
      <c r="N84" s="751">
        <f t="shared" si="7"/>
        <v>15582.87</v>
      </c>
    </row>
    <row r="85" spans="1:14" ht="41.25" thickBot="1" x14ac:dyDescent="0.3">
      <c r="A85" s="48">
        <v>9</v>
      </c>
      <c r="B85" s="294"/>
      <c r="C85" s="781"/>
      <c r="D85" s="701" t="s">
        <v>51</v>
      </c>
      <c r="E85" s="782" t="s">
        <v>31</v>
      </c>
      <c r="F85" s="782">
        <v>1</v>
      </c>
      <c r="G85" s="755"/>
      <c r="H85" s="827">
        <v>17095</v>
      </c>
      <c r="I85" s="826"/>
      <c r="J85" s="834"/>
      <c r="K85" s="774">
        <f t="shared" si="6"/>
        <v>18332.474768566852</v>
      </c>
      <c r="L85" s="774"/>
      <c r="M85" s="834"/>
      <c r="N85" s="751">
        <f t="shared" si="7"/>
        <v>18332.47</v>
      </c>
    </row>
    <row r="86" spans="1:14" ht="21" thickBot="1" x14ac:dyDescent="0.3">
      <c r="A86" s="48">
        <v>10</v>
      </c>
      <c r="B86" s="294"/>
      <c r="C86" s="781"/>
      <c r="D86" s="701" t="s">
        <v>52</v>
      </c>
      <c r="E86" s="782" t="s">
        <v>31</v>
      </c>
      <c r="F86" s="782">
        <v>1</v>
      </c>
      <c r="G86" s="755"/>
      <c r="H86" s="827">
        <v>11753</v>
      </c>
      <c r="I86" s="826"/>
      <c r="J86" s="834"/>
      <c r="K86" s="774">
        <f t="shared" si="6"/>
        <v>12603.777476160645</v>
      </c>
      <c r="L86" s="774"/>
      <c r="M86" s="834"/>
      <c r="N86" s="751">
        <f t="shared" si="7"/>
        <v>12603.78</v>
      </c>
    </row>
    <row r="87" spans="1:14" ht="41.25" thickBot="1" x14ac:dyDescent="0.3">
      <c r="A87" s="48">
        <v>11</v>
      </c>
      <c r="B87" s="294"/>
      <c r="C87" s="781"/>
      <c r="D87" s="701" t="s">
        <v>53</v>
      </c>
      <c r="E87" s="782" t="s">
        <v>31</v>
      </c>
      <c r="F87" s="782">
        <v>1</v>
      </c>
      <c r="G87" s="755"/>
      <c r="H87" s="827">
        <v>8548</v>
      </c>
      <c r="I87" s="826"/>
      <c r="J87" s="834"/>
      <c r="K87" s="774">
        <f t="shared" si="6"/>
        <v>9166.7735783392491</v>
      </c>
      <c r="L87" s="774"/>
      <c r="M87" s="834"/>
      <c r="N87" s="751">
        <f t="shared" si="7"/>
        <v>9166.77</v>
      </c>
    </row>
    <row r="88" spans="1:14" ht="21" thickBot="1" x14ac:dyDescent="0.3">
      <c r="A88" s="48">
        <v>12</v>
      </c>
      <c r="B88" s="294"/>
      <c r="C88" s="781"/>
      <c r="D88" s="701" t="s">
        <v>54</v>
      </c>
      <c r="E88" s="782" t="s">
        <v>31</v>
      </c>
      <c r="F88" s="782">
        <v>1</v>
      </c>
      <c r="G88" s="755"/>
      <c r="H88" s="827">
        <v>6945</v>
      </c>
      <c r="I88" s="826"/>
      <c r="J88" s="834"/>
      <c r="K88" s="774">
        <f t="shared" si="6"/>
        <v>7447.7354353727287</v>
      </c>
      <c r="L88" s="774"/>
      <c r="M88" s="834"/>
      <c r="N88" s="751">
        <f t="shared" si="7"/>
        <v>7447.74</v>
      </c>
    </row>
    <row r="89" spans="1:14" ht="21" thickBot="1" x14ac:dyDescent="0.3">
      <c r="A89" s="48">
        <v>13</v>
      </c>
      <c r="B89" s="294"/>
      <c r="C89" s="781"/>
      <c r="D89" s="701" t="s">
        <v>55</v>
      </c>
      <c r="E89" s="782" t="s">
        <v>31</v>
      </c>
      <c r="F89" s="782">
        <v>1</v>
      </c>
      <c r="G89" s="755"/>
      <c r="H89" s="827">
        <v>3740</v>
      </c>
      <c r="I89" s="826"/>
      <c r="J89" s="834"/>
      <c r="K89" s="774">
        <f t="shared" si="6"/>
        <v>4010.7315375513326</v>
      </c>
      <c r="L89" s="774"/>
      <c r="M89" s="834"/>
      <c r="N89" s="751">
        <f t="shared" si="7"/>
        <v>4010.73</v>
      </c>
    </row>
    <row r="90" spans="1:14" ht="21" thickBot="1" x14ac:dyDescent="0.3">
      <c r="A90" s="48">
        <v>14</v>
      </c>
      <c r="B90" s="294"/>
      <c r="C90" s="781"/>
      <c r="D90" s="701" t="s">
        <v>56</v>
      </c>
      <c r="E90" s="782" t="s">
        <v>31</v>
      </c>
      <c r="F90" s="782">
        <v>1</v>
      </c>
      <c r="G90" s="755"/>
      <c r="H90" s="827">
        <v>7372</v>
      </c>
      <c r="I90" s="826"/>
      <c r="J90" s="834"/>
      <c r="K90" s="774">
        <f t="shared" si="6"/>
        <v>7905.6451590450333</v>
      </c>
      <c r="L90" s="774"/>
      <c r="M90" s="834"/>
      <c r="N90" s="751">
        <f t="shared" si="7"/>
        <v>7905.65</v>
      </c>
    </row>
    <row r="91" spans="1:14" ht="21" thickBot="1" x14ac:dyDescent="0.3">
      <c r="A91" s="48">
        <v>15</v>
      </c>
      <c r="B91" s="294"/>
      <c r="C91" s="781"/>
      <c r="D91" s="701" t="s">
        <v>57</v>
      </c>
      <c r="E91" s="782" t="s">
        <v>31</v>
      </c>
      <c r="F91" s="782">
        <v>1</v>
      </c>
      <c r="G91" s="755"/>
      <c r="H91" s="827">
        <v>15493</v>
      </c>
      <c r="I91" s="826"/>
      <c r="J91" s="834"/>
      <c r="K91" s="774">
        <f t="shared" si="6"/>
        <v>16614.509013711977</v>
      </c>
      <c r="L91" s="774"/>
      <c r="M91" s="834"/>
      <c r="N91" s="751">
        <f t="shared" si="7"/>
        <v>16614.509999999998</v>
      </c>
    </row>
    <row r="92" spans="1:14" ht="21" thickBot="1" x14ac:dyDescent="0.3">
      <c r="A92" s="48">
        <v>16</v>
      </c>
      <c r="B92" s="294"/>
      <c r="C92" s="781"/>
      <c r="D92" s="701" t="s">
        <v>58</v>
      </c>
      <c r="E92" s="782" t="s">
        <v>31</v>
      </c>
      <c r="F92" s="782">
        <v>1</v>
      </c>
      <c r="G92" s="755"/>
      <c r="H92" s="827">
        <v>3740</v>
      </c>
      <c r="I92" s="826"/>
      <c r="J92" s="834"/>
      <c r="K92" s="774">
        <f t="shared" si="6"/>
        <v>4010.7315375513326</v>
      </c>
      <c r="L92" s="774"/>
      <c r="M92" s="834"/>
      <c r="N92" s="751">
        <f t="shared" si="7"/>
        <v>4010.73</v>
      </c>
    </row>
    <row r="93" spans="1:14" ht="21" thickBot="1" x14ac:dyDescent="0.3">
      <c r="A93" s="48">
        <v>17</v>
      </c>
      <c r="B93" s="294"/>
      <c r="C93" s="781"/>
      <c r="D93" s="701" t="s">
        <v>20</v>
      </c>
      <c r="E93" s="782" t="s">
        <v>31</v>
      </c>
      <c r="F93" s="782">
        <v>1</v>
      </c>
      <c r="G93" s="755"/>
      <c r="H93" s="827">
        <v>10150</v>
      </c>
      <c r="I93" s="826"/>
      <c r="J93" s="834"/>
      <c r="K93" s="774">
        <f t="shared" si="6"/>
        <v>10884.739333194124</v>
      </c>
      <c r="L93" s="774"/>
      <c r="M93" s="834"/>
      <c r="N93" s="751">
        <f t="shared" si="7"/>
        <v>10884.74</v>
      </c>
    </row>
    <row r="94" spans="1:14" ht="21" thickBot="1" x14ac:dyDescent="0.3">
      <c r="A94" s="48">
        <v>18</v>
      </c>
      <c r="B94" s="294"/>
      <c r="C94" s="781"/>
      <c r="D94" s="701" t="s">
        <v>59</v>
      </c>
      <c r="E94" s="782" t="s">
        <v>31</v>
      </c>
      <c r="F94" s="782">
        <v>1</v>
      </c>
      <c r="G94" s="755"/>
      <c r="H94" s="827">
        <v>6411</v>
      </c>
      <c r="I94" s="826"/>
      <c r="J94" s="834"/>
      <c r="K94" s="774">
        <f t="shared" si="6"/>
        <v>6875.0801837544368</v>
      </c>
      <c r="L94" s="774"/>
      <c r="M94" s="834"/>
      <c r="N94" s="751">
        <f t="shared" si="7"/>
        <v>6875.08</v>
      </c>
    </row>
    <row r="95" spans="1:14" ht="21" thickBot="1" x14ac:dyDescent="0.3">
      <c r="A95" s="48">
        <v>19</v>
      </c>
      <c r="B95" s="294"/>
      <c r="C95" s="781"/>
      <c r="D95" s="701" t="s">
        <v>60</v>
      </c>
      <c r="E95" s="782" t="s">
        <v>31</v>
      </c>
      <c r="F95" s="782">
        <v>1</v>
      </c>
      <c r="G95" s="755"/>
      <c r="H95" s="827">
        <v>4808</v>
      </c>
      <c r="I95" s="826"/>
      <c r="J95" s="834"/>
      <c r="K95" s="774">
        <f t="shared" si="6"/>
        <v>5156.0420407879164</v>
      </c>
      <c r="L95" s="774"/>
      <c r="M95" s="834"/>
      <c r="N95" s="751">
        <f t="shared" si="7"/>
        <v>5156.04</v>
      </c>
    </row>
    <row r="96" spans="1:14" ht="21" thickBot="1" x14ac:dyDescent="0.3">
      <c r="A96" s="48">
        <v>20</v>
      </c>
      <c r="B96" s="294"/>
      <c r="C96" s="781"/>
      <c r="D96" s="701" t="s">
        <v>61</v>
      </c>
      <c r="E96" s="782" t="s">
        <v>31</v>
      </c>
      <c r="F96" s="782">
        <v>1</v>
      </c>
      <c r="G96" s="755"/>
      <c r="H96" s="827">
        <v>4381</v>
      </c>
      <c r="I96" s="826"/>
      <c r="J96" s="834"/>
      <c r="K96" s="774">
        <f t="shared" si="6"/>
        <v>4698.1323171156118</v>
      </c>
      <c r="L96" s="774"/>
      <c r="M96" s="834"/>
      <c r="N96" s="751">
        <f t="shared" si="7"/>
        <v>4698.13</v>
      </c>
    </row>
    <row r="97" spans="1:14" ht="41.25" thickBot="1" x14ac:dyDescent="0.3">
      <c r="A97" s="48">
        <v>21</v>
      </c>
      <c r="B97" s="294"/>
      <c r="C97" s="781"/>
      <c r="D97" s="701" t="s">
        <v>62</v>
      </c>
      <c r="E97" s="782" t="s">
        <v>31</v>
      </c>
      <c r="F97" s="782">
        <v>1</v>
      </c>
      <c r="G97" s="755"/>
      <c r="H97" s="827">
        <v>4274</v>
      </c>
      <c r="I97" s="826"/>
      <c r="J97" s="834"/>
      <c r="K97" s="774">
        <f t="shared" si="6"/>
        <v>4583.3867891696245</v>
      </c>
      <c r="L97" s="774"/>
      <c r="M97" s="834"/>
      <c r="N97" s="751">
        <f t="shared" si="7"/>
        <v>4583.3900000000003</v>
      </c>
    </row>
    <row r="98" spans="1:14" ht="21" thickBot="1" x14ac:dyDescent="0.3">
      <c r="A98" s="48">
        <v>22</v>
      </c>
      <c r="B98" s="294"/>
      <c r="C98" s="781"/>
      <c r="D98" s="701" t="s">
        <v>63</v>
      </c>
      <c r="E98" s="782" t="s">
        <v>31</v>
      </c>
      <c r="F98" s="782">
        <v>1</v>
      </c>
      <c r="G98" s="755"/>
      <c r="H98" s="827">
        <v>5983</v>
      </c>
      <c r="I98" s="826"/>
      <c r="J98" s="834"/>
      <c r="K98" s="774">
        <f t="shared" si="6"/>
        <v>6416.0980719704876</v>
      </c>
      <c r="L98" s="774"/>
      <c r="M98" s="834"/>
      <c r="N98" s="751">
        <f t="shared" si="7"/>
        <v>6416.1</v>
      </c>
    </row>
    <row r="99" spans="1:14" ht="21" thickBot="1" x14ac:dyDescent="0.3">
      <c r="A99" s="48">
        <v>23</v>
      </c>
      <c r="B99" s="294"/>
      <c r="C99" s="781"/>
      <c r="D99" s="701" t="s">
        <v>64</v>
      </c>
      <c r="E99" s="782" t="s">
        <v>31</v>
      </c>
      <c r="F99" s="782">
        <v>1</v>
      </c>
      <c r="G99" s="755"/>
      <c r="H99" s="827">
        <v>101501</v>
      </c>
      <c r="I99" s="826"/>
      <c r="J99" s="834"/>
      <c r="K99" s="774">
        <f t="shared" si="6"/>
        <v>108848.46572005289</v>
      </c>
      <c r="L99" s="774"/>
      <c r="M99" s="834"/>
      <c r="N99" s="751">
        <f t="shared" si="7"/>
        <v>108848.47</v>
      </c>
    </row>
    <row r="100" spans="1:14" ht="41.25" thickBot="1" x14ac:dyDescent="0.3">
      <c r="A100" s="48">
        <v>24</v>
      </c>
      <c r="B100" s="294"/>
      <c r="C100" s="781"/>
      <c r="D100" s="701" t="s">
        <v>37</v>
      </c>
      <c r="E100" s="782" t="s">
        <v>31</v>
      </c>
      <c r="F100" s="782">
        <v>1</v>
      </c>
      <c r="G100" s="755"/>
      <c r="H100" s="827">
        <v>16027</v>
      </c>
      <c r="I100" s="826"/>
      <c r="J100" s="834"/>
      <c r="K100" s="774">
        <f t="shared" si="6"/>
        <v>17187.16426533027</v>
      </c>
      <c r="L100" s="774"/>
      <c r="M100" s="834"/>
      <c r="N100" s="751">
        <f t="shared" si="7"/>
        <v>17187.16</v>
      </c>
    </row>
    <row r="101" spans="1:14" ht="41.25" thickBot="1" x14ac:dyDescent="0.3">
      <c r="A101" s="48">
        <v>25</v>
      </c>
      <c r="B101" s="294"/>
      <c r="C101" s="781"/>
      <c r="D101" s="701" t="s">
        <v>38</v>
      </c>
      <c r="E101" s="782" t="s">
        <v>31</v>
      </c>
      <c r="F101" s="782">
        <v>1</v>
      </c>
      <c r="G101" s="755"/>
      <c r="H101" s="827">
        <v>17202</v>
      </c>
      <c r="I101" s="826"/>
      <c r="J101" s="840"/>
      <c r="K101" s="828">
        <f t="shared" si="6"/>
        <v>18447.220296512842</v>
      </c>
      <c r="L101" s="829"/>
      <c r="M101" s="840"/>
      <c r="N101" s="825">
        <f t="shared" si="7"/>
        <v>18447.22</v>
      </c>
    </row>
    <row r="102" spans="1:14" ht="41.25" thickBot="1" x14ac:dyDescent="0.3">
      <c r="A102" s="48">
        <v>26</v>
      </c>
      <c r="B102" s="294"/>
      <c r="C102" s="781"/>
      <c r="D102" s="701" t="s">
        <v>65</v>
      </c>
      <c r="E102" s="782" t="s">
        <v>31</v>
      </c>
      <c r="F102" s="782">
        <v>1</v>
      </c>
      <c r="G102" s="755"/>
      <c r="H102" s="827">
        <v>80133</v>
      </c>
      <c r="I102" s="826"/>
      <c r="J102" s="840"/>
      <c r="K102" s="828">
        <f t="shared" si="6"/>
        <v>85933.676550428063</v>
      </c>
      <c r="L102" s="829"/>
      <c r="M102" s="840"/>
      <c r="N102" s="751">
        <f t="shared" si="7"/>
        <v>85933.68</v>
      </c>
    </row>
    <row r="103" spans="1:14" ht="41.25" thickBot="1" x14ac:dyDescent="0.3">
      <c r="A103" s="48">
        <v>27</v>
      </c>
      <c r="B103" s="294"/>
      <c r="C103" s="781"/>
      <c r="D103" s="701" t="s">
        <v>41</v>
      </c>
      <c r="E103" s="782" t="s">
        <v>31</v>
      </c>
      <c r="F103" s="782">
        <v>1</v>
      </c>
      <c r="G103" s="755"/>
      <c r="H103" s="827">
        <v>113254</v>
      </c>
      <c r="I103" s="826"/>
      <c r="J103" s="840"/>
      <c r="K103" s="828">
        <f t="shared" si="6"/>
        <v>121452.24319621353</v>
      </c>
      <c r="L103" s="829"/>
      <c r="M103" s="840"/>
      <c r="N103" s="751">
        <f t="shared" si="7"/>
        <v>121452.24</v>
      </c>
    </row>
    <row r="104" spans="1:14" ht="81.75" thickBot="1" x14ac:dyDescent="0.3">
      <c r="A104" s="48">
        <v>28</v>
      </c>
      <c r="B104" s="294"/>
      <c r="C104" s="781"/>
      <c r="D104" s="701" t="s">
        <v>42</v>
      </c>
      <c r="E104" s="782" t="s">
        <v>31</v>
      </c>
      <c r="F104" s="782">
        <v>1</v>
      </c>
      <c r="G104" s="755"/>
      <c r="H104" s="827">
        <v>373951</v>
      </c>
      <c r="I104" s="826"/>
      <c r="J104" s="840"/>
      <c r="K104" s="828">
        <f>(L$7/K$7)*H104</f>
        <v>401020.60673766269</v>
      </c>
      <c r="L104" s="829"/>
      <c r="M104" s="840"/>
      <c r="N104" s="751">
        <f t="shared" si="7"/>
        <v>401020.61</v>
      </c>
    </row>
    <row r="105" spans="1:14" ht="61.5" thickBot="1" x14ac:dyDescent="0.3">
      <c r="A105" s="48">
        <v>29</v>
      </c>
      <c r="B105" s="294"/>
      <c r="C105" s="781"/>
      <c r="D105" s="783" t="s">
        <v>43</v>
      </c>
      <c r="E105" s="782" t="s">
        <v>31</v>
      </c>
      <c r="F105" s="782">
        <v>1</v>
      </c>
      <c r="G105" s="755"/>
      <c r="H105" s="827">
        <v>16240</v>
      </c>
      <c r="I105" s="826"/>
      <c r="J105" s="840"/>
      <c r="K105" s="828">
        <f t="shared" si="6"/>
        <v>17415.5829331106</v>
      </c>
      <c r="L105" s="829"/>
      <c r="M105" s="840"/>
      <c r="N105" s="751">
        <f t="shared" si="7"/>
        <v>17415.580000000002</v>
      </c>
    </row>
    <row r="106" spans="1:14" ht="21" thickBot="1" x14ac:dyDescent="0.3">
      <c r="A106" s="26"/>
      <c r="B106" s="295"/>
      <c r="C106" s="784" t="s">
        <v>113</v>
      </c>
      <c r="D106" s="785"/>
      <c r="E106" s="785"/>
      <c r="F106" s="786"/>
      <c r="G106" s="755"/>
      <c r="H106" s="755"/>
      <c r="I106" s="755"/>
      <c r="J106" s="837"/>
      <c r="K106" s="755"/>
      <c r="L106" s="755"/>
      <c r="M106" s="837"/>
      <c r="N106" s="755"/>
    </row>
    <row r="107" spans="1:14" ht="15.75" thickBot="1" x14ac:dyDescent="0.3">
      <c r="C107" s="755"/>
      <c r="D107" s="755"/>
      <c r="E107" s="755"/>
      <c r="F107" s="755"/>
      <c r="G107" s="755"/>
      <c r="H107" s="755"/>
      <c r="I107" s="755"/>
      <c r="J107" s="837"/>
      <c r="K107" s="755"/>
      <c r="L107" s="755"/>
      <c r="M107" s="837"/>
      <c r="N107" s="755"/>
    </row>
    <row r="108" spans="1:14" ht="45.75" customHeight="1" thickBot="1" x14ac:dyDescent="0.3">
      <c r="C108" s="755"/>
      <c r="D108" s="697" t="s">
        <v>183</v>
      </c>
      <c r="E108" s="698"/>
      <c r="F108" s="698"/>
      <c r="G108" s="698"/>
      <c r="H108" s="698"/>
      <c r="I108" s="698"/>
      <c r="J108" s="698"/>
      <c r="K108" s="698"/>
      <c r="L108" s="698"/>
      <c r="M108" s="698"/>
      <c r="N108" s="699"/>
    </row>
    <row r="109" spans="1:14" ht="20.25" x14ac:dyDescent="0.25">
      <c r="A109" s="258" t="s">
        <v>0</v>
      </c>
      <c r="B109" s="258" t="s">
        <v>4</v>
      </c>
      <c r="C109" s="787" t="s">
        <v>3</v>
      </c>
      <c r="D109" s="788" t="s">
        <v>1</v>
      </c>
      <c r="E109" s="789" t="s">
        <v>30</v>
      </c>
      <c r="F109" s="789" t="s">
        <v>29</v>
      </c>
      <c r="G109" s="790"/>
      <c r="H109" s="755"/>
      <c r="I109" s="755"/>
      <c r="J109" s="837"/>
      <c r="K109" s="755"/>
      <c r="L109" s="755"/>
      <c r="M109" s="837"/>
      <c r="N109" s="755"/>
    </row>
    <row r="110" spans="1:14" ht="20.25" x14ac:dyDescent="0.25">
      <c r="A110" s="284"/>
      <c r="B110" s="284"/>
      <c r="C110" s="791"/>
      <c r="D110" s="792"/>
      <c r="E110" s="789"/>
      <c r="F110" s="789"/>
      <c r="G110" s="790"/>
      <c r="H110" s="755"/>
      <c r="I110" s="755"/>
      <c r="J110" s="837"/>
      <c r="K110" s="755"/>
      <c r="L110" s="755"/>
      <c r="M110" s="837"/>
      <c r="N110" s="755"/>
    </row>
    <row r="111" spans="1:14" ht="21" thickBot="1" x14ac:dyDescent="0.3">
      <c r="A111" s="284"/>
      <c r="B111" s="285"/>
      <c r="C111" s="793"/>
      <c r="D111" s="794"/>
      <c r="E111" s="795"/>
      <c r="F111" s="795"/>
      <c r="G111" s="790"/>
      <c r="H111" s="755"/>
      <c r="I111" s="755"/>
      <c r="J111" s="837"/>
      <c r="K111" s="755"/>
      <c r="L111" s="755"/>
      <c r="M111" s="837"/>
      <c r="N111" s="755"/>
    </row>
    <row r="112" spans="1:14" ht="21" thickBot="1" x14ac:dyDescent="0.3">
      <c r="A112" s="48">
        <v>1</v>
      </c>
      <c r="B112" s="270" t="s">
        <v>66</v>
      </c>
      <c r="C112" s="796" t="s">
        <v>98</v>
      </c>
      <c r="D112" s="797" t="s">
        <v>2</v>
      </c>
      <c r="E112" s="724" t="s">
        <v>31</v>
      </c>
      <c r="F112" s="724">
        <v>1</v>
      </c>
      <c r="G112" s="798"/>
      <c r="H112" s="763">
        <v>75000</v>
      </c>
      <c r="I112" s="764"/>
      <c r="J112" s="832"/>
      <c r="K112" s="799">
        <f>(L$7/K$7)*H112</f>
        <v>80429.108373355601</v>
      </c>
      <c r="L112" s="800"/>
      <c r="M112" s="832"/>
      <c r="N112" s="801">
        <f>ROUND(K112,0)</f>
        <v>80429</v>
      </c>
    </row>
    <row r="113" spans="1:14" ht="41.25" thickBot="1" x14ac:dyDescent="0.3">
      <c r="A113" s="48">
        <v>2</v>
      </c>
      <c r="B113" s="271"/>
      <c r="C113" s="778"/>
      <c r="D113" s="797" t="s">
        <v>99</v>
      </c>
      <c r="E113" s="733"/>
      <c r="F113" s="733"/>
      <c r="G113" s="798"/>
      <c r="H113" s="765"/>
      <c r="I113" s="766"/>
      <c r="J113" s="832"/>
      <c r="K113" s="802"/>
      <c r="L113" s="803"/>
      <c r="M113" s="832"/>
      <c r="N113" s="716"/>
    </row>
    <row r="114" spans="1:14" ht="21" thickBot="1" x14ac:dyDescent="0.3">
      <c r="A114" s="66"/>
      <c r="B114" s="271"/>
      <c r="C114" s="740" t="s">
        <v>112</v>
      </c>
      <c r="D114" s="741"/>
      <c r="E114" s="741"/>
      <c r="F114" s="742"/>
      <c r="G114" s="790"/>
      <c r="H114" s="755"/>
      <c r="I114" s="755"/>
      <c r="J114" s="837"/>
      <c r="K114" s="755"/>
      <c r="L114" s="755"/>
      <c r="M114" s="837"/>
      <c r="N114" s="755"/>
    </row>
    <row r="115" spans="1:14" ht="21" thickBot="1" x14ac:dyDescent="0.3">
      <c r="A115" s="66"/>
      <c r="B115" s="271"/>
      <c r="C115" s="804"/>
      <c r="D115" s="805"/>
      <c r="E115" s="805"/>
      <c r="F115" s="805"/>
      <c r="G115" s="805"/>
      <c r="H115" s="755"/>
      <c r="I115" s="755"/>
      <c r="J115" s="837"/>
      <c r="K115" s="755"/>
      <c r="L115" s="755"/>
      <c r="M115" s="837"/>
      <c r="N115" s="755"/>
    </row>
    <row r="116" spans="1:14" ht="21" thickBot="1" x14ac:dyDescent="0.3">
      <c r="A116" s="48">
        <v>1</v>
      </c>
      <c r="B116" s="271"/>
      <c r="C116" s="806" t="s">
        <v>102</v>
      </c>
      <c r="D116" s="807" t="s">
        <v>5</v>
      </c>
      <c r="E116" s="770" t="s">
        <v>31</v>
      </c>
      <c r="F116" s="724">
        <v>1</v>
      </c>
      <c r="G116" s="798"/>
      <c r="H116" s="736">
        <v>966681</v>
      </c>
      <c r="I116" s="736"/>
      <c r="J116" s="834"/>
      <c r="K116" s="737">
        <f>(L$7/K$7)*H116</f>
        <v>1036657.2121528502</v>
      </c>
      <c r="L116" s="737"/>
      <c r="M116" s="834"/>
      <c r="N116" s="727">
        <f>ROUND(K116,2)</f>
        <v>1036657.21</v>
      </c>
    </row>
    <row r="117" spans="1:14" ht="61.5" thickBot="1" x14ac:dyDescent="0.3">
      <c r="A117" s="48">
        <v>2</v>
      </c>
      <c r="B117" s="271"/>
      <c r="C117" s="804"/>
      <c r="D117" s="808" t="s">
        <v>6</v>
      </c>
      <c r="E117" s="772"/>
      <c r="F117" s="729"/>
      <c r="G117" s="798"/>
      <c r="H117" s="736"/>
      <c r="I117" s="736"/>
      <c r="J117" s="835"/>
      <c r="K117" s="738"/>
      <c r="L117" s="738"/>
      <c r="M117" s="835"/>
      <c r="N117" s="731"/>
    </row>
    <row r="118" spans="1:14" ht="41.25" thickBot="1" x14ac:dyDescent="0.3">
      <c r="A118" s="48">
        <v>3</v>
      </c>
      <c r="B118" s="271"/>
      <c r="C118" s="804"/>
      <c r="D118" s="701" t="s">
        <v>67</v>
      </c>
      <c r="E118" s="772"/>
      <c r="F118" s="729"/>
      <c r="G118" s="798"/>
      <c r="H118" s="736"/>
      <c r="I118" s="736"/>
      <c r="J118" s="835"/>
      <c r="K118" s="738"/>
      <c r="L118" s="738"/>
      <c r="M118" s="835"/>
      <c r="N118" s="731"/>
    </row>
    <row r="119" spans="1:14" ht="21" thickBot="1" x14ac:dyDescent="0.3">
      <c r="A119" s="48">
        <v>4</v>
      </c>
      <c r="B119" s="271"/>
      <c r="C119" s="804"/>
      <c r="D119" s="701" t="s">
        <v>8</v>
      </c>
      <c r="E119" s="772"/>
      <c r="F119" s="729"/>
      <c r="G119" s="798"/>
      <c r="H119" s="736"/>
      <c r="I119" s="736"/>
      <c r="J119" s="835"/>
      <c r="K119" s="738"/>
      <c r="L119" s="738"/>
      <c r="M119" s="835"/>
      <c r="N119" s="731"/>
    </row>
    <row r="120" spans="1:14" ht="61.5" thickBot="1" x14ac:dyDescent="0.3">
      <c r="A120" s="48">
        <v>5</v>
      </c>
      <c r="B120" s="271"/>
      <c r="C120" s="804"/>
      <c r="D120" s="701" t="s">
        <v>68</v>
      </c>
      <c r="E120" s="772"/>
      <c r="F120" s="729"/>
      <c r="G120" s="798"/>
      <c r="H120" s="736"/>
      <c r="I120" s="736"/>
      <c r="J120" s="835"/>
      <c r="K120" s="738"/>
      <c r="L120" s="738"/>
      <c r="M120" s="835"/>
      <c r="N120" s="731"/>
    </row>
    <row r="121" spans="1:14" ht="81.75" thickBot="1" x14ac:dyDescent="0.3">
      <c r="A121" s="48">
        <v>6</v>
      </c>
      <c r="B121" s="271"/>
      <c r="C121" s="804"/>
      <c r="D121" s="701" t="s">
        <v>69</v>
      </c>
      <c r="E121" s="772"/>
      <c r="F121" s="729"/>
      <c r="G121" s="798"/>
      <c r="H121" s="736"/>
      <c r="I121" s="736"/>
      <c r="J121" s="835"/>
      <c r="K121" s="738"/>
      <c r="L121" s="738"/>
      <c r="M121" s="835"/>
      <c r="N121" s="731"/>
    </row>
    <row r="122" spans="1:14" ht="61.5" thickBot="1" x14ac:dyDescent="0.3">
      <c r="A122" s="48">
        <v>7</v>
      </c>
      <c r="B122" s="271"/>
      <c r="C122" s="804"/>
      <c r="D122" s="701" t="s">
        <v>9</v>
      </c>
      <c r="E122" s="772"/>
      <c r="F122" s="729"/>
      <c r="G122" s="798"/>
      <c r="H122" s="736"/>
      <c r="I122" s="736"/>
      <c r="J122" s="835"/>
      <c r="K122" s="738"/>
      <c r="L122" s="738"/>
      <c r="M122" s="835"/>
      <c r="N122" s="731"/>
    </row>
    <row r="123" spans="1:14" ht="61.5" thickBot="1" x14ac:dyDescent="0.3">
      <c r="A123" s="48">
        <v>8</v>
      </c>
      <c r="B123" s="271"/>
      <c r="C123" s="804"/>
      <c r="D123" s="807" t="s">
        <v>10</v>
      </c>
      <c r="E123" s="772"/>
      <c r="F123" s="729"/>
      <c r="G123" s="798"/>
      <c r="H123" s="736"/>
      <c r="I123" s="736"/>
      <c r="J123" s="835"/>
      <c r="K123" s="738"/>
      <c r="L123" s="738"/>
      <c r="M123" s="835"/>
      <c r="N123" s="731"/>
    </row>
    <row r="124" spans="1:14" ht="21" thickBot="1" x14ac:dyDescent="0.3">
      <c r="A124" s="48">
        <v>9</v>
      </c>
      <c r="B124" s="271"/>
      <c r="C124" s="804"/>
      <c r="D124" s="701" t="s">
        <v>70</v>
      </c>
      <c r="E124" s="772"/>
      <c r="F124" s="729"/>
      <c r="G124" s="798"/>
      <c r="H124" s="736"/>
      <c r="I124" s="736"/>
      <c r="J124" s="835"/>
      <c r="K124" s="738"/>
      <c r="L124" s="738"/>
      <c r="M124" s="835"/>
      <c r="N124" s="731"/>
    </row>
    <row r="125" spans="1:14" ht="21" thickBot="1" x14ac:dyDescent="0.3">
      <c r="A125" s="48">
        <v>10</v>
      </c>
      <c r="B125" s="271"/>
      <c r="C125" s="804"/>
      <c r="D125" s="701" t="s">
        <v>71</v>
      </c>
      <c r="E125" s="772"/>
      <c r="F125" s="729"/>
      <c r="G125" s="798"/>
      <c r="H125" s="736"/>
      <c r="I125" s="736"/>
      <c r="J125" s="835"/>
      <c r="K125" s="738"/>
      <c r="L125" s="738"/>
      <c r="M125" s="835"/>
      <c r="N125" s="731"/>
    </row>
    <row r="126" spans="1:14" ht="41.25" thickBot="1" x14ac:dyDescent="0.3">
      <c r="A126" s="48">
        <v>11</v>
      </c>
      <c r="B126" s="271"/>
      <c r="C126" s="804"/>
      <c r="D126" s="809" t="s">
        <v>72</v>
      </c>
      <c r="E126" s="772"/>
      <c r="F126" s="729"/>
      <c r="G126" s="798"/>
      <c r="H126" s="736"/>
      <c r="I126" s="736"/>
      <c r="J126" s="835"/>
      <c r="K126" s="738"/>
      <c r="L126" s="738"/>
      <c r="M126" s="835"/>
      <c r="N126" s="735"/>
    </row>
    <row r="127" spans="1:14" ht="35.25" customHeight="1" thickBot="1" x14ac:dyDescent="0.3">
      <c r="A127" s="66"/>
      <c r="B127" s="271"/>
      <c r="C127" s="740" t="s">
        <v>109</v>
      </c>
      <c r="D127" s="741"/>
      <c r="E127" s="741"/>
      <c r="F127" s="742"/>
      <c r="G127" s="798"/>
      <c r="H127" s="755"/>
      <c r="I127" s="755"/>
      <c r="J127" s="837"/>
      <c r="K127" s="755"/>
      <c r="L127" s="755"/>
      <c r="M127" s="837"/>
      <c r="N127" s="755"/>
    </row>
    <row r="128" spans="1:14" ht="21" thickBot="1" x14ac:dyDescent="0.3">
      <c r="A128" s="66"/>
      <c r="B128" s="271"/>
      <c r="C128" s="810"/>
      <c r="D128" s="811"/>
      <c r="E128" s="812"/>
      <c r="F128" s="813"/>
      <c r="G128" s="798"/>
      <c r="H128" s="755"/>
      <c r="I128" s="755"/>
      <c r="J128" s="837"/>
      <c r="K128" s="755"/>
      <c r="L128" s="755"/>
      <c r="M128" s="837"/>
      <c r="N128" s="755"/>
    </row>
    <row r="129" spans="1:14" ht="21" thickBot="1" x14ac:dyDescent="0.3">
      <c r="A129" s="48">
        <v>1</v>
      </c>
      <c r="B129" s="271"/>
      <c r="C129" s="814" t="s">
        <v>103</v>
      </c>
      <c r="D129" s="809" t="s">
        <v>16</v>
      </c>
      <c r="E129" s="782" t="s">
        <v>31</v>
      </c>
      <c r="F129" s="782">
        <v>1</v>
      </c>
      <c r="G129" s="798"/>
      <c r="H129" s="827">
        <v>20835</v>
      </c>
      <c r="I129" s="826"/>
      <c r="J129" s="840"/>
      <c r="K129" s="828">
        <f t="shared" ref="K129" si="8">(L$7/K$7)*H129</f>
        <v>22343.206306118187</v>
      </c>
      <c r="L129" s="829"/>
      <c r="M129" s="840"/>
      <c r="N129" s="751">
        <f t="shared" ref="N129" si="9">ROUND(K129,2)</f>
        <v>22343.21</v>
      </c>
    </row>
    <row r="130" spans="1:14" ht="41.25" thickBot="1" x14ac:dyDescent="0.3">
      <c r="A130" s="48">
        <v>2</v>
      </c>
      <c r="B130" s="271"/>
      <c r="C130" s="729"/>
      <c r="D130" s="809" t="s">
        <v>100</v>
      </c>
      <c r="E130" s="782" t="s">
        <v>31</v>
      </c>
      <c r="F130" s="782">
        <v>1</v>
      </c>
      <c r="G130" s="798"/>
      <c r="H130" s="827">
        <v>6090</v>
      </c>
      <c r="I130" s="826"/>
      <c r="J130" s="840"/>
      <c r="K130" s="828">
        <f t="shared" ref="K130:K153" si="10">(L$7/K$7)*H130</f>
        <v>6530.8435999164749</v>
      </c>
      <c r="L130" s="829"/>
      <c r="M130" s="840"/>
      <c r="N130" s="751">
        <f t="shared" ref="N130:N153" si="11">ROUND(K130,2)</f>
        <v>6530.84</v>
      </c>
    </row>
    <row r="131" spans="1:14" ht="21" thickBot="1" x14ac:dyDescent="0.3">
      <c r="A131" s="48">
        <v>3</v>
      </c>
      <c r="B131" s="271"/>
      <c r="C131" s="729"/>
      <c r="D131" s="701" t="s">
        <v>73</v>
      </c>
      <c r="E131" s="782" t="s">
        <v>31</v>
      </c>
      <c r="F131" s="782">
        <v>1</v>
      </c>
      <c r="G131" s="798"/>
      <c r="H131" s="827">
        <v>4915</v>
      </c>
      <c r="I131" s="826"/>
      <c r="J131" s="840"/>
      <c r="K131" s="828">
        <f t="shared" si="10"/>
        <v>5270.7875687339038</v>
      </c>
      <c r="L131" s="829"/>
      <c r="M131" s="840"/>
      <c r="N131" s="751">
        <f t="shared" si="11"/>
        <v>5270.79</v>
      </c>
    </row>
    <row r="132" spans="1:14" ht="21" thickBot="1" x14ac:dyDescent="0.3">
      <c r="A132" s="48">
        <v>4</v>
      </c>
      <c r="B132" s="271"/>
      <c r="C132" s="729"/>
      <c r="D132" s="701" t="s">
        <v>17</v>
      </c>
      <c r="E132" s="782" t="s">
        <v>31</v>
      </c>
      <c r="F132" s="782">
        <v>1</v>
      </c>
      <c r="G132" s="798"/>
      <c r="H132" s="827">
        <v>14638</v>
      </c>
      <c r="I132" s="826"/>
      <c r="J132" s="840"/>
      <c r="K132" s="828">
        <f t="shared" si="10"/>
        <v>15697.617178255723</v>
      </c>
      <c r="L132" s="829"/>
      <c r="M132" s="840"/>
      <c r="N132" s="751">
        <f t="shared" si="11"/>
        <v>15697.62</v>
      </c>
    </row>
    <row r="133" spans="1:14" ht="21" thickBot="1" x14ac:dyDescent="0.3">
      <c r="A133" s="48">
        <v>5</v>
      </c>
      <c r="B133" s="271"/>
      <c r="C133" s="729"/>
      <c r="D133" s="701" t="s">
        <v>74</v>
      </c>
      <c r="E133" s="782" t="s">
        <v>31</v>
      </c>
      <c r="F133" s="782">
        <v>1</v>
      </c>
      <c r="G133" s="798"/>
      <c r="H133" s="827">
        <v>3740</v>
      </c>
      <c r="I133" s="826"/>
      <c r="J133" s="840"/>
      <c r="K133" s="828">
        <f t="shared" si="10"/>
        <v>4010.7315375513326</v>
      </c>
      <c r="L133" s="829"/>
      <c r="M133" s="840"/>
      <c r="N133" s="751">
        <f t="shared" si="11"/>
        <v>4010.73</v>
      </c>
    </row>
    <row r="134" spans="1:14" ht="21" thickBot="1" x14ac:dyDescent="0.3">
      <c r="A134" s="48">
        <v>6</v>
      </c>
      <c r="B134" s="271"/>
      <c r="C134" s="729"/>
      <c r="D134" s="701" t="s">
        <v>75</v>
      </c>
      <c r="E134" s="782" t="s">
        <v>31</v>
      </c>
      <c r="F134" s="782">
        <v>1</v>
      </c>
      <c r="G134" s="798"/>
      <c r="H134" s="827">
        <v>3847</v>
      </c>
      <c r="I134" s="826"/>
      <c r="J134" s="840"/>
      <c r="K134" s="828">
        <f t="shared" si="10"/>
        <v>4125.4770654973199</v>
      </c>
      <c r="L134" s="829"/>
      <c r="M134" s="840"/>
      <c r="N134" s="751">
        <f t="shared" si="11"/>
        <v>4125.4799999999996</v>
      </c>
    </row>
    <row r="135" spans="1:14" ht="21" thickBot="1" x14ac:dyDescent="0.3">
      <c r="A135" s="48">
        <v>7</v>
      </c>
      <c r="B135" s="271"/>
      <c r="C135" s="729"/>
      <c r="D135" s="701" t="s">
        <v>76</v>
      </c>
      <c r="E135" s="782" t="s">
        <v>31</v>
      </c>
      <c r="F135" s="782">
        <v>1</v>
      </c>
      <c r="G135" s="798"/>
      <c r="H135" s="827">
        <v>4488</v>
      </c>
      <c r="I135" s="826"/>
      <c r="J135" s="840"/>
      <c r="K135" s="828">
        <f t="shared" si="10"/>
        <v>4812.8778450615991</v>
      </c>
      <c r="L135" s="829"/>
      <c r="M135" s="840"/>
      <c r="N135" s="751">
        <f t="shared" si="11"/>
        <v>4812.88</v>
      </c>
    </row>
    <row r="136" spans="1:14" ht="21" thickBot="1" x14ac:dyDescent="0.3">
      <c r="A136" s="48">
        <v>8</v>
      </c>
      <c r="B136" s="271"/>
      <c r="C136" s="729"/>
      <c r="D136" s="815" t="s">
        <v>101</v>
      </c>
      <c r="E136" s="782" t="s">
        <v>31</v>
      </c>
      <c r="F136" s="782">
        <v>1</v>
      </c>
      <c r="G136" s="798"/>
      <c r="H136" s="827">
        <v>2992</v>
      </c>
      <c r="I136" s="826"/>
      <c r="J136" s="840"/>
      <c r="K136" s="828">
        <f t="shared" si="10"/>
        <v>3208.5852300410661</v>
      </c>
      <c r="L136" s="829"/>
      <c r="M136" s="840"/>
      <c r="N136" s="751">
        <f t="shared" si="11"/>
        <v>3208.59</v>
      </c>
    </row>
    <row r="137" spans="1:14" ht="21" thickBot="1" x14ac:dyDescent="0.3">
      <c r="A137" s="48">
        <v>9</v>
      </c>
      <c r="B137" s="271"/>
      <c r="C137" s="729"/>
      <c r="D137" s="701" t="s">
        <v>77</v>
      </c>
      <c r="E137" s="782" t="s">
        <v>31</v>
      </c>
      <c r="F137" s="782">
        <v>1</v>
      </c>
      <c r="G137" s="798"/>
      <c r="H137" s="827">
        <v>11539</v>
      </c>
      <c r="I137" s="826"/>
      <c r="J137" s="840"/>
      <c r="K137" s="828">
        <f t="shared" si="10"/>
        <v>12374.286420268671</v>
      </c>
      <c r="L137" s="829"/>
      <c r="M137" s="840"/>
      <c r="N137" s="751">
        <f t="shared" si="11"/>
        <v>12374.29</v>
      </c>
    </row>
    <row r="138" spans="1:14" ht="21" thickBot="1" x14ac:dyDescent="0.3">
      <c r="A138" s="48">
        <v>10</v>
      </c>
      <c r="B138" s="271"/>
      <c r="C138" s="729"/>
      <c r="D138" s="701" t="s">
        <v>78</v>
      </c>
      <c r="E138" s="782" t="s">
        <v>31</v>
      </c>
      <c r="F138" s="782">
        <v>1</v>
      </c>
      <c r="G138" s="798"/>
      <c r="H138" s="827">
        <v>2992</v>
      </c>
      <c r="I138" s="826"/>
      <c r="J138" s="840"/>
      <c r="K138" s="828">
        <f t="shared" si="10"/>
        <v>3208.5852300410661</v>
      </c>
      <c r="L138" s="829"/>
      <c r="M138" s="840"/>
      <c r="N138" s="751">
        <f t="shared" si="11"/>
        <v>3208.59</v>
      </c>
    </row>
    <row r="139" spans="1:14" ht="21" thickBot="1" x14ac:dyDescent="0.3">
      <c r="A139" s="48">
        <v>11</v>
      </c>
      <c r="B139" s="271"/>
      <c r="C139" s="729"/>
      <c r="D139" s="701" t="s">
        <v>79</v>
      </c>
      <c r="E139" s="782" t="s">
        <v>31</v>
      </c>
      <c r="F139" s="782">
        <v>1</v>
      </c>
      <c r="G139" s="798"/>
      <c r="H139" s="827">
        <v>17629</v>
      </c>
      <c r="I139" s="826"/>
      <c r="J139" s="840"/>
      <c r="K139" s="828">
        <f t="shared" si="10"/>
        <v>18905.130020185145</v>
      </c>
      <c r="L139" s="829"/>
      <c r="M139" s="840"/>
      <c r="N139" s="751">
        <f t="shared" si="11"/>
        <v>18905.13</v>
      </c>
    </row>
    <row r="140" spans="1:14" ht="21" thickBot="1" x14ac:dyDescent="0.3">
      <c r="A140" s="48">
        <v>12</v>
      </c>
      <c r="B140" s="271"/>
      <c r="C140" s="729"/>
      <c r="D140" s="701" t="s">
        <v>80</v>
      </c>
      <c r="E140" s="782" t="s">
        <v>31</v>
      </c>
      <c r="F140" s="782">
        <v>1</v>
      </c>
      <c r="G140" s="798"/>
      <c r="H140" s="827">
        <v>4488</v>
      </c>
      <c r="I140" s="826"/>
      <c r="J140" s="840"/>
      <c r="K140" s="828">
        <f t="shared" si="10"/>
        <v>4812.8778450615991</v>
      </c>
      <c r="L140" s="829"/>
      <c r="M140" s="840"/>
      <c r="N140" s="751">
        <f t="shared" si="11"/>
        <v>4812.88</v>
      </c>
    </row>
    <row r="141" spans="1:14" ht="21" thickBot="1" x14ac:dyDescent="0.3">
      <c r="A141" s="48">
        <v>13</v>
      </c>
      <c r="B141" s="271"/>
      <c r="C141" s="729"/>
      <c r="D141" s="701" t="s">
        <v>81</v>
      </c>
      <c r="E141" s="782" t="s">
        <v>31</v>
      </c>
      <c r="F141" s="782">
        <v>1</v>
      </c>
      <c r="G141" s="798"/>
      <c r="H141" s="827">
        <v>2992</v>
      </c>
      <c r="I141" s="826"/>
      <c r="J141" s="840"/>
      <c r="K141" s="828">
        <f t="shared" si="10"/>
        <v>3208.5852300410661</v>
      </c>
      <c r="L141" s="829"/>
      <c r="M141" s="840"/>
      <c r="N141" s="751">
        <f t="shared" si="11"/>
        <v>3208.59</v>
      </c>
    </row>
    <row r="142" spans="1:14" ht="21" thickBot="1" x14ac:dyDescent="0.3">
      <c r="A142" s="48">
        <v>14</v>
      </c>
      <c r="B142" s="271"/>
      <c r="C142" s="729"/>
      <c r="D142" s="701" t="s">
        <v>82</v>
      </c>
      <c r="E142" s="782" t="s">
        <v>31</v>
      </c>
      <c r="F142" s="782">
        <v>1</v>
      </c>
      <c r="G142" s="798"/>
      <c r="H142" s="827">
        <v>4915</v>
      </c>
      <c r="I142" s="826"/>
      <c r="J142" s="840"/>
      <c r="K142" s="828">
        <f t="shared" si="10"/>
        <v>5270.7875687339038</v>
      </c>
      <c r="L142" s="829"/>
      <c r="M142" s="840"/>
      <c r="N142" s="751">
        <f t="shared" si="11"/>
        <v>5270.79</v>
      </c>
    </row>
    <row r="143" spans="1:14" ht="21" thickBot="1" x14ac:dyDescent="0.3">
      <c r="A143" s="48">
        <v>15</v>
      </c>
      <c r="B143" s="271"/>
      <c r="C143" s="729"/>
      <c r="D143" s="701" t="s">
        <v>83</v>
      </c>
      <c r="E143" s="782" t="s">
        <v>31</v>
      </c>
      <c r="F143" s="782">
        <v>1</v>
      </c>
      <c r="G143" s="798"/>
      <c r="H143" s="827">
        <v>4915</v>
      </c>
      <c r="I143" s="826"/>
      <c r="J143" s="840"/>
      <c r="K143" s="828">
        <f t="shared" si="10"/>
        <v>5270.7875687339038</v>
      </c>
      <c r="L143" s="829"/>
      <c r="M143" s="840"/>
      <c r="N143" s="751">
        <f t="shared" si="11"/>
        <v>5270.79</v>
      </c>
    </row>
    <row r="144" spans="1:14" ht="21" thickBot="1" x14ac:dyDescent="0.3">
      <c r="A144" s="48">
        <v>16</v>
      </c>
      <c r="B144" s="271"/>
      <c r="C144" s="729"/>
      <c r="D144" s="701" t="s">
        <v>84</v>
      </c>
      <c r="E144" s="782" t="s">
        <v>31</v>
      </c>
      <c r="F144" s="782">
        <v>1</v>
      </c>
      <c r="G144" s="798"/>
      <c r="H144" s="827">
        <v>6090</v>
      </c>
      <c r="I144" s="826"/>
      <c r="J144" s="840"/>
      <c r="K144" s="828">
        <f t="shared" si="10"/>
        <v>6530.8435999164749</v>
      </c>
      <c r="L144" s="829"/>
      <c r="M144" s="840"/>
      <c r="N144" s="751">
        <f t="shared" si="11"/>
        <v>6530.84</v>
      </c>
    </row>
    <row r="145" spans="1:14" ht="21" thickBot="1" x14ac:dyDescent="0.3">
      <c r="A145" s="48">
        <v>17</v>
      </c>
      <c r="B145" s="271"/>
      <c r="C145" s="729"/>
      <c r="D145" s="701" t="s">
        <v>47</v>
      </c>
      <c r="E145" s="782" t="s">
        <v>31</v>
      </c>
      <c r="F145" s="782">
        <v>1</v>
      </c>
      <c r="G145" s="798"/>
      <c r="H145" s="827">
        <v>4915</v>
      </c>
      <c r="I145" s="826"/>
      <c r="J145" s="840"/>
      <c r="K145" s="828">
        <f t="shared" si="10"/>
        <v>5270.7875687339038</v>
      </c>
      <c r="L145" s="829"/>
      <c r="M145" s="840"/>
      <c r="N145" s="751">
        <f t="shared" si="11"/>
        <v>5270.79</v>
      </c>
    </row>
    <row r="146" spans="1:14" ht="41.25" thickBot="1" x14ac:dyDescent="0.3">
      <c r="A146" s="48">
        <v>18</v>
      </c>
      <c r="B146" s="271"/>
      <c r="C146" s="729"/>
      <c r="D146" s="701" t="s">
        <v>85</v>
      </c>
      <c r="E146" s="782" t="s">
        <v>31</v>
      </c>
      <c r="F146" s="782">
        <v>1</v>
      </c>
      <c r="G146" s="798"/>
      <c r="H146" s="827">
        <v>4701</v>
      </c>
      <c r="I146" s="826"/>
      <c r="J146" s="840"/>
      <c r="K146" s="828">
        <f t="shared" si="10"/>
        <v>5041.2965128419291</v>
      </c>
      <c r="L146" s="829"/>
      <c r="M146" s="840"/>
      <c r="N146" s="751">
        <f t="shared" si="11"/>
        <v>5041.3</v>
      </c>
    </row>
    <row r="147" spans="1:14" ht="21" thickBot="1" x14ac:dyDescent="0.3">
      <c r="A147" s="48">
        <v>19</v>
      </c>
      <c r="B147" s="271"/>
      <c r="C147" s="729"/>
      <c r="D147" s="701" t="s">
        <v>86</v>
      </c>
      <c r="E147" s="782" t="s">
        <v>31</v>
      </c>
      <c r="F147" s="782">
        <v>1</v>
      </c>
      <c r="G147" s="798"/>
      <c r="H147" s="827">
        <v>18164</v>
      </c>
      <c r="I147" s="826"/>
      <c r="J147" s="840"/>
      <c r="K147" s="828">
        <f t="shared" si="10"/>
        <v>19478.85765991508</v>
      </c>
      <c r="L147" s="829"/>
      <c r="M147" s="840"/>
      <c r="N147" s="751">
        <f t="shared" si="11"/>
        <v>19478.86</v>
      </c>
    </row>
    <row r="148" spans="1:14" ht="41.25" thickBot="1" x14ac:dyDescent="0.3">
      <c r="A148" s="48">
        <v>20</v>
      </c>
      <c r="B148" s="271"/>
      <c r="C148" s="729"/>
      <c r="D148" s="701" t="s">
        <v>87</v>
      </c>
      <c r="E148" s="782" t="s">
        <v>31</v>
      </c>
      <c r="F148" s="782">
        <v>1</v>
      </c>
      <c r="G148" s="798"/>
      <c r="H148" s="827">
        <v>20300</v>
      </c>
      <c r="I148" s="826"/>
      <c r="J148" s="840"/>
      <c r="K148" s="828">
        <f t="shared" si="10"/>
        <v>21769.478666388248</v>
      </c>
      <c r="L148" s="829"/>
      <c r="M148" s="840"/>
      <c r="N148" s="751">
        <f t="shared" si="11"/>
        <v>21769.48</v>
      </c>
    </row>
    <row r="149" spans="1:14" ht="61.5" thickBot="1" x14ac:dyDescent="0.3">
      <c r="A149" s="48">
        <v>21</v>
      </c>
      <c r="B149" s="271"/>
      <c r="C149" s="729"/>
      <c r="D149" s="701" t="s">
        <v>88</v>
      </c>
      <c r="E149" s="782" t="s">
        <v>31</v>
      </c>
      <c r="F149" s="782">
        <v>1</v>
      </c>
      <c r="G149" s="798"/>
      <c r="H149" s="827">
        <v>532079</v>
      </c>
      <c r="I149" s="826"/>
      <c r="J149" s="840"/>
      <c r="K149" s="828">
        <f t="shared" si="10"/>
        <v>570595.19405582233</v>
      </c>
      <c r="L149" s="829"/>
      <c r="M149" s="840"/>
      <c r="N149" s="751">
        <f t="shared" si="11"/>
        <v>570595.18999999994</v>
      </c>
    </row>
    <row r="150" spans="1:14" ht="41.25" thickBot="1" x14ac:dyDescent="0.3">
      <c r="A150" s="48">
        <v>22</v>
      </c>
      <c r="B150" s="271"/>
      <c r="C150" s="729"/>
      <c r="D150" s="701" t="s">
        <v>89</v>
      </c>
      <c r="E150" s="782" t="s">
        <v>31</v>
      </c>
      <c r="F150" s="782">
        <v>1</v>
      </c>
      <c r="G150" s="798"/>
      <c r="H150" s="827">
        <v>130349</v>
      </c>
      <c r="I150" s="826"/>
      <c r="J150" s="840"/>
      <c r="K150" s="828">
        <f t="shared" si="10"/>
        <v>139784.7179647804</v>
      </c>
      <c r="L150" s="829"/>
      <c r="M150" s="840"/>
      <c r="N150" s="751">
        <f t="shared" si="11"/>
        <v>139784.72</v>
      </c>
    </row>
    <row r="151" spans="1:14" ht="61.5" thickBot="1" x14ac:dyDescent="0.3">
      <c r="A151" s="48">
        <v>23</v>
      </c>
      <c r="B151" s="271"/>
      <c r="C151" s="729"/>
      <c r="D151" s="701" t="s">
        <v>6</v>
      </c>
      <c r="E151" s="782" t="s">
        <v>31</v>
      </c>
      <c r="F151" s="782">
        <v>1</v>
      </c>
      <c r="G151" s="790"/>
      <c r="H151" s="827">
        <v>84620</v>
      </c>
      <c r="I151" s="826"/>
      <c r="J151" s="840"/>
      <c r="K151" s="828">
        <f t="shared" si="10"/>
        <v>90745.482007378014</v>
      </c>
      <c r="L151" s="829"/>
      <c r="M151" s="840"/>
      <c r="N151" s="751">
        <f t="shared" si="11"/>
        <v>90745.48</v>
      </c>
    </row>
    <row r="152" spans="1:14" ht="21" thickBot="1" x14ac:dyDescent="0.3">
      <c r="A152" s="48">
        <v>24</v>
      </c>
      <c r="B152" s="271"/>
      <c r="C152" s="729"/>
      <c r="D152" s="701" t="s">
        <v>70</v>
      </c>
      <c r="E152" s="782" t="s">
        <v>31</v>
      </c>
      <c r="F152" s="782">
        <v>1</v>
      </c>
      <c r="G152" s="798"/>
      <c r="H152" s="827">
        <v>92954</v>
      </c>
      <c r="I152" s="826"/>
      <c r="J152" s="840"/>
      <c r="K152" s="828">
        <f t="shared" si="10"/>
        <v>99682.76452982529</v>
      </c>
      <c r="L152" s="829"/>
      <c r="M152" s="840"/>
      <c r="N152" s="751">
        <f t="shared" si="11"/>
        <v>99682.76</v>
      </c>
    </row>
    <row r="153" spans="1:14" ht="21" thickBot="1" x14ac:dyDescent="0.3">
      <c r="A153" s="48">
        <v>25</v>
      </c>
      <c r="B153" s="271"/>
      <c r="C153" s="733"/>
      <c r="D153" s="701" t="s">
        <v>71</v>
      </c>
      <c r="E153" s="782" t="s">
        <v>31</v>
      </c>
      <c r="F153" s="782">
        <v>1</v>
      </c>
      <c r="G153" s="790"/>
      <c r="H153" s="827">
        <v>144239</v>
      </c>
      <c r="I153" s="826"/>
      <c r="J153" s="840"/>
      <c r="K153" s="828">
        <f t="shared" si="10"/>
        <v>154680.18883552586</v>
      </c>
      <c r="L153" s="829"/>
      <c r="M153" s="840"/>
      <c r="N153" s="751">
        <f t="shared" si="11"/>
        <v>154680.19</v>
      </c>
    </row>
    <row r="154" spans="1:14" ht="21" thickBot="1" x14ac:dyDescent="0.35">
      <c r="A154" s="89"/>
      <c r="B154" s="272"/>
      <c r="C154" s="740" t="s">
        <v>117</v>
      </c>
      <c r="D154" s="741"/>
      <c r="E154" s="741"/>
      <c r="F154" s="742"/>
      <c r="G154" s="816"/>
      <c r="H154" s="755"/>
      <c r="I154" s="755"/>
      <c r="J154" s="837"/>
      <c r="K154" s="755"/>
      <c r="L154" s="755"/>
      <c r="M154" s="837"/>
      <c r="N154" s="755"/>
    </row>
    <row r="155" spans="1:14" x14ac:dyDescent="0.25">
      <c r="C155" s="755"/>
      <c r="D155" s="755"/>
      <c r="E155" s="755"/>
      <c r="F155" s="755"/>
      <c r="G155" s="755"/>
      <c r="H155" s="755"/>
      <c r="I155" s="755"/>
      <c r="J155" s="837"/>
      <c r="K155" s="755"/>
      <c r="L155" s="755"/>
      <c r="M155" s="837"/>
      <c r="N155" s="755"/>
    </row>
    <row r="156" spans="1:14" x14ac:dyDescent="0.25">
      <c r="C156" s="755"/>
      <c r="D156" s="755"/>
      <c r="E156" s="755"/>
      <c r="F156" s="755"/>
      <c r="G156" s="755"/>
      <c r="H156" s="755"/>
      <c r="I156" s="755"/>
      <c r="J156" s="837"/>
      <c r="K156" s="755"/>
      <c r="L156" s="755"/>
      <c r="M156" s="837"/>
      <c r="N156" s="755"/>
    </row>
    <row r="157" spans="1:14" x14ac:dyDescent="0.25">
      <c r="C157" s="755"/>
      <c r="D157" s="755"/>
      <c r="E157" s="755"/>
      <c r="F157" s="755"/>
      <c r="G157" s="755"/>
      <c r="H157" s="755"/>
      <c r="I157" s="755"/>
      <c r="J157" s="837"/>
      <c r="K157" s="755"/>
      <c r="L157" s="755"/>
      <c r="M157" s="837"/>
      <c r="N157" s="755"/>
    </row>
    <row r="158" spans="1:14" x14ac:dyDescent="0.25">
      <c r="C158" s="755"/>
      <c r="D158" s="755"/>
      <c r="E158" s="755"/>
      <c r="F158" s="755"/>
      <c r="G158" s="755"/>
      <c r="H158" s="755"/>
      <c r="I158" s="755"/>
      <c r="J158" s="837"/>
      <c r="K158" s="755"/>
      <c r="L158" s="755"/>
      <c r="M158" s="837"/>
      <c r="N158" s="755"/>
    </row>
    <row r="159" spans="1:14" x14ac:dyDescent="0.25">
      <c r="C159" s="755"/>
      <c r="D159" s="755"/>
      <c r="E159" s="755"/>
      <c r="F159" s="755"/>
      <c r="G159" s="755"/>
      <c r="H159" s="755"/>
      <c r="I159" s="755"/>
      <c r="J159" s="837"/>
      <c r="K159" s="755"/>
      <c r="L159" s="755"/>
      <c r="M159" s="837"/>
      <c r="N159" s="755"/>
    </row>
    <row r="160" spans="1:14" x14ac:dyDescent="0.25">
      <c r="C160" s="755"/>
      <c r="D160" s="755"/>
      <c r="E160" s="755"/>
      <c r="F160" s="755"/>
      <c r="G160" s="755"/>
      <c r="H160" s="755"/>
      <c r="I160" s="755"/>
      <c r="J160" s="837"/>
      <c r="K160" s="755"/>
      <c r="L160" s="755"/>
      <c r="M160" s="837"/>
      <c r="N160" s="755"/>
    </row>
    <row r="161" spans="3:14" x14ac:dyDescent="0.25">
      <c r="C161" s="755"/>
      <c r="D161" s="755"/>
      <c r="E161" s="755"/>
      <c r="F161" s="755"/>
      <c r="G161" s="755"/>
      <c r="H161" s="755"/>
      <c r="I161" s="755"/>
      <c r="J161" s="837"/>
      <c r="K161" s="755"/>
      <c r="L161" s="755"/>
      <c r="M161" s="837"/>
      <c r="N161" s="755"/>
    </row>
    <row r="162" spans="3:14" x14ac:dyDescent="0.25">
      <c r="C162" s="755"/>
      <c r="D162" s="755"/>
      <c r="E162" s="755"/>
      <c r="F162" s="755"/>
      <c r="G162" s="755"/>
      <c r="H162" s="755"/>
      <c r="I162" s="755"/>
      <c r="J162" s="837"/>
      <c r="K162" s="755"/>
      <c r="L162" s="755"/>
      <c r="M162" s="837"/>
      <c r="N162" s="755"/>
    </row>
    <row r="163" spans="3:14" x14ac:dyDescent="0.25">
      <c r="C163" s="755"/>
      <c r="D163" s="755"/>
      <c r="E163" s="755"/>
      <c r="F163" s="755"/>
      <c r="G163" s="755"/>
      <c r="H163" s="755"/>
      <c r="I163" s="755"/>
      <c r="J163" s="837"/>
      <c r="K163" s="755"/>
      <c r="L163" s="755"/>
      <c r="M163" s="837"/>
      <c r="N163" s="755"/>
    </row>
    <row r="164" spans="3:14" x14ac:dyDescent="0.25">
      <c r="C164" s="755"/>
      <c r="D164" s="755"/>
      <c r="E164" s="755"/>
      <c r="F164" s="755"/>
      <c r="G164" s="755"/>
      <c r="H164" s="755"/>
      <c r="I164" s="755"/>
      <c r="J164" s="837"/>
      <c r="K164" s="755"/>
      <c r="L164" s="755"/>
      <c r="M164" s="837"/>
      <c r="N164" s="755"/>
    </row>
    <row r="165" spans="3:14" x14ac:dyDescent="0.25">
      <c r="C165" s="755"/>
      <c r="D165" s="755"/>
      <c r="E165" s="755"/>
      <c r="F165" s="755"/>
      <c r="G165" s="755"/>
      <c r="H165" s="755"/>
      <c r="I165" s="755"/>
      <c r="J165" s="837"/>
      <c r="K165" s="755"/>
      <c r="L165" s="755"/>
      <c r="M165" s="837"/>
      <c r="N165" s="755"/>
    </row>
    <row r="166" spans="3:14" x14ac:dyDescent="0.25">
      <c r="C166" s="755"/>
      <c r="D166" s="755"/>
      <c r="E166" s="755"/>
      <c r="F166" s="755"/>
      <c r="G166" s="755"/>
      <c r="H166" s="755"/>
      <c r="I166" s="755"/>
      <c r="J166" s="837"/>
      <c r="K166" s="755"/>
      <c r="L166" s="755"/>
      <c r="M166" s="837"/>
      <c r="N166" s="755"/>
    </row>
    <row r="167" spans="3:14" x14ac:dyDescent="0.25">
      <c r="C167" s="755"/>
      <c r="D167" s="755"/>
      <c r="E167" s="755"/>
      <c r="F167" s="755"/>
      <c r="G167" s="755"/>
      <c r="H167" s="755"/>
      <c r="I167" s="755"/>
      <c r="J167" s="837"/>
      <c r="K167" s="755"/>
      <c r="L167" s="755"/>
      <c r="M167" s="837"/>
      <c r="N167" s="755"/>
    </row>
    <row r="168" spans="3:14" x14ac:dyDescent="0.25">
      <c r="C168" s="755"/>
      <c r="D168" s="755"/>
      <c r="E168" s="755"/>
      <c r="F168" s="755"/>
      <c r="G168" s="755"/>
      <c r="H168" s="755"/>
      <c r="I168" s="755"/>
      <c r="J168" s="837"/>
      <c r="K168" s="755"/>
      <c r="L168" s="755"/>
      <c r="M168" s="837"/>
      <c r="N168" s="755"/>
    </row>
    <row r="169" spans="3:14" x14ac:dyDescent="0.25">
      <c r="C169" s="755"/>
      <c r="D169" s="755"/>
      <c r="E169" s="755"/>
      <c r="F169" s="755"/>
      <c r="G169" s="755"/>
      <c r="H169" s="755"/>
      <c r="I169" s="755"/>
      <c r="J169" s="837"/>
      <c r="K169" s="755"/>
      <c r="L169" s="755"/>
      <c r="M169" s="837"/>
      <c r="N169" s="755"/>
    </row>
    <row r="170" spans="3:14" x14ac:dyDescent="0.25">
      <c r="C170" s="755"/>
      <c r="D170" s="755"/>
      <c r="E170" s="755"/>
      <c r="F170" s="755"/>
      <c r="G170" s="755"/>
      <c r="H170" s="755"/>
      <c r="I170" s="755"/>
      <c r="J170" s="837"/>
      <c r="K170" s="755"/>
      <c r="L170" s="755"/>
      <c r="M170" s="837"/>
      <c r="N170" s="755"/>
    </row>
    <row r="171" spans="3:14" x14ac:dyDescent="0.25">
      <c r="C171" s="755"/>
      <c r="D171" s="755"/>
      <c r="E171" s="755"/>
      <c r="F171" s="755"/>
      <c r="G171" s="755"/>
      <c r="H171" s="755"/>
      <c r="I171" s="755"/>
      <c r="J171" s="837"/>
      <c r="K171" s="755"/>
      <c r="L171" s="755"/>
      <c r="M171" s="837"/>
      <c r="N171" s="755"/>
    </row>
    <row r="172" spans="3:14" x14ac:dyDescent="0.25">
      <c r="C172" s="755"/>
      <c r="D172" s="755"/>
      <c r="E172" s="755"/>
      <c r="F172" s="755"/>
      <c r="G172" s="755"/>
      <c r="H172" s="755"/>
      <c r="I172" s="755"/>
      <c r="J172" s="837"/>
      <c r="K172" s="755"/>
      <c r="L172" s="755"/>
      <c r="M172" s="837"/>
      <c r="N172" s="755"/>
    </row>
    <row r="173" spans="3:14" x14ac:dyDescent="0.25">
      <c r="C173" s="755"/>
      <c r="D173" s="755"/>
      <c r="E173" s="755"/>
      <c r="F173" s="755"/>
      <c r="G173" s="755"/>
      <c r="H173" s="755"/>
      <c r="I173" s="755"/>
      <c r="J173" s="837"/>
      <c r="K173" s="755"/>
      <c r="L173" s="755"/>
      <c r="M173" s="837"/>
      <c r="N173" s="755"/>
    </row>
    <row r="174" spans="3:14" x14ac:dyDescent="0.25">
      <c r="C174" s="755"/>
      <c r="D174" s="755"/>
      <c r="E174" s="755"/>
      <c r="F174" s="755"/>
      <c r="G174" s="755"/>
      <c r="H174" s="755"/>
      <c r="I174" s="755"/>
      <c r="J174" s="837"/>
      <c r="K174" s="755"/>
      <c r="L174" s="755"/>
      <c r="M174" s="837"/>
      <c r="N174" s="755"/>
    </row>
    <row r="175" spans="3:14" x14ac:dyDescent="0.25">
      <c r="C175" s="755"/>
      <c r="D175" s="755"/>
      <c r="E175" s="755"/>
      <c r="F175" s="755"/>
      <c r="G175" s="755"/>
      <c r="H175" s="755"/>
      <c r="I175" s="755"/>
      <c r="J175" s="837"/>
      <c r="K175" s="755"/>
      <c r="L175" s="755"/>
      <c r="M175" s="837"/>
      <c r="N175" s="755"/>
    </row>
    <row r="176" spans="3:14" x14ac:dyDescent="0.25">
      <c r="C176" s="755"/>
      <c r="D176" s="755"/>
      <c r="E176" s="755"/>
      <c r="F176" s="755"/>
      <c r="G176" s="755"/>
      <c r="H176" s="755"/>
      <c r="I176" s="755"/>
      <c r="J176" s="837"/>
      <c r="K176" s="755"/>
      <c r="L176" s="755"/>
      <c r="M176" s="837"/>
      <c r="N176" s="755"/>
    </row>
    <row r="177" spans="3:14" x14ac:dyDescent="0.25">
      <c r="C177" s="755"/>
      <c r="D177" s="755"/>
      <c r="E177" s="755"/>
      <c r="F177" s="755"/>
      <c r="G177" s="755"/>
      <c r="H177" s="755"/>
      <c r="I177" s="755"/>
      <c r="J177" s="837"/>
      <c r="K177" s="755"/>
      <c r="L177" s="755"/>
      <c r="M177" s="837"/>
      <c r="N177" s="755"/>
    </row>
    <row r="178" spans="3:14" x14ac:dyDescent="0.25">
      <c r="C178" s="755"/>
      <c r="D178" s="755"/>
      <c r="E178" s="755"/>
      <c r="F178" s="755"/>
      <c r="G178" s="755"/>
      <c r="H178" s="755"/>
      <c r="I178" s="755"/>
      <c r="J178" s="837"/>
      <c r="K178" s="755"/>
      <c r="L178" s="755"/>
      <c r="M178" s="837"/>
      <c r="N178" s="755"/>
    </row>
    <row r="179" spans="3:14" x14ac:dyDescent="0.25">
      <c r="C179" s="755"/>
      <c r="D179" s="755"/>
      <c r="E179" s="755"/>
      <c r="F179" s="755"/>
      <c r="G179" s="755"/>
      <c r="H179" s="755"/>
      <c r="I179" s="755"/>
      <c r="J179" s="837"/>
      <c r="K179" s="755"/>
      <c r="L179" s="755"/>
      <c r="M179" s="837"/>
      <c r="N179" s="755"/>
    </row>
    <row r="180" spans="3:14" x14ac:dyDescent="0.25">
      <c r="C180" s="755"/>
      <c r="D180" s="755"/>
      <c r="E180" s="755"/>
      <c r="F180" s="755"/>
      <c r="G180" s="755"/>
      <c r="H180" s="755"/>
      <c r="I180" s="755"/>
      <c r="J180" s="837"/>
      <c r="K180" s="755"/>
      <c r="L180" s="755"/>
      <c r="M180" s="837"/>
      <c r="N180" s="755"/>
    </row>
    <row r="181" spans="3:14" x14ac:dyDescent="0.25">
      <c r="C181" s="755"/>
      <c r="D181" s="755"/>
      <c r="E181" s="755"/>
      <c r="F181" s="755"/>
      <c r="G181" s="755"/>
      <c r="H181" s="755"/>
      <c r="I181" s="755"/>
      <c r="J181" s="837"/>
      <c r="K181" s="755"/>
      <c r="L181" s="755"/>
      <c r="M181" s="837"/>
      <c r="N181" s="755"/>
    </row>
    <row r="182" spans="3:14" x14ac:dyDescent="0.25">
      <c r="C182" s="755"/>
      <c r="D182" s="755"/>
      <c r="E182" s="755"/>
      <c r="F182" s="755"/>
      <c r="G182" s="755"/>
      <c r="H182" s="755"/>
      <c r="I182" s="755"/>
      <c r="J182" s="837"/>
      <c r="K182" s="755"/>
      <c r="L182" s="755"/>
      <c r="M182" s="837"/>
      <c r="N182" s="755"/>
    </row>
    <row r="183" spans="3:14" x14ac:dyDescent="0.25">
      <c r="C183" s="755"/>
      <c r="D183" s="755"/>
      <c r="E183" s="755"/>
      <c r="F183" s="755"/>
      <c r="G183" s="755"/>
      <c r="H183" s="755"/>
      <c r="I183" s="755"/>
      <c r="J183" s="837"/>
      <c r="K183" s="755"/>
      <c r="L183" s="755"/>
      <c r="M183" s="837"/>
      <c r="N183" s="755"/>
    </row>
    <row r="184" spans="3:14" x14ac:dyDescent="0.25">
      <c r="C184" s="755"/>
      <c r="D184" s="755"/>
      <c r="E184" s="755"/>
      <c r="F184" s="755"/>
      <c r="G184" s="755"/>
      <c r="H184" s="755"/>
      <c r="I184" s="755"/>
      <c r="J184" s="837"/>
      <c r="K184" s="755"/>
      <c r="L184" s="755"/>
      <c r="M184" s="837"/>
      <c r="N184" s="755"/>
    </row>
    <row r="185" spans="3:14" x14ac:dyDescent="0.25">
      <c r="C185" s="755"/>
      <c r="D185" s="755"/>
      <c r="E185" s="755"/>
      <c r="F185" s="755"/>
      <c r="G185" s="755"/>
      <c r="H185" s="755"/>
      <c r="I185" s="755"/>
      <c r="J185" s="837"/>
      <c r="K185" s="755"/>
      <c r="L185" s="755"/>
      <c r="M185" s="837"/>
      <c r="N185" s="755"/>
    </row>
    <row r="186" spans="3:14" x14ac:dyDescent="0.25">
      <c r="C186" s="755"/>
      <c r="D186" s="755"/>
      <c r="E186" s="755"/>
      <c r="F186" s="755"/>
      <c r="G186" s="755"/>
      <c r="H186" s="755"/>
      <c r="I186" s="755"/>
      <c r="J186" s="837"/>
      <c r="K186" s="755"/>
      <c r="L186" s="755"/>
      <c r="M186" s="837"/>
      <c r="N186" s="755"/>
    </row>
    <row r="187" spans="3:14" x14ac:dyDescent="0.25">
      <c r="C187" s="755"/>
      <c r="D187" s="755"/>
      <c r="E187" s="755"/>
      <c r="F187" s="755"/>
      <c r="G187" s="755"/>
      <c r="H187" s="755"/>
      <c r="I187" s="755"/>
      <c r="J187" s="837"/>
      <c r="K187" s="755"/>
      <c r="L187" s="755"/>
      <c r="M187" s="837"/>
      <c r="N187" s="755"/>
    </row>
    <row r="188" spans="3:14" x14ac:dyDescent="0.25">
      <c r="C188" s="755"/>
      <c r="D188" s="755"/>
      <c r="E188" s="755"/>
      <c r="F188" s="755"/>
      <c r="G188" s="755"/>
      <c r="H188" s="755"/>
      <c r="I188" s="755"/>
      <c r="J188" s="837"/>
      <c r="K188" s="755"/>
      <c r="L188" s="755"/>
      <c r="M188" s="837"/>
      <c r="N188" s="755"/>
    </row>
    <row r="189" spans="3:14" x14ac:dyDescent="0.25">
      <c r="C189" s="755"/>
      <c r="D189" s="755"/>
      <c r="E189" s="755"/>
      <c r="F189" s="755"/>
      <c r="G189" s="755"/>
      <c r="H189" s="755"/>
      <c r="I189" s="755"/>
      <c r="J189" s="837"/>
      <c r="K189" s="755"/>
      <c r="L189" s="755"/>
      <c r="M189" s="837"/>
      <c r="N189" s="755"/>
    </row>
    <row r="190" spans="3:14" x14ac:dyDescent="0.25">
      <c r="C190" s="755"/>
      <c r="D190" s="755"/>
      <c r="E190" s="755"/>
      <c r="F190" s="755"/>
      <c r="G190" s="755"/>
      <c r="H190" s="755"/>
      <c r="I190" s="755"/>
      <c r="J190" s="837"/>
      <c r="K190" s="755"/>
      <c r="L190" s="755"/>
      <c r="M190" s="837"/>
      <c r="N190" s="755"/>
    </row>
    <row r="191" spans="3:14" x14ac:dyDescent="0.25">
      <c r="C191" s="755"/>
      <c r="D191" s="755"/>
      <c r="E191" s="755"/>
      <c r="F191" s="755"/>
      <c r="G191" s="755"/>
      <c r="H191" s="755"/>
      <c r="I191" s="755"/>
      <c r="J191" s="837"/>
      <c r="K191" s="755"/>
      <c r="L191" s="755"/>
      <c r="M191" s="837"/>
      <c r="N191" s="755"/>
    </row>
    <row r="192" spans="3:14" x14ac:dyDescent="0.25">
      <c r="C192" s="755"/>
      <c r="D192" s="755"/>
      <c r="E192" s="755"/>
      <c r="F192" s="755"/>
      <c r="G192" s="755"/>
      <c r="H192" s="755"/>
      <c r="I192" s="755"/>
      <c r="J192" s="837"/>
      <c r="K192" s="755"/>
      <c r="L192" s="755"/>
      <c r="M192" s="837"/>
      <c r="N192" s="755"/>
    </row>
    <row r="193" spans="3:14" x14ac:dyDescent="0.25">
      <c r="C193" s="755"/>
      <c r="D193" s="755"/>
      <c r="E193" s="755"/>
      <c r="F193" s="755"/>
      <c r="G193" s="755"/>
      <c r="H193" s="755"/>
      <c r="I193" s="755"/>
      <c r="J193" s="837"/>
      <c r="K193" s="755"/>
      <c r="L193" s="755"/>
      <c r="M193" s="837"/>
      <c r="N193" s="755"/>
    </row>
    <row r="194" spans="3:14" x14ac:dyDescent="0.25">
      <c r="C194" s="755"/>
      <c r="D194" s="755"/>
      <c r="E194" s="755"/>
      <c r="F194" s="755"/>
      <c r="G194" s="755"/>
      <c r="H194" s="755"/>
      <c r="I194" s="755"/>
      <c r="J194" s="837"/>
      <c r="K194" s="755"/>
      <c r="L194" s="755"/>
      <c r="M194" s="837"/>
      <c r="N194" s="755"/>
    </row>
    <row r="195" spans="3:14" x14ac:dyDescent="0.25">
      <c r="C195" s="755"/>
      <c r="D195" s="755"/>
      <c r="E195" s="755"/>
      <c r="F195" s="755"/>
      <c r="G195" s="755"/>
      <c r="H195" s="755"/>
      <c r="I195" s="755"/>
      <c r="J195" s="837"/>
      <c r="K195" s="755"/>
      <c r="L195" s="755"/>
      <c r="M195" s="837"/>
      <c r="N195" s="755"/>
    </row>
    <row r="196" spans="3:14" x14ac:dyDescent="0.25">
      <c r="C196" s="755"/>
      <c r="D196" s="755"/>
      <c r="E196" s="755"/>
      <c r="F196" s="755"/>
      <c r="G196" s="755"/>
      <c r="H196" s="755"/>
      <c r="I196" s="755"/>
      <c r="J196" s="837"/>
      <c r="K196" s="755"/>
      <c r="L196" s="755"/>
      <c r="M196" s="837"/>
      <c r="N196" s="755"/>
    </row>
    <row r="197" spans="3:14" x14ac:dyDescent="0.25">
      <c r="C197" s="755"/>
      <c r="D197" s="755"/>
      <c r="E197" s="755"/>
      <c r="F197" s="755"/>
      <c r="G197" s="755"/>
      <c r="H197" s="755"/>
      <c r="I197" s="755"/>
      <c r="J197" s="837"/>
      <c r="K197" s="755"/>
      <c r="L197" s="755"/>
      <c r="M197" s="837"/>
      <c r="N197" s="755"/>
    </row>
    <row r="198" spans="3:14" x14ac:dyDescent="0.25">
      <c r="C198" s="755"/>
      <c r="D198" s="755"/>
      <c r="E198" s="755"/>
      <c r="F198" s="755"/>
      <c r="G198" s="755"/>
      <c r="H198" s="755"/>
      <c r="I198" s="755"/>
      <c r="J198" s="837"/>
      <c r="K198" s="755"/>
      <c r="L198" s="755"/>
      <c r="M198" s="837"/>
      <c r="N198" s="755"/>
    </row>
    <row r="199" spans="3:14" x14ac:dyDescent="0.25">
      <c r="C199" s="755"/>
      <c r="D199" s="755"/>
      <c r="E199" s="755"/>
      <c r="F199" s="755"/>
      <c r="G199" s="755"/>
      <c r="H199" s="755"/>
      <c r="I199" s="755"/>
      <c r="J199" s="837"/>
      <c r="K199" s="755"/>
      <c r="L199" s="755"/>
      <c r="M199" s="837"/>
      <c r="N199" s="755"/>
    </row>
    <row r="200" spans="3:14" x14ac:dyDescent="0.25">
      <c r="C200" s="755"/>
      <c r="D200" s="755"/>
      <c r="E200" s="755"/>
      <c r="F200" s="755"/>
      <c r="G200" s="755"/>
      <c r="H200" s="755"/>
      <c r="I200" s="755"/>
      <c r="J200" s="837"/>
      <c r="K200" s="755"/>
      <c r="L200" s="755"/>
      <c r="M200" s="837"/>
      <c r="N200" s="755"/>
    </row>
    <row r="201" spans="3:14" x14ac:dyDescent="0.25">
      <c r="C201" s="755"/>
      <c r="D201" s="755"/>
      <c r="E201" s="755"/>
      <c r="F201" s="755"/>
      <c r="G201" s="755"/>
      <c r="H201" s="755"/>
      <c r="I201" s="755"/>
      <c r="J201" s="837"/>
      <c r="K201" s="755"/>
      <c r="L201" s="755"/>
      <c r="M201" s="837"/>
      <c r="N201" s="755"/>
    </row>
    <row r="202" spans="3:14" x14ac:dyDescent="0.25">
      <c r="C202" s="755"/>
      <c r="D202" s="755"/>
      <c r="E202" s="755"/>
      <c r="F202" s="755"/>
      <c r="G202" s="755"/>
      <c r="H202" s="755"/>
      <c r="I202" s="755"/>
      <c r="J202" s="837"/>
      <c r="K202" s="755"/>
      <c r="L202" s="755"/>
      <c r="M202" s="837"/>
      <c r="N202" s="755"/>
    </row>
    <row r="203" spans="3:14" x14ac:dyDescent="0.25">
      <c r="C203" s="755"/>
      <c r="D203" s="755"/>
      <c r="E203" s="755"/>
      <c r="F203" s="755"/>
      <c r="G203" s="755"/>
      <c r="H203" s="755"/>
      <c r="I203" s="755"/>
      <c r="J203" s="837"/>
      <c r="K203" s="755"/>
      <c r="L203" s="755"/>
      <c r="M203" s="837"/>
      <c r="N203" s="755"/>
    </row>
    <row r="204" spans="3:14" x14ac:dyDescent="0.25">
      <c r="C204" s="755"/>
      <c r="D204" s="755"/>
      <c r="E204" s="755"/>
      <c r="F204" s="755"/>
      <c r="G204" s="755"/>
      <c r="H204" s="755"/>
      <c r="I204" s="755"/>
      <c r="J204" s="837"/>
      <c r="K204" s="755"/>
      <c r="L204" s="755"/>
      <c r="M204" s="837"/>
      <c r="N204" s="755"/>
    </row>
    <row r="205" spans="3:14" x14ac:dyDescent="0.25">
      <c r="C205" s="755"/>
      <c r="D205" s="755"/>
      <c r="E205" s="755"/>
      <c r="F205" s="755"/>
      <c r="G205" s="755"/>
      <c r="H205" s="755"/>
      <c r="I205" s="755"/>
      <c r="J205" s="837"/>
      <c r="K205" s="755"/>
      <c r="L205" s="755"/>
      <c r="M205" s="837"/>
      <c r="N205" s="755"/>
    </row>
    <row r="206" spans="3:14" x14ac:dyDescent="0.25">
      <c r="C206" s="755"/>
      <c r="D206" s="755"/>
      <c r="E206" s="755"/>
      <c r="F206" s="755"/>
      <c r="G206" s="755"/>
      <c r="H206" s="755"/>
      <c r="I206" s="755"/>
      <c r="J206" s="837"/>
      <c r="K206" s="755"/>
      <c r="L206" s="755"/>
      <c r="M206" s="837"/>
      <c r="N206" s="755"/>
    </row>
    <row r="207" spans="3:14" x14ac:dyDescent="0.25">
      <c r="C207" s="755"/>
      <c r="D207" s="755"/>
      <c r="E207" s="755"/>
      <c r="F207" s="755"/>
      <c r="G207" s="755"/>
      <c r="H207" s="755"/>
      <c r="I207" s="755"/>
      <c r="J207" s="837"/>
      <c r="K207" s="755"/>
      <c r="L207" s="755"/>
      <c r="M207" s="837"/>
      <c r="N207" s="755"/>
    </row>
    <row r="208" spans="3:14" x14ac:dyDescent="0.25">
      <c r="C208" s="755"/>
      <c r="D208" s="755"/>
      <c r="E208" s="755"/>
      <c r="F208" s="755"/>
      <c r="G208" s="755"/>
      <c r="H208" s="755"/>
      <c r="I208" s="755"/>
      <c r="J208" s="837"/>
      <c r="K208" s="755"/>
      <c r="L208" s="755"/>
      <c r="M208" s="837"/>
      <c r="N208" s="755"/>
    </row>
    <row r="209" spans="3:14" x14ac:dyDescent="0.25">
      <c r="C209" s="755"/>
      <c r="D209" s="755"/>
      <c r="E209" s="755"/>
      <c r="F209" s="755"/>
      <c r="G209" s="755"/>
      <c r="H209" s="755"/>
      <c r="I209" s="755"/>
      <c r="J209" s="837"/>
      <c r="K209" s="755"/>
      <c r="L209" s="755"/>
      <c r="M209" s="837"/>
      <c r="N209" s="755"/>
    </row>
    <row r="210" spans="3:14" x14ac:dyDescent="0.25">
      <c r="C210" s="755"/>
      <c r="D210" s="755"/>
      <c r="E210" s="755"/>
      <c r="F210" s="755"/>
      <c r="G210" s="755"/>
      <c r="H210" s="755"/>
      <c r="I210" s="755"/>
      <c r="J210" s="837"/>
      <c r="K210" s="755"/>
      <c r="L210" s="755"/>
      <c r="M210" s="837"/>
      <c r="N210" s="755"/>
    </row>
    <row r="211" spans="3:14" x14ac:dyDescent="0.25">
      <c r="C211" s="755"/>
      <c r="D211" s="755"/>
      <c r="E211" s="755"/>
      <c r="F211" s="755"/>
      <c r="G211" s="755"/>
      <c r="H211" s="755"/>
      <c r="I211" s="755"/>
      <c r="J211" s="837"/>
      <c r="K211" s="755"/>
      <c r="L211" s="755"/>
      <c r="M211" s="837"/>
      <c r="N211" s="755"/>
    </row>
    <row r="212" spans="3:14" x14ac:dyDescent="0.25">
      <c r="C212" s="755"/>
      <c r="D212" s="755"/>
      <c r="E212" s="755"/>
      <c r="F212" s="755"/>
      <c r="G212" s="755"/>
      <c r="H212" s="755"/>
      <c r="I212" s="755"/>
      <c r="J212" s="837"/>
      <c r="K212" s="755"/>
      <c r="L212" s="755"/>
      <c r="M212" s="837"/>
      <c r="N212" s="755"/>
    </row>
    <row r="213" spans="3:14" x14ac:dyDescent="0.25">
      <c r="C213" s="755"/>
      <c r="D213" s="755"/>
      <c r="E213" s="755"/>
      <c r="F213" s="755"/>
      <c r="G213" s="755"/>
      <c r="H213" s="755"/>
      <c r="I213" s="755"/>
      <c r="J213" s="837"/>
      <c r="K213" s="755"/>
      <c r="L213" s="755"/>
      <c r="M213" s="837"/>
      <c r="N213" s="755"/>
    </row>
    <row r="214" spans="3:14" x14ac:dyDescent="0.25">
      <c r="C214" s="755"/>
      <c r="D214" s="755"/>
      <c r="E214" s="755"/>
      <c r="F214" s="755"/>
      <c r="G214" s="755"/>
      <c r="H214" s="755"/>
      <c r="I214" s="755"/>
      <c r="J214" s="837"/>
      <c r="K214" s="755"/>
      <c r="L214" s="755"/>
      <c r="M214" s="837"/>
      <c r="N214" s="755"/>
    </row>
    <row r="215" spans="3:14" x14ac:dyDescent="0.25">
      <c r="C215" s="755"/>
      <c r="D215" s="755"/>
      <c r="E215" s="755"/>
      <c r="F215" s="755"/>
      <c r="G215" s="755"/>
      <c r="H215" s="755"/>
      <c r="I215" s="755"/>
      <c r="J215" s="837"/>
      <c r="K215" s="755"/>
      <c r="L215" s="755"/>
      <c r="M215" s="837"/>
      <c r="N215" s="755"/>
    </row>
    <row r="216" spans="3:14" x14ac:dyDescent="0.25">
      <c r="C216" s="755"/>
      <c r="D216" s="755"/>
      <c r="E216" s="755"/>
      <c r="F216" s="755"/>
      <c r="G216" s="755"/>
      <c r="H216" s="755"/>
      <c r="I216" s="755"/>
      <c r="J216" s="837"/>
      <c r="K216" s="755"/>
      <c r="L216" s="755"/>
      <c r="M216" s="837"/>
      <c r="N216" s="755"/>
    </row>
    <row r="217" spans="3:14" x14ac:dyDescent="0.25">
      <c r="C217" s="755"/>
      <c r="D217" s="755"/>
      <c r="E217" s="755"/>
      <c r="F217" s="755"/>
      <c r="G217" s="755"/>
      <c r="H217" s="755"/>
      <c r="I217" s="755"/>
      <c r="J217" s="837"/>
      <c r="K217" s="755"/>
      <c r="L217" s="755"/>
      <c r="M217" s="837"/>
      <c r="N217" s="755"/>
    </row>
    <row r="218" spans="3:14" x14ac:dyDescent="0.25">
      <c r="C218" s="755"/>
      <c r="D218" s="755"/>
      <c r="E218" s="755"/>
      <c r="F218" s="755"/>
      <c r="G218" s="755"/>
      <c r="H218" s="755"/>
      <c r="I218" s="755"/>
      <c r="J218" s="837"/>
      <c r="K218" s="755"/>
      <c r="L218" s="755"/>
      <c r="M218" s="837"/>
      <c r="N218" s="755"/>
    </row>
    <row r="219" spans="3:14" x14ac:dyDescent="0.25">
      <c r="C219" s="755"/>
      <c r="D219" s="755"/>
      <c r="E219" s="755"/>
      <c r="F219" s="755"/>
      <c r="G219" s="755"/>
      <c r="H219" s="755"/>
      <c r="I219" s="755"/>
      <c r="J219" s="837"/>
      <c r="K219" s="755"/>
      <c r="L219" s="755"/>
      <c r="M219" s="837"/>
      <c r="N219" s="755"/>
    </row>
    <row r="220" spans="3:14" x14ac:dyDescent="0.25">
      <c r="C220" s="755"/>
      <c r="D220" s="755"/>
      <c r="E220" s="755"/>
      <c r="F220" s="755"/>
      <c r="G220" s="755"/>
      <c r="H220" s="755"/>
      <c r="I220" s="755"/>
      <c r="J220" s="837"/>
      <c r="K220" s="755"/>
      <c r="L220" s="755"/>
      <c r="M220" s="837"/>
      <c r="N220" s="755"/>
    </row>
    <row r="221" spans="3:14" x14ac:dyDescent="0.25">
      <c r="C221" s="755"/>
      <c r="D221" s="755"/>
      <c r="E221" s="755"/>
      <c r="F221" s="755"/>
      <c r="G221" s="755"/>
      <c r="H221" s="755"/>
      <c r="I221" s="755"/>
      <c r="J221" s="837"/>
      <c r="K221" s="755"/>
      <c r="L221" s="755"/>
      <c r="M221" s="837"/>
      <c r="N221" s="755"/>
    </row>
    <row r="222" spans="3:14" x14ac:dyDescent="0.25">
      <c r="C222" s="755"/>
      <c r="D222" s="755"/>
      <c r="E222" s="755"/>
      <c r="F222" s="755"/>
      <c r="G222" s="755"/>
      <c r="H222" s="755"/>
      <c r="I222" s="755"/>
      <c r="J222" s="837"/>
      <c r="K222" s="755"/>
      <c r="L222" s="755"/>
      <c r="M222" s="837"/>
      <c r="N222" s="755"/>
    </row>
    <row r="223" spans="3:14" x14ac:dyDescent="0.25">
      <c r="C223" s="755"/>
      <c r="D223" s="755"/>
      <c r="E223" s="755"/>
      <c r="F223" s="755"/>
      <c r="G223" s="755"/>
      <c r="H223" s="755"/>
      <c r="I223" s="755"/>
      <c r="J223" s="837"/>
      <c r="K223" s="755"/>
      <c r="L223" s="755"/>
      <c r="M223" s="837"/>
      <c r="N223" s="755"/>
    </row>
    <row r="224" spans="3:14" x14ac:dyDescent="0.25">
      <c r="C224" s="755"/>
      <c r="D224" s="755"/>
      <c r="E224" s="755"/>
      <c r="F224" s="755"/>
      <c r="G224" s="755"/>
      <c r="H224" s="755"/>
      <c r="I224" s="755"/>
      <c r="J224" s="837"/>
      <c r="K224" s="755"/>
      <c r="L224" s="755"/>
      <c r="M224" s="837"/>
      <c r="N224" s="755"/>
    </row>
    <row r="225" spans="3:14" x14ac:dyDescent="0.25">
      <c r="C225" s="755"/>
      <c r="D225" s="755"/>
      <c r="E225" s="755"/>
      <c r="F225" s="755"/>
      <c r="G225" s="755"/>
      <c r="H225" s="755"/>
      <c r="I225" s="755"/>
      <c r="J225" s="837"/>
      <c r="K225" s="755"/>
      <c r="L225" s="755"/>
      <c r="M225" s="837"/>
      <c r="N225" s="755"/>
    </row>
    <row r="226" spans="3:14" x14ac:dyDescent="0.25">
      <c r="C226" s="755"/>
      <c r="D226" s="755"/>
      <c r="E226" s="755"/>
      <c r="F226" s="755"/>
      <c r="G226" s="755"/>
      <c r="H226" s="755"/>
      <c r="I226" s="755"/>
      <c r="J226" s="837"/>
      <c r="K226" s="755"/>
      <c r="L226" s="755"/>
      <c r="M226" s="837"/>
      <c r="N226" s="755"/>
    </row>
    <row r="227" spans="3:14" x14ac:dyDescent="0.25">
      <c r="C227" s="755"/>
      <c r="D227" s="755"/>
      <c r="E227" s="755"/>
      <c r="F227" s="755"/>
      <c r="G227" s="755"/>
      <c r="H227" s="755"/>
      <c r="I227" s="755"/>
      <c r="J227" s="837"/>
      <c r="K227" s="755"/>
      <c r="L227" s="755"/>
      <c r="M227" s="837"/>
      <c r="N227" s="755"/>
    </row>
    <row r="228" spans="3:14" x14ac:dyDescent="0.25">
      <c r="C228" s="755"/>
      <c r="D228" s="755"/>
      <c r="E228" s="755"/>
      <c r="F228" s="755"/>
      <c r="G228" s="755"/>
      <c r="H228" s="755"/>
      <c r="I228" s="755"/>
      <c r="J228" s="837"/>
      <c r="K228" s="755"/>
      <c r="L228" s="755"/>
      <c r="M228" s="837"/>
      <c r="N228" s="755"/>
    </row>
    <row r="229" spans="3:14" x14ac:dyDescent="0.25">
      <c r="C229" s="755"/>
      <c r="D229" s="755"/>
      <c r="E229" s="755"/>
      <c r="F229" s="755"/>
      <c r="G229" s="755"/>
      <c r="H229" s="755"/>
      <c r="I229" s="755"/>
      <c r="J229" s="837"/>
      <c r="K229" s="755"/>
      <c r="L229" s="755"/>
      <c r="M229" s="837"/>
      <c r="N229" s="755"/>
    </row>
    <row r="230" spans="3:14" x14ac:dyDescent="0.25">
      <c r="C230" s="755"/>
      <c r="D230" s="755"/>
      <c r="E230" s="755"/>
      <c r="F230" s="755"/>
      <c r="G230" s="755"/>
      <c r="H230" s="755"/>
      <c r="I230" s="755"/>
      <c r="J230" s="837"/>
      <c r="K230" s="755"/>
      <c r="L230" s="755"/>
      <c r="M230" s="837"/>
      <c r="N230" s="755"/>
    </row>
    <row r="231" spans="3:14" x14ac:dyDescent="0.25">
      <c r="C231" s="755"/>
      <c r="D231" s="755"/>
      <c r="E231" s="755"/>
      <c r="F231" s="755"/>
      <c r="G231" s="755"/>
      <c r="H231" s="755"/>
      <c r="I231" s="755"/>
      <c r="J231" s="837"/>
      <c r="K231" s="755"/>
      <c r="L231" s="755"/>
      <c r="M231" s="837"/>
      <c r="N231" s="755"/>
    </row>
    <row r="232" spans="3:14" x14ac:dyDescent="0.25">
      <c r="C232" s="755"/>
      <c r="D232" s="755"/>
      <c r="E232" s="755"/>
      <c r="F232" s="755"/>
      <c r="G232" s="755"/>
      <c r="H232" s="755"/>
      <c r="I232" s="755"/>
      <c r="J232" s="837"/>
      <c r="K232" s="755"/>
      <c r="L232" s="755"/>
      <c r="M232" s="837"/>
      <c r="N232" s="755"/>
    </row>
    <row r="233" spans="3:14" x14ac:dyDescent="0.25">
      <c r="C233" s="755"/>
      <c r="D233" s="755"/>
      <c r="E233" s="755"/>
      <c r="F233" s="755"/>
      <c r="G233" s="755"/>
      <c r="H233" s="755"/>
      <c r="I233" s="755"/>
      <c r="J233" s="837"/>
      <c r="K233" s="755"/>
      <c r="L233" s="755"/>
      <c r="M233" s="837"/>
      <c r="N233" s="755"/>
    </row>
    <row r="234" spans="3:14" x14ac:dyDescent="0.25">
      <c r="C234" s="755"/>
      <c r="D234" s="755"/>
      <c r="E234" s="755"/>
      <c r="F234" s="755"/>
      <c r="G234" s="755"/>
      <c r="H234" s="755"/>
      <c r="I234" s="755"/>
      <c r="J234" s="837"/>
      <c r="K234" s="755"/>
      <c r="L234" s="755"/>
      <c r="M234" s="837"/>
      <c r="N234" s="755"/>
    </row>
    <row r="235" spans="3:14" x14ac:dyDescent="0.25">
      <c r="C235" s="755"/>
      <c r="D235" s="755"/>
      <c r="E235" s="755"/>
      <c r="F235" s="755"/>
      <c r="G235" s="755"/>
      <c r="H235" s="755"/>
      <c r="I235" s="755"/>
      <c r="J235" s="837"/>
      <c r="K235" s="755"/>
      <c r="L235" s="755"/>
      <c r="M235" s="837"/>
      <c r="N235" s="755"/>
    </row>
    <row r="236" spans="3:14" x14ac:dyDescent="0.25">
      <c r="C236" s="755"/>
      <c r="D236" s="755"/>
      <c r="E236" s="755"/>
      <c r="F236" s="755"/>
      <c r="G236" s="755"/>
      <c r="H236" s="755"/>
      <c r="I236" s="755"/>
      <c r="J236" s="837"/>
      <c r="K236" s="755"/>
      <c r="L236" s="755"/>
      <c r="M236" s="837"/>
      <c r="N236" s="755"/>
    </row>
    <row r="237" spans="3:14" x14ac:dyDescent="0.25">
      <c r="C237" s="755"/>
      <c r="D237" s="755"/>
      <c r="E237" s="755"/>
      <c r="F237" s="755"/>
      <c r="G237" s="755"/>
      <c r="H237" s="755"/>
      <c r="I237" s="755"/>
      <c r="J237" s="837"/>
      <c r="K237" s="755"/>
      <c r="L237" s="755"/>
      <c r="M237" s="837"/>
      <c r="N237" s="755"/>
    </row>
    <row r="238" spans="3:14" x14ac:dyDescent="0.25">
      <c r="C238" s="755"/>
      <c r="D238" s="755"/>
      <c r="E238" s="755"/>
      <c r="F238" s="755"/>
      <c r="G238" s="755"/>
      <c r="H238" s="755"/>
      <c r="I238" s="755"/>
      <c r="J238" s="837"/>
      <c r="K238" s="755"/>
      <c r="L238" s="755"/>
      <c r="M238" s="837"/>
      <c r="N238" s="755"/>
    </row>
    <row r="239" spans="3:14" x14ac:dyDescent="0.25">
      <c r="C239" s="755"/>
      <c r="D239" s="755"/>
      <c r="E239" s="755"/>
      <c r="F239" s="755"/>
      <c r="G239" s="755"/>
      <c r="H239" s="755"/>
      <c r="I239" s="755"/>
      <c r="J239" s="837"/>
      <c r="K239" s="755"/>
      <c r="L239" s="755"/>
      <c r="M239" s="837"/>
      <c r="N239" s="755"/>
    </row>
    <row r="240" spans="3:14" x14ac:dyDescent="0.25">
      <c r="C240" s="755"/>
      <c r="D240" s="755"/>
      <c r="E240" s="755"/>
      <c r="F240" s="755"/>
      <c r="G240" s="755"/>
      <c r="H240" s="755"/>
      <c r="I240" s="755"/>
      <c r="J240" s="837"/>
      <c r="K240" s="755"/>
      <c r="L240" s="755"/>
      <c r="M240" s="837"/>
      <c r="N240" s="755"/>
    </row>
    <row r="241" spans="3:14" x14ac:dyDescent="0.25">
      <c r="C241" s="755"/>
      <c r="D241" s="755"/>
      <c r="E241" s="755"/>
      <c r="F241" s="755"/>
      <c r="G241" s="755"/>
      <c r="H241" s="755"/>
      <c r="I241" s="755"/>
      <c r="J241" s="837"/>
      <c r="K241" s="755"/>
      <c r="L241" s="755"/>
      <c r="M241" s="837"/>
      <c r="N241" s="755"/>
    </row>
    <row r="242" spans="3:14" x14ac:dyDescent="0.25">
      <c r="C242" s="755"/>
      <c r="D242" s="755"/>
      <c r="E242" s="755"/>
      <c r="F242" s="755"/>
      <c r="G242" s="755"/>
      <c r="H242" s="755"/>
      <c r="I242" s="755"/>
      <c r="J242" s="837"/>
      <c r="K242" s="755"/>
      <c r="L242" s="755"/>
      <c r="M242" s="837"/>
      <c r="N242" s="755"/>
    </row>
    <row r="243" spans="3:14" x14ac:dyDescent="0.25">
      <c r="C243" s="755"/>
      <c r="D243" s="755"/>
      <c r="E243" s="755"/>
      <c r="F243" s="755"/>
      <c r="G243" s="755"/>
      <c r="H243" s="755"/>
      <c r="I243" s="755"/>
      <c r="J243" s="837"/>
      <c r="K243" s="755"/>
      <c r="L243" s="755"/>
      <c r="M243" s="837"/>
      <c r="N243" s="755"/>
    </row>
    <row r="244" spans="3:14" x14ac:dyDescent="0.25">
      <c r="C244" s="755"/>
      <c r="D244" s="755"/>
      <c r="E244" s="755"/>
      <c r="F244" s="755"/>
      <c r="G244" s="755"/>
      <c r="H244" s="755"/>
      <c r="I244" s="755"/>
      <c r="J244" s="837"/>
      <c r="K244" s="755"/>
      <c r="L244" s="755"/>
      <c r="M244" s="837"/>
      <c r="N244" s="755"/>
    </row>
    <row r="245" spans="3:14" x14ac:dyDescent="0.25">
      <c r="C245" s="755"/>
      <c r="D245" s="755"/>
      <c r="E245" s="755"/>
      <c r="F245" s="755"/>
      <c r="G245" s="755"/>
      <c r="H245" s="755"/>
      <c r="I245" s="755"/>
      <c r="J245" s="837"/>
      <c r="K245" s="755"/>
      <c r="L245" s="755"/>
      <c r="M245" s="837"/>
      <c r="N245" s="755"/>
    </row>
    <row r="246" spans="3:14" x14ac:dyDescent="0.25">
      <c r="C246" s="755"/>
      <c r="D246" s="755"/>
      <c r="E246" s="755"/>
      <c r="F246" s="755"/>
      <c r="G246" s="755"/>
      <c r="H246" s="755"/>
      <c r="I246" s="755"/>
      <c r="J246" s="837"/>
      <c r="K246" s="755"/>
      <c r="L246" s="755"/>
      <c r="M246" s="837"/>
      <c r="N246" s="755"/>
    </row>
    <row r="247" spans="3:14" x14ac:dyDescent="0.25">
      <c r="C247" s="755"/>
      <c r="D247" s="755"/>
      <c r="E247" s="755"/>
      <c r="F247" s="755"/>
      <c r="G247" s="755"/>
      <c r="H247" s="755"/>
      <c r="I247" s="755"/>
      <c r="J247" s="837"/>
      <c r="K247" s="755"/>
      <c r="L247" s="755"/>
      <c r="M247" s="837"/>
      <c r="N247" s="755"/>
    </row>
    <row r="248" spans="3:14" x14ac:dyDescent="0.25">
      <c r="C248" s="755"/>
      <c r="D248" s="755"/>
      <c r="E248" s="755"/>
      <c r="F248" s="755"/>
      <c r="G248" s="755"/>
      <c r="H248" s="755"/>
      <c r="I248" s="755"/>
      <c r="J248" s="837"/>
      <c r="K248" s="755"/>
      <c r="L248" s="755"/>
      <c r="M248" s="837"/>
      <c r="N248" s="755"/>
    </row>
    <row r="249" spans="3:14" x14ac:dyDescent="0.25">
      <c r="C249" s="755"/>
      <c r="D249" s="755"/>
      <c r="E249" s="755"/>
      <c r="F249" s="755"/>
      <c r="G249" s="755"/>
      <c r="H249" s="755"/>
      <c r="I249" s="755"/>
      <c r="J249" s="837"/>
      <c r="K249" s="755"/>
      <c r="L249" s="755"/>
      <c r="M249" s="837"/>
      <c r="N249" s="755"/>
    </row>
    <row r="250" spans="3:14" x14ac:dyDescent="0.25">
      <c r="C250" s="755"/>
      <c r="D250" s="755"/>
      <c r="E250" s="755"/>
      <c r="F250" s="755"/>
      <c r="G250" s="755"/>
      <c r="H250" s="755"/>
      <c r="I250" s="755"/>
      <c r="J250" s="837"/>
      <c r="K250" s="755"/>
      <c r="L250" s="755"/>
      <c r="M250" s="837"/>
      <c r="N250" s="755"/>
    </row>
    <row r="251" spans="3:14" x14ac:dyDescent="0.25">
      <c r="C251" s="755"/>
      <c r="D251" s="755"/>
      <c r="E251" s="755"/>
      <c r="F251" s="755"/>
      <c r="G251" s="755"/>
      <c r="H251" s="755"/>
      <c r="I251" s="755"/>
      <c r="J251" s="837"/>
      <c r="K251" s="755"/>
      <c r="L251" s="755"/>
      <c r="M251" s="837"/>
      <c r="N251" s="755"/>
    </row>
    <row r="252" spans="3:14" x14ac:dyDescent="0.25">
      <c r="C252" s="755"/>
      <c r="D252" s="755"/>
      <c r="E252" s="755"/>
      <c r="F252" s="755"/>
      <c r="G252" s="755"/>
      <c r="H252" s="755"/>
      <c r="I252" s="755"/>
      <c r="J252" s="837"/>
      <c r="K252" s="755"/>
      <c r="L252" s="755"/>
      <c r="M252" s="837"/>
      <c r="N252" s="755"/>
    </row>
    <row r="253" spans="3:14" x14ac:dyDescent="0.25">
      <c r="C253" s="755"/>
      <c r="D253" s="755"/>
      <c r="E253" s="755"/>
      <c r="F253" s="755"/>
      <c r="G253" s="755"/>
      <c r="H253" s="755"/>
      <c r="I253" s="755"/>
      <c r="J253" s="837"/>
      <c r="K253" s="755"/>
      <c r="L253" s="755"/>
      <c r="M253" s="837"/>
      <c r="N253" s="755"/>
    </row>
    <row r="254" spans="3:14" x14ac:dyDescent="0.25">
      <c r="C254" s="755"/>
      <c r="D254" s="755"/>
      <c r="E254" s="755"/>
      <c r="F254" s="755"/>
      <c r="G254" s="755"/>
      <c r="H254" s="755"/>
      <c r="I254" s="755"/>
      <c r="J254" s="837"/>
      <c r="K254" s="755"/>
      <c r="L254" s="755"/>
      <c r="M254" s="837"/>
      <c r="N254" s="755"/>
    </row>
    <row r="255" spans="3:14" x14ac:dyDescent="0.25">
      <c r="C255" s="755"/>
      <c r="D255" s="755"/>
      <c r="E255" s="755"/>
      <c r="F255" s="755"/>
      <c r="G255" s="755"/>
      <c r="H255" s="755"/>
      <c r="I255" s="755"/>
      <c r="J255" s="837"/>
      <c r="K255" s="755"/>
      <c r="L255" s="755"/>
      <c r="M255" s="837"/>
      <c r="N255" s="755"/>
    </row>
    <row r="256" spans="3:14" x14ac:dyDescent="0.25">
      <c r="C256" s="755"/>
      <c r="D256" s="755"/>
      <c r="E256" s="755"/>
      <c r="F256" s="755"/>
      <c r="G256" s="755"/>
      <c r="H256" s="755"/>
      <c r="I256" s="755"/>
      <c r="J256" s="837"/>
      <c r="K256" s="755"/>
      <c r="L256" s="755"/>
      <c r="M256" s="837"/>
      <c r="N256" s="755"/>
    </row>
    <row r="257" spans="3:14" x14ac:dyDescent="0.25">
      <c r="C257" s="755"/>
      <c r="D257" s="755"/>
      <c r="E257" s="755"/>
      <c r="F257" s="755"/>
      <c r="G257" s="755"/>
      <c r="H257" s="755"/>
      <c r="I257" s="755"/>
      <c r="J257" s="837"/>
      <c r="K257" s="755"/>
      <c r="L257" s="755"/>
      <c r="M257" s="837"/>
      <c r="N257" s="755"/>
    </row>
    <row r="258" spans="3:14" x14ac:dyDescent="0.25">
      <c r="C258" s="755"/>
      <c r="D258" s="755"/>
      <c r="E258" s="755"/>
      <c r="F258" s="755"/>
      <c r="G258" s="755"/>
      <c r="H258" s="755"/>
      <c r="I258" s="755"/>
      <c r="J258" s="837"/>
      <c r="K258" s="755"/>
      <c r="L258" s="755"/>
      <c r="M258" s="837"/>
      <c r="N258" s="755"/>
    </row>
    <row r="259" spans="3:14" x14ac:dyDescent="0.25">
      <c r="C259" s="755"/>
      <c r="D259" s="755"/>
      <c r="E259" s="755"/>
      <c r="F259" s="755"/>
      <c r="G259" s="755"/>
      <c r="H259" s="755"/>
      <c r="I259" s="755"/>
      <c r="J259" s="837"/>
      <c r="K259" s="755"/>
      <c r="L259" s="755"/>
      <c r="M259" s="837"/>
      <c r="N259" s="755"/>
    </row>
    <row r="260" spans="3:14" x14ac:dyDescent="0.25">
      <c r="C260" s="755"/>
      <c r="D260" s="755"/>
      <c r="E260" s="755"/>
      <c r="F260" s="755"/>
      <c r="G260" s="755"/>
      <c r="H260" s="755"/>
      <c r="I260" s="755"/>
      <c r="J260" s="837"/>
      <c r="K260" s="755"/>
      <c r="L260" s="755"/>
      <c r="M260" s="837"/>
      <c r="N260" s="755"/>
    </row>
    <row r="261" spans="3:14" x14ac:dyDescent="0.25">
      <c r="C261" s="755"/>
      <c r="D261" s="755"/>
      <c r="E261" s="755"/>
      <c r="F261" s="755"/>
      <c r="G261" s="755"/>
      <c r="H261" s="755"/>
      <c r="I261" s="755"/>
      <c r="J261" s="837"/>
      <c r="K261" s="755"/>
      <c r="L261" s="755"/>
      <c r="M261" s="837"/>
      <c r="N261" s="755"/>
    </row>
    <row r="262" spans="3:14" x14ac:dyDescent="0.25">
      <c r="C262" s="755"/>
      <c r="D262" s="755"/>
      <c r="E262" s="755"/>
      <c r="F262" s="755"/>
      <c r="G262" s="755"/>
      <c r="H262" s="755"/>
      <c r="I262" s="755"/>
      <c r="J262" s="837"/>
      <c r="K262" s="755"/>
      <c r="L262" s="755"/>
      <c r="M262" s="837"/>
      <c r="N262" s="755"/>
    </row>
    <row r="263" spans="3:14" x14ac:dyDescent="0.25">
      <c r="C263" s="755"/>
      <c r="D263" s="755"/>
      <c r="E263" s="755"/>
      <c r="F263" s="755"/>
      <c r="G263" s="755"/>
      <c r="H263" s="755"/>
      <c r="I263" s="755"/>
      <c r="J263" s="837"/>
      <c r="K263" s="755"/>
      <c r="L263" s="755"/>
      <c r="M263" s="837"/>
      <c r="N263" s="755"/>
    </row>
    <row r="264" spans="3:14" x14ac:dyDescent="0.25">
      <c r="C264" s="755"/>
      <c r="D264" s="755"/>
      <c r="E264" s="755"/>
      <c r="F264" s="755"/>
      <c r="G264" s="755"/>
      <c r="H264" s="755"/>
      <c r="I264" s="755"/>
      <c r="J264" s="837"/>
      <c r="K264" s="755"/>
      <c r="L264" s="755"/>
      <c r="M264" s="837"/>
      <c r="N264" s="755"/>
    </row>
    <row r="265" spans="3:14" x14ac:dyDescent="0.25">
      <c r="C265" s="755"/>
      <c r="D265" s="755"/>
      <c r="E265" s="755"/>
      <c r="F265" s="755"/>
      <c r="G265" s="755"/>
      <c r="H265" s="755"/>
      <c r="I265" s="755"/>
      <c r="J265" s="837"/>
      <c r="K265" s="755"/>
      <c r="L265" s="755"/>
      <c r="M265" s="837"/>
      <c r="N265" s="755"/>
    </row>
    <row r="266" spans="3:14" x14ac:dyDescent="0.25">
      <c r="C266" s="755"/>
      <c r="D266" s="755"/>
      <c r="E266" s="755"/>
      <c r="F266" s="755"/>
      <c r="G266" s="755"/>
      <c r="H266" s="755"/>
      <c r="I266" s="755"/>
      <c r="J266" s="837"/>
      <c r="K266" s="755"/>
      <c r="L266" s="755"/>
      <c r="M266" s="837"/>
      <c r="N266" s="755"/>
    </row>
    <row r="267" spans="3:14" x14ac:dyDescent="0.25">
      <c r="C267" s="755"/>
      <c r="D267" s="755"/>
      <c r="E267" s="755"/>
      <c r="F267" s="755"/>
      <c r="G267" s="755"/>
      <c r="H267" s="755"/>
      <c r="I267" s="755"/>
      <c r="J267" s="837"/>
      <c r="K267" s="755"/>
      <c r="L267" s="755"/>
      <c r="M267" s="837"/>
      <c r="N267" s="755"/>
    </row>
    <row r="268" spans="3:14" x14ac:dyDescent="0.25">
      <c r="C268" s="755"/>
      <c r="D268" s="755"/>
      <c r="E268" s="755"/>
      <c r="F268" s="755"/>
      <c r="G268" s="755"/>
      <c r="H268" s="755"/>
      <c r="I268" s="755"/>
      <c r="J268" s="837"/>
      <c r="K268" s="755"/>
      <c r="L268" s="755"/>
      <c r="M268" s="837"/>
      <c r="N268" s="755"/>
    </row>
    <row r="269" spans="3:14" x14ac:dyDescent="0.25">
      <c r="C269" s="755"/>
      <c r="D269" s="755"/>
      <c r="E269" s="755"/>
      <c r="F269" s="755"/>
      <c r="G269" s="755"/>
      <c r="H269" s="755"/>
      <c r="I269" s="755"/>
      <c r="J269" s="837"/>
      <c r="K269" s="755"/>
      <c r="L269" s="755"/>
      <c r="M269" s="837"/>
      <c r="N269" s="755"/>
    </row>
    <row r="270" spans="3:14" x14ac:dyDescent="0.25">
      <c r="C270" s="755"/>
      <c r="D270" s="755"/>
      <c r="E270" s="755"/>
      <c r="F270" s="755"/>
      <c r="G270" s="755"/>
      <c r="H270" s="755"/>
      <c r="I270" s="755"/>
      <c r="J270" s="837"/>
      <c r="K270" s="755"/>
      <c r="L270" s="755"/>
      <c r="M270" s="837"/>
      <c r="N270" s="755"/>
    </row>
    <row r="271" spans="3:14" x14ac:dyDescent="0.25">
      <c r="C271" s="755"/>
      <c r="D271" s="755"/>
      <c r="E271" s="755"/>
      <c r="F271" s="755"/>
      <c r="G271" s="755"/>
      <c r="H271" s="755"/>
      <c r="I271" s="755"/>
      <c r="J271" s="837"/>
      <c r="K271" s="755"/>
      <c r="L271" s="755"/>
      <c r="M271" s="837"/>
      <c r="N271" s="755"/>
    </row>
    <row r="272" spans="3:14" x14ac:dyDescent="0.25">
      <c r="C272" s="755"/>
      <c r="D272" s="755"/>
      <c r="E272" s="755"/>
      <c r="F272" s="755"/>
      <c r="G272" s="755"/>
      <c r="H272" s="755"/>
      <c r="I272" s="755"/>
      <c r="J272" s="837"/>
      <c r="K272" s="755"/>
      <c r="L272" s="755"/>
      <c r="M272" s="837"/>
      <c r="N272" s="755"/>
    </row>
    <row r="273" spans="3:14" x14ac:dyDescent="0.25">
      <c r="C273" s="755"/>
      <c r="D273" s="755"/>
      <c r="E273" s="755"/>
      <c r="F273" s="755"/>
      <c r="G273" s="755"/>
      <c r="H273" s="755"/>
      <c r="I273" s="755"/>
      <c r="J273" s="837"/>
      <c r="K273" s="755"/>
      <c r="L273" s="755"/>
      <c r="M273" s="837"/>
      <c r="N273" s="755"/>
    </row>
    <row r="274" spans="3:14" x14ac:dyDescent="0.25">
      <c r="C274" s="755"/>
      <c r="D274" s="755"/>
      <c r="E274" s="755"/>
      <c r="F274" s="755"/>
      <c r="G274" s="755"/>
      <c r="H274" s="755"/>
      <c r="I274" s="755"/>
      <c r="J274" s="837"/>
      <c r="K274" s="755"/>
      <c r="L274" s="755"/>
      <c r="M274" s="837"/>
      <c r="N274" s="755"/>
    </row>
    <row r="275" spans="3:14" x14ac:dyDescent="0.25">
      <c r="C275" s="755"/>
      <c r="D275" s="755"/>
      <c r="E275" s="755"/>
      <c r="F275" s="755"/>
      <c r="G275" s="755"/>
      <c r="H275" s="755"/>
      <c r="I275" s="755"/>
      <c r="J275" s="837"/>
      <c r="K275" s="755"/>
      <c r="L275" s="755"/>
      <c r="M275" s="837"/>
      <c r="N275" s="755"/>
    </row>
    <row r="276" spans="3:14" x14ac:dyDescent="0.25">
      <c r="C276" s="755"/>
      <c r="D276" s="755"/>
      <c r="E276" s="755"/>
      <c r="F276" s="755"/>
      <c r="G276" s="755"/>
      <c r="H276" s="755"/>
      <c r="I276" s="755"/>
      <c r="J276" s="837"/>
      <c r="K276" s="755"/>
      <c r="L276" s="755"/>
      <c r="M276" s="837"/>
      <c r="N276" s="755"/>
    </row>
    <row r="277" spans="3:14" x14ac:dyDescent="0.25">
      <c r="C277" s="755"/>
      <c r="D277" s="755"/>
      <c r="E277" s="755"/>
      <c r="F277" s="755"/>
      <c r="G277" s="755"/>
      <c r="H277" s="755"/>
      <c r="I277" s="755"/>
      <c r="J277" s="837"/>
      <c r="K277" s="755"/>
      <c r="L277" s="755"/>
      <c r="M277" s="837"/>
      <c r="N277" s="755"/>
    </row>
    <row r="278" spans="3:14" x14ac:dyDescent="0.25">
      <c r="C278" s="755"/>
      <c r="D278" s="755"/>
      <c r="E278" s="755"/>
      <c r="F278" s="755"/>
      <c r="G278" s="755"/>
      <c r="H278" s="755"/>
      <c r="I278" s="755"/>
      <c r="J278" s="837"/>
      <c r="K278" s="755"/>
      <c r="L278" s="755"/>
      <c r="M278" s="837"/>
      <c r="N278" s="755"/>
    </row>
    <row r="279" spans="3:14" x14ac:dyDescent="0.25">
      <c r="C279" s="755"/>
      <c r="D279" s="755"/>
      <c r="E279" s="755"/>
      <c r="F279" s="755"/>
      <c r="G279" s="755"/>
      <c r="H279" s="755"/>
      <c r="I279" s="755"/>
      <c r="J279" s="837"/>
      <c r="K279" s="755"/>
      <c r="L279" s="755"/>
      <c r="M279" s="837"/>
      <c r="N279" s="755"/>
    </row>
    <row r="280" spans="3:14" x14ac:dyDescent="0.25">
      <c r="C280" s="755"/>
      <c r="D280" s="755"/>
      <c r="E280" s="755"/>
      <c r="F280" s="755"/>
      <c r="G280" s="755"/>
      <c r="H280" s="755"/>
      <c r="I280" s="755"/>
      <c r="J280" s="837"/>
      <c r="K280" s="755"/>
      <c r="L280" s="755"/>
      <c r="M280" s="837"/>
      <c r="N280" s="755"/>
    </row>
    <row r="281" spans="3:14" x14ac:dyDescent="0.25">
      <c r="C281" s="755"/>
      <c r="D281" s="755"/>
      <c r="E281" s="755"/>
      <c r="F281" s="755"/>
      <c r="G281" s="755"/>
      <c r="H281" s="755"/>
      <c r="I281" s="755"/>
      <c r="J281" s="837"/>
      <c r="K281" s="755"/>
      <c r="L281" s="755"/>
      <c r="M281" s="837"/>
      <c r="N281" s="755"/>
    </row>
    <row r="282" spans="3:14" x14ac:dyDescent="0.25">
      <c r="C282" s="755"/>
      <c r="D282" s="755"/>
      <c r="E282" s="755"/>
      <c r="F282" s="755"/>
      <c r="G282" s="755"/>
      <c r="H282" s="755"/>
      <c r="I282" s="755"/>
      <c r="J282" s="837"/>
      <c r="K282" s="755"/>
      <c r="L282" s="755"/>
      <c r="M282" s="837"/>
      <c r="N282" s="755"/>
    </row>
    <row r="283" spans="3:14" x14ac:dyDescent="0.25">
      <c r="C283" s="755"/>
      <c r="D283" s="755"/>
      <c r="E283" s="755"/>
      <c r="F283" s="755"/>
      <c r="G283" s="755"/>
      <c r="H283" s="755"/>
      <c r="I283" s="755"/>
      <c r="J283" s="837"/>
      <c r="K283" s="755"/>
      <c r="L283" s="755"/>
      <c r="M283" s="837"/>
      <c r="N283" s="755"/>
    </row>
    <row r="284" spans="3:14" x14ac:dyDescent="0.25">
      <c r="C284" s="755"/>
      <c r="D284" s="755"/>
      <c r="E284" s="755"/>
      <c r="F284" s="755"/>
      <c r="G284" s="755"/>
      <c r="H284" s="755"/>
      <c r="I284" s="755"/>
      <c r="J284" s="837"/>
      <c r="K284" s="755"/>
      <c r="L284" s="755"/>
      <c r="M284" s="837"/>
      <c r="N284" s="755"/>
    </row>
    <row r="285" spans="3:14" x14ac:dyDescent="0.25">
      <c r="C285" s="755"/>
      <c r="D285" s="755"/>
      <c r="E285" s="755"/>
      <c r="F285" s="755"/>
      <c r="G285" s="755"/>
      <c r="H285" s="755"/>
      <c r="I285" s="755"/>
      <c r="J285" s="837"/>
      <c r="K285" s="755"/>
      <c r="L285" s="755"/>
      <c r="M285" s="837"/>
      <c r="N285" s="755"/>
    </row>
    <row r="286" spans="3:14" x14ac:dyDescent="0.25">
      <c r="C286" s="755"/>
      <c r="D286" s="755"/>
      <c r="E286" s="755"/>
      <c r="F286" s="755"/>
      <c r="G286" s="755"/>
      <c r="H286" s="755"/>
      <c r="I286" s="755"/>
      <c r="J286" s="837"/>
      <c r="K286" s="755"/>
      <c r="L286" s="755"/>
      <c r="M286" s="837"/>
      <c r="N286" s="755"/>
    </row>
    <row r="287" spans="3:14" x14ac:dyDescent="0.25">
      <c r="C287" s="755"/>
      <c r="D287" s="755"/>
      <c r="E287" s="755"/>
      <c r="F287" s="755"/>
      <c r="G287" s="755"/>
      <c r="H287" s="755"/>
      <c r="I287" s="755"/>
      <c r="J287" s="837"/>
      <c r="K287" s="755"/>
      <c r="L287" s="755"/>
      <c r="M287" s="837"/>
      <c r="N287" s="755"/>
    </row>
    <row r="288" spans="3:14" x14ac:dyDescent="0.25">
      <c r="C288" s="755"/>
      <c r="D288" s="755"/>
      <c r="E288" s="755"/>
      <c r="F288" s="755"/>
      <c r="G288" s="755"/>
      <c r="H288" s="755"/>
      <c r="I288" s="755"/>
      <c r="J288" s="837"/>
      <c r="K288" s="755"/>
      <c r="L288" s="755"/>
      <c r="M288" s="837"/>
      <c r="N288" s="755"/>
    </row>
    <row r="289" spans="3:14" x14ac:dyDescent="0.25">
      <c r="C289" s="755"/>
      <c r="D289" s="755"/>
      <c r="E289" s="755"/>
      <c r="F289" s="755"/>
      <c r="G289" s="755"/>
      <c r="H289" s="755"/>
      <c r="I289" s="755"/>
      <c r="J289" s="837"/>
      <c r="K289" s="755"/>
      <c r="L289" s="755"/>
      <c r="M289" s="837"/>
      <c r="N289" s="755"/>
    </row>
    <row r="290" spans="3:14" x14ac:dyDescent="0.25">
      <c r="C290" s="755"/>
      <c r="D290" s="755"/>
      <c r="E290" s="755"/>
      <c r="F290" s="755"/>
      <c r="G290" s="755"/>
      <c r="H290" s="755"/>
      <c r="I290" s="755"/>
      <c r="J290" s="837"/>
      <c r="K290" s="755"/>
      <c r="L290" s="755"/>
      <c r="M290" s="837"/>
      <c r="N290" s="755"/>
    </row>
    <row r="291" spans="3:14" x14ac:dyDescent="0.25">
      <c r="C291" s="755"/>
      <c r="D291" s="755"/>
      <c r="E291" s="755"/>
      <c r="F291" s="755"/>
      <c r="G291" s="755"/>
      <c r="H291" s="755"/>
      <c r="I291" s="755"/>
      <c r="J291" s="837"/>
      <c r="K291" s="755"/>
      <c r="L291" s="755"/>
      <c r="M291" s="837"/>
      <c r="N291" s="755"/>
    </row>
    <row r="292" spans="3:14" x14ac:dyDescent="0.25">
      <c r="C292" s="755"/>
      <c r="D292" s="755"/>
      <c r="E292" s="755"/>
      <c r="F292" s="755"/>
      <c r="G292" s="755"/>
      <c r="H292" s="755"/>
      <c r="I292" s="755"/>
      <c r="J292" s="837"/>
      <c r="K292" s="755"/>
      <c r="L292" s="755"/>
      <c r="M292" s="837"/>
      <c r="N292" s="755"/>
    </row>
    <row r="293" spans="3:14" x14ac:dyDescent="0.25">
      <c r="C293" s="755"/>
      <c r="D293" s="755"/>
      <c r="E293" s="755"/>
      <c r="F293" s="755"/>
      <c r="G293" s="755"/>
      <c r="H293" s="755"/>
      <c r="I293" s="755"/>
      <c r="J293" s="837"/>
      <c r="K293" s="755"/>
      <c r="L293" s="755"/>
      <c r="M293" s="837"/>
      <c r="N293" s="755"/>
    </row>
    <row r="294" spans="3:14" x14ac:dyDescent="0.25">
      <c r="C294" s="755"/>
      <c r="D294" s="755"/>
      <c r="E294" s="755"/>
      <c r="F294" s="755"/>
      <c r="G294" s="755"/>
      <c r="H294" s="755"/>
      <c r="I294" s="755"/>
      <c r="J294" s="837"/>
      <c r="K294" s="755"/>
      <c r="L294" s="755"/>
      <c r="M294" s="837"/>
      <c r="N294" s="755"/>
    </row>
    <row r="295" spans="3:14" x14ac:dyDescent="0.25">
      <c r="C295" s="755"/>
      <c r="D295" s="755"/>
      <c r="E295" s="755"/>
      <c r="F295" s="755"/>
      <c r="G295" s="755"/>
      <c r="H295" s="755"/>
      <c r="I295" s="755"/>
      <c r="J295" s="837"/>
      <c r="K295" s="755"/>
      <c r="L295" s="755"/>
      <c r="M295" s="837"/>
      <c r="N295" s="755"/>
    </row>
    <row r="296" spans="3:14" x14ac:dyDescent="0.25">
      <c r="C296" s="755"/>
      <c r="D296" s="755"/>
      <c r="E296" s="755"/>
      <c r="F296" s="755"/>
      <c r="G296" s="755"/>
      <c r="H296" s="755"/>
      <c r="I296" s="755"/>
      <c r="J296" s="837"/>
      <c r="K296" s="755"/>
      <c r="L296" s="755"/>
      <c r="M296" s="837"/>
      <c r="N296" s="755"/>
    </row>
    <row r="297" spans="3:14" x14ac:dyDescent="0.25">
      <c r="C297" s="755"/>
      <c r="D297" s="755"/>
      <c r="E297" s="755"/>
      <c r="F297" s="755"/>
      <c r="G297" s="755"/>
      <c r="H297" s="755"/>
      <c r="I297" s="755"/>
      <c r="J297" s="837"/>
      <c r="K297" s="755"/>
      <c r="L297" s="755"/>
      <c r="M297" s="837"/>
      <c r="N297" s="755"/>
    </row>
    <row r="298" spans="3:14" x14ac:dyDescent="0.25">
      <c r="C298" s="755"/>
      <c r="D298" s="755"/>
      <c r="E298" s="755"/>
      <c r="F298" s="755"/>
      <c r="G298" s="755"/>
      <c r="H298" s="755"/>
      <c r="I298" s="755"/>
      <c r="J298" s="837"/>
      <c r="K298" s="755"/>
      <c r="L298" s="755"/>
      <c r="M298" s="837"/>
      <c r="N298" s="755"/>
    </row>
    <row r="299" spans="3:14" x14ac:dyDescent="0.25">
      <c r="C299" s="755"/>
      <c r="D299" s="755"/>
      <c r="E299" s="755"/>
      <c r="F299" s="755"/>
      <c r="G299" s="755"/>
      <c r="H299" s="755"/>
      <c r="I299" s="755"/>
      <c r="J299" s="837"/>
      <c r="K299" s="755"/>
      <c r="L299" s="755"/>
      <c r="M299" s="837"/>
      <c r="N299" s="755"/>
    </row>
    <row r="300" spans="3:14" x14ac:dyDescent="0.25">
      <c r="C300" s="755"/>
      <c r="D300" s="755"/>
      <c r="E300" s="755"/>
      <c r="F300" s="755"/>
      <c r="G300" s="755"/>
      <c r="H300" s="755"/>
      <c r="I300" s="755"/>
      <c r="J300" s="837"/>
      <c r="K300" s="755"/>
      <c r="L300" s="755"/>
      <c r="M300" s="837"/>
      <c r="N300" s="755"/>
    </row>
    <row r="301" spans="3:14" x14ac:dyDescent="0.25">
      <c r="C301" s="755"/>
      <c r="D301" s="755"/>
      <c r="E301" s="755"/>
      <c r="F301" s="755"/>
      <c r="G301" s="755"/>
      <c r="H301" s="755"/>
      <c r="I301" s="755"/>
      <c r="J301" s="837"/>
      <c r="K301" s="755"/>
      <c r="L301" s="755"/>
      <c r="M301" s="837"/>
      <c r="N301" s="755"/>
    </row>
    <row r="302" spans="3:14" x14ac:dyDescent="0.25">
      <c r="C302" s="755"/>
      <c r="D302" s="755"/>
      <c r="E302" s="755"/>
      <c r="F302" s="755"/>
      <c r="G302" s="755"/>
      <c r="H302" s="755"/>
      <c r="I302" s="755"/>
      <c r="J302" s="837"/>
      <c r="K302" s="755"/>
      <c r="L302" s="755"/>
      <c r="M302" s="837"/>
      <c r="N302" s="755"/>
    </row>
    <row r="303" spans="3:14" x14ac:dyDescent="0.25">
      <c r="C303" s="755"/>
      <c r="D303" s="755"/>
      <c r="E303" s="755"/>
      <c r="F303" s="755"/>
      <c r="G303" s="755"/>
      <c r="H303" s="755"/>
      <c r="I303" s="755"/>
      <c r="J303" s="837"/>
      <c r="K303" s="755"/>
      <c r="L303" s="755"/>
      <c r="M303" s="837"/>
      <c r="N303" s="755"/>
    </row>
    <row r="304" spans="3:14" x14ac:dyDescent="0.25">
      <c r="C304" s="755"/>
      <c r="D304" s="755"/>
      <c r="E304" s="755"/>
      <c r="F304" s="755"/>
      <c r="G304" s="755"/>
      <c r="H304" s="755"/>
      <c r="I304" s="755"/>
      <c r="J304" s="837"/>
      <c r="K304" s="755"/>
      <c r="L304" s="755"/>
      <c r="M304" s="837"/>
      <c r="N304" s="755"/>
    </row>
    <row r="305" spans="3:14" x14ac:dyDescent="0.25">
      <c r="C305" s="755"/>
      <c r="D305" s="755"/>
      <c r="E305" s="755"/>
      <c r="F305" s="755"/>
      <c r="G305" s="755"/>
      <c r="H305" s="755"/>
      <c r="I305" s="755"/>
      <c r="J305" s="837"/>
      <c r="K305" s="755"/>
      <c r="L305" s="755"/>
      <c r="M305" s="837"/>
      <c r="N305" s="755"/>
    </row>
    <row r="306" spans="3:14" x14ac:dyDescent="0.25">
      <c r="C306" s="755"/>
      <c r="D306" s="755"/>
      <c r="E306" s="755"/>
      <c r="F306" s="755"/>
      <c r="G306" s="755"/>
      <c r="H306" s="755"/>
      <c r="I306" s="755"/>
      <c r="J306" s="837"/>
      <c r="K306" s="755"/>
      <c r="L306" s="755"/>
      <c r="M306" s="837"/>
      <c r="N306" s="755"/>
    </row>
    <row r="307" spans="3:14" x14ac:dyDescent="0.25">
      <c r="C307" s="755"/>
      <c r="D307" s="755"/>
      <c r="E307" s="755"/>
      <c r="F307" s="755"/>
      <c r="G307" s="755"/>
      <c r="H307" s="755"/>
      <c r="I307" s="755"/>
      <c r="J307" s="837"/>
      <c r="K307" s="755"/>
      <c r="L307" s="755"/>
      <c r="M307" s="837"/>
      <c r="N307" s="755"/>
    </row>
    <row r="308" spans="3:14" x14ac:dyDescent="0.25">
      <c r="C308" s="755"/>
      <c r="D308" s="755"/>
      <c r="E308" s="755"/>
      <c r="F308" s="755"/>
      <c r="G308" s="755"/>
      <c r="H308" s="755"/>
      <c r="I308" s="755"/>
      <c r="J308" s="837"/>
      <c r="K308" s="755"/>
      <c r="L308" s="755"/>
      <c r="M308" s="837"/>
      <c r="N308" s="755"/>
    </row>
    <row r="309" spans="3:14" x14ac:dyDescent="0.25">
      <c r="C309" s="755"/>
      <c r="D309" s="755"/>
      <c r="E309" s="755"/>
      <c r="F309" s="755"/>
      <c r="G309" s="755"/>
      <c r="H309" s="755"/>
      <c r="I309" s="755"/>
      <c r="J309" s="837"/>
      <c r="K309" s="755"/>
      <c r="L309" s="755"/>
      <c r="M309" s="837"/>
      <c r="N309" s="755"/>
    </row>
    <row r="310" spans="3:14" x14ac:dyDescent="0.25">
      <c r="C310" s="755"/>
      <c r="D310" s="755"/>
      <c r="E310" s="755"/>
      <c r="F310" s="755"/>
      <c r="G310" s="755"/>
      <c r="H310" s="755"/>
      <c r="I310" s="755"/>
      <c r="J310" s="837"/>
      <c r="K310" s="755"/>
      <c r="L310" s="755"/>
      <c r="M310" s="837"/>
      <c r="N310" s="755"/>
    </row>
    <row r="311" spans="3:14" x14ac:dyDescent="0.25">
      <c r="C311" s="755"/>
      <c r="D311" s="755"/>
      <c r="E311" s="755"/>
      <c r="F311" s="755"/>
      <c r="G311" s="755"/>
      <c r="H311" s="755"/>
      <c r="I311" s="755"/>
      <c r="J311" s="837"/>
      <c r="K311" s="755"/>
      <c r="L311" s="755"/>
      <c r="M311" s="837"/>
      <c r="N311" s="755"/>
    </row>
    <row r="312" spans="3:14" x14ac:dyDescent="0.25">
      <c r="C312" s="755"/>
      <c r="D312" s="755"/>
      <c r="E312" s="755"/>
      <c r="F312" s="755"/>
      <c r="G312" s="755"/>
      <c r="H312" s="755"/>
      <c r="I312" s="755"/>
      <c r="J312" s="837"/>
      <c r="K312" s="755"/>
      <c r="L312" s="755"/>
      <c r="M312" s="837"/>
      <c r="N312" s="755"/>
    </row>
    <row r="313" spans="3:14" x14ac:dyDescent="0.25">
      <c r="C313" s="755"/>
      <c r="D313" s="755"/>
      <c r="E313" s="755"/>
      <c r="F313" s="755"/>
      <c r="G313" s="755"/>
      <c r="H313" s="755"/>
      <c r="I313" s="755"/>
      <c r="J313" s="837"/>
      <c r="K313" s="755"/>
      <c r="L313" s="755"/>
      <c r="M313" s="837"/>
      <c r="N313" s="755"/>
    </row>
    <row r="314" spans="3:14" x14ac:dyDescent="0.25">
      <c r="C314" s="755"/>
      <c r="D314" s="755"/>
      <c r="E314" s="755"/>
      <c r="F314" s="755"/>
      <c r="G314" s="755"/>
      <c r="H314" s="755"/>
      <c r="I314" s="755"/>
      <c r="J314" s="837"/>
      <c r="K314" s="755"/>
      <c r="L314" s="755"/>
      <c r="M314" s="837"/>
      <c r="N314" s="755"/>
    </row>
    <row r="315" spans="3:14" x14ac:dyDescent="0.25">
      <c r="C315" s="755"/>
      <c r="D315" s="755"/>
      <c r="E315" s="755"/>
      <c r="F315" s="755"/>
      <c r="G315" s="755"/>
      <c r="H315" s="755"/>
      <c r="I315" s="755"/>
      <c r="J315" s="837"/>
      <c r="K315" s="755"/>
      <c r="L315" s="755"/>
      <c r="M315" s="837"/>
      <c r="N315" s="755"/>
    </row>
    <row r="316" spans="3:14" x14ac:dyDescent="0.25">
      <c r="C316" s="755"/>
      <c r="D316" s="755"/>
      <c r="E316" s="755"/>
      <c r="F316" s="755"/>
      <c r="G316" s="755"/>
      <c r="H316" s="755"/>
      <c r="I316" s="755"/>
      <c r="J316" s="837"/>
      <c r="K316" s="755"/>
      <c r="L316" s="755"/>
      <c r="M316" s="837"/>
      <c r="N316" s="755"/>
    </row>
    <row r="317" spans="3:14" x14ac:dyDescent="0.25">
      <c r="C317" s="755"/>
      <c r="D317" s="755"/>
      <c r="E317" s="755"/>
      <c r="F317" s="755"/>
      <c r="G317" s="755"/>
      <c r="H317" s="755"/>
      <c r="I317" s="755"/>
      <c r="J317" s="837"/>
      <c r="K317" s="755"/>
      <c r="L317" s="755"/>
      <c r="M317" s="837"/>
      <c r="N317" s="755"/>
    </row>
    <row r="318" spans="3:14" x14ac:dyDescent="0.25">
      <c r="C318" s="755"/>
      <c r="D318" s="755"/>
      <c r="E318" s="755"/>
      <c r="F318" s="755"/>
      <c r="G318" s="755"/>
      <c r="H318" s="755"/>
      <c r="I318" s="755"/>
      <c r="J318" s="837"/>
      <c r="K318" s="755"/>
      <c r="L318" s="755"/>
      <c r="M318" s="837"/>
      <c r="N318" s="755"/>
    </row>
    <row r="319" spans="3:14" x14ac:dyDescent="0.25">
      <c r="C319" s="755"/>
      <c r="D319" s="755"/>
      <c r="E319" s="755"/>
      <c r="F319" s="755"/>
      <c r="G319" s="755"/>
      <c r="H319" s="755"/>
      <c r="I319" s="755"/>
      <c r="J319" s="837"/>
      <c r="K319" s="755"/>
      <c r="L319" s="755"/>
      <c r="M319" s="837"/>
      <c r="N319" s="755"/>
    </row>
    <row r="320" spans="3:14" x14ac:dyDescent="0.25">
      <c r="C320" s="755"/>
      <c r="D320" s="755"/>
      <c r="E320" s="755"/>
      <c r="F320" s="755"/>
      <c r="G320" s="755"/>
      <c r="H320" s="755"/>
      <c r="I320" s="755"/>
      <c r="J320" s="837"/>
      <c r="K320" s="755"/>
      <c r="L320" s="755"/>
      <c r="M320" s="837"/>
      <c r="N320" s="755"/>
    </row>
    <row r="321" spans="3:14" x14ac:dyDescent="0.25">
      <c r="C321" s="755"/>
      <c r="D321" s="755"/>
      <c r="E321" s="755"/>
      <c r="F321" s="755"/>
      <c r="G321" s="755"/>
      <c r="H321" s="755"/>
      <c r="I321" s="755"/>
      <c r="J321" s="837"/>
      <c r="K321" s="755"/>
      <c r="L321" s="755"/>
      <c r="M321" s="837"/>
      <c r="N321" s="755"/>
    </row>
    <row r="322" spans="3:14" x14ac:dyDescent="0.25">
      <c r="C322" s="755"/>
      <c r="D322" s="755"/>
      <c r="E322" s="755"/>
      <c r="F322" s="755"/>
      <c r="G322" s="755"/>
      <c r="H322" s="755"/>
      <c r="I322" s="755"/>
      <c r="J322" s="837"/>
      <c r="K322" s="755"/>
      <c r="L322" s="755"/>
      <c r="M322" s="837"/>
      <c r="N322" s="755"/>
    </row>
    <row r="323" spans="3:14" x14ac:dyDescent="0.25">
      <c r="C323" s="755"/>
      <c r="D323" s="755"/>
      <c r="E323" s="755"/>
      <c r="F323" s="755"/>
      <c r="G323" s="755"/>
      <c r="H323" s="755"/>
      <c r="I323" s="755"/>
      <c r="J323" s="837"/>
      <c r="K323" s="755"/>
      <c r="L323" s="755"/>
      <c r="M323" s="837"/>
      <c r="N323" s="755"/>
    </row>
    <row r="324" spans="3:14" x14ac:dyDescent="0.25">
      <c r="C324" s="755"/>
      <c r="D324" s="755"/>
      <c r="E324" s="755"/>
      <c r="F324" s="755"/>
      <c r="G324" s="755"/>
      <c r="H324" s="755"/>
      <c r="I324" s="755"/>
      <c r="J324" s="837"/>
      <c r="K324" s="755"/>
      <c r="L324" s="755"/>
      <c r="M324" s="837"/>
      <c r="N324" s="755"/>
    </row>
    <row r="325" spans="3:14" x14ac:dyDescent="0.25">
      <c r="C325" s="755"/>
      <c r="D325" s="755"/>
      <c r="E325" s="755"/>
      <c r="F325" s="755"/>
      <c r="G325" s="755"/>
      <c r="H325" s="755"/>
      <c r="I325" s="755"/>
      <c r="J325" s="837"/>
      <c r="K325" s="755"/>
      <c r="L325" s="755"/>
      <c r="M325" s="837"/>
      <c r="N325" s="755"/>
    </row>
    <row r="326" spans="3:14" x14ac:dyDescent="0.25">
      <c r="C326" s="755"/>
      <c r="D326" s="755"/>
      <c r="E326" s="755"/>
      <c r="F326" s="755"/>
      <c r="G326" s="755"/>
      <c r="H326" s="755"/>
      <c r="I326" s="755"/>
      <c r="J326" s="837"/>
      <c r="K326" s="755"/>
      <c r="L326" s="755"/>
      <c r="M326" s="837"/>
      <c r="N326" s="755"/>
    </row>
    <row r="327" spans="3:14" x14ac:dyDescent="0.25">
      <c r="C327" s="755"/>
      <c r="D327" s="755"/>
      <c r="E327" s="755"/>
      <c r="F327" s="755"/>
      <c r="G327" s="755"/>
      <c r="H327" s="755"/>
      <c r="I327" s="755"/>
      <c r="J327" s="837"/>
      <c r="K327" s="755"/>
      <c r="L327" s="755"/>
      <c r="M327" s="837"/>
      <c r="N327" s="755"/>
    </row>
    <row r="328" spans="3:14" x14ac:dyDescent="0.25">
      <c r="C328" s="755"/>
      <c r="D328" s="755"/>
      <c r="E328" s="755"/>
      <c r="F328" s="755"/>
      <c r="G328" s="755"/>
      <c r="H328" s="755"/>
      <c r="I328" s="755"/>
      <c r="J328" s="837"/>
      <c r="K328" s="755"/>
      <c r="L328" s="755"/>
      <c r="M328" s="837"/>
      <c r="N328" s="755"/>
    </row>
    <row r="329" spans="3:14" x14ac:dyDescent="0.25">
      <c r="C329" s="755"/>
      <c r="D329" s="755"/>
      <c r="E329" s="755"/>
      <c r="F329" s="755"/>
      <c r="G329" s="755"/>
      <c r="H329" s="755"/>
      <c r="I329" s="755"/>
      <c r="J329" s="837"/>
      <c r="K329" s="755"/>
      <c r="L329" s="755"/>
      <c r="M329" s="837"/>
      <c r="N329" s="755"/>
    </row>
    <row r="330" spans="3:14" x14ac:dyDescent="0.25">
      <c r="C330" s="755"/>
      <c r="D330" s="755"/>
      <c r="E330" s="755"/>
      <c r="F330" s="755"/>
      <c r="G330" s="755"/>
      <c r="H330" s="755"/>
      <c r="I330" s="755"/>
      <c r="J330" s="837"/>
      <c r="K330" s="755"/>
      <c r="L330" s="755"/>
      <c r="M330" s="837"/>
      <c r="N330" s="755"/>
    </row>
    <row r="331" spans="3:14" x14ac:dyDescent="0.25">
      <c r="C331" s="755"/>
      <c r="D331" s="755"/>
      <c r="E331" s="755"/>
      <c r="F331" s="755"/>
      <c r="G331" s="755"/>
      <c r="H331" s="755"/>
      <c r="I331" s="755"/>
      <c r="J331" s="837"/>
      <c r="K331" s="755"/>
      <c r="L331" s="755"/>
      <c r="M331" s="837"/>
      <c r="N331" s="755"/>
    </row>
    <row r="332" spans="3:14" x14ac:dyDescent="0.25">
      <c r="C332" s="755"/>
      <c r="D332" s="755"/>
      <c r="E332" s="755"/>
      <c r="F332" s="755"/>
      <c r="G332" s="755"/>
      <c r="H332" s="755"/>
      <c r="I332" s="755"/>
      <c r="J332" s="837"/>
      <c r="K332" s="755"/>
      <c r="L332" s="755"/>
      <c r="M332" s="837"/>
      <c r="N332" s="755"/>
    </row>
    <row r="333" spans="3:14" x14ac:dyDescent="0.25">
      <c r="C333" s="755"/>
      <c r="D333" s="755"/>
      <c r="E333" s="755"/>
      <c r="F333" s="755"/>
      <c r="G333" s="755"/>
      <c r="H333" s="755"/>
      <c r="I333" s="755"/>
      <c r="J333" s="837"/>
      <c r="K333" s="755"/>
      <c r="L333" s="755"/>
      <c r="M333" s="837"/>
      <c r="N333" s="755"/>
    </row>
    <row r="334" spans="3:14" x14ac:dyDescent="0.25">
      <c r="C334" s="755"/>
      <c r="D334" s="755"/>
      <c r="E334" s="755"/>
      <c r="F334" s="755"/>
      <c r="G334" s="755"/>
      <c r="H334" s="755"/>
      <c r="I334" s="755"/>
      <c r="J334" s="837"/>
      <c r="K334" s="755"/>
      <c r="L334" s="755"/>
      <c r="M334" s="837"/>
      <c r="N334" s="755"/>
    </row>
    <row r="335" spans="3:14" x14ac:dyDescent="0.25">
      <c r="C335" s="755"/>
      <c r="D335" s="755"/>
      <c r="E335" s="755"/>
      <c r="F335" s="755"/>
      <c r="G335" s="755"/>
      <c r="H335" s="755"/>
      <c r="I335" s="755"/>
      <c r="J335" s="837"/>
      <c r="K335" s="755"/>
      <c r="L335" s="755"/>
      <c r="M335" s="837"/>
      <c r="N335" s="755"/>
    </row>
    <row r="336" spans="3:14" x14ac:dyDescent="0.25">
      <c r="C336" s="755"/>
      <c r="D336" s="755"/>
      <c r="E336" s="755"/>
      <c r="F336" s="755"/>
      <c r="G336" s="755"/>
      <c r="H336" s="755"/>
      <c r="I336" s="755"/>
      <c r="J336" s="837"/>
      <c r="K336" s="755"/>
      <c r="L336" s="755"/>
      <c r="M336" s="837"/>
      <c r="N336" s="755"/>
    </row>
    <row r="337" spans="3:14" x14ac:dyDescent="0.25">
      <c r="C337" s="755"/>
      <c r="D337" s="755"/>
      <c r="E337" s="755"/>
      <c r="F337" s="755"/>
      <c r="G337" s="755"/>
      <c r="H337" s="755"/>
      <c r="I337" s="755"/>
      <c r="J337" s="837"/>
      <c r="K337" s="755"/>
      <c r="L337" s="755"/>
      <c r="M337" s="837"/>
      <c r="N337" s="755"/>
    </row>
    <row r="338" spans="3:14" x14ac:dyDescent="0.25">
      <c r="C338" s="755"/>
      <c r="D338" s="755"/>
      <c r="E338" s="755"/>
      <c r="F338" s="755"/>
      <c r="G338" s="755"/>
      <c r="H338" s="755"/>
      <c r="I338" s="755"/>
      <c r="J338" s="837"/>
      <c r="K338" s="755"/>
      <c r="L338" s="755"/>
      <c r="M338" s="837"/>
      <c r="N338" s="755"/>
    </row>
    <row r="339" spans="3:14" x14ac:dyDescent="0.25">
      <c r="C339" s="755"/>
      <c r="D339" s="755"/>
      <c r="E339" s="755"/>
      <c r="F339" s="755"/>
      <c r="G339" s="755"/>
      <c r="H339" s="755"/>
      <c r="I339" s="755"/>
      <c r="J339" s="837"/>
      <c r="K339" s="755"/>
      <c r="L339" s="755"/>
      <c r="M339" s="837"/>
      <c r="N339" s="755"/>
    </row>
    <row r="340" spans="3:14" x14ac:dyDescent="0.25">
      <c r="C340" s="755"/>
      <c r="D340" s="755"/>
      <c r="E340" s="755"/>
      <c r="F340" s="755"/>
      <c r="G340" s="755"/>
      <c r="H340" s="755"/>
      <c r="I340" s="755"/>
      <c r="J340" s="837"/>
      <c r="K340" s="755"/>
      <c r="L340" s="755"/>
      <c r="M340" s="837"/>
      <c r="N340" s="755"/>
    </row>
    <row r="341" spans="3:14" x14ac:dyDescent="0.25">
      <c r="C341" s="755"/>
      <c r="D341" s="755"/>
      <c r="E341" s="755"/>
      <c r="F341" s="755"/>
      <c r="G341" s="755"/>
      <c r="H341" s="755"/>
      <c r="I341" s="755"/>
      <c r="J341" s="837"/>
      <c r="K341" s="755"/>
      <c r="L341" s="755"/>
      <c r="M341" s="837"/>
      <c r="N341" s="755"/>
    </row>
    <row r="342" spans="3:14" x14ac:dyDescent="0.25">
      <c r="C342" s="755"/>
      <c r="D342" s="755"/>
      <c r="E342" s="755"/>
      <c r="F342" s="755"/>
      <c r="G342" s="755"/>
      <c r="H342" s="755"/>
      <c r="I342" s="755"/>
      <c r="J342" s="837"/>
      <c r="K342" s="755"/>
      <c r="L342" s="755"/>
      <c r="M342" s="837"/>
      <c r="N342" s="755"/>
    </row>
    <row r="343" spans="3:14" x14ac:dyDescent="0.25">
      <c r="C343" s="755"/>
      <c r="D343" s="755"/>
      <c r="E343" s="755"/>
      <c r="F343" s="755"/>
      <c r="G343" s="755"/>
      <c r="H343" s="755"/>
      <c r="I343" s="755"/>
      <c r="J343" s="837"/>
      <c r="K343" s="755"/>
      <c r="L343" s="755"/>
      <c r="M343" s="837"/>
      <c r="N343" s="755"/>
    </row>
    <row r="344" spans="3:14" x14ac:dyDescent="0.25">
      <c r="C344" s="755"/>
      <c r="D344" s="755"/>
      <c r="E344" s="755"/>
      <c r="F344" s="755"/>
      <c r="G344" s="755"/>
      <c r="H344" s="755"/>
      <c r="I344" s="755"/>
      <c r="J344" s="837"/>
      <c r="K344" s="755"/>
      <c r="L344" s="755"/>
      <c r="M344" s="837"/>
      <c r="N344" s="755"/>
    </row>
    <row r="345" spans="3:14" x14ac:dyDescent="0.25">
      <c r="C345" s="755"/>
      <c r="D345" s="755"/>
      <c r="E345" s="755"/>
      <c r="F345" s="755"/>
      <c r="G345" s="755"/>
      <c r="H345" s="755"/>
      <c r="I345" s="755"/>
      <c r="J345" s="837"/>
      <c r="K345" s="755"/>
      <c r="L345" s="755"/>
      <c r="M345" s="837"/>
      <c r="N345" s="755"/>
    </row>
    <row r="346" spans="3:14" x14ac:dyDescent="0.25">
      <c r="C346" s="755"/>
      <c r="D346" s="755"/>
      <c r="E346" s="755"/>
      <c r="F346" s="755"/>
      <c r="G346" s="755"/>
      <c r="H346" s="755"/>
      <c r="I346" s="755"/>
      <c r="J346" s="837"/>
      <c r="K346" s="755"/>
      <c r="L346" s="755"/>
      <c r="M346" s="837"/>
      <c r="N346" s="755"/>
    </row>
    <row r="347" spans="3:14" x14ac:dyDescent="0.25">
      <c r="C347" s="755"/>
      <c r="D347" s="755"/>
      <c r="E347" s="755"/>
      <c r="F347" s="755"/>
      <c r="G347" s="755"/>
      <c r="H347" s="755"/>
      <c r="I347" s="755"/>
      <c r="J347" s="837"/>
      <c r="K347" s="755"/>
      <c r="L347" s="755"/>
      <c r="M347" s="837"/>
      <c r="N347" s="755"/>
    </row>
    <row r="348" spans="3:14" x14ac:dyDescent="0.25">
      <c r="C348" s="755"/>
      <c r="D348" s="755"/>
      <c r="E348" s="755"/>
      <c r="F348" s="755"/>
      <c r="G348" s="755"/>
      <c r="H348" s="755"/>
      <c r="I348" s="755"/>
      <c r="J348" s="837"/>
      <c r="K348" s="755"/>
      <c r="L348" s="755"/>
      <c r="M348" s="837"/>
      <c r="N348" s="755"/>
    </row>
    <row r="349" spans="3:14" x14ac:dyDescent="0.25">
      <c r="C349" s="755"/>
      <c r="D349" s="755"/>
      <c r="E349" s="755"/>
      <c r="F349" s="755"/>
      <c r="G349" s="755"/>
      <c r="H349" s="755"/>
      <c r="I349" s="755"/>
      <c r="J349" s="837"/>
      <c r="K349" s="755"/>
      <c r="L349" s="755"/>
      <c r="M349" s="837"/>
      <c r="N349" s="755"/>
    </row>
    <row r="350" spans="3:14" x14ac:dyDescent="0.25">
      <c r="C350" s="755"/>
      <c r="D350" s="755"/>
      <c r="E350" s="755"/>
      <c r="F350" s="755"/>
      <c r="G350" s="755"/>
      <c r="H350" s="755"/>
      <c r="I350" s="755"/>
      <c r="J350" s="837"/>
      <c r="K350" s="755"/>
      <c r="L350" s="755"/>
      <c r="M350" s="837"/>
      <c r="N350" s="755"/>
    </row>
    <row r="351" spans="3:14" x14ac:dyDescent="0.25">
      <c r="C351" s="755"/>
      <c r="D351" s="755"/>
      <c r="E351" s="755"/>
      <c r="F351" s="755"/>
      <c r="G351" s="755"/>
      <c r="H351" s="755"/>
      <c r="I351" s="755"/>
      <c r="J351" s="837"/>
      <c r="K351" s="755"/>
      <c r="L351" s="755"/>
      <c r="M351" s="837"/>
      <c r="N351" s="755"/>
    </row>
    <row r="352" spans="3:14" x14ac:dyDescent="0.25">
      <c r="C352" s="755"/>
      <c r="D352" s="755"/>
      <c r="E352" s="755"/>
      <c r="F352" s="755"/>
      <c r="G352" s="755"/>
      <c r="H352" s="755"/>
      <c r="I352" s="755"/>
      <c r="J352" s="837"/>
      <c r="K352" s="755"/>
      <c r="L352" s="755"/>
      <c r="M352" s="837"/>
      <c r="N352" s="755"/>
    </row>
    <row r="353" spans="3:14" x14ac:dyDescent="0.25">
      <c r="C353" s="755"/>
      <c r="D353" s="755"/>
      <c r="E353" s="755"/>
      <c r="F353" s="755"/>
      <c r="G353" s="755"/>
      <c r="H353" s="755"/>
      <c r="I353" s="755"/>
      <c r="J353" s="837"/>
      <c r="K353" s="755"/>
      <c r="L353" s="755"/>
      <c r="M353" s="837"/>
      <c r="N353" s="755"/>
    </row>
    <row r="354" spans="3:14" x14ac:dyDescent="0.25">
      <c r="C354" s="755"/>
      <c r="D354" s="755"/>
      <c r="E354" s="755"/>
      <c r="F354" s="755"/>
      <c r="G354" s="755"/>
      <c r="H354" s="755"/>
      <c r="I354" s="755"/>
      <c r="J354" s="837"/>
      <c r="K354" s="755"/>
      <c r="L354" s="755"/>
      <c r="M354" s="837"/>
      <c r="N354" s="755"/>
    </row>
    <row r="355" spans="3:14" x14ac:dyDescent="0.25">
      <c r="C355" s="755"/>
      <c r="D355" s="755"/>
      <c r="E355" s="755"/>
      <c r="F355" s="755"/>
      <c r="G355" s="755"/>
      <c r="H355" s="755"/>
      <c r="I355" s="755"/>
      <c r="J355" s="837"/>
      <c r="K355" s="755"/>
      <c r="L355" s="755"/>
      <c r="M355" s="837"/>
      <c r="N355" s="755"/>
    </row>
    <row r="356" spans="3:14" x14ac:dyDescent="0.25">
      <c r="C356" s="755"/>
      <c r="D356" s="755"/>
      <c r="E356" s="755"/>
      <c r="F356" s="755"/>
      <c r="G356" s="755"/>
      <c r="H356" s="755"/>
      <c r="I356" s="755"/>
      <c r="J356" s="837"/>
      <c r="K356" s="755"/>
      <c r="L356" s="755"/>
      <c r="M356" s="837"/>
      <c r="N356" s="755"/>
    </row>
    <row r="357" spans="3:14" x14ac:dyDescent="0.25">
      <c r="C357" s="755"/>
      <c r="D357" s="755"/>
      <c r="E357" s="755"/>
      <c r="F357" s="755"/>
      <c r="G357" s="755"/>
      <c r="H357" s="755"/>
      <c r="I357" s="755"/>
      <c r="J357" s="837"/>
      <c r="K357" s="755"/>
      <c r="L357" s="755"/>
      <c r="M357" s="837"/>
      <c r="N357" s="755"/>
    </row>
    <row r="358" spans="3:14" x14ac:dyDescent="0.25">
      <c r="C358" s="755"/>
      <c r="D358" s="755"/>
      <c r="E358" s="755"/>
      <c r="F358" s="755"/>
      <c r="G358" s="755"/>
      <c r="H358" s="755"/>
      <c r="I358" s="755"/>
      <c r="J358" s="837"/>
      <c r="K358" s="755"/>
      <c r="L358" s="755"/>
      <c r="M358" s="837"/>
      <c r="N358" s="755"/>
    </row>
    <row r="359" spans="3:14" x14ac:dyDescent="0.25">
      <c r="C359" s="755"/>
      <c r="D359" s="755"/>
      <c r="E359" s="755"/>
      <c r="F359" s="755"/>
      <c r="G359" s="755"/>
      <c r="H359" s="755"/>
      <c r="I359" s="755"/>
      <c r="J359" s="837"/>
      <c r="K359" s="755"/>
      <c r="L359" s="755"/>
      <c r="M359" s="837"/>
      <c r="N359" s="755"/>
    </row>
    <row r="360" spans="3:14" x14ac:dyDescent="0.25">
      <c r="C360" s="755"/>
      <c r="D360" s="755"/>
      <c r="E360" s="755"/>
      <c r="F360" s="755"/>
      <c r="G360" s="755"/>
      <c r="H360" s="755"/>
      <c r="I360" s="755"/>
      <c r="J360" s="837"/>
      <c r="K360" s="755"/>
      <c r="L360" s="755"/>
      <c r="M360" s="837"/>
      <c r="N360" s="755"/>
    </row>
    <row r="361" spans="3:14" x14ac:dyDescent="0.25">
      <c r="C361" s="755"/>
      <c r="D361" s="755"/>
      <c r="E361" s="755"/>
      <c r="F361" s="755"/>
      <c r="G361" s="755"/>
      <c r="H361" s="755"/>
      <c r="I361" s="755"/>
      <c r="J361" s="837"/>
      <c r="K361" s="755"/>
      <c r="L361" s="755"/>
      <c r="M361" s="837"/>
      <c r="N361" s="755"/>
    </row>
    <row r="362" spans="3:14" x14ac:dyDescent="0.25">
      <c r="C362" s="755"/>
      <c r="D362" s="755"/>
      <c r="E362" s="755"/>
      <c r="F362" s="755"/>
      <c r="G362" s="755"/>
      <c r="H362" s="755"/>
      <c r="I362" s="755"/>
      <c r="J362" s="837"/>
      <c r="K362" s="755"/>
      <c r="L362" s="755"/>
      <c r="M362" s="837"/>
      <c r="N362" s="755"/>
    </row>
    <row r="363" spans="3:14" x14ac:dyDescent="0.25">
      <c r="C363" s="755"/>
      <c r="D363" s="755"/>
      <c r="E363" s="755"/>
      <c r="F363" s="755"/>
      <c r="G363" s="755"/>
      <c r="H363" s="755"/>
      <c r="I363" s="755"/>
      <c r="J363" s="837"/>
      <c r="K363" s="755"/>
      <c r="L363" s="755"/>
      <c r="M363" s="837"/>
      <c r="N363" s="755"/>
    </row>
    <row r="364" spans="3:14" x14ac:dyDescent="0.25">
      <c r="C364" s="755"/>
      <c r="D364" s="755"/>
      <c r="E364" s="755"/>
      <c r="F364" s="755"/>
      <c r="G364" s="755"/>
      <c r="H364" s="755"/>
      <c r="I364" s="755"/>
      <c r="J364" s="837"/>
      <c r="K364" s="755"/>
      <c r="L364" s="755"/>
      <c r="M364" s="837"/>
      <c r="N364" s="755"/>
    </row>
    <row r="365" spans="3:14" x14ac:dyDescent="0.25">
      <c r="C365" s="755"/>
      <c r="D365" s="755"/>
      <c r="E365" s="755"/>
      <c r="F365" s="755"/>
      <c r="G365" s="755"/>
      <c r="H365" s="755"/>
      <c r="I365" s="755"/>
      <c r="J365" s="837"/>
      <c r="K365" s="755"/>
      <c r="L365" s="755"/>
      <c r="M365" s="837"/>
      <c r="N365" s="755"/>
    </row>
    <row r="366" spans="3:14" x14ac:dyDescent="0.25">
      <c r="C366" s="755"/>
      <c r="D366" s="755"/>
      <c r="E366" s="755"/>
      <c r="F366" s="755"/>
      <c r="G366" s="755"/>
      <c r="H366" s="755"/>
      <c r="I366" s="755"/>
      <c r="J366" s="837"/>
      <c r="K366" s="755"/>
      <c r="L366" s="755"/>
      <c r="M366" s="837"/>
      <c r="N366" s="755"/>
    </row>
    <row r="367" spans="3:14" x14ac:dyDescent="0.25">
      <c r="C367" s="755"/>
      <c r="D367" s="755"/>
      <c r="E367" s="755"/>
      <c r="F367" s="755"/>
      <c r="G367" s="755"/>
      <c r="H367" s="755"/>
      <c r="I367" s="755"/>
      <c r="J367" s="837"/>
      <c r="K367" s="755"/>
      <c r="L367" s="755"/>
      <c r="M367" s="837"/>
      <c r="N367" s="755"/>
    </row>
    <row r="368" spans="3:14" x14ac:dyDescent="0.25">
      <c r="C368" s="755"/>
      <c r="D368" s="755"/>
      <c r="E368" s="755"/>
      <c r="F368" s="755"/>
      <c r="G368" s="755"/>
      <c r="H368" s="755"/>
      <c r="I368" s="755"/>
      <c r="J368" s="837"/>
      <c r="K368" s="755"/>
      <c r="L368" s="755"/>
      <c r="M368" s="837"/>
      <c r="N368" s="755"/>
    </row>
    <row r="369" spans="3:14" x14ac:dyDescent="0.25">
      <c r="C369" s="755"/>
      <c r="D369" s="755"/>
      <c r="E369" s="755"/>
      <c r="F369" s="755"/>
      <c r="G369" s="755"/>
      <c r="H369" s="755"/>
      <c r="I369" s="755"/>
      <c r="J369" s="837"/>
      <c r="K369" s="755"/>
      <c r="L369" s="755"/>
      <c r="M369" s="837"/>
      <c r="N369" s="755"/>
    </row>
    <row r="370" spans="3:14" x14ac:dyDescent="0.25">
      <c r="C370" s="755"/>
      <c r="D370" s="755"/>
      <c r="E370" s="755"/>
      <c r="F370" s="755"/>
      <c r="G370" s="755"/>
      <c r="H370" s="755"/>
      <c r="I370" s="755"/>
      <c r="J370" s="837"/>
      <c r="K370" s="755"/>
      <c r="L370" s="755"/>
      <c r="M370" s="837"/>
      <c r="N370" s="755"/>
    </row>
    <row r="371" spans="3:14" x14ac:dyDescent="0.25">
      <c r="C371" s="755"/>
      <c r="D371" s="755"/>
      <c r="E371" s="755"/>
      <c r="F371" s="755"/>
      <c r="G371" s="755"/>
      <c r="H371" s="755"/>
      <c r="I371" s="755"/>
      <c r="J371" s="837"/>
      <c r="K371" s="755"/>
      <c r="L371" s="755"/>
      <c r="M371" s="837"/>
      <c r="N371" s="755"/>
    </row>
    <row r="372" spans="3:14" x14ac:dyDescent="0.25">
      <c r="C372" s="755"/>
      <c r="D372" s="755"/>
      <c r="E372" s="755"/>
      <c r="F372" s="755"/>
      <c r="G372" s="755"/>
      <c r="H372" s="755"/>
      <c r="I372" s="755"/>
      <c r="J372" s="837"/>
      <c r="K372" s="755"/>
      <c r="L372" s="755"/>
      <c r="M372" s="837"/>
      <c r="N372" s="755"/>
    </row>
    <row r="373" spans="3:14" x14ac:dyDescent="0.25">
      <c r="C373" s="755"/>
      <c r="D373" s="755"/>
      <c r="E373" s="755"/>
      <c r="F373" s="755"/>
      <c r="G373" s="755"/>
      <c r="H373" s="755"/>
      <c r="I373" s="755"/>
      <c r="J373" s="837"/>
      <c r="K373" s="755"/>
      <c r="L373" s="755"/>
      <c r="M373" s="837"/>
      <c r="N373" s="755"/>
    </row>
    <row r="374" spans="3:14" x14ac:dyDescent="0.25">
      <c r="C374" s="755"/>
      <c r="D374" s="755"/>
      <c r="E374" s="755"/>
      <c r="F374" s="755"/>
      <c r="G374" s="755"/>
      <c r="H374" s="755"/>
      <c r="I374" s="755"/>
      <c r="J374" s="837"/>
      <c r="K374" s="755"/>
      <c r="L374" s="755"/>
      <c r="M374" s="837"/>
      <c r="N374" s="755"/>
    </row>
    <row r="375" spans="3:14" x14ac:dyDescent="0.25">
      <c r="C375" s="755"/>
      <c r="D375" s="755"/>
      <c r="E375" s="755"/>
      <c r="F375" s="755"/>
      <c r="G375" s="755"/>
      <c r="H375" s="755"/>
      <c r="I375" s="755"/>
      <c r="J375" s="837"/>
      <c r="K375" s="755"/>
      <c r="L375" s="755"/>
      <c r="M375" s="837"/>
      <c r="N375" s="755"/>
    </row>
    <row r="376" spans="3:14" x14ac:dyDescent="0.25">
      <c r="C376" s="755"/>
      <c r="D376" s="755"/>
      <c r="E376" s="755"/>
      <c r="F376" s="755"/>
      <c r="G376" s="755"/>
      <c r="H376" s="755"/>
      <c r="I376" s="755"/>
      <c r="J376" s="837"/>
      <c r="K376" s="755"/>
      <c r="L376" s="755"/>
      <c r="M376" s="837"/>
      <c r="N376" s="755"/>
    </row>
    <row r="377" spans="3:14" x14ac:dyDescent="0.25">
      <c r="C377" s="755"/>
      <c r="D377" s="755"/>
      <c r="E377" s="755"/>
      <c r="F377" s="755"/>
      <c r="G377" s="755"/>
      <c r="H377" s="755"/>
      <c r="I377" s="755"/>
      <c r="J377" s="837"/>
      <c r="K377" s="755"/>
      <c r="L377" s="755"/>
      <c r="M377" s="837"/>
      <c r="N377" s="755"/>
    </row>
    <row r="378" spans="3:14" x14ac:dyDescent="0.25">
      <c r="C378" s="755"/>
      <c r="D378" s="755"/>
      <c r="E378" s="755"/>
      <c r="F378" s="755"/>
      <c r="G378" s="755"/>
      <c r="H378" s="755"/>
      <c r="I378" s="755"/>
      <c r="J378" s="837"/>
      <c r="K378" s="755"/>
      <c r="L378" s="755"/>
      <c r="M378" s="837"/>
      <c r="N378" s="755"/>
    </row>
    <row r="379" spans="3:14" x14ac:dyDescent="0.25">
      <c r="C379" s="755"/>
      <c r="D379" s="755"/>
      <c r="E379" s="755"/>
      <c r="F379" s="755"/>
      <c r="G379" s="755"/>
      <c r="H379" s="755"/>
      <c r="I379" s="755"/>
      <c r="J379" s="837"/>
      <c r="K379" s="755"/>
      <c r="L379" s="755"/>
      <c r="M379" s="837"/>
      <c r="N379" s="755"/>
    </row>
    <row r="380" spans="3:14" x14ac:dyDescent="0.25">
      <c r="C380" s="755"/>
      <c r="D380" s="755"/>
      <c r="E380" s="755"/>
      <c r="F380" s="755"/>
      <c r="G380" s="755"/>
      <c r="H380" s="755"/>
      <c r="I380" s="755"/>
      <c r="J380" s="837"/>
      <c r="K380" s="755"/>
      <c r="L380" s="755"/>
      <c r="M380" s="837"/>
      <c r="N380" s="755"/>
    </row>
    <row r="381" spans="3:14" x14ac:dyDescent="0.25">
      <c r="C381" s="755"/>
      <c r="D381" s="755"/>
      <c r="E381" s="755"/>
      <c r="F381" s="755"/>
      <c r="G381" s="755"/>
      <c r="H381" s="755"/>
      <c r="I381" s="755"/>
      <c r="J381" s="837"/>
      <c r="K381" s="755"/>
      <c r="L381" s="755"/>
      <c r="M381" s="837"/>
      <c r="N381" s="755"/>
    </row>
    <row r="382" spans="3:14" x14ac:dyDescent="0.25">
      <c r="C382" s="755"/>
      <c r="D382" s="755"/>
      <c r="E382" s="755"/>
      <c r="F382" s="755"/>
      <c r="G382" s="755"/>
      <c r="H382" s="755"/>
      <c r="I382" s="755"/>
      <c r="J382" s="837"/>
      <c r="K382" s="755"/>
      <c r="L382" s="755"/>
      <c r="M382" s="837"/>
      <c r="N382" s="755"/>
    </row>
    <row r="383" spans="3:14" x14ac:dyDescent="0.25">
      <c r="C383" s="755"/>
      <c r="D383" s="755"/>
      <c r="E383" s="755"/>
      <c r="F383" s="755"/>
      <c r="G383" s="755"/>
      <c r="H383" s="755"/>
      <c r="I383" s="755"/>
      <c r="J383" s="837"/>
      <c r="K383" s="755"/>
      <c r="L383" s="755"/>
      <c r="M383" s="837"/>
      <c r="N383" s="755"/>
    </row>
    <row r="384" spans="3:14" x14ac:dyDescent="0.25">
      <c r="C384" s="755"/>
      <c r="D384" s="755"/>
      <c r="E384" s="755"/>
      <c r="F384" s="755"/>
      <c r="G384" s="755"/>
      <c r="H384" s="755"/>
      <c r="I384" s="755"/>
      <c r="J384" s="837"/>
      <c r="K384" s="755"/>
      <c r="L384" s="755"/>
      <c r="M384" s="837"/>
      <c r="N384" s="755"/>
    </row>
    <row r="385" spans="3:14" x14ac:dyDescent="0.25">
      <c r="C385" s="755"/>
      <c r="D385" s="755"/>
      <c r="E385" s="755"/>
      <c r="F385" s="755"/>
      <c r="G385" s="755"/>
      <c r="H385" s="755"/>
      <c r="I385" s="755"/>
      <c r="J385" s="837"/>
      <c r="K385" s="755"/>
      <c r="L385" s="755"/>
      <c r="M385" s="837"/>
      <c r="N385" s="755"/>
    </row>
    <row r="386" spans="3:14" x14ac:dyDescent="0.25">
      <c r="C386" s="755"/>
      <c r="D386" s="755"/>
      <c r="E386" s="755"/>
      <c r="F386" s="755"/>
      <c r="G386" s="755"/>
      <c r="H386" s="755"/>
      <c r="I386" s="755"/>
      <c r="J386" s="837"/>
      <c r="K386" s="755"/>
      <c r="L386" s="755"/>
      <c r="M386" s="837"/>
      <c r="N386" s="755"/>
    </row>
    <row r="387" spans="3:14" x14ac:dyDescent="0.25">
      <c r="C387" s="755"/>
      <c r="D387" s="755"/>
      <c r="E387" s="755"/>
      <c r="F387" s="755"/>
      <c r="G387" s="755"/>
      <c r="H387" s="755"/>
      <c r="I387" s="755"/>
      <c r="J387" s="837"/>
      <c r="K387" s="755"/>
      <c r="L387" s="755"/>
      <c r="M387" s="837"/>
      <c r="N387" s="755"/>
    </row>
    <row r="388" spans="3:14" x14ac:dyDescent="0.25">
      <c r="C388" s="755"/>
      <c r="D388" s="755"/>
      <c r="E388" s="755"/>
      <c r="F388" s="755"/>
      <c r="G388" s="755"/>
      <c r="H388" s="755"/>
      <c r="I388" s="755"/>
      <c r="J388" s="837"/>
      <c r="K388" s="755"/>
      <c r="L388" s="755"/>
      <c r="M388" s="837"/>
      <c r="N388" s="755"/>
    </row>
    <row r="389" spans="3:14" x14ac:dyDescent="0.25">
      <c r="C389" s="755"/>
      <c r="D389" s="755"/>
      <c r="E389" s="755"/>
      <c r="F389" s="755"/>
      <c r="G389" s="755"/>
      <c r="H389" s="755"/>
      <c r="I389" s="755"/>
      <c r="J389" s="837"/>
      <c r="K389" s="755"/>
      <c r="L389" s="755"/>
      <c r="M389" s="837"/>
      <c r="N389" s="755"/>
    </row>
    <row r="390" spans="3:14" x14ac:dyDescent="0.25">
      <c r="C390" s="755"/>
      <c r="D390" s="755"/>
      <c r="E390" s="755"/>
      <c r="F390" s="755"/>
      <c r="G390" s="755"/>
      <c r="H390" s="755"/>
      <c r="I390" s="755"/>
      <c r="J390" s="837"/>
      <c r="K390" s="755"/>
      <c r="L390" s="755"/>
      <c r="M390" s="837"/>
      <c r="N390" s="755"/>
    </row>
    <row r="391" spans="3:14" x14ac:dyDescent="0.25">
      <c r="C391" s="755"/>
      <c r="D391" s="755"/>
      <c r="E391" s="755"/>
      <c r="F391" s="755"/>
      <c r="G391" s="755"/>
      <c r="H391" s="755"/>
      <c r="I391" s="755"/>
      <c r="J391" s="837"/>
      <c r="K391" s="755"/>
      <c r="L391" s="755"/>
      <c r="M391" s="837"/>
      <c r="N391" s="755"/>
    </row>
    <row r="392" spans="3:14" x14ac:dyDescent="0.25">
      <c r="C392" s="755"/>
      <c r="D392" s="755"/>
      <c r="E392" s="755"/>
      <c r="F392" s="755"/>
      <c r="G392" s="755"/>
      <c r="H392" s="755"/>
      <c r="I392" s="755"/>
      <c r="J392" s="837"/>
      <c r="K392" s="755"/>
      <c r="L392" s="755"/>
      <c r="M392" s="837"/>
      <c r="N392" s="755"/>
    </row>
    <row r="393" spans="3:14" x14ac:dyDescent="0.25">
      <c r="C393" s="755"/>
      <c r="D393" s="755"/>
      <c r="E393" s="755"/>
      <c r="F393" s="755"/>
      <c r="G393" s="755"/>
      <c r="H393" s="755"/>
      <c r="I393" s="755"/>
      <c r="J393" s="837"/>
      <c r="K393" s="755"/>
      <c r="L393" s="755"/>
      <c r="M393" s="837"/>
      <c r="N393" s="755"/>
    </row>
    <row r="394" spans="3:14" x14ac:dyDescent="0.25">
      <c r="C394" s="755"/>
      <c r="D394" s="755"/>
      <c r="E394" s="755"/>
      <c r="F394" s="755"/>
      <c r="G394" s="755"/>
      <c r="H394" s="755"/>
      <c r="I394" s="755"/>
      <c r="J394" s="837"/>
      <c r="K394" s="755"/>
      <c r="L394" s="755"/>
      <c r="M394" s="837"/>
      <c r="N394" s="755"/>
    </row>
    <row r="395" spans="3:14" x14ac:dyDescent="0.25">
      <c r="C395" s="755"/>
      <c r="D395" s="755"/>
      <c r="E395" s="755"/>
      <c r="F395" s="755"/>
      <c r="G395" s="755"/>
      <c r="H395" s="755"/>
      <c r="I395" s="755"/>
      <c r="J395" s="837"/>
      <c r="K395" s="755"/>
      <c r="L395" s="755"/>
      <c r="M395" s="837"/>
      <c r="N395" s="755"/>
    </row>
    <row r="396" spans="3:14" x14ac:dyDescent="0.25">
      <c r="C396" s="755"/>
      <c r="D396" s="755"/>
      <c r="E396" s="755"/>
      <c r="F396" s="755"/>
      <c r="G396" s="755"/>
      <c r="H396" s="755"/>
      <c r="I396" s="755"/>
      <c r="J396" s="837"/>
      <c r="K396" s="755"/>
      <c r="L396" s="755"/>
      <c r="M396" s="837"/>
      <c r="N396" s="755"/>
    </row>
    <row r="397" spans="3:14" x14ac:dyDescent="0.25">
      <c r="C397" s="755"/>
      <c r="D397" s="755"/>
      <c r="E397" s="755"/>
      <c r="F397" s="755"/>
      <c r="G397" s="755"/>
      <c r="H397" s="755"/>
      <c r="I397" s="755"/>
      <c r="J397" s="837"/>
      <c r="K397" s="755"/>
      <c r="L397" s="755"/>
      <c r="M397" s="837"/>
      <c r="N397" s="755"/>
    </row>
    <row r="398" spans="3:14" x14ac:dyDescent="0.25">
      <c r="C398" s="755"/>
      <c r="D398" s="755"/>
      <c r="E398" s="755"/>
      <c r="F398" s="755"/>
      <c r="G398" s="755"/>
      <c r="H398" s="755"/>
      <c r="I398" s="755"/>
      <c r="J398" s="837"/>
      <c r="K398" s="755"/>
      <c r="L398" s="755"/>
      <c r="M398" s="837"/>
      <c r="N398" s="755"/>
    </row>
    <row r="399" spans="3:14" x14ac:dyDescent="0.25">
      <c r="C399" s="755"/>
      <c r="D399" s="755"/>
      <c r="E399" s="755"/>
      <c r="F399" s="755"/>
      <c r="G399" s="755"/>
      <c r="H399" s="755"/>
      <c r="I399" s="755"/>
      <c r="J399" s="837"/>
      <c r="K399" s="755"/>
      <c r="L399" s="755"/>
      <c r="M399" s="837"/>
      <c r="N399" s="755"/>
    </row>
    <row r="400" spans="3:14" x14ac:dyDescent="0.25">
      <c r="C400" s="755"/>
      <c r="D400" s="755"/>
      <c r="E400" s="755"/>
      <c r="F400" s="755"/>
      <c r="G400" s="755"/>
      <c r="H400" s="755"/>
      <c r="I400" s="755"/>
      <c r="J400" s="837"/>
      <c r="K400" s="755"/>
      <c r="L400" s="755"/>
      <c r="M400" s="837"/>
      <c r="N400" s="755"/>
    </row>
    <row r="401" spans="3:14" x14ac:dyDescent="0.25">
      <c r="C401" s="755"/>
      <c r="D401" s="755"/>
      <c r="E401" s="755"/>
      <c r="F401" s="755"/>
      <c r="G401" s="755"/>
      <c r="H401" s="755"/>
      <c r="I401" s="755"/>
      <c r="J401" s="837"/>
      <c r="K401" s="755"/>
      <c r="L401" s="755"/>
      <c r="M401" s="837"/>
      <c r="N401" s="755"/>
    </row>
    <row r="402" spans="3:14" x14ac:dyDescent="0.25">
      <c r="C402" s="755"/>
      <c r="D402" s="755"/>
      <c r="E402" s="755"/>
      <c r="F402" s="755"/>
      <c r="G402" s="755"/>
      <c r="H402" s="755"/>
      <c r="I402" s="755"/>
      <c r="J402" s="837"/>
      <c r="K402" s="755"/>
      <c r="L402" s="755"/>
      <c r="M402" s="837"/>
      <c r="N402" s="755"/>
    </row>
    <row r="403" spans="3:14" x14ac:dyDescent="0.25">
      <c r="C403" s="755"/>
      <c r="D403" s="755"/>
      <c r="E403" s="755"/>
      <c r="F403" s="755"/>
      <c r="G403" s="755"/>
      <c r="H403" s="755"/>
      <c r="I403" s="755"/>
      <c r="J403" s="837"/>
      <c r="K403" s="755"/>
      <c r="L403" s="755"/>
      <c r="M403" s="837"/>
      <c r="N403" s="755"/>
    </row>
    <row r="404" spans="3:14" x14ac:dyDescent="0.25">
      <c r="C404" s="755"/>
      <c r="D404" s="755"/>
      <c r="E404" s="755"/>
      <c r="F404" s="755"/>
      <c r="G404" s="755"/>
      <c r="H404" s="755"/>
      <c r="I404" s="755"/>
      <c r="J404" s="837"/>
      <c r="K404" s="755"/>
      <c r="L404" s="755"/>
      <c r="M404" s="837"/>
      <c r="N404" s="755"/>
    </row>
    <row r="405" spans="3:14" x14ac:dyDescent="0.25">
      <c r="C405" s="755"/>
      <c r="D405" s="755"/>
      <c r="E405" s="755"/>
      <c r="F405" s="755"/>
      <c r="G405" s="755"/>
      <c r="H405" s="755"/>
      <c r="I405" s="755"/>
      <c r="J405" s="837"/>
      <c r="K405" s="755"/>
      <c r="L405" s="755"/>
      <c r="M405" s="837"/>
      <c r="N405" s="755"/>
    </row>
    <row r="406" spans="3:14" x14ac:dyDescent="0.25">
      <c r="C406" s="755"/>
      <c r="D406" s="755"/>
      <c r="E406" s="755"/>
      <c r="F406" s="755"/>
      <c r="G406" s="755"/>
      <c r="H406" s="755"/>
      <c r="I406" s="755"/>
      <c r="J406" s="837"/>
      <c r="K406" s="755"/>
      <c r="L406" s="755"/>
      <c r="M406" s="837"/>
      <c r="N406" s="755"/>
    </row>
    <row r="407" spans="3:14" x14ac:dyDescent="0.25">
      <c r="C407" s="755"/>
      <c r="D407" s="755"/>
      <c r="E407" s="755"/>
      <c r="F407" s="755"/>
      <c r="G407" s="755"/>
      <c r="H407" s="755"/>
      <c r="I407" s="755"/>
      <c r="J407" s="837"/>
      <c r="K407" s="755"/>
      <c r="L407" s="755"/>
      <c r="M407" s="837"/>
      <c r="N407" s="755"/>
    </row>
    <row r="408" spans="3:14" x14ac:dyDescent="0.25">
      <c r="C408" s="755"/>
      <c r="D408" s="755"/>
      <c r="E408" s="755"/>
      <c r="F408" s="755"/>
      <c r="G408" s="755"/>
      <c r="H408" s="755"/>
      <c r="I408" s="755"/>
      <c r="J408" s="837"/>
      <c r="K408" s="755"/>
      <c r="L408" s="755"/>
      <c r="M408" s="837"/>
      <c r="N408" s="755"/>
    </row>
    <row r="409" spans="3:14" x14ac:dyDescent="0.25">
      <c r="C409" s="755"/>
      <c r="D409" s="755"/>
      <c r="E409" s="755"/>
      <c r="F409" s="755"/>
      <c r="G409" s="755"/>
      <c r="H409" s="755"/>
      <c r="I409" s="755"/>
      <c r="J409" s="837"/>
      <c r="K409" s="755"/>
      <c r="L409" s="755"/>
      <c r="M409" s="837"/>
      <c r="N409" s="755"/>
    </row>
    <row r="410" spans="3:14" x14ac:dyDescent="0.25">
      <c r="C410" s="755"/>
      <c r="D410" s="755"/>
      <c r="E410" s="755"/>
      <c r="F410" s="755"/>
      <c r="G410" s="755"/>
      <c r="H410" s="755"/>
      <c r="I410" s="755"/>
      <c r="J410" s="837"/>
      <c r="K410" s="755"/>
      <c r="L410" s="755"/>
      <c r="M410" s="837"/>
      <c r="N410" s="755"/>
    </row>
    <row r="411" spans="3:14" x14ac:dyDescent="0.25">
      <c r="C411" s="755"/>
      <c r="D411" s="755"/>
      <c r="E411" s="755"/>
      <c r="F411" s="755"/>
      <c r="G411" s="755"/>
      <c r="H411" s="755"/>
      <c r="I411" s="755"/>
      <c r="J411" s="837"/>
      <c r="K411" s="755"/>
      <c r="L411" s="755"/>
      <c r="M411" s="837"/>
      <c r="N411" s="755"/>
    </row>
    <row r="412" spans="3:14" x14ac:dyDescent="0.25">
      <c r="C412" s="755"/>
      <c r="D412" s="755"/>
      <c r="E412" s="755"/>
      <c r="F412" s="755"/>
      <c r="G412" s="755"/>
      <c r="H412" s="755"/>
      <c r="I412" s="755"/>
      <c r="J412" s="837"/>
      <c r="K412" s="755"/>
      <c r="L412" s="755"/>
      <c r="M412" s="837"/>
      <c r="N412" s="755"/>
    </row>
    <row r="413" spans="3:14" x14ac:dyDescent="0.25">
      <c r="C413" s="755"/>
      <c r="D413" s="755"/>
      <c r="E413" s="755"/>
      <c r="F413" s="755"/>
      <c r="G413" s="755"/>
      <c r="H413" s="755"/>
      <c r="I413" s="755"/>
      <c r="J413" s="837"/>
      <c r="K413" s="755"/>
      <c r="L413" s="755"/>
      <c r="M413" s="837"/>
      <c r="N413" s="755"/>
    </row>
    <row r="414" spans="3:14" x14ac:dyDescent="0.25">
      <c r="C414" s="755"/>
      <c r="D414" s="755"/>
      <c r="E414" s="755"/>
      <c r="F414" s="755"/>
      <c r="G414" s="755"/>
      <c r="H414" s="755"/>
      <c r="I414" s="755"/>
      <c r="J414" s="837"/>
      <c r="K414" s="755"/>
      <c r="L414" s="755"/>
      <c r="M414" s="837"/>
      <c r="N414" s="755"/>
    </row>
    <row r="415" spans="3:14" x14ac:dyDescent="0.25">
      <c r="C415" s="755"/>
      <c r="D415" s="755"/>
      <c r="E415" s="755"/>
      <c r="F415" s="755"/>
      <c r="G415" s="755"/>
      <c r="H415" s="755"/>
      <c r="I415" s="755"/>
      <c r="J415" s="837"/>
      <c r="K415" s="755"/>
      <c r="L415" s="755"/>
      <c r="M415" s="837"/>
      <c r="N415" s="755"/>
    </row>
    <row r="416" spans="3:14" x14ac:dyDescent="0.25">
      <c r="C416" s="755"/>
      <c r="D416" s="755"/>
      <c r="E416" s="755"/>
      <c r="F416" s="755"/>
      <c r="G416" s="755"/>
      <c r="H416" s="755"/>
      <c r="I416" s="755"/>
      <c r="J416" s="837"/>
      <c r="K416" s="755"/>
      <c r="L416" s="755"/>
      <c r="M416" s="837"/>
      <c r="N416" s="755"/>
    </row>
    <row r="417" spans="3:14" x14ac:dyDescent="0.25">
      <c r="C417" s="755"/>
      <c r="D417" s="755"/>
      <c r="E417" s="755"/>
      <c r="F417" s="755"/>
      <c r="G417" s="755"/>
      <c r="H417" s="755"/>
      <c r="I417" s="755"/>
      <c r="J417" s="837"/>
      <c r="K417" s="755"/>
      <c r="L417" s="755"/>
      <c r="M417" s="837"/>
      <c r="N417" s="755"/>
    </row>
    <row r="418" spans="3:14" x14ac:dyDescent="0.25">
      <c r="C418" s="755"/>
      <c r="D418" s="755"/>
      <c r="E418" s="755"/>
      <c r="F418" s="755"/>
      <c r="G418" s="755"/>
      <c r="H418" s="755"/>
      <c r="I418" s="755"/>
      <c r="J418" s="837"/>
      <c r="K418" s="755"/>
      <c r="L418" s="755"/>
      <c r="M418" s="837"/>
      <c r="N418" s="755"/>
    </row>
    <row r="419" spans="3:14" x14ac:dyDescent="0.25">
      <c r="C419" s="755"/>
      <c r="D419" s="755"/>
      <c r="E419" s="755"/>
      <c r="F419" s="755"/>
      <c r="G419" s="755"/>
      <c r="H419" s="755"/>
      <c r="I419" s="755"/>
      <c r="J419" s="837"/>
      <c r="K419" s="755"/>
      <c r="L419" s="755"/>
      <c r="M419" s="837"/>
      <c r="N419" s="755"/>
    </row>
    <row r="420" spans="3:14" x14ac:dyDescent="0.25">
      <c r="C420" s="755"/>
      <c r="D420" s="755"/>
      <c r="E420" s="755"/>
      <c r="F420" s="755"/>
      <c r="G420" s="755"/>
      <c r="H420" s="755"/>
      <c r="I420" s="755"/>
      <c r="J420" s="837"/>
      <c r="K420" s="755"/>
      <c r="L420" s="755"/>
      <c r="M420" s="837"/>
      <c r="N420" s="755"/>
    </row>
    <row r="421" spans="3:14" x14ac:dyDescent="0.25">
      <c r="C421" s="755"/>
      <c r="D421" s="755"/>
      <c r="E421" s="755"/>
      <c r="F421" s="755"/>
      <c r="G421" s="755"/>
      <c r="H421" s="755"/>
      <c r="I421" s="755"/>
      <c r="J421" s="837"/>
      <c r="K421" s="755"/>
      <c r="L421" s="755"/>
      <c r="M421" s="837"/>
      <c r="N421" s="755"/>
    </row>
    <row r="422" spans="3:14" x14ac:dyDescent="0.25">
      <c r="C422" s="755"/>
      <c r="D422" s="755"/>
      <c r="E422" s="755"/>
      <c r="F422" s="755"/>
      <c r="G422" s="755"/>
      <c r="H422" s="755"/>
      <c r="I422" s="755"/>
      <c r="J422" s="837"/>
      <c r="K422" s="755"/>
      <c r="L422" s="755"/>
      <c r="M422" s="837"/>
      <c r="N422" s="755"/>
    </row>
    <row r="423" spans="3:14" x14ac:dyDescent="0.25">
      <c r="C423" s="755"/>
      <c r="D423" s="755"/>
      <c r="E423" s="755"/>
      <c r="F423" s="755"/>
      <c r="G423" s="755"/>
      <c r="H423" s="755"/>
      <c r="I423" s="755"/>
      <c r="J423" s="837"/>
      <c r="K423" s="755"/>
      <c r="L423" s="755"/>
      <c r="M423" s="837"/>
      <c r="N423" s="755"/>
    </row>
    <row r="424" spans="3:14" x14ac:dyDescent="0.25">
      <c r="C424" s="755"/>
      <c r="D424" s="755"/>
      <c r="E424" s="755"/>
      <c r="F424" s="755"/>
      <c r="G424" s="755"/>
      <c r="H424" s="755"/>
      <c r="I424" s="755"/>
      <c r="J424" s="837"/>
      <c r="K424" s="755"/>
      <c r="L424" s="755"/>
      <c r="M424" s="837"/>
      <c r="N424" s="755"/>
    </row>
    <row r="425" spans="3:14" x14ac:dyDescent="0.25">
      <c r="C425" s="755"/>
      <c r="D425" s="755"/>
      <c r="E425" s="755"/>
      <c r="F425" s="755"/>
      <c r="G425" s="755"/>
      <c r="H425" s="755"/>
      <c r="I425" s="755"/>
      <c r="J425" s="837"/>
      <c r="K425" s="755"/>
      <c r="L425" s="755"/>
      <c r="M425" s="837"/>
      <c r="N425" s="755"/>
    </row>
    <row r="426" spans="3:14" x14ac:dyDescent="0.25">
      <c r="C426" s="755"/>
      <c r="D426" s="755"/>
      <c r="E426" s="755"/>
      <c r="F426" s="755"/>
      <c r="G426" s="755"/>
      <c r="H426" s="755"/>
      <c r="I426" s="755"/>
      <c r="J426" s="837"/>
      <c r="K426" s="755"/>
      <c r="L426" s="755"/>
      <c r="M426" s="837"/>
      <c r="N426" s="755"/>
    </row>
  </sheetData>
  <mergeCells count="154">
    <mergeCell ref="A1:Q1"/>
    <mergeCell ref="A2:C4"/>
    <mergeCell ref="F2:Q3"/>
    <mergeCell ref="F4:Q4"/>
    <mergeCell ref="A5:Q5"/>
    <mergeCell ref="A6:A7"/>
    <mergeCell ref="B6:B7"/>
    <mergeCell ref="C6:C7"/>
    <mergeCell ref="F6:F7"/>
    <mergeCell ref="H6:I6"/>
    <mergeCell ref="A11:A12"/>
    <mergeCell ref="C11:F11"/>
    <mergeCell ref="C13:C26"/>
    <mergeCell ref="E13:E23"/>
    <mergeCell ref="F13:F23"/>
    <mergeCell ref="E24:E26"/>
    <mergeCell ref="F24:F26"/>
    <mergeCell ref="N6:Q6"/>
    <mergeCell ref="H7:I7"/>
    <mergeCell ref="B9:B47"/>
    <mergeCell ref="C9:C10"/>
    <mergeCell ref="E9:E10"/>
    <mergeCell ref="F9:F10"/>
    <mergeCell ref="Q13:Q23"/>
    <mergeCell ref="K36:L36"/>
    <mergeCell ref="K37:L37"/>
    <mergeCell ref="K31:L31"/>
    <mergeCell ref="K32:L32"/>
    <mergeCell ref="K33:L33"/>
    <mergeCell ref="K40:L40"/>
    <mergeCell ref="H9:I10"/>
    <mergeCell ref="K9:L10"/>
    <mergeCell ref="D8:N8"/>
    <mergeCell ref="A51:A52"/>
    <mergeCell ref="B51:B52"/>
    <mergeCell ref="C51:C52"/>
    <mergeCell ref="D51:D52"/>
    <mergeCell ref="E51:E52"/>
    <mergeCell ref="F51:F52"/>
    <mergeCell ref="O13:O23"/>
    <mergeCell ref="P13:P23"/>
    <mergeCell ref="C27:F27"/>
    <mergeCell ref="C29:C46"/>
    <mergeCell ref="C47:F47"/>
    <mergeCell ref="K29:L29"/>
    <mergeCell ref="K30:L30"/>
    <mergeCell ref="K13:L23"/>
    <mergeCell ref="H13:I23"/>
    <mergeCell ref="H24:I26"/>
    <mergeCell ref="K24:L26"/>
    <mergeCell ref="K35:L35"/>
    <mergeCell ref="K34:L34"/>
    <mergeCell ref="K41:L41"/>
    <mergeCell ref="K42:L42"/>
    <mergeCell ref="K43:L43"/>
    <mergeCell ref="K38:L38"/>
    <mergeCell ref="K39:L39"/>
    <mergeCell ref="A109:A111"/>
    <mergeCell ref="B109:B111"/>
    <mergeCell ref="C109:C111"/>
    <mergeCell ref="D109:D111"/>
    <mergeCell ref="E109:E111"/>
    <mergeCell ref="F109:F111"/>
    <mergeCell ref="B53:B106"/>
    <mergeCell ref="C53:C54"/>
    <mergeCell ref="E53:E54"/>
    <mergeCell ref="F53:F54"/>
    <mergeCell ref="A55:A56"/>
    <mergeCell ref="C55:F55"/>
    <mergeCell ref="C57:C74"/>
    <mergeCell ref="E57:E74"/>
    <mergeCell ref="F57:F74"/>
    <mergeCell ref="A75:A76"/>
    <mergeCell ref="C75:F75"/>
    <mergeCell ref="C77:C105"/>
    <mergeCell ref="C106:F106"/>
    <mergeCell ref="D108:N108"/>
    <mergeCell ref="B112:B154"/>
    <mergeCell ref="C112:C113"/>
    <mergeCell ref="E112:E113"/>
    <mergeCell ref="F112:F113"/>
    <mergeCell ref="C114:F114"/>
    <mergeCell ref="C115:G115"/>
    <mergeCell ref="C116:C126"/>
    <mergeCell ref="E116:E126"/>
    <mergeCell ref="F116:F126"/>
    <mergeCell ref="C127:F127"/>
    <mergeCell ref="C129:C153"/>
    <mergeCell ref="C154:F154"/>
    <mergeCell ref="H68:I74"/>
    <mergeCell ref="K68:L74"/>
    <mergeCell ref="H57:I67"/>
    <mergeCell ref="K57:L67"/>
    <mergeCell ref="K44:L44"/>
    <mergeCell ref="K45:L45"/>
    <mergeCell ref="K46:L46"/>
    <mergeCell ref="K80:L80"/>
    <mergeCell ref="K81:L81"/>
    <mergeCell ref="K53:L54"/>
    <mergeCell ref="D50:N50"/>
    <mergeCell ref="K82:L82"/>
    <mergeCell ref="K77:L77"/>
    <mergeCell ref="K78:L78"/>
    <mergeCell ref="K79:L79"/>
    <mergeCell ref="K86:L86"/>
    <mergeCell ref="K87:L87"/>
    <mergeCell ref="K88:L88"/>
    <mergeCell ref="K83:L83"/>
    <mergeCell ref="K84:L84"/>
    <mergeCell ref="K85:L85"/>
    <mergeCell ref="K92:L92"/>
    <mergeCell ref="K93:L93"/>
    <mergeCell ref="K94:L94"/>
    <mergeCell ref="K89:L89"/>
    <mergeCell ref="K90:L90"/>
    <mergeCell ref="K91:L91"/>
    <mergeCell ref="K98:L98"/>
    <mergeCell ref="K99:L99"/>
    <mergeCell ref="K100:L100"/>
    <mergeCell ref="K95:L95"/>
    <mergeCell ref="K96:L96"/>
    <mergeCell ref="K97:L97"/>
    <mergeCell ref="K104:L104"/>
    <mergeCell ref="K105:L105"/>
    <mergeCell ref="K101:L101"/>
    <mergeCell ref="K102:L102"/>
    <mergeCell ref="K103:L103"/>
    <mergeCell ref="K130:L130"/>
    <mergeCell ref="K131:L131"/>
    <mergeCell ref="K132:L132"/>
    <mergeCell ref="H116:I126"/>
    <mergeCell ref="K116:L126"/>
    <mergeCell ref="K129:L129"/>
    <mergeCell ref="K137:L137"/>
    <mergeCell ref="K138:L138"/>
    <mergeCell ref="K133:L133"/>
    <mergeCell ref="K134:L134"/>
    <mergeCell ref="K135:L135"/>
    <mergeCell ref="K153:L153"/>
    <mergeCell ref="K148:L148"/>
    <mergeCell ref="K149:L149"/>
    <mergeCell ref="K150:L150"/>
    <mergeCell ref="K145:L145"/>
    <mergeCell ref="K146:L146"/>
    <mergeCell ref="K147:L147"/>
    <mergeCell ref="K151:L151"/>
    <mergeCell ref="K152:L152"/>
    <mergeCell ref="K142:L142"/>
    <mergeCell ref="K143:L143"/>
    <mergeCell ref="K144:L144"/>
    <mergeCell ref="K139:L139"/>
    <mergeCell ref="K140:L140"/>
    <mergeCell ref="K141:L141"/>
    <mergeCell ref="K136:L136"/>
  </mergeCells>
  <hyperlinks>
    <hyperlink ref="S10" r:id="rId1" xr:uid="{DDC016A6-AE40-4E7E-B228-D137795568A6}"/>
  </hyperlinks>
  <pageMargins left="0.7" right="0.7" top="0.75" bottom="0.75" header="0.3" footer="0.3"/>
  <pageSetup paperSize="9" orientation="portrait" horizontalDpi="4294967293" verticalDpi="0"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5DA77-9E6F-4BB3-A3FD-8FCC9F6DE7B7}">
  <sheetPr>
    <pageSetUpPr fitToPage="1"/>
  </sheetPr>
  <dimension ref="A1:Z329"/>
  <sheetViews>
    <sheetView showGridLines="0" view="pageBreakPreview" topLeftCell="G149" zoomScale="50" zoomScaleNormal="70" zoomScaleSheetLayoutView="50" workbookViewId="0">
      <selection activeCell="U168" sqref="U168"/>
    </sheetView>
  </sheetViews>
  <sheetFormatPr baseColWidth="10" defaultColWidth="11.42578125" defaultRowHeight="15.75" x14ac:dyDescent="0.25"/>
  <cols>
    <col min="1" max="1" width="2.7109375" style="125" customWidth="1"/>
    <col min="2" max="2" width="12.140625" style="138" customWidth="1"/>
    <col min="3" max="3" width="56.42578125" style="138" customWidth="1"/>
    <col min="4" max="4" width="20" style="139" customWidth="1"/>
    <col min="5" max="5" width="58.7109375" style="139" customWidth="1"/>
    <col min="6" max="6" width="15.7109375" style="139" customWidth="1"/>
    <col min="7" max="7" width="14.28515625" style="125" customWidth="1"/>
    <col min="8" max="8" width="2.42578125" style="140" customWidth="1"/>
    <col min="9" max="9" width="24.140625" style="125" customWidth="1"/>
    <col min="10" max="10" width="19.5703125" style="125" customWidth="1"/>
    <col min="11" max="11" width="22.7109375" style="125" customWidth="1"/>
    <col min="12" max="12" width="26.85546875" style="125" customWidth="1"/>
    <col min="13" max="13" width="3.140625" style="140" customWidth="1"/>
    <col min="14" max="14" width="20" style="125" customWidth="1"/>
    <col min="15" max="15" width="20.85546875" style="125" customWidth="1"/>
    <col min="16" max="16" width="24.5703125" style="125" customWidth="1"/>
    <col min="17" max="17" width="23" style="125" customWidth="1"/>
    <col min="18" max="18" width="11.5703125" style="157" customWidth="1"/>
    <col min="19" max="19" width="21.7109375" style="125" customWidth="1"/>
    <col min="20" max="20" width="20.5703125" style="125" customWidth="1"/>
    <col min="21" max="21" width="21.42578125" style="125" customWidth="1"/>
    <col min="22" max="22" width="23.42578125" style="125" customWidth="1"/>
    <col min="23" max="23" width="40.85546875" style="125" customWidth="1"/>
    <col min="24" max="24" width="23.140625" style="125" customWidth="1"/>
    <col min="25" max="16384" width="11.42578125" style="125"/>
  </cols>
  <sheetData>
    <row r="1" spans="1:24" ht="18.75" thickBot="1" x14ac:dyDescent="0.3">
      <c r="A1" s="119"/>
      <c r="B1" s="122"/>
      <c r="C1" s="122"/>
      <c r="D1" s="123"/>
      <c r="E1" s="123"/>
      <c r="F1" s="123"/>
      <c r="G1" s="119"/>
      <c r="H1" s="124"/>
      <c r="I1" s="119"/>
      <c r="J1" s="119"/>
      <c r="K1" s="119"/>
      <c r="L1" s="119"/>
      <c r="M1" s="124"/>
      <c r="N1" s="119"/>
      <c r="O1" s="119"/>
      <c r="P1" s="119"/>
      <c r="Q1" s="119"/>
      <c r="R1" s="154"/>
      <c r="S1" s="119"/>
      <c r="T1" s="119"/>
      <c r="U1" s="119"/>
      <c r="V1" s="119"/>
    </row>
    <row r="2" spans="1:24" s="127" customFormat="1" ht="40.5" customHeight="1" thickBot="1" x14ac:dyDescent="0.3">
      <c r="A2" s="126"/>
      <c r="B2" s="525" t="s">
        <v>178</v>
      </c>
      <c r="C2" s="525"/>
      <c r="D2" s="525"/>
      <c r="E2" s="525"/>
      <c r="F2" s="525"/>
      <c r="G2" s="525"/>
      <c r="H2" s="525"/>
      <c r="I2" s="525"/>
      <c r="J2" s="525"/>
      <c r="K2" s="525"/>
      <c r="L2" s="525"/>
      <c r="M2" s="525"/>
      <c r="N2" s="525"/>
      <c r="O2" s="525"/>
      <c r="P2" s="525"/>
      <c r="Q2" s="525"/>
      <c r="R2" s="525"/>
      <c r="S2" s="525"/>
      <c r="T2" s="525"/>
      <c r="U2" s="525"/>
      <c r="V2" s="525"/>
    </row>
    <row r="3" spans="1:24" s="127" customFormat="1" ht="65.25" customHeight="1" thickBot="1" x14ac:dyDescent="0.3">
      <c r="A3" s="126"/>
      <c r="B3" s="481"/>
      <c r="C3" s="482"/>
      <c r="D3" s="526"/>
      <c r="E3" s="152"/>
      <c r="F3" s="152"/>
      <c r="G3" s="847" t="s">
        <v>203</v>
      </c>
      <c r="H3" s="848"/>
      <c r="I3" s="848"/>
      <c r="J3" s="848"/>
      <c r="K3" s="848"/>
      <c r="L3" s="848"/>
      <c r="M3" s="848"/>
      <c r="N3" s="848"/>
      <c r="O3" s="848"/>
      <c r="P3" s="848"/>
      <c r="Q3" s="848"/>
      <c r="R3" s="848"/>
      <c r="S3" s="848"/>
      <c r="T3" s="848"/>
      <c r="U3" s="848"/>
      <c r="V3" s="849"/>
    </row>
    <row r="4" spans="1:24" s="129" customFormat="1" ht="60.75" customHeight="1" thickBot="1" x14ac:dyDescent="0.3">
      <c r="A4" s="126"/>
      <c r="B4" s="527"/>
      <c r="C4" s="528"/>
      <c r="D4" s="528"/>
      <c r="E4" s="528"/>
      <c r="F4" s="528"/>
      <c r="G4" s="529"/>
      <c r="H4" s="128"/>
      <c r="I4" s="530" t="s">
        <v>179</v>
      </c>
      <c r="J4" s="530"/>
      <c r="K4" s="530"/>
      <c r="L4" s="530"/>
      <c r="M4" s="128"/>
      <c r="N4" s="530" t="s">
        <v>172</v>
      </c>
      <c r="O4" s="530"/>
      <c r="P4" s="530"/>
      <c r="Q4" s="530"/>
      <c r="R4" s="155"/>
      <c r="S4" s="530" t="s">
        <v>180</v>
      </c>
      <c r="T4" s="530"/>
      <c r="U4" s="530"/>
      <c r="V4" s="530"/>
    </row>
    <row r="5" spans="1:24" s="135" customFormat="1" ht="68.25" customHeight="1" thickBot="1" x14ac:dyDescent="0.3">
      <c r="A5" s="130"/>
      <c r="B5" s="131" t="s">
        <v>170</v>
      </c>
      <c r="C5" s="132" t="s">
        <v>181</v>
      </c>
      <c r="D5" s="132" t="s">
        <v>30</v>
      </c>
      <c r="E5" s="132"/>
      <c r="F5" s="132"/>
      <c r="G5" s="133" t="s">
        <v>29</v>
      </c>
      <c r="H5" s="134"/>
      <c r="I5" s="115" t="s">
        <v>174</v>
      </c>
      <c r="J5" s="115" t="s">
        <v>175</v>
      </c>
      <c r="K5" s="115" t="s">
        <v>185</v>
      </c>
      <c r="L5" s="115" t="s">
        <v>186</v>
      </c>
      <c r="M5" s="134"/>
      <c r="N5" s="115" t="s">
        <v>174</v>
      </c>
      <c r="O5" s="115" t="s">
        <v>175</v>
      </c>
      <c r="P5" s="115" t="s">
        <v>185</v>
      </c>
      <c r="Q5" s="115" t="s">
        <v>186</v>
      </c>
      <c r="R5" s="156"/>
      <c r="S5" s="115" t="s">
        <v>174</v>
      </c>
      <c r="T5" s="115" t="s">
        <v>175</v>
      </c>
      <c r="U5" s="115" t="s">
        <v>185</v>
      </c>
      <c r="V5" s="115" t="s">
        <v>186</v>
      </c>
    </row>
    <row r="6" spans="1:24" s="135" customFormat="1" ht="68.25" customHeight="1" thickBot="1" x14ac:dyDescent="0.3">
      <c r="A6" s="130"/>
      <c r="B6" s="204"/>
      <c r="C6" s="850" t="s">
        <v>184</v>
      </c>
      <c r="D6" s="850"/>
      <c r="E6" s="850"/>
      <c r="F6" s="850"/>
      <c r="G6" s="851"/>
      <c r="H6" s="205"/>
      <c r="I6" s="115"/>
      <c r="J6" s="115"/>
      <c r="K6" s="115"/>
      <c r="L6" s="115"/>
      <c r="M6" s="206"/>
      <c r="N6" s="115"/>
      <c r="O6" s="115"/>
      <c r="P6" s="115"/>
      <c r="Q6" s="115"/>
      <c r="R6" s="156"/>
      <c r="S6" s="115"/>
      <c r="T6" s="115"/>
      <c r="U6" s="115"/>
      <c r="V6" s="115"/>
    </row>
    <row r="7" spans="1:24" s="135" customFormat="1" ht="148.5" customHeight="1" thickBot="1" x14ac:dyDescent="0.3">
      <c r="A7" s="130"/>
      <c r="B7" s="34">
        <v>1</v>
      </c>
      <c r="C7" s="331" t="s">
        <v>138</v>
      </c>
      <c r="D7" s="333" t="s">
        <v>140</v>
      </c>
      <c r="E7" s="35" t="s">
        <v>2</v>
      </c>
      <c r="F7" s="334" t="s">
        <v>31</v>
      </c>
      <c r="G7" s="335">
        <v>1</v>
      </c>
      <c r="H7" s="116"/>
      <c r="I7" s="489">
        <f>'ANEXO 1'!AC8</f>
        <v>75000</v>
      </c>
      <c r="J7" s="485">
        <f>ROUND(I7*19%,2)</f>
        <v>14250</v>
      </c>
      <c r="K7" s="485">
        <f>ROUND(I7+J7,2)</f>
        <v>89250</v>
      </c>
      <c r="L7" s="485">
        <f>ROUND(K7*G7,2)</f>
        <v>89250</v>
      </c>
      <c r="M7" s="210"/>
      <c r="N7" s="485">
        <f>'ANEXO 2 HISTORICOS'!N9</f>
        <v>77212</v>
      </c>
      <c r="O7" s="485">
        <f>ROUND(N7*19%,2)</f>
        <v>14670.28</v>
      </c>
      <c r="P7" s="485">
        <f>ROUND(N7+O7,2)</f>
        <v>91882.28</v>
      </c>
      <c r="Q7" s="485">
        <f>ROUND(P7*G7,2)</f>
        <v>91882.28</v>
      </c>
      <c r="R7" s="211"/>
      <c r="S7" s="485">
        <f>ROUND(AVERAGE(I7),2)</f>
        <v>75000</v>
      </c>
      <c r="T7" s="485">
        <f>ROUND(S7*19%,2)</f>
        <v>14250</v>
      </c>
      <c r="U7" s="485">
        <f>ROUND(S7+T7,2)</f>
        <v>89250</v>
      </c>
      <c r="V7" s="485">
        <f>ROUND(U7*G7,2)</f>
        <v>89250</v>
      </c>
      <c r="W7" s="212"/>
      <c r="X7" s="136"/>
    </row>
    <row r="8" spans="1:24" ht="63" customHeight="1" thickBot="1" x14ac:dyDescent="0.3">
      <c r="A8" s="119"/>
      <c r="B8" s="34">
        <v>2</v>
      </c>
      <c r="C8" s="293"/>
      <c r="D8" s="297"/>
      <c r="E8" s="35" t="s">
        <v>104</v>
      </c>
      <c r="F8" s="297"/>
      <c r="G8" s="336"/>
      <c r="H8" s="119"/>
      <c r="I8" s="490"/>
      <c r="J8" s="486"/>
      <c r="K8" s="486"/>
      <c r="L8" s="486"/>
      <c r="M8" s="210"/>
      <c r="N8" s="486">
        <f>'[1]ANEXO 2'!L10</f>
        <v>0</v>
      </c>
      <c r="O8" s="486"/>
      <c r="P8" s="486"/>
      <c r="Q8" s="486"/>
      <c r="R8" s="211"/>
      <c r="S8" s="486"/>
      <c r="T8" s="486"/>
      <c r="U8" s="486"/>
      <c r="V8" s="486"/>
      <c r="W8" s="213"/>
      <c r="X8" s="137"/>
    </row>
    <row r="9" spans="1:24" ht="48" customHeight="1" thickBot="1" x14ac:dyDescent="0.3">
      <c r="A9" s="119"/>
      <c r="B9" s="337"/>
      <c r="C9" s="293"/>
      <c r="D9" s="339" t="s">
        <v>110</v>
      </c>
      <c r="E9" s="340"/>
      <c r="F9" s="340"/>
      <c r="G9" s="341"/>
      <c r="H9" s="119"/>
      <c r="I9" s="214"/>
      <c r="J9" s="215"/>
      <c r="K9" s="215"/>
      <c r="L9" s="215"/>
      <c r="M9" s="215"/>
      <c r="N9" s="523"/>
      <c r="O9" s="524"/>
      <c r="P9" s="216"/>
      <c r="Q9" s="216"/>
      <c r="R9" s="217"/>
      <c r="S9" s="216"/>
      <c r="T9" s="216"/>
      <c r="U9" s="216"/>
      <c r="V9" s="218"/>
      <c r="W9" s="213"/>
    </row>
    <row r="10" spans="1:24" ht="21" thickBot="1" x14ac:dyDescent="0.3">
      <c r="A10" s="119"/>
      <c r="B10" s="338"/>
      <c r="C10" s="293"/>
      <c r="D10" s="26"/>
      <c r="E10" s="27"/>
      <c r="F10" s="27"/>
      <c r="G10" s="31"/>
      <c r="H10" s="119"/>
      <c r="I10" s="219"/>
      <c r="J10" s="219"/>
      <c r="K10" s="219"/>
      <c r="L10" s="219"/>
      <c r="M10" s="220"/>
      <c r="N10" s="219"/>
      <c r="O10" s="219"/>
      <c r="P10" s="219"/>
      <c r="Q10" s="219"/>
      <c r="R10" s="221"/>
      <c r="S10" s="219"/>
      <c r="T10" s="219"/>
      <c r="U10" s="219"/>
      <c r="V10" s="219"/>
      <c r="W10" s="213"/>
    </row>
    <row r="11" spans="1:24" ht="57" customHeight="1" thickBot="1" x14ac:dyDescent="0.3">
      <c r="A11" s="119"/>
      <c r="B11" s="34">
        <v>1</v>
      </c>
      <c r="C11" s="293"/>
      <c r="D11" s="342" t="s">
        <v>105</v>
      </c>
      <c r="E11" s="35" t="s">
        <v>5</v>
      </c>
      <c r="F11" s="274" t="s">
        <v>31</v>
      </c>
      <c r="G11" s="274">
        <v>1</v>
      </c>
      <c r="H11" s="119"/>
      <c r="I11" s="515">
        <f>'ANEXO 1'!AC12</f>
        <v>730000</v>
      </c>
      <c r="J11" s="516">
        <f>ROUND(I11*19%,2)</f>
        <v>138700</v>
      </c>
      <c r="K11" s="512">
        <f>ROUND(I11+J11,2)</f>
        <v>868700</v>
      </c>
      <c r="L11" s="512">
        <f>ROUND(K11*G11,2)</f>
        <v>868700</v>
      </c>
      <c r="M11" s="210"/>
      <c r="N11" s="594">
        <f>'ANEXO 2 HISTORICOS'!N13</f>
        <v>689545.56</v>
      </c>
      <c r="O11" s="516">
        <f>ROUND(N11*19%,2)</f>
        <v>131013.66</v>
      </c>
      <c r="P11" s="512">
        <f>ROUND(N11+O11,2)</f>
        <v>820559.22</v>
      </c>
      <c r="Q11" s="512">
        <f>ROUND(P11*G11,2)</f>
        <v>820559.22</v>
      </c>
      <c r="R11" s="211"/>
      <c r="S11" s="494">
        <f>ROUND(AVERAGE(I11,N11),2)</f>
        <v>709772.78</v>
      </c>
      <c r="T11" s="494">
        <f>ROUND(S11*19%,2)</f>
        <v>134856.82999999999</v>
      </c>
      <c r="U11" s="494">
        <f>ROUND(S11+T11,2)</f>
        <v>844629.61</v>
      </c>
      <c r="V11" s="494">
        <f>ROUND(U11*G11,2)</f>
        <v>844629.61</v>
      </c>
      <c r="W11" s="213"/>
    </row>
    <row r="12" spans="1:24" ht="71.25" customHeight="1" thickBot="1" x14ac:dyDescent="0.3">
      <c r="A12" s="119"/>
      <c r="B12" s="34">
        <v>2</v>
      </c>
      <c r="C12" s="293"/>
      <c r="D12" s="302"/>
      <c r="E12" s="35" t="s">
        <v>6</v>
      </c>
      <c r="F12" s="265"/>
      <c r="G12" s="265"/>
      <c r="H12" s="119"/>
      <c r="I12" s="515"/>
      <c r="J12" s="516"/>
      <c r="K12" s="513"/>
      <c r="L12" s="513"/>
      <c r="M12" s="220"/>
      <c r="N12" s="595"/>
      <c r="O12" s="516"/>
      <c r="P12" s="513"/>
      <c r="Q12" s="513"/>
      <c r="R12" s="217"/>
      <c r="S12" s="495"/>
      <c r="T12" s="495"/>
      <c r="U12" s="495"/>
      <c r="V12" s="495"/>
      <c r="W12" s="213"/>
    </row>
    <row r="13" spans="1:24" ht="57.75" customHeight="1" thickBot="1" x14ac:dyDescent="0.3">
      <c r="A13" s="119"/>
      <c r="B13" s="34">
        <v>3</v>
      </c>
      <c r="C13" s="293"/>
      <c r="D13" s="302"/>
      <c r="E13" s="35" t="s">
        <v>106</v>
      </c>
      <c r="F13" s="265"/>
      <c r="G13" s="265"/>
      <c r="H13" s="119"/>
      <c r="I13" s="515"/>
      <c r="J13" s="516"/>
      <c r="K13" s="513"/>
      <c r="L13" s="513"/>
      <c r="M13" s="220"/>
      <c r="N13" s="595"/>
      <c r="O13" s="516"/>
      <c r="P13" s="513"/>
      <c r="Q13" s="513"/>
      <c r="R13" s="222"/>
      <c r="S13" s="495"/>
      <c r="T13" s="495"/>
      <c r="U13" s="495"/>
      <c r="V13" s="495"/>
      <c r="W13" s="213"/>
    </row>
    <row r="14" spans="1:24" ht="39" customHeight="1" thickBot="1" x14ac:dyDescent="0.3">
      <c r="A14" s="119"/>
      <c r="B14" s="34">
        <v>4</v>
      </c>
      <c r="C14" s="293"/>
      <c r="D14" s="302"/>
      <c r="E14" s="35" t="s">
        <v>7</v>
      </c>
      <c r="F14" s="265"/>
      <c r="G14" s="265"/>
      <c r="H14" s="119"/>
      <c r="I14" s="515"/>
      <c r="J14" s="516"/>
      <c r="K14" s="513"/>
      <c r="L14" s="513"/>
      <c r="M14" s="220"/>
      <c r="N14" s="595"/>
      <c r="O14" s="516"/>
      <c r="P14" s="513"/>
      <c r="Q14" s="513"/>
      <c r="R14" s="217"/>
      <c r="S14" s="495"/>
      <c r="T14" s="495"/>
      <c r="U14" s="495"/>
      <c r="V14" s="495"/>
      <c r="W14" s="213"/>
    </row>
    <row r="15" spans="1:24" ht="61.5" customHeight="1" thickBot="1" x14ac:dyDescent="0.3">
      <c r="A15" s="119"/>
      <c r="B15" s="34">
        <v>5</v>
      </c>
      <c r="C15" s="293"/>
      <c r="D15" s="302"/>
      <c r="E15" s="35" t="s">
        <v>8</v>
      </c>
      <c r="F15" s="265"/>
      <c r="G15" s="265"/>
      <c r="H15" s="119"/>
      <c r="I15" s="515"/>
      <c r="J15" s="516"/>
      <c r="K15" s="513"/>
      <c r="L15" s="513"/>
      <c r="M15" s="220"/>
      <c r="N15" s="595"/>
      <c r="O15" s="516"/>
      <c r="P15" s="513"/>
      <c r="Q15" s="513"/>
      <c r="R15" s="221"/>
      <c r="S15" s="495"/>
      <c r="T15" s="495"/>
      <c r="U15" s="495"/>
      <c r="V15" s="495"/>
      <c r="W15" s="213"/>
    </row>
    <row r="16" spans="1:24" ht="72.75" customHeight="1" thickBot="1" x14ac:dyDescent="0.3">
      <c r="A16" s="119"/>
      <c r="B16" s="34">
        <v>6</v>
      </c>
      <c r="C16" s="293"/>
      <c r="D16" s="302"/>
      <c r="E16" s="35" t="s">
        <v>130</v>
      </c>
      <c r="F16" s="265"/>
      <c r="G16" s="265"/>
      <c r="H16" s="119"/>
      <c r="I16" s="515"/>
      <c r="J16" s="516"/>
      <c r="K16" s="513"/>
      <c r="L16" s="513"/>
      <c r="M16" s="220"/>
      <c r="N16" s="595"/>
      <c r="O16" s="516"/>
      <c r="P16" s="513"/>
      <c r="Q16" s="513"/>
      <c r="R16" s="221"/>
      <c r="S16" s="495"/>
      <c r="T16" s="495"/>
      <c r="U16" s="495"/>
      <c r="V16" s="495"/>
      <c r="W16" s="213"/>
    </row>
    <row r="17" spans="1:23" ht="75.75" customHeight="1" thickBot="1" x14ac:dyDescent="0.3">
      <c r="A17" s="119"/>
      <c r="B17" s="34">
        <v>7</v>
      </c>
      <c r="C17" s="293"/>
      <c r="D17" s="302"/>
      <c r="E17" s="35" t="s">
        <v>131</v>
      </c>
      <c r="F17" s="265"/>
      <c r="G17" s="265"/>
      <c r="H17" s="119"/>
      <c r="I17" s="515"/>
      <c r="J17" s="516"/>
      <c r="K17" s="513"/>
      <c r="L17" s="513"/>
      <c r="M17" s="220"/>
      <c r="N17" s="595"/>
      <c r="O17" s="516"/>
      <c r="P17" s="513"/>
      <c r="Q17" s="513"/>
      <c r="R17" s="221"/>
      <c r="S17" s="495"/>
      <c r="T17" s="495"/>
      <c r="U17" s="495"/>
      <c r="V17" s="495"/>
      <c r="W17" s="213"/>
    </row>
    <row r="18" spans="1:23" ht="63.75" customHeight="1" thickBot="1" x14ac:dyDescent="0.3">
      <c r="A18" s="119"/>
      <c r="B18" s="34">
        <v>8</v>
      </c>
      <c r="C18" s="293"/>
      <c r="D18" s="302"/>
      <c r="E18" s="35" t="s">
        <v>10</v>
      </c>
      <c r="F18" s="265"/>
      <c r="G18" s="265"/>
      <c r="H18" s="119"/>
      <c r="I18" s="515"/>
      <c r="J18" s="516"/>
      <c r="K18" s="513"/>
      <c r="L18" s="513"/>
      <c r="M18" s="220"/>
      <c r="N18" s="595"/>
      <c r="O18" s="516"/>
      <c r="P18" s="513"/>
      <c r="Q18" s="513"/>
      <c r="R18" s="221"/>
      <c r="S18" s="495"/>
      <c r="T18" s="495"/>
      <c r="U18" s="495"/>
      <c r="V18" s="495"/>
      <c r="W18" s="213"/>
    </row>
    <row r="19" spans="1:23" ht="41.25" customHeight="1" thickBot="1" x14ac:dyDescent="0.3">
      <c r="A19" s="119"/>
      <c r="B19" s="34">
        <v>9</v>
      </c>
      <c r="C19" s="293"/>
      <c r="D19" s="302"/>
      <c r="E19" s="35" t="s">
        <v>94</v>
      </c>
      <c r="F19" s="265"/>
      <c r="G19" s="265"/>
      <c r="H19" s="119"/>
      <c r="I19" s="515"/>
      <c r="J19" s="516"/>
      <c r="K19" s="513"/>
      <c r="L19" s="513"/>
      <c r="M19" s="220"/>
      <c r="N19" s="595"/>
      <c r="O19" s="516"/>
      <c r="P19" s="513"/>
      <c r="Q19" s="513"/>
      <c r="R19" s="221"/>
      <c r="S19" s="495"/>
      <c r="T19" s="495"/>
      <c r="U19" s="495"/>
      <c r="V19" s="495"/>
      <c r="W19" s="213"/>
    </row>
    <row r="20" spans="1:23" ht="41.25" customHeight="1" thickBot="1" x14ac:dyDescent="0.3">
      <c r="A20" s="119"/>
      <c r="B20" s="34">
        <v>10</v>
      </c>
      <c r="C20" s="293"/>
      <c r="D20" s="302"/>
      <c r="E20" s="35" t="s">
        <v>12</v>
      </c>
      <c r="F20" s="265"/>
      <c r="G20" s="265"/>
      <c r="H20" s="119"/>
      <c r="I20" s="515"/>
      <c r="J20" s="516"/>
      <c r="K20" s="513"/>
      <c r="L20" s="513"/>
      <c r="M20" s="220"/>
      <c r="N20" s="595"/>
      <c r="O20" s="516"/>
      <c r="P20" s="513"/>
      <c r="Q20" s="513"/>
      <c r="R20" s="221"/>
      <c r="S20" s="495"/>
      <c r="T20" s="495"/>
      <c r="U20" s="495"/>
      <c r="V20" s="495"/>
      <c r="W20" s="213"/>
    </row>
    <row r="21" spans="1:23" ht="49.5" customHeight="1" thickBot="1" x14ac:dyDescent="0.3">
      <c r="A21" s="119"/>
      <c r="B21" s="34">
        <v>11</v>
      </c>
      <c r="C21" s="293"/>
      <c r="D21" s="302"/>
      <c r="E21" s="85" t="s">
        <v>132</v>
      </c>
      <c r="F21" s="266"/>
      <c r="G21" s="266"/>
      <c r="H21" s="119"/>
      <c r="I21" s="515"/>
      <c r="J21" s="516"/>
      <c r="K21" s="514"/>
      <c r="L21" s="514"/>
      <c r="M21" s="220"/>
      <c r="N21" s="596"/>
      <c r="O21" s="516"/>
      <c r="P21" s="514"/>
      <c r="Q21" s="514"/>
      <c r="R21" s="221"/>
      <c r="S21" s="495"/>
      <c r="T21" s="495"/>
      <c r="U21" s="495"/>
      <c r="V21" s="495"/>
      <c r="W21" s="213"/>
    </row>
    <row r="22" spans="1:23" ht="21" thickBot="1" x14ac:dyDescent="0.3">
      <c r="A22" s="119"/>
      <c r="B22" s="34">
        <v>12</v>
      </c>
      <c r="C22" s="293"/>
      <c r="D22" s="302"/>
      <c r="E22" s="86" t="s">
        <v>133</v>
      </c>
      <c r="F22" s="274" t="s">
        <v>31</v>
      </c>
      <c r="G22" s="274">
        <v>1</v>
      </c>
      <c r="H22" s="119"/>
      <c r="I22" s="520">
        <f>'ANEXO 1'!AC23</f>
        <v>130000</v>
      </c>
      <c r="J22" s="517">
        <f>ROUND(I22*19%,2)</f>
        <v>24700</v>
      </c>
      <c r="K22" s="517">
        <f>ROUND(I22+J22,2)</f>
        <v>154700</v>
      </c>
      <c r="L22" s="517">
        <f>ROUND(K22*G22,2)</f>
        <v>154700</v>
      </c>
      <c r="M22" s="223"/>
      <c r="N22" s="520">
        <f>'ANEXO 2 HISTORICOS'!N24</f>
        <v>75620.52</v>
      </c>
      <c r="O22" s="517">
        <f>ROUND(N22*19%,2)</f>
        <v>14367.9</v>
      </c>
      <c r="P22" s="517">
        <f>ROUND(N22+O22,2)</f>
        <v>89988.42</v>
      </c>
      <c r="Q22" s="517">
        <f>ROUND(P22*G22,2)</f>
        <v>89988.42</v>
      </c>
      <c r="R22" s="224"/>
      <c r="S22" s="494">
        <f>ROUND(AVERAGE(I22,N22),2)</f>
        <v>102810.26</v>
      </c>
      <c r="T22" s="494">
        <f>ROUND(S22*19%,2)</f>
        <v>19533.95</v>
      </c>
      <c r="U22" s="854">
        <f>ROUND(S22+T22,2)</f>
        <v>122344.21</v>
      </c>
      <c r="V22" s="854">
        <f>ROUND(U22*G22,2)</f>
        <v>122344.21</v>
      </c>
      <c r="W22" s="213"/>
    </row>
    <row r="23" spans="1:23" ht="81.75" customHeight="1" thickBot="1" x14ac:dyDescent="0.3">
      <c r="A23" s="119"/>
      <c r="B23" s="34">
        <v>13</v>
      </c>
      <c r="C23" s="293"/>
      <c r="D23" s="302"/>
      <c r="E23" s="86" t="s">
        <v>13</v>
      </c>
      <c r="F23" s="265"/>
      <c r="G23" s="265"/>
      <c r="H23" s="119"/>
      <c r="I23" s="521"/>
      <c r="J23" s="518"/>
      <c r="K23" s="518"/>
      <c r="L23" s="518"/>
      <c r="M23" s="223"/>
      <c r="N23" s="521"/>
      <c r="O23" s="518"/>
      <c r="P23" s="518"/>
      <c r="Q23" s="518"/>
      <c r="R23" s="224"/>
      <c r="S23" s="495"/>
      <c r="T23" s="495"/>
      <c r="U23" s="855"/>
      <c r="V23" s="855"/>
      <c r="W23" s="213"/>
    </row>
    <row r="24" spans="1:23" ht="41.25" customHeight="1" thickBot="1" x14ac:dyDescent="0.3">
      <c r="A24" s="119"/>
      <c r="B24" s="34">
        <v>14</v>
      </c>
      <c r="C24" s="293"/>
      <c r="D24" s="302"/>
      <c r="E24" s="86" t="s">
        <v>14</v>
      </c>
      <c r="F24" s="266"/>
      <c r="G24" s="266"/>
      <c r="H24" s="119"/>
      <c r="I24" s="522"/>
      <c r="J24" s="519"/>
      <c r="K24" s="519"/>
      <c r="L24" s="519"/>
      <c r="M24" s="223"/>
      <c r="N24" s="522"/>
      <c r="O24" s="519"/>
      <c r="P24" s="519"/>
      <c r="Q24" s="519"/>
      <c r="R24" s="224"/>
      <c r="S24" s="497"/>
      <c r="T24" s="497"/>
      <c r="U24" s="856"/>
      <c r="V24" s="856"/>
      <c r="W24" s="213"/>
    </row>
    <row r="25" spans="1:23" ht="21" thickBot="1" x14ac:dyDescent="0.3">
      <c r="A25" s="119"/>
      <c r="B25" s="89"/>
      <c r="C25" s="293"/>
      <c r="D25" s="267" t="s">
        <v>111</v>
      </c>
      <c r="E25" s="268"/>
      <c r="F25" s="268"/>
      <c r="G25" s="269"/>
      <c r="H25" s="119"/>
      <c r="I25" s="219"/>
      <c r="J25" s="219"/>
      <c r="K25" s="219"/>
      <c r="L25" s="219"/>
      <c r="M25" s="220"/>
      <c r="N25" s="219"/>
      <c r="O25" s="219"/>
      <c r="P25" s="219"/>
      <c r="Q25" s="219"/>
      <c r="R25" s="221"/>
      <c r="S25" s="219"/>
      <c r="T25" s="219"/>
      <c r="U25" s="219"/>
      <c r="V25" s="219"/>
      <c r="W25" s="213"/>
    </row>
    <row r="26" spans="1:23" ht="21" thickBot="1" x14ac:dyDescent="0.3">
      <c r="A26" s="119"/>
      <c r="B26" s="89"/>
      <c r="C26" s="293"/>
      <c r="D26" s="37"/>
      <c r="E26" s="33"/>
      <c r="F26" s="33"/>
      <c r="G26" s="31"/>
      <c r="H26" s="119"/>
      <c r="I26" s="219"/>
      <c r="J26" s="219"/>
      <c r="K26" s="219"/>
      <c r="L26" s="219"/>
      <c r="M26" s="220"/>
      <c r="N26" s="219"/>
      <c r="O26" s="219"/>
      <c r="P26" s="219"/>
      <c r="Q26" s="219"/>
      <c r="R26" s="221"/>
      <c r="S26" s="219"/>
      <c r="T26" s="219"/>
      <c r="U26" s="219"/>
      <c r="V26" s="219"/>
      <c r="W26" s="213"/>
    </row>
    <row r="27" spans="1:23" ht="36" customHeight="1" thickBot="1" x14ac:dyDescent="0.3">
      <c r="A27" s="119"/>
      <c r="B27" s="34">
        <v>1</v>
      </c>
      <c r="C27" s="293"/>
      <c r="D27" s="298" t="s">
        <v>125</v>
      </c>
      <c r="E27" s="35" t="s">
        <v>15</v>
      </c>
      <c r="F27" s="38" t="s">
        <v>31</v>
      </c>
      <c r="G27" s="39">
        <v>1</v>
      </c>
      <c r="H27" s="119"/>
      <c r="I27" s="233">
        <f>'ANEXO 1'!AC28</f>
        <v>7750</v>
      </c>
      <c r="J27" s="225">
        <f>ROUND(I27*19%,2)</f>
        <v>1472.5</v>
      </c>
      <c r="K27" s="225">
        <f>ROUND(I27+J27,2)</f>
        <v>9222.5</v>
      </c>
      <c r="L27" s="225">
        <f>ROUND(K27*G27,2)</f>
        <v>9222.5</v>
      </c>
      <c r="M27" s="210"/>
      <c r="N27" s="233">
        <f>'ANEXO 2 HISTORICOS'!N29</f>
        <v>5270.79</v>
      </c>
      <c r="O27" s="225">
        <f>ROUND(N27*19%,2)</f>
        <v>1001.45</v>
      </c>
      <c r="P27" s="225">
        <f>ROUND(N27+O27,2)</f>
        <v>6272.24</v>
      </c>
      <c r="Q27" s="226">
        <f>ROUND(P27*G27,2)</f>
        <v>6272.24</v>
      </c>
      <c r="R27" s="211"/>
      <c r="S27" s="227">
        <f>ROUND(AVERAGE(I27,N27),2)</f>
        <v>6510.4</v>
      </c>
      <c r="T27" s="225">
        <f>ROUND(S27*19%,2)</f>
        <v>1236.98</v>
      </c>
      <c r="U27" s="225">
        <f>ROUND(S27+T27,2)</f>
        <v>7747.38</v>
      </c>
      <c r="V27" s="225">
        <f>ROUND(U27*G27,2)</f>
        <v>7747.38</v>
      </c>
      <c r="W27" s="213"/>
    </row>
    <row r="28" spans="1:23" ht="36" customHeight="1" thickBot="1" x14ac:dyDescent="0.3">
      <c r="A28" s="119"/>
      <c r="B28" s="34">
        <v>2</v>
      </c>
      <c r="C28" s="293"/>
      <c r="D28" s="265"/>
      <c r="E28" s="35" t="s">
        <v>16</v>
      </c>
      <c r="F28" s="40" t="s">
        <v>31</v>
      </c>
      <c r="G28" s="41">
        <v>1</v>
      </c>
      <c r="H28" s="119"/>
      <c r="I28" s="233">
        <f>'ANEXO 1'!AC29</f>
        <v>54100</v>
      </c>
      <c r="J28" s="225">
        <f t="shared" ref="J28:J44" si="0">ROUND(I28*19%,2)</f>
        <v>10279</v>
      </c>
      <c r="K28" s="225">
        <f t="shared" ref="K28:K44" si="1">ROUND(I28+J28,2)</f>
        <v>64379</v>
      </c>
      <c r="L28" s="225">
        <f t="shared" ref="L28:L44" si="2">ROUND(K28*G28,2)</f>
        <v>64379</v>
      </c>
      <c r="M28" s="210"/>
      <c r="N28" s="233">
        <f>'ANEXO 2 HISTORICOS'!N30</f>
        <v>46977.03</v>
      </c>
      <c r="O28" s="225">
        <f t="shared" ref="O28:O44" si="3">ROUND(N28*19%,2)</f>
        <v>8925.64</v>
      </c>
      <c r="P28" s="225">
        <f t="shared" ref="P28:P44" si="4">ROUND(N28+O28,2)</f>
        <v>55902.67</v>
      </c>
      <c r="Q28" s="226">
        <f t="shared" ref="Q28:Q44" si="5">ROUND(P28*G28,2)</f>
        <v>55902.67</v>
      </c>
      <c r="R28" s="211"/>
      <c r="S28" s="227">
        <f>ROUND(AVERAGE(I28,N28),2)</f>
        <v>50538.52</v>
      </c>
      <c r="T28" s="225">
        <f t="shared" ref="T28:T44" si="6">ROUND(S28*19%,2)</f>
        <v>9602.32</v>
      </c>
      <c r="U28" s="225">
        <f t="shared" ref="U28:U44" si="7">ROUND(S28+T28,2)</f>
        <v>60140.84</v>
      </c>
      <c r="V28" s="225">
        <f t="shared" ref="V28:V44" si="8">ROUND(U28*G28,2)</f>
        <v>60140.84</v>
      </c>
      <c r="W28" s="213"/>
    </row>
    <row r="29" spans="1:23" ht="36" customHeight="1" thickBot="1" x14ac:dyDescent="0.3">
      <c r="A29" s="119"/>
      <c r="B29" s="34">
        <v>3</v>
      </c>
      <c r="C29" s="293"/>
      <c r="D29" s="265"/>
      <c r="E29" s="35" t="s">
        <v>17</v>
      </c>
      <c r="F29" s="40" t="s">
        <v>31</v>
      </c>
      <c r="G29" s="41">
        <v>1</v>
      </c>
      <c r="H29" s="119"/>
      <c r="I29" s="233">
        <f>'ANEXO 1'!AC30</f>
        <v>7750</v>
      </c>
      <c r="J29" s="225">
        <f t="shared" si="0"/>
        <v>1472.5</v>
      </c>
      <c r="K29" s="225">
        <f t="shared" si="1"/>
        <v>9222.5</v>
      </c>
      <c r="L29" s="225">
        <f t="shared" si="2"/>
        <v>9222.5</v>
      </c>
      <c r="M29" s="210"/>
      <c r="N29" s="233">
        <f>'ANEXO 2 HISTORICOS'!N31</f>
        <v>5385.53</v>
      </c>
      <c r="O29" s="225">
        <f t="shared" si="3"/>
        <v>1023.25</v>
      </c>
      <c r="P29" s="225">
        <f t="shared" si="4"/>
        <v>6408.78</v>
      </c>
      <c r="Q29" s="226">
        <f t="shared" si="5"/>
        <v>6408.78</v>
      </c>
      <c r="R29" s="211"/>
      <c r="S29" s="227">
        <f>ROUND(AVERAGE(I29,N29),2)</f>
        <v>6567.77</v>
      </c>
      <c r="T29" s="225">
        <f t="shared" si="6"/>
        <v>1247.8800000000001</v>
      </c>
      <c r="U29" s="225">
        <f t="shared" si="7"/>
        <v>7815.65</v>
      </c>
      <c r="V29" s="225">
        <f t="shared" si="8"/>
        <v>7815.65</v>
      </c>
      <c r="W29" s="213"/>
    </row>
    <row r="30" spans="1:23" ht="36" customHeight="1" thickBot="1" x14ac:dyDescent="0.3">
      <c r="A30" s="119"/>
      <c r="B30" s="34">
        <v>4</v>
      </c>
      <c r="C30" s="293"/>
      <c r="D30" s="265"/>
      <c r="E30" s="35" t="s">
        <v>18</v>
      </c>
      <c r="F30" s="40" t="s">
        <v>31</v>
      </c>
      <c r="G30" s="41">
        <v>1</v>
      </c>
      <c r="H30" s="119"/>
      <c r="I30" s="233">
        <f>'ANEXO 1'!AC31</f>
        <v>7500</v>
      </c>
      <c r="J30" s="225">
        <f t="shared" si="0"/>
        <v>1425</v>
      </c>
      <c r="K30" s="225">
        <f t="shared" si="1"/>
        <v>8925</v>
      </c>
      <c r="L30" s="225">
        <f t="shared" si="2"/>
        <v>8925</v>
      </c>
      <c r="M30" s="210"/>
      <c r="N30" s="233">
        <f>'ANEXO 2 HISTORICOS'!N32</f>
        <v>4583.3900000000003</v>
      </c>
      <c r="O30" s="225">
        <f t="shared" si="3"/>
        <v>870.84</v>
      </c>
      <c r="P30" s="225">
        <f t="shared" si="4"/>
        <v>5454.23</v>
      </c>
      <c r="Q30" s="226">
        <f t="shared" si="5"/>
        <v>5454.23</v>
      </c>
      <c r="R30" s="211"/>
      <c r="S30" s="227">
        <f>ROUND(AVERAGE(I30,N30),2)</f>
        <v>6041.7</v>
      </c>
      <c r="T30" s="225">
        <f t="shared" si="6"/>
        <v>1147.92</v>
      </c>
      <c r="U30" s="225">
        <f t="shared" si="7"/>
        <v>7189.62</v>
      </c>
      <c r="V30" s="225">
        <f t="shared" si="8"/>
        <v>7189.62</v>
      </c>
      <c r="W30" s="213"/>
    </row>
    <row r="31" spans="1:23" ht="36" customHeight="1" thickBot="1" x14ac:dyDescent="0.3">
      <c r="A31" s="119"/>
      <c r="B31" s="34">
        <v>5</v>
      </c>
      <c r="C31" s="293"/>
      <c r="D31" s="265"/>
      <c r="E31" s="35" t="s">
        <v>19</v>
      </c>
      <c r="F31" s="40" t="s">
        <v>31</v>
      </c>
      <c r="G31" s="41">
        <v>1</v>
      </c>
      <c r="H31" s="119"/>
      <c r="I31" s="233">
        <f>'ANEXO 1'!AC32</f>
        <v>7000</v>
      </c>
      <c r="J31" s="225">
        <f t="shared" si="0"/>
        <v>1330</v>
      </c>
      <c r="K31" s="225">
        <f t="shared" si="1"/>
        <v>8330</v>
      </c>
      <c r="L31" s="225">
        <f t="shared" si="2"/>
        <v>8330</v>
      </c>
      <c r="M31" s="210"/>
      <c r="N31" s="233">
        <f>'ANEXO 2 HISTORICOS'!N33</f>
        <v>3895.99</v>
      </c>
      <c r="O31" s="225">
        <f t="shared" si="3"/>
        <v>740.24</v>
      </c>
      <c r="P31" s="225">
        <f t="shared" si="4"/>
        <v>4636.2299999999996</v>
      </c>
      <c r="Q31" s="226">
        <f t="shared" si="5"/>
        <v>4636.2299999999996</v>
      </c>
      <c r="R31" s="211"/>
      <c r="S31" s="227">
        <f>ROUND(AVERAGE(I31,N31),2)</f>
        <v>5448</v>
      </c>
      <c r="T31" s="225">
        <f t="shared" si="6"/>
        <v>1035.1199999999999</v>
      </c>
      <c r="U31" s="225">
        <f t="shared" si="7"/>
        <v>6483.12</v>
      </c>
      <c r="V31" s="225">
        <f t="shared" si="8"/>
        <v>6483.12</v>
      </c>
      <c r="W31" s="213"/>
    </row>
    <row r="32" spans="1:23" ht="36" customHeight="1" thickBot="1" x14ac:dyDescent="0.3">
      <c r="A32" s="119"/>
      <c r="B32" s="34">
        <v>6</v>
      </c>
      <c r="C32" s="293"/>
      <c r="D32" s="265"/>
      <c r="E32" s="35" t="s">
        <v>20</v>
      </c>
      <c r="F32" s="40" t="s">
        <v>31</v>
      </c>
      <c r="G32" s="41">
        <v>1</v>
      </c>
      <c r="H32" s="119"/>
      <c r="I32" s="233">
        <f>'ANEXO 1'!AC33</f>
        <v>9500</v>
      </c>
      <c r="J32" s="225">
        <f t="shared" si="0"/>
        <v>1805</v>
      </c>
      <c r="K32" s="225">
        <f t="shared" si="1"/>
        <v>11305</v>
      </c>
      <c r="L32" s="225">
        <f t="shared" si="2"/>
        <v>11305</v>
      </c>
      <c r="M32" s="210"/>
      <c r="N32" s="233">
        <f>'ANEXO 2 HISTORICOS'!N34</f>
        <v>3895.99</v>
      </c>
      <c r="O32" s="225">
        <f t="shared" si="3"/>
        <v>740.24</v>
      </c>
      <c r="P32" s="225">
        <f t="shared" si="4"/>
        <v>4636.2299999999996</v>
      </c>
      <c r="Q32" s="226">
        <f t="shared" si="5"/>
        <v>4636.2299999999996</v>
      </c>
      <c r="R32" s="211"/>
      <c r="S32" s="227">
        <f>ROUND(AVERAGE(I32,N32),2)</f>
        <v>6698</v>
      </c>
      <c r="T32" s="225">
        <f t="shared" si="6"/>
        <v>1272.6199999999999</v>
      </c>
      <c r="U32" s="225">
        <f t="shared" si="7"/>
        <v>7970.62</v>
      </c>
      <c r="V32" s="225">
        <f t="shared" si="8"/>
        <v>7970.62</v>
      </c>
      <c r="W32" s="213"/>
    </row>
    <row r="33" spans="1:26" ht="36" customHeight="1" thickBot="1" x14ac:dyDescent="0.3">
      <c r="A33" s="119"/>
      <c r="B33" s="34">
        <v>7</v>
      </c>
      <c r="C33" s="293"/>
      <c r="D33" s="265"/>
      <c r="E33" s="35" t="s">
        <v>21</v>
      </c>
      <c r="F33" s="40" t="s">
        <v>31</v>
      </c>
      <c r="G33" s="41">
        <v>1</v>
      </c>
      <c r="H33" s="119"/>
      <c r="I33" s="233">
        <f>'ANEXO 1'!AC34</f>
        <v>7000</v>
      </c>
      <c r="J33" s="225">
        <f t="shared" si="0"/>
        <v>1330</v>
      </c>
      <c r="K33" s="225">
        <f t="shared" si="1"/>
        <v>8330</v>
      </c>
      <c r="L33" s="225">
        <f t="shared" si="2"/>
        <v>8330</v>
      </c>
      <c r="M33" s="210"/>
      <c r="N33" s="233">
        <f>'ANEXO 2 HISTORICOS'!N35</f>
        <v>3895.99</v>
      </c>
      <c r="O33" s="225">
        <f t="shared" si="3"/>
        <v>740.24</v>
      </c>
      <c r="P33" s="225">
        <f t="shared" si="4"/>
        <v>4636.2299999999996</v>
      </c>
      <c r="Q33" s="226">
        <f t="shared" si="5"/>
        <v>4636.2299999999996</v>
      </c>
      <c r="R33" s="211"/>
      <c r="S33" s="227">
        <f>ROUND(AVERAGE(I33,N33),2)</f>
        <v>5448</v>
      </c>
      <c r="T33" s="225">
        <f t="shared" si="6"/>
        <v>1035.1199999999999</v>
      </c>
      <c r="U33" s="225">
        <f t="shared" si="7"/>
        <v>6483.12</v>
      </c>
      <c r="V33" s="225">
        <f t="shared" si="8"/>
        <v>6483.12</v>
      </c>
      <c r="W33" s="213"/>
    </row>
    <row r="34" spans="1:26" ht="36" customHeight="1" thickBot="1" x14ac:dyDescent="0.3">
      <c r="A34" s="119"/>
      <c r="B34" s="34">
        <v>8</v>
      </c>
      <c r="C34" s="293"/>
      <c r="D34" s="265"/>
      <c r="E34" s="35" t="s">
        <v>22</v>
      </c>
      <c r="F34" s="40" t="s">
        <v>31</v>
      </c>
      <c r="G34" s="41">
        <v>1</v>
      </c>
      <c r="H34"/>
      <c r="I34" s="233">
        <f>'ANEXO 1'!AC35</f>
        <v>6600</v>
      </c>
      <c r="J34" s="225">
        <f t="shared" si="0"/>
        <v>1254</v>
      </c>
      <c r="K34" s="225">
        <f t="shared" si="1"/>
        <v>7854</v>
      </c>
      <c r="L34" s="225">
        <f t="shared" si="2"/>
        <v>7854</v>
      </c>
      <c r="M34" s="210"/>
      <c r="N34" s="233">
        <f>'ANEXO 2 HISTORICOS'!N36</f>
        <v>3208.59</v>
      </c>
      <c r="O34" s="225">
        <f t="shared" si="3"/>
        <v>609.63</v>
      </c>
      <c r="P34" s="225">
        <f t="shared" si="4"/>
        <v>3818.22</v>
      </c>
      <c r="Q34" s="226">
        <f t="shared" si="5"/>
        <v>3818.22</v>
      </c>
      <c r="R34" s="211"/>
      <c r="S34" s="227">
        <f>ROUND(AVERAGE(I34,N34),2)</f>
        <v>4904.3</v>
      </c>
      <c r="T34" s="225">
        <f t="shared" si="6"/>
        <v>931.82</v>
      </c>
      <c r="U34" s="225">
        <f t="shared" si="7"/>
        <v>5836.12</v>
      </c>
      <c r="V34" s="225">
        <f t="shared" si="8"/>
        <v>5836.12</v>
      </c>
      <c r="W34" s="213"/>
    </row>
    <row r="35" spans="1:26" ht="36" customHeight="1" thickBot="1" x14ac:dyDescent="0.3">
      <c r="A35" s="119"/>
      <c r="B35" s="34">
        <v>9</v>
      </c>
      <c r="C35" s="293"/>
      <c r="D35" s="265"/>
      <c r="E35" s="35" t="s">
        <v>23</v>
      </c>
      <c r="F35" s="40" t="s">
        <v>31</v>
      </c>
      <c r="G35" s="41">
        <v>1</v>
      </c>
      <c r="H35"/>
      <c r="I35" s="233">
        <f>'ANEXO 1'!AC36</f>
        <v>7050</v>
      </c>
      <c r="J35" s="225">
        <f t="shared" si="0"/>
        <v>1339.5</v>
      </c>
      <c r="K35" s="225">
        <f t="shared" si="1"/>
        <v>8389.5</v>
      </c>
      <c r="L35" s="225">
        <f t="shared" si="2"/>
        <v>8389.5</v>
      </c>
      <c r="M35" s="210"/>
      <c r="N35" s="233">
        <f>'ANEXO 2 HISTORICOS'!N37</f>
        <v>4010.73</v>
      </c>
      <c r="O35" s="225">
        <f t="shared" si="3"/>
        <v>762.04</v>
      </c>
      <c r="P35" s="225">
        <f t="shared" si="4"/>
        <v>4772.7700000000004</v>
      </c>
      <c r="Q35" s="226">
        <f t="shared" si="5"/>
        <v>4772.7700000000004</v>
      </c>
      <c r="R35" s="211"/>
      <c r="S35" s="227">
        <f>ROUND(AVERAGE(I35,N35),2)</f>
        <v>5530.37</v>
      </c>
      <c r="T35" s="225">
        <f t="shared" si="6"/>
        <v>1050.77</v>
      </c>
      <c r="U35" s="225">
        <f t="shared" si="7"/>
        <v>6581.14</v>
      </c>
      <c r="V35" s="225">
        <f t="shared" si="8"/>
        <v>6581.14</v>
      </c>
      <c r="W35" s="213"/>
    </row>
    <row r="36" spans="1:26" ht="36" customHeight="1" thickBot="1" x14ac:dyDescent="0.3">
      <c r="A36" s="119"/>
      <c r="B36" s="34">
        <v>10</v>
      </c>
      <c r="C36" s="293"/>
      <c r="D36" s="265"/>
      <c r="E36" s="35" t="s">
        <v>24</v>
      </c>
      <c r="F36" s="40" t="s">
        <v>31</v>
      </c>
      <c r="G36" s="41">
        <v>1</v>
      </c>
      <c r="H36"/>
      <c r="I36" s="233">
        <f>'ANEXO 1'!AC37</f>
        <v>6400</v>
      </c>
      <c r="J36" s="225">
        <f t="shared" si="0"/>
        <v>1216</v>
      </c>
      <c r="K36" s="225">
        <f t="shared" si="1"/>
        <v>7616</v>
      </c>
      <c r="L36" s="225">
        <f t="shared" si="2"/>
        <v>7616</v>
      </c>
      <c r="M36" s="210"/>
      <c r="N36" s="233">
        <f>'ANEXO 2 HISTORICOS'!N38</f>
        <v>2749.6</v>
      </c>
      <c r="O36" s="225">
        <f t="shared" si="3"/>
        <v>522.41999999999996</v>
      </c>
      <c r="P36" s="225">
        <f t="shared" si="4"/>
        <v>3272.02</v>
      </c>
      <c r="Q36" s="226">
        <f t="shared" si="5"/>
        <v>3272.02</v>
      </c>
      <c r="R36" s="211"/>
      <c r="S36" s="227">
        <f t="shared" ref="S28:S44" si="9">ROUND(AVERAGE(I36,N36),2)</f>
        <v>4574.8</v>
      </c>
      <c r="T36" s="225">
        <f t="shared" si="6"/>
        <v>869.21</v>
      </c>
      <c r="U36" s="225">
        <f t="shared" si="7"/>
        <v>5444.01</v>
      </c>
      <c r="V36" s="225">
        <f t="shared" si="8"/>
        <v>5444.01</v>
      </c>
      <c r="W36" s="213"/>
    </row>
    <row r="37" spans="1:26" ht="36" customHeight="1" thickBot="1" x14ac:dyDescent="0.3">
      <c r="B37" s="34">
        <v>11</v>
      </c>
      <c r="C37" s="293"/>
      <c r="D37" s="265"/>
      <c r="E37" s="35" t="s">
        <v>25</v>
      </c>
      <c r="F37" s="40" t="s">
        <v>31</v>
      </c>
      <c r="G37" s="41">
        <v>1</v>
      </c>
      <c r="H37"/>
      <c r="I37" s="233">
        <f>'ANEXO 1'!AC38</f>
        <v>6400</v>
      </c>
      <c r="J37" s="225">
        <f t="shared" si="0"/>
        <v>1216</v>
      </c>
      <c r="K37" s="225">
        <f t="shared" si="1"/>
        <v>7616</v>
      </c>
      <c r="L37" s="225">
        <f t="shared" si="2"/>
        <v>7616</v>
      </c>
      <c r="M37" s="210"/>
      <c r="N37" s="233">
        <f>'ANEXO 2 HISTORICOS'!N39</f>
        <v>2749.6</v>
      </c>
      <c r="O37" s="225">
        <f t="shared" si="3"/>
        <v>522.41999999999996</v>
      </c>
      <c r="P37" s="225">
        <f t="shared" si="4"/>
        <v>3272.02</v>
      </c>
      <c r="Q37" s="226">
        <f t="shared" si="5"/>
        <v>3272.02</v>
      </c>
      <c r="R37" s="211"/>
      <c r="S37" s="227">
        <f t="shared" si="9"/>
        <v>4574.8</v>
      </c>
      <c r="T37" s="225">
        <f t="shared" si="6"/>
        <v>869.21</v>
      </c>
      <c r="U37" s="225">
        <f t="shared" si="7"/>
        <v>5444.01</v>
      </c>
      <c r="V37" s="225">
        <f t="shared" si="8"/>
        <v>5444.01</v>
      </c>
      <c r="W37" s="213"/>
    </row>
    <row r="38" spans="1:26" ht="36" customHeight="1" thickBot="1" x14ac:dyDescent="0.3">
      <c r="B38" s="34">
        <v>12</v>
      </c>
      <c r="C38" s="293"/>
      <c r="D38" s="265"/>
      <c r="E38" s="35" t="s">
        <v>26</v>
      </c>
      <c r="F38" s="40" t="s">
        <v>31</v>
      </c>
      <c r="G38" s="41">
        <v>1</v>
      </c>
      <c r="H38"/>
      <c r="I38" s="233">
        <f>'ANEXO 1'!AC39</f>
        <v>66400</v>
      </c>
      <c r="J38" s="225">
        <f t="shared" si="0"/>
        <v>12616</v>
      </c>
      <c r="K38" s="225">
        <f t="shared" si="1"/>
        <v>79016</v>
      </c>
      <c r="L38" s="225">
        <f t="shared" si="2"/>
        <v>79016</v>
      </c>
      <c r="M38" s="210"/>
      <c r="N38" s="233">
        <f>'ANEXO 2 HISTORICOS'!N40</f>
        <v>51560.42</v>
      </c>
      <c r="O38" s="225">
        <f t="shared" si="3"/>
        <v>9796.48</v>
      </c>
      <c r="P38" s="225">
        <f t="shared" si="4"/>
        <v>61356.9</v>
      </c>
      <c r="Q38" s="226">
        <f t="shared" si="5"/>
        <v>61356.9</v>
      </c>
      <c r="R38" s="211"/>
      <c r="S38" s="227">
        <f>ROUND(AVERAGE(I38,N38),2)</f>
        <v>58980.21</v>
      </c>
      <c r="T38" s="225">
        <f t="shared" si="6"/>
        <v>11206.24</v>
      </c>
      <c r="U38" s="225">
        <f t="shared" si="7"/>
        <v>70186.45</v>
      </c>
      <c r="V38" s="225">
        <f t="shared" si="8"/>
        <v>70186.45</v>
      </c>
      <c r="W38" s="213"/>
    </row>
    <row r="39" spans="1:26" ht="36" customHeight="1" thickBot="1" x14ac:dyDescent="0.3">
      <c r="B39" s="34">
        <v>13</v>
      </c>
      <c r="C39" s="293"/>
      <c r="D39" s="265"/>
      <c r="E39" s="35" t="s">
        <v>11</v>
      </c>
      <c r="F39" s="40" t="s">
        <v>31</v>
      </c>
      <c r="G39" s="41">
        <v>1</v>
      </c>
      <c r="H39"/>
      <c r="I39" s="233">
        <f>'ANEXO 1'!AC40</f>
        <v>70500</v>
      </c>
      <c r="J39" s="225">
        <f t="shared" si="0"/>
        <v>13395</v>
      </c>
      <c r="K39" s="225">
        <f t="shared" si="1"/>
        <v>83895</v>
      </c>
      <c r="L39" s="225">
        <f t="shared" si="2"/>
        <v>83895</v>
      </c>
      <c r="M39" s="210"/>
      <c r="N39" s="233">
        <f>'ANEXO 2 HISTORICOS'!N41</f>
        <v>64163.13</v>
      </c>
      <c r="O39" s="225">
        <f t="shared" si="3"/>
        <v>12190.99</v>
      </c>
      <c r="P39" s="225">
        <f t="shared" si="4"/>
        <v>76354.12</v>
      </c>
      <c r="Q39" s="226">
        <f t="shared" si="5"/>
        <v>76354.12</v>
      </c>
      <c r="R39" s="211"/>
      <c r="S39" s="227">
        <f t="shared" si="9"/>
        <v>67331.570000000007</v>
      </c>
      <c r="T39" s="225">
        <f t="shared" si="6"/>
        <v>12793</v>
      </c>
      <c r="U39" s="225">
        <f t="shared" si="7"/>
        <v>80124.570000000007</v>
      </c>
      <c r="V39" s="225">
        <f t="shared" si="8"/>
        <v>80124.570000000007</v>
      </c>
      <c r="W39" s="213"/>
    </row>
    <row r="40" spans="1:26" ht="36" customHeight="1" thickBot="1" x14ac:dyDescent="0.3">
      <c r="B40" s="34">
        <v>14</v>
      </c>
      <c r="C40" s="293"/>
      <c r="D40" s="265"/>
      <c r="E40" s="35" t="s">
        <v>12</v>
      </c>
      <c r="F40" s="40" t="s">
        <v>31</v>
      </c>
      <c r="G40" s="41">
        <v>1</v>
      </c>
      <c r="H40"/>
      <c r="I40" s="233">
        <f>'ANEXO 1'!AC41</f>
        <v>90000</v>
      </c>
      <c r="J40" s="225">
        <f t="shared" si="0"/>
        <v>17100</v>
      </c>
      <c r="K40" s="225">
        <f t="shared" si="1"/>
        <v>107100</v>
      </c>
      <c r="L40" s="225">
        <f t="shared" si="2"/>
        <v>107100</v>
      </c>
      <c r="M40" s="210"/>
      <c r="N40" s="233">
        <f>'ANEXO 2 HISTORICOS'!N42</f>
        <v>85933.68</v>
      </c>
      <c r="O40" s="225">
        <f t="shared" si="3"/>
        <v>16327.4</v>
      </c>
      <c r="P40" s="225">
        <f t="shared" si="4"/>
        <v>102261.08</v>
      </c>
      <c r="Q40" s="226">
        <f t="shared" si="5"/>
        <v>102261.08</v>
      </c>
      <c r="R40" s="211"/>
      <c r="S40" s="227">
        <f t="shared" si="9"/>
        <v>87966.84</v>
      </c>
      <c r="T40" s="225">
        <f t="shared" si="6"/>
        <v>16713.7</v>
      </c>
      <c r="U40" s="225">
        <f t="shared" si="7"/>
        <v>104680.54</v>
      </c>
      <c r="V40" s="225">
        <f t="shared" si="8"/>
        <v>104680.54</v>
      </c>
      <c r="W40" s="213"/>
    </row>
    <row r="41" spans="1:26" ht="36" customHeight="1" thickBot="1" x14ac:dyDescent="0.3">
      <c r="B41" s="34">
        <v>15</v>
      </c>
      <c r="C41" s="293"/>
      <c r="D41" s="265"/>
      <c r="E41" s="35" t="s">
        <v>27</v>
      </c>
      <c r="F41" s="40" t="s">
        <v>31</v>
      </c>
      <c r="G41" s="41">
        <v>1</v>
      </c>
      <c r="H41"/>
      <c r="I41" s="233">
        <f>'ANEXO 1'!AC42</f>
        <v>16000</v>
      </c>
      <c r="J41" s="225">
        <f t="shared" si="0"/>
        <v>3040</v>
      </c>
      <c r="K41" s="225">
        <f t="shared" si="1"/>
        <v>19040</v>
      </c>
      <c r="L41" s="225">
        <f t="shared" si="2"/>
        <v>19040</v>
      </c>
      <c r="M41" s="210"/>
      <c r="N41" s="233">
        <f>'ANEXO 2 HISTORICOS'!N43</f>
        <v>5843.44</v>
      </c>
      <c r="O41" s="225">
        <f t="shared" si="3"/>
        <v>1110.25</v>
      </c>
      <c r="P41" s="225">
        <f t="shared" si="4"/>
        <v>6953.69</v>
      </c>
      <c r="Q41" s="226">
        <f t="shared" si="5"/>
        <v>6953.69</v>
      </c>
      <c r="R41" s="211"/>
      <c r="S41" s="227">
        <f t="shared" si="9"/>
        <v>10921.72</v>
      </c>
      <c r="T41" s="225">
        <f t="shared" si="6"/>
        <v>2075.13</v>
      </c>
      <c r="U41" s="225">
        <f t="shared" si="7"/>
        <v>12996.85</v>
      </c>
      <c r="V41" s="225">
        <f t="shared" si="8"/>
        <v>12996.85</v>
      </c>
      <c r="W41" s="213"/>
    </row>
    <row r="42" spans="1:26" ht="36" customHeight="1" thickBot="1" x14ac:dyDescent="0.3">
      <c r="B42" s="34">
        <v>16</v>
      </c>
      <c r="C42" s="293"/>
      <c r="D42" s="265"/>
      <c r="E42" s="35" t="s">
        <v>28</v>
      </c>
      <c r="F42" s="40" t="s">
        <v>31</v>
      </c>
      <c r="G42" s="41">
        <v>1</v>
      </c>
      <c r="H42"/>
      <c r="I42" s="233">
        <f>'ANEXO 1'!AC43</f>
        <v>69000</v>
      </c>
      <c r="J42" s="225">
        <f t="shared" si="0"/>
        <v>13110</v>
      </c>
      <c r="K42" s="225">
        <f t="shared" si="1"/>
        <v>82110</v>
      </c>
      <c r="L42" s="225">
        <f t="shared" si="2"/>
        <v>82110</v>
      </c>
      <c r="M42" s="210"/>
      <c r="N42" s="233">
        <f>'ANEXO 2 HISTORICOS'!N44</f>
        <v>46977.03</v>
      </c>
      <c r="O42" s="225">
        <f t="shared" si="3"/>
        <v>8925.64</v>
      </c>
      <c r="P42" s="225">
        <f t="shared" si="4"/>
        <v>55902.67</v>
      </c>
      <c r="Q42" s="226">
        <f t="shared" si="5"/>
        <v>55902.67</v>
      </c>
      <c r="R42" s="211"/>
      <c r="S42" s="227">
        <f t="shared" si="9"/>
        <v>57988.52</v>
      </c>
      <c r="T42" s="225">
        <f t="shared" si="6"/>
        <v>11017.82</v>
      </c>
      <c r="U42" s="225">
        <f t="shared" si="7"/>
        <v>69006.34</v>
      </c>
      <c r="V42" s="225">
        <f t="shared" si="8"/>
        <v>69006.34</v>
      </c>
      <c r="W42" s="213"/>
    </row>
    <row r="43" spans="1:26" ht="36" customHeight="1" thickBot="1" x14ac:dyDescent="0.3">
      <c r="B43" s="34">
        <v>17</v>
      </c>
      <c r="C43" s="293"/>
      <c r="D43" s="265"/>
      <c r="E43" s="35" t="s">
        <v>139</v>
      </c>
      <c r="F43" s="40" t="s">
        <v>31</v>
      </c>
      <c r="G43" s="41">
        <v>1</v>
      </c>
      <c r="H43"/>
      <c r="I43" s="233">
        <f>'ANEXO 1'!AC44</f>
        <v>32300</v>
      </c>
      <c r="J43" s="225">
        <f t="shared" si="0"/>
        <v>6137</v>
      </c>
      <c r="K43" s="225">
        <f t="shared" si="1"/>
        <v>38437</v>
      </c>
      <c r="L43" s="225">
        <f t="shared" si="2"/>
        <v>38437</v>
      </c>
      <c r="M43" s="210"/>
      <c r="N43" s="233">
        <f>'ANEXO 2 HISTORICOS'!N45</f>
        <v>24061.17</v>
      </c>
      <c r="O43" s="225">
        <f t="shared" si="3"/>
        <v>4571.62</v>
      </c>
      <c r="P43" s="225">
        <f t="shared" si="4"/>
        <v>28632.79</v>
      </c>
      <c r="Q43" s="226">
        <f t="shared" si="5"/>
        <v>28632.79</v>
      </c>
      <c r="R43" s="211"/>
      <c r="S43" s="227">
        <f t="shared" si="9"/>
        <v>28180.59</v>
      </c>
      <c r="T43" s="225">
        <f>ROUND(S43*19%,2)</f>
        <v>5354.31</v>
      </c>
      <c r="U43" s="225">
        <f>ROUND(S43+T43,2)</f>
        <v>33534.9</v>
      </c>
      <c r="V43" s="225">
        <f>ROUND(U43*G43,2)</f>
        <v>33534.9</v>
      </c>
      <c r="W43" s="213"/>
    </row>
    <row r="44" spans="1:26" ht="36" customHeight="1" thickBot="1" x14ac:dyDescent="0.3">
      <c r="B44" s="34">
        <v>18</v>
      </c>
      <c r="C44" s="293"/>
      <c r="D44" s="266"/>
      <c r="E44" s="35" t="s">
        <v>14</v>
      </c>
      <c r="F44" s="42" t="s">
        <v>31</v>
      </c>
      <c r="G44" s="43">
        <v>1</v>
      </c>
      <c r="H44"/>
      <c r="I44" s="233">
        <f>'ANEXO 1'!AC45</f>
        <v>76550</v>
      </c>
      <c r="J44" s="225">
        <f t="shared" si="0"/>
        <v>14544.5</v>
      </c>
      <c r="K44" s="225">
        <f t="shared" si="1"/>
        <v>91094.5</v>
      </c>
      <c r="L44" s="225">
        <f t="shared" si="2"/>
        <v>91094.5</v>
      </c>
      <c r="M44" s="210"/>
      <c r="N44" s="233">
        <f>'ANEXO 2 HISTORICOS'!N46</f>
        <v>67715.95</v>
      </c>
      <c r="O44" s="225">
        <f t="shared" si="3"/>
        <v>12866.03</v>
      </c>
      <c r="P44" s="225">
        <f t="shared" si="4"/>
        <v>80581.98</v>
      </c>
      <c r="Q44" s="226">
        <f t="shared" si="5"/>
        <v>80581.98</v>
      </c>
      <c r="R44" s="211"/>
      <c r="S44" s="227">
        <f>ROUND(AVERAGE(I44,N44),2)</f>
        <v>72132.98</v>
      </c>
      <c r="T44" s="225">
        <f t="shared" si="6"/>
        <v>13705.27</v>
      </c>
      <c r="U44" s="225">
        <f t="shared" si="7"/>
        <v>85838.25</v>
      </c>
      <c r="V44" s="225">
        <f t="shared" si="8"/>
        <v>85838.25</v>
      </c>
      <c r="W44" s="213"/>
    </row>
    <row r="45" spans="1:26" ht="36" customHeight="1" thickBot="1" x14ac:dyDescent="0.3">
      <c r="B45" s="33"/>
      <c r="C45" s="332"/>
      <c r="D45" s="267" t="s">
        <v>114</v>
      </c>
      <c r="E45" s="268"/>
      <c r="F45" s="268"/>
      <c r="G45" s="269"/>
      <c r="H45"/>
      <c r="I45" s="213"/>
      <c r="J45" s="213"/>
      <c r="K45" s="213"/>
      <c r="L45" s="213"/>
      <c r="M45" s="228"/>
      <c r="N45" s="225"/>
      <c r="O45" s="225"/>
      <c r="P45" s="225"/>
      <c r="Q45" s="226"/>
      <c r="R45" s="229"/>
      <c r="S45" s="227"/>
      <c r="T45" s="225"/>
      <c r="U45" s="225"/>
      <c r="V45" s="225"/>
      <c r="W45" s="213"/>
    </row>
    <row r="46" spans="1:26" x14ac:dyDescent="0.25">
      <c r="B46"/>
      <c r="C46"/>
      <c r="D46"/>
      <c r="E46"/>
      <c r="F46"/>
      <c r="G46"/>
      <c r="H46"/>
      <c r="I46" s="213"/>
      <c r="J46" s="213"/>
      <c r="K46" s="213"/>
      <c r="L46" s="213"/>
      <c r="M46" s="228"/>
      <c r="N46" s="213"/>
      <c r="O46" s="213"/>
      <c r="P46" s="213"/>
      <c r="Q46" s="213"/>
      <c r="R46" s="229"/>
      <c r="S46" s="213"/>
      <c r="T46" s="213"/>
      <c r="U46" s="213"/>
      <c r="V46" s="213"/>
      <c r="W46" s="213"/>
    </row>
    <row r="47" spans="1:26" x14ac:dyDescent="0.25">
      <c r="B47"/>
      <c r="C47"/>
      <c r="D47"/>
      <c r="E47"/>
      <c r="F47"/>
      <c r="G47"/>
      <c r="H47"/>
      <c r="I47" s="213"/>
      <c r="J47" s="213"/>
      <c r="K47" s="213"/>
      <c r="L47" s="213"/>
      <c r="M47" s="228"/>
      <c r="N47" s="213"/>
      <c r="O47" s="213"/>
      <c r="P47" s="213"/>
      <c r="Q47" s="213"/>
      <c r="R47" s="229"/>
      <c r="S47" s="213"/>
      <c r="T47" s="213"/>
      <c r="U47" s="213"/>
      <c r="V47" s="213"/>
      <c r="W47" s="213"/>
    </row>
    <row r="48" spans="1:26" s="153" customFormat="1" ht="63.75" customHeight="1" thickBot="1" x14ac:dyDescent="0.3">
      <c r="B48" s="852" t="s">
        <v>182</v>
      </c>
      <c r="C48" s="852"/>
      <c r="D48" s="852"/>
      <c r="E48" s="852"/>
      <c r="F48" s="852"/>
      <c r="G48" s="852"/>
      <c r="H48" s="148"/>
      <c r="I48" s="140"/>
      <c r="J48" s="140"/>
      <c r="K48" s="140"/>
      <c r="L48" s="140"/>
      <c r="M48" s="140"/>
      <c r="N48" s="140"/>
      <c r="O48" s="140"/>
      <c r="P48" s="140"/>
      <c r="Q48" s="140"/>
      <c r="R48" s="140"/>
      <c r="S48" s="140"/>
      <c r="T48" s="140"/>
      <c r="U48" s="140"/>
      <c r="V48" s="140"/>
      <c r="W48" s="228"/>
      <c r="X48" s="140"/>
      <c r="Y48" s="140"/>
      <c r="Z48" s="140"/>
    </row>
    <row r="49" spans="2:23" x14ac:dyDescent="0.25">
      <c r="B49" s="286" t="s">
        <v>0</v>
      </c>
      <c r="C49" s="286" t="s">
        <v>4</v>
      </c>
      <c r="D49" s="286"/>
      <c r="E49" s="286" t="s">
        <v>1</v>
      </c>
      <c r="F49" s="289" t="s">
        <v>30</v>
      </c>
      <c r="G49" s="289" t="s">
        <v>29</v>
      </c>
      <c r="H49"/>
      <c r="I49" s="234"/>
      <c r="J49" s="234"/>
      <c r="K49" s="234"/>
      <c r="L49" s="234"/>
      <c r="M49" s="234"/>
      <c r="N49" s="234"/>
      <c r="O49" s="234"/>
      <c r="P49" s="234"/>
      <c r="Q49" s="234"/>
      <c r="R49" s="235"/>
      <c r="S49" s="234"/>
      <c r="T49" s="234"/>
      <c r="U49" s="234"/>
      <c r="V49" s="234"/>
      <c r="W49" s="213"/>
    </row>
    <row r="50" spans="2:23" ht="16.5" thickBot="1" x14ac:dyDescent="0.3">
      <c r="B50" s="287"/>
      <c r="C50" s="288"/>
      <c r="D50" s="288"/>
      <c r="E50" s="288"/>
      <c r="F50" s="290"/>
      <c r="G50" s="290"/>
      <c r="H50"/>
      <c r="I50" s="213"/>
      <c r="J50" s="213"/>
      <c r="K50" s="213"/>
      <c r="L50" s="213"/>
      <c r="M50" s="228"/>
      <c r="N50" s="213"/>
      <c r="O50" s="213"/>
      <c r="P50" s="213"/>
      <c r="Q50" s="213"/>
      <c r="R50" s="229"/>
      <c r="S50" s="213"/>
      <c r="T50" s="213"/>
      <c r="U50" s="213"/>
      <c r="V50" s="213"/>
      <c r="W50" s="213"/>
    </row>
    <row r="51" spans="2:23" ht="21" thickBot="1" x14ac:dyDescent="0.3">
      <c r="B51" s="48">
        <v>1</v>
      </c>
      <c r="C51" s="291" t="s">
        <v>142</v>
      </c>
      <c r="D51" s="296" t="s">
        <v>126</v>
      </c>
      <c r="E51" s="35" t="s">
        <v>2</v>
      </c>
      <c r="F51" s="274" t="s">
        <v>31</v>
      </c>
      <c r="G51" s="274">
        <v>1</v>
      </c>
      <c r="H51"/>
      <c r="I51" s="489">
        <f>'ANEXO 1'!AC52</f>
        <v>76250</v>
      </c>
      <c r="J51" s="491">
        <f>ROUND(I51*19%,2)</f>
        <v>14487.5</v>
      </c>
      <c r="K51" s="485">
        <f>ROUND(I51+J51,2)</f>
        <v>90737.5</v>
      </c>
      <c r="L51" s="485">
        <f>ROUND(K51*G51,2)</f>
        <v>90737.5</v>
      </c>
      <c r="M51" s="210"/>
      <c r="N51" s="485">
        <f>'ANEXO 2 HISTORICOS'!N53</f>
        <v>80429</v>
      </c>
      <c r="O51" s="485">
        <f>ROUND(N51*19%,2)</f>
        <v>15281.51</v>
      </c>
      <c r="P51" s="485">
        <f>ROUND(N51+O51,2)</f>
        <v>95710.51</v>
      </c>
      <c r="Q51" s="487">
        <f>ROUND(P51*G51,2)</f>
        <v>95710.51</v>
      </c>
      <c r="R51" s="211"/>
      <c r="S51" s="236">
        <f>ROUND(AVERAGE(I51),2)</f>
        <v>76250</v>
      </c>
      <c r="T51" s="485">
        <f>ROUND(S51*19%,2)</f>
        <v>14487.5</v>
      </c>
      <c r="U51" s="485">
        <f>ROUND(S51+T51,2)</f>
        <v>90737.5</v>
      </c>
      <c r="V51" s="485">
        <f>ROUND(U51*G51,2)</f>
        <v>90737.5</v>
      </c>
      <c r="W51" s="213"/>
    </row>
    <row r="52" spans="2:23" ht="41.25" thickBot="1" x14ac:dyDescent="0.3">
      <c r="B52" s="48">
        <v>2</v>
      </c>
      <c r="C52" s="292"/>
      <c r="D52" s="297"/>
      <c r="E52" s="35" t="s">
        <v>32</v>
      </c>
      <c r="F52" s="266"/>
      <c r="G52" s="266"/>
      <c r="H52"/>
      <c r="I52" s="490"/>
      <c r="J52" s="492"/>
      <c r="K52" s="486"/>
      <c r="L52" s="486"/>
      <c r="M52" s="210"/>
      <c r="N52" s="486">
        <f>'[1]ANEXO 2'!L54</f>
        <v>0</v>
      </c>
      <c r="O52" s="486"/>
      <c r="P52" s="486"/>
      <c r="Q52" s="488"/>
      <c r="R52" s="211"/>
      <c r="S52" s="237"/>
      <c r="T52" s="486"/>
      <c r="U52" s="486"/>
      <c r="V52" s="486"/>
      <c r="W52" s="213"/>
    </row>
    <row r="53" spans="2:23" ht="21" thickBot="1" x14ac:dyDescent="0.3">
      <c r="B53" s="302"/>
      <c r="C53" s="293"/>
      <c r="D53" s="267" t="s">
        <v>107</v>
      </c>
      <c r="E53" s="268"/>
      <c r="F53" s="268"/>
      <c r="G53" s="269"/>
      <c r="H53"/>
      <c r="I53" s="213"/>
      <c r="J53" s="213"/>
      <c r="K53" s="213"/>
      <c r="L53" s="213"/>
      <c r="M53" s="228"/>
      <c r="N53" s="213"/>
      <c r="O53" s="213"/>
      <c r="P53" s="213"/>
      <c r="Q53" s="213"/>
      <c r="R53" s="229"/>
      <c r="S53" s="213"/>
      <c r="T53" s="213"/>
      <c r="U53" s="213"/>
      <c r="V53" s="213"/>
      <c r="W53" s="213"/>
    </row>
    <row r="54" spans="2:23" ht="21" thickBot="1" x14ac:dyDescent="0.3">
      <c r="B54" s="302"/>
      <c r="C54" s="293"/>
      <c r="D54" s="51"/>
      <c r="E54" s="52"/>
      <c r="F54" s="52"/>
      <c r="G54" s="52"/>
      <c r="H54"/>
      <c r="I54" s="213"/>
      <c r="J54" s="213"/>
      <c r="K54" s="213"/>
      <c r="L54" s="213"/>
      <c r="M54" s="228"/>
      <c r="N54" s="213"/>
      <c r="O54" s="213"/>
      <c r="P54" s="213"/>
      <c r="Q54" s="213"/>
      <c r="R54" s="229"/>
      <c r="S54" s="213"/>
      <c r="T54" s="213"/>
      <c r="U54" s="213"/>
      <c r="V54" s="213"/>
      <c r="W54" s="213"/>
    </row>
    <row r="55" spans="2:23" ht="41.25" customHeight="1" thickBot="1" x14ac:dyDescent="0.3">
      <c r="B55" s="48">
        <v>1</v>
      </c>
      <c r="C55" s="292"/>
      <c r="D55" s="303" t="s">
        <v>127</v>
      </c>
      <c r="E55" s="35" t="s">
        <v>96</v>
      </c>
      <c r="F55" s="278" t="s">
        <v>31</v>
      </c>
      <c r="G55" s="274">
        <v>1</v>
      </c>
      <c r="H55"/>
      <c r="I55" s="515">
        <f>'ANEXO 1'!AC56</f>
        <v>955000</v>
      </c>
      <c r="J55" s="516">
        <f>ROUND(I55*19%,2)</f>
        <v>181450</v>
      </c>
      <c r="K55" s="512">
        <f>ROUND(I55+J55,2)</f>
        <v>1136450</v>
      </c>
      <c r="L55" s="512">
        <f>ROUND(K55*G55,2)</f>
        <v>1136450</v>
      </c>
      <c r="M55" s="210"/>
      <c r="N55" s="594">
        <f>'ANEXO 2 HISTORICOS'!N57</f>
        <v>852455.25</v>
      </c>
      <c r="O55" s="516">
        <f>ROUND(N55*19%,2)</f>
        <v>161966.5</v>
      </c>
      <c r="P55" s="512">
        <f>ROUND(N55+O55,2)</f>
        <v>1014421.75</v>
      </c>
      <c r="Q55" s="512">
        <f>ROUND(P55*G55,2)</f>
        <v>1014421.75</v>
      </c>
      <c r="R55" s="211"/>
      <c r="S55" s="494">
        <f>ROUND(AVERAGE(I55,N55),2)</f>
        <v>903727.63</v>
      </c>
      <c r="T55" s="494">
        <f>ROUND(S55*19%,2)</f>
        <v>171708.25</v>
      </c>
      <c r="U55" s="494">
        <f>ROUND(S55+T55,2)</f>
        <v>1075435.8799999999</v>
      </c>
      <c r="V55" s="494">
        <f>ROUND(U55*G55,2)</f>
        <v>1075435.8799999999</v>
      </c>
      <c r="W55" s="213"/>
    </row>
    <row r="56" spans="2:23" ht="102" customHeight="1" thickBot="1" x14ac:dyDescent="0.3">
      <c r="B56" s="48">
        <v>2</v>
      </c>
      <c r="C56" s="292"/>
      <c r="D56" s="304"/>
      <c r="E56" s="35" t="s">
        <v>33</v>
      </c>
      <c r="F56" s="279"/>
      <c r="G56" s="265"/>
      <c r="H56"/>
      <c r="I56" s="515"/>
      <c r="J56" s="516"/>
      <c r="K56" s="513"/>
      <c r="L56" s="513"/>
      <c r="M56" s="220"/>
      <c r="N56" s="595"/>
      <c r="O56" s="516"/>
      <c r="P56" s="513"/>
      <c r="Q56" s="513"/>
      <c r="R56" s="217"/>
      <c r="S56" s="495"/>
      <c r="T56" s="495"/>
      <c r="U56" s="495"/>
      <c r="V56" s="495"/>
      <c r="W56" s="213"/>
    </row>
    <row r="57" spans="2:23" ht="81.75" customHeight="1" thickBot="1" x14ac:dyDescent="0.3">
      <c r="B57" s="48">
        <v>3</v>
      </c>
      <c r="C57" s="292"/>
      <c r="D57" s="304"/>
      <c r="E57" s="35" t="s">
        <v>68</v>
      </c>
      <c r="F57" s="279"/>
      <c r="G57" s="265"/>
      <c r="H57"/>
      <c r="I57" s="515"/>
      <c r="J57" s="516"/>
      <c r="K57" s="513"/>
      <c r="L57" s="513"/>
      <c r="M57" s="220"/>
      <c r="N57" s="595"/>
      <c r="O57" s="516"/>
      <c r="P57" s="513"/>
      <c r="Q57" s="513"/>
      <c r="R57" s="222"/>
      <c r="S57" s="495"/>
      <c r="T57" s="495"/>
      <c r="U57" s="495"/>
      <c r="V57" s="495"/>
      <c r="W57" s="213"/>
    </row>
    <row r="58" spans="2:23" ht="41.25" customHeight="1" thickBot="1" x14ac:dyDescent="0.3">
      <c r="B58" s="48">
        <v>4</v>
      </c>
      <c r="C58" s="292"/>
      <c r="D58" s="304"/>
      <c r="E58" s="35" t="s">
        <v>7</v>
      </c>
      <c r="F58" s="279"/>
      <c r="G58" s="265"/>
      <c r="H58"/>
      <c r="I58" s="515"/>
      <c r="J58" s="516"/>
      <c r="K58" s="513"/>
      <c r="L58" s="513"/>
      <c r="M58" s="220"/>
      <c r="N58" s="595"/>
      <c r="O58" s="516"/>
      <c r="P58" s="513"/>
      <c r="Q58" s="513"/>
      <c r="R58" s="217"/>
      <c r="S58" s="495"/>
      <c r="T58" s="495"/>
      <c r="U58" s="495"/>
      <c r="V58" s="495"/>
      <c r="W58" s="213"/>
    </row>
    <row r="59" spans="2:23" ht="41.25" customHeight="1" thickBot="1" x14ac:dyDescent="0.3">
      <c r="B59" s="48">
        <v>5</v>
      </c>
      <c r="C59" s="292"/>
      <c r="D59" s="304"/>
      <c r="E59" s="35" t="s">
        <v>8</v>
      </c>
      <c r="F59" s="279"/>
      <c r="G59" s="265"/>
      <c r="H59"/>
      <c r="I59" s="515"/>
      <c r="J59" s="516"/>
      <c r="K59" s="513"/>
      <c r="L59" s="513"/>
      <c r="M59" s="220"/>
      <c r="N59" s="595"/>
      <c r="O59" s="516"/>
      <c r="P59" s="513"/>
      <c r="Q59" s="513"/>
      <c r="R59" s="221"/>
      <c r="S59" s="495"/>
      <c r="T59" s="495"/>
      <c r="U59" s="495"/>
      <c r="V59" s="495"/>
      <c r="W59" s="213"/>
    </row>
    <row r="60" spans="2:23" ht="102" customHeight="1" thickBot="1" x14ac:dyDescent="0.3">
      <c r="B60" s="48">
        <v>6</v>
      </c>
      <c r="C60" s="292"/>
      <c r="D60" s="304"/>
      <c r="E60" s="35" t="s">
        <v>34</v>
      </c>
      <c r="F60" s="279"/>
      <c r="G60" s="265"/>
      <c r="H60"/>
      <c r="I60" s="515"/>
      <c r="J60" s="516"/>
      <c r="K60" s="513"/>
      <c r="L60" s="513"/>
      <c r="M60" s="220"/>
      <c r="N60" s="595"/>
      <c r="O60" s="516"/>
      <c r="P60" s="513"/>
      <c r="Q60" s="513"/>
      <c r="R60" s="221"/>
      <c r="S60" s="495"/>
      <c r="T60" s="495"/>
      <c r="U60" s="495"/>
      <c r="V60" s="495"/>
      <c r="W60" s="213"/>
    </row>
    <row r="61" spans="2:23" ht="122.25" customHeight="1" thickBot="1" x14ac:dyDescent="0.3">
      <c r="B61" s="48">
        <v>7</v>
      </c>
      <c r="C61" s="292"/>
      <c r="D61" s="304"/>
      <c r="E61" s="35" t="s">
        <v>35</v>
      </c>
      <c r="F61" s="279"/>
      <c r="G61" s="265"/>
      <c r="H61"/>
      <c r="I61" s="515"/>
      <c r="J61" s="516"/>
      <c r="K61" s="513"/>
      <c r="L61" s="513"/>
      <c r="M61" s="220"/>
      <c r="N61" s="595"/>
      <c r="O61" s="516"/>
      <c r="P61" s="513"/>
      <c r="Q61" s="513"/>
      <c r="R61" s="221"/>
      <c r="S61" s="495"/>
      <c r="T61" s="495"/>
      <c r="U61" s="495"/>
      <c r="V61" s="495"/>
      <c r="W61" s="213"/>
    </row>
    <row r="62" spans="2:23" ht="81.75" customHeight="1" thickBot="1" x14ac:dyDescent="0.3">
      <c r="B62" s="48">
        <v>8</v>
      </c>
      <c r="C62" s="292"/>
      <c r="D62" s="304"/>
      <c r="E62" s="35" t="s">
        <v>10</v>
      </c>
      <c r="F62" s="279"/>
      <c r="G62" s="265"/>
      <c r="H62"/>
      <c r="I62" s="515"/>
      <c r="J62" s="516"/>
      <c r="K62" s="513"/>
      <c r="L62" s="513"/>
      <c r="M62" s="220"/>
      <c r="N62" s="595"/>
      <c r="O62" s="516"/>
      <c r="P62" s="513"/>
      <c r="Q62" s="513"/>
      <c r="R62" s="221"/>
      <c r="S62" s="495"/>
      <c r="T62" s="495"/>
      <c r="U62" s="495"/>
      <c r="V62" s="495"/>
      <c r="W62" s="213"/>
    </row>
    <row r="63" spans="2:23" ht="49.5" customHeight="1" thickBot="1" x14ac:dyDescent="0.3">
      <c r="B63" s="48">
        <v>9</v>
      </c>
      <c r="C63" s="292"/>
      <c r="D63" s="304"/>
      <c r="E63" s="35" t="s">
        <v>36</v>
      </c>
      <c r="F63" s="279"/>
      <c r="G63" s="265"/>
      <c r="H63"/>
      <c r="I63" s="515"/>
      <c r="J63" s="516"/>
      <c r="K63" s="513"/>
      <c r="L63" s="513"/>
      <c r="M63" s="220"/>
      <c r="N63" s="595"/>
      <c r="O63" s="516"/>
      <c r="P63" s="513"/>
      <c r="Q63" s="513"/>
      <c r="R63" s="221"/>
      <c r="S63" s="495"/>
      <c r="T63" s="495"/>
      <c r="U63" s="495"/>
      <c r="V63" s="495"/>
      <c r="W63" s="213"/>
    </row>
    <row r="64" spans="2:23" ht="41.25" thickBot="1" x14ac:dyDescent="0.3">
      <c r="B64" s="48">
        <v>10</v>
      </c>
      <c r="C64" s="292"/>
      <c r="D64" s="304"/>
      <c r="E64" s="35" t="s">
        <v>37</v>
      </c>
      <c r="F64" s="279"/>
      <c r="G64" s="265"/>
      <c r="H64"/>
      <c r="I64" s="515"/>
      <c r="J64" s="516"/>
      <c r="K64" s="513"/>
      <c r="L64" s="513"/>
      <c r="M64" s="220"/>
      <c r="N64" s="595"/>
      <c r="O64" s="516"/>
      <c r="P64" s="513"/>
      <c r="Q64" s="513"/>
      <c r="R64" s="221"/>
      <c r="S64" s="495"/>
      <c r="T64" s="495"/>
      <c r="U64" s="495"/>
      <c r="V64" s="495"/>
      <c r="W64" s="213"/>
    </row>
    <row r="65" spans="2:23" ht="61.5" customHeight="1" thickBot="1" x14ac:dyDescent="0.3">
      <c r="B65" s="48">
        <v>11</v>
      </c>
      <c r="C65" s="292"/>
      <c r="D65" s="304"/>
      <c r="E65" s="35" t="s">
        <v>38</v>
      </c>
      <c r="F65" s="279"/>
      <c r="G65" s="265"/>
      <c r="H65"/>
      <c r="I65" s="515"/>
      <c r="J65" s="516"/>
      <c r="K65" s="514"/>
      <c r="L65" s="514"/>
      <c r="M65" s="220"/>
      <c r="N65" s="596"/>
      <c r="O65" s="516"/>
      <c r="P65" s="514"/>
      <c r="Q65" s="514"/>
      <c r="R65" s="221"/>
      <c r="S65" s="497"/>
      <c r="T65" s="496"/>
      <c r="U65" s="497"/>
      <c r="V65" s="497"/>
      <c r="W65" s="213"/>
    </row>
    <row r="66" spans="2:23" ht="41.25" thickBot="1" x14ac:dyDescent="0.3">
      <c r="B66" s="48">
        <v>12</v>
      </c>
      <c r="C66" s="292"/>
      <c r="D66" s="304"/>
      <c r="E66" s="53" t="s">
        <v>39</v>
      </c>
      <c r="F66" s="279"/>
      <c r="G66" s="265"/>
      <c r="H66"/>
      <c r="I66" s="506">
        <f>'ANEXO 1'!AC67</f>
        <v>781500</v>
      </c>
      <c r="J66" s="509">
        <f>ROUND(I66*19%,2)</f>
        <v>148485</v>
      </c>
      <c r="K66" s="509">
        <f>ROUND(I66+J66,2)</f>
        <v>929985</v>
      </c>
      <c r="L66" s="509">
        <f>ROUND(K66*G66,2)</f>
        <v>0</v>
      </c>
      <c r="M66" s="228"/>
      <c r="N66" s="597">
        <f>'ANEXO 2 HISTORICOS'!N68</f>
        <v>676116.04</v>
      </c>
      <c r="O66" s="499">
        <f>ROUND(N66*19%,2)</f>
        <v>128462.05</v>
      </c>
      <c r="P66" s="499">
        <f>ROUND(N66+O66,2)</f>
        <v>804578.09</v>
      </c>
      <c r="Q66" s="499">
        <f>ROUND(P66*G66,2)</f>
        <v>0</v>
      </c>
      <c r="R66" s="230"/>
      <c r="S66" s="505">
        <f>ROUND(AVERAGE(I66,N66),2)</f>
        <v>728808.02</v>
      </c>
      <c r="T66" s="502">
        <f>ROUND(S66*19%,2)</f>
        <v>138473.51999999999</v>
      </c>
      <c r="U66" s="505">
        <f>ROUND(S66+T66,2)</f>
        <v>867281.54</v>
      </c>
      <c r="V66" s="505">
        <f>ROUND(U66*G55,2)</f>
        <v>867281.54</v>
      </c>
      <c r="W66" s="213"/>
    </row>
    <row r="67" spans="2:23" ht="61.5" customHeight="1" thickBot="1" x14ac:dyDescent="0.3">
      <c r="B67" s="48">
        <v>13</v>
      </c>
      <c r="C67" s="292"/>
      <c r="D67" s="304"/>
      <c r="E67" s="54" t="s">
        <v>40</v>
      </c>
      <c r="F67" s="279"/>
      <c r="G67" s="265"/>
      <c r="H67"/>
      <c r="I67" s="507"/>
      <c r="J67" s="510"/>
      <c r="K67" s="510"/>
      <c r="L67" s="510"/>
      <c r="M67" s="228"/>
      <c r="N67" s="598"/>
      <c r="O67" s="500"/>
      <c r="P67" s="500"/>
      <c r="Q67" s="500"/>
      <c r="R67" s="230"/>
      <c r="S67" s="503"/>
      <c r="T67" s="503"/>
      <c r="U67" s="503"/>
      <c r="V67" s="503"/>
      <c r="W67" s="213"/>
    </row>
    <row r="68" spans="2:23" ht="61.5" customHeight="1" thickBot="1" x14ac:dyDescent="0.3">
      <c r="B68" s="48">
        <v>14</v>
      </c>
      <c r="C68" s="292"/>
      <c r="D68" s="304"/>
      <c r="E68" s="53" t="s">
        <v>41</v>
      </c>
      <c r="F68" s="279"/>
      <c r="G68" s="265"/>
      <c r="H68"/>
      <c r="I68" s="507"/>
      <c r="J68" s="510"/>
      <c r="K68" s="510"/>
      <c r="L68" s="510"/>
      <c r="M68" s="228"/>
      <c r="N68" s="598"/>
      <c r="O68" s="500"/>
      <c r="P68" s="500"/>
      <c r="Q68" s="500"/>
      <c r="R68" s="230"/>
      <c r="S68" s="503"/>
      <c r="T68" s="503"/>
      <c r="U68" s="503"/>
      <c r="V68" s="503"/>
      <c r="W68" s="213"/>
    </row>
    <row r="69" spans="2:23" ht="142.5" customHeight="1" thickBot="1" x14ac:dyDescent="0.3">
      <c r="B69" s="48">
        <v>15</v>
      </c>
      <c r="C69" s="292"/>
      <c r="D69" s="304"/>
      <c r="E69" s="53" t="s">
        <v>42</v>
      </c>
      <c r="F69" s="279"/>
      <c r="G69" s="265"/>
      <c r="H69"/>
      <c r="I69" s="507"/>
      <c r="J69" s="510"/>
      <c r="K69" s="510"/>
      <c r="L69" s="510"/>
      <c r="M69" s="228"/>
      <c r="N69" s="598"/>
      <c r="O69" s="500"/>
      <c r="P69" s="500"/>
      <c r="Q69" s="500"/>
      <c r="R69" s="230"/>
      <c r="S69" s="503"/>
      <c r="T69" s="503"/>
      <c r="U69" s="503"/>
      <c r="V69" s="503"/>
      <c r="W69" s="213"/>
    </row>
    <row r="70" spans="2:23" ht="81.75" customHeight="1" thickBot="1" x14ac:dyDescent="0.3">
      <c r="B70" s="48">
        <v>16</v>
      </c>
      <c r="C70" s="292"/>
      <c r="D70" s="304"/>
      <c r="E70" s="54" t="s">
        <v>43</v>
      </c>
      <c r="F70" s="279"/>
      <c r="G70" s="265"/>
      <c r="H70"/>
      <c r="I70" s="507"/>
      <c r="J70" s="510"/>
      <c r="K70" s="510"/>
      <c r="L70" s="510"/>
      <c r="M70" s="228"/>
      <c r="N70" s="598"/>
      <c r="O70" s="500"/>
      <c r="P70" s="500"/>
      <c r="Q70" s="500"/>
      <c r="R70" s="230"/>
      <c r="S70" s="503"/>
      <c r="T70" s="503"/>
      <c r="U70" s="503"/>
      <c r="V70" s="503"/>
      <c r="W70" s="213"/>
    </row>
    <row r="71" spans="2:23" ht="81.75" customHeight="1" thickBot="1" x14ac:dyDescent="0.3">
      <c r="B71" s="48">
        <v>17</v>
      </c>
      <c r="C71" s="292"/>
      <c r="D71" s="304"/>
      <c r="E71" s="53" t="s">
        <v>44</v>
      </c>
      <c r="F71" s="279"/>
      <c r="G71" s="265"/>
      <c r="H71"/>
      <c r="I71" s="507"/>
      <c r="J71" s="510"/>
      <c r="K71" s="510"/>
      <c r="L71" s="510"/>
      <c r="M71" s="228"/>
      <c r="N71" s="598"/>
      <c r="O71" s="500"/>
      <c r="P71" s="500"/>
      <c r="Q71" s="500"/>
      <c r="R71" s="230"/>
      <c r="S71" s="503"/>
      <c r="T71" s="503"/>
      <c r="U71" s="503"/>
      <c r="V71" s="503"/>
      <c r="W71" s="213"/>
    </row>
    <row r="72" spans="2:23" ht="61.5" customHeight="1" thickBot="1" x14ac:dyDescent="0.3">
      <c r="B72" s="48">
        <v>18</v>
      </c>
      <c r="C72" s="292"/>
      <c r="D72" s="305"/>
      <c r="E72" s="55" t="s">
        <v>45</v>
      </c>
      <c r="F72" s="273"/>
      <c r="G72" s="266"/>
      <c r="H72"/>
      <c r="I72" s="508"/>
      <c r="J72" s="511"/>
      <c r="K72" s="511"/>
      <c r="L72" s="511"/>
      <c r="M72" s="228"/>
      <c r="N72" s="599"/>
      <c r="O72" s="501"/>
      <c r="P72" s="501"/>
      <c r="Q72" s="501"/>
      <c r="R72" s="230"/>
      <c r="S72" s="504"/>
      <c r="T72" s="504"/>
      <c r="U72" s="504"/>
      <c r="V72" s="504"/>
      <c r="W72" s="213"/>
    </row>
    <row r="73" spans="2:23" ht="52.5" customHeight="1" thickBot="1" x14ac:dyDescent="0.3">
      <c r="B73" s="274"/>
      <c r="C73" s="293"/>
      <c r="D73" s="267" t="s">
        <v>115</v>
      </c>
      <c r="E73" s="268"/>
      <c r="F73" s="268"/>
      <c r="G73" s="269"/>
      <c r="H73"/>
      <c r="I73" s="213"/>
      <c r="J73" s="213"/>
      <c r="K73" s="213"/>
      <c r="L73" s="213"/>
      <c r="M73" s="228"/>
      <c r="N73" s="213"/>
      <c r="O73" s="213"/>
      <c r="P73" s="213"/>
      <c r="Q73" s="213"/>
      <c r="R73" s="229"/>
      <c r="S73" s="213"/>
      <c r="T73" s="213"/>
      <c r="U73" s="213"/>
      <c r="V73" s="213"/>
      <c r="W73" s="213"/>
    </row>
    <row r="74" spans="2:23" ht="21" thickBot="1" x14ac:dyDescent="0.3">
      <c r="B74" s="265"/>
      <c r="C74" s="293"/>
      <c r="D74" s="27"/>
      <c r="E74" s="24"/>
      <c r="F74" s="90"/>
      <c r="G74" s="90"/>
      <c r="H74"/>
      <c r="I74" s="213"/>
      <c r="J74" s="213"/>
      <c r="K74" s="213"/>
      <c r="L74" s="213"/>
      <c r="M74" s="228"/>
      <c r="N74" s="213"/>
      <c r="O74" s="213"/>
      <c r="P74" s="213"/>
      <c r="Q74" s="213"/>
      <c r="R74" s="229"/>
      <c r="S74" s="213"/>
      <c r="T74" s="213"/>
      <c r="U74" s="213"/>
      <c r="V74" s="213"/>
      <c r="W74" s="213"/>
    </row>
    <row r="75" spans="2:23" ht="36" customHeight="1" thickBot="1" x14ac:dyDescent="0.3">
      <c r="B75" s="48">
        <v>1</v>
      </c>
      <c r="C75" s="294"/>
      <c r="D75" s="280" t="s">
        <v>116</v>
      </c>
      <c r="E75" s="35" t="s">
        <v>46</v>
      </c>
      <c r="F75" s="48" t="s">
        <v>31</v>
      </c>
      <c r="G75" s="48">
        <v>1</v>
      </c>
      <c r="H75"/>
      <c r="I75" s="233">
        <f>'ANEXO 1'!AC76</f>
        <v>8500</v>
      </c>
      <c r="J75" s="225">
        <f>ROUND(I75*19%,2)</f>
        <v>1615</v>
      </c>
      <c r="K75" s="225">
        <f>ROUND(I75+J75,2)</f>
        <v>10115</v>
      </c>
      <c r="L75" s="225">
        <f>ROUND(K75*G75,2)</f>
        <v>10115</v>
      </c>
      <c r="M75" s="210"/>
      <c r="N75" s="233">
        <f>'ANEXO 2 HISTORICOS'!N77</f>
        <v>6760.33</v>
      </c>
      <c r="O75" s="225">
        <f>ROUND(N75*19%,2)</f>
        <v>1284.46</v>
      </c>
      <c r="P75" s="225">
        <f>ROUND(N75+O75,2)</f>
        <v>8044.79</v>
      </c>
      <c r="Q75" s="226">
        <f>ROUND(P75*G75,2)</f>
        <v>8044.79</v>
      </c>
      <c r="R75" s="211"/>
      <c r="S75" s="225">
        <f>ROUND(AVERAGE(I75,N75),2)</f>
        <v>7630.17</v>
      </c>
      <c r="T75" s="225">
        <f>ROUND(S75*19%,2)</f>
        <v>1449.73</v>
      </c>
      <c r="U75" s="225">
        <f>ROUND(S75+T75,2)</f>
        <v>9079.9</v>
      </c>
      <c r="V75" s="226">
        <f>ROUND(U75*G75,2)</f>
        <v>9079.9</v>
      </c>
      <c r="W75" s="213"/>
    </row>
    <row r="76" spans="2:23" ht="36" customHeight="1" thickBot="1" x14ac:dyDescent="0.3">
      <c r="B76" s="48">
        <v>2</v>
      </c>
      <c r="C76" s="294"/>
      <c r="D76" s="280"/>
      <c r="E76" s="35" t="s">
        <v>16</v>
      </c>
      <c r="F76" s="48" t="s">
        <v>31</v>
      </c>
      <c r="G76" s="48">
        <v>1</v>
      </c>
      <c r="H76"/>
      <c r="I76" s="233">
        <f>'ANEXO 1'!AC77</f>
        <v>22750</v>
      </c>
      <c r="J76" s="225">
        <f t="shared" ref="J76:J103" si="10">ROUND(I76*19%,2)</f>
        <v>4322.5</v>
      </c>
      <c r="K76" s="225">
        <f t="shared" ref="K76:K103" si="11">ROUND(I76+J76,2)</f>
        <v>27072.5</v>
      </c>
      <c r="L76" s="225">
        <f t="shared" ref="L76:L103" si="12">ROUND(K76*G76,2)</f>
        <v>27072.5</v>
      </c>
      <c r="M76" s="210"/>
      <c r="N76" s="225">
        <f>'ANEXO 2 HISTORICOS'!N78</f>
        <v>19707.28</v>
      </c>
      <c r="O76" s="225">
        <f t="shared" ref="O76:O103" si="13">ROUND(N76*19%,2)</f>
        <v>3744.38</v>
      </c>
      <c r="P76" s="225">
        <f t="shared" ref="P76:P103" si="14">ROUND(N76+O76,2)</f>
        <v>23451.66</v>
      </c>
      <c r="Q76" s="226">
        <f t="shared" ref="Q76:Q103" si="15">ROUND(P76*G76,2)</f>
        <v>23451.66</v>
      </c>
      <c r="R76" s="211"/>
      <c r="S76" s="225">
        <f>ROUND(AVERAGE(I76),2)</f>
        <v>22750</v>
      </c>
      <c r="T76" s="225">
        <f t="shared" ref="T76:T103" si="16">ROUND(S76*19%,2)</f>
        <v>4322.5</v>
      </c>
      <c r="U76" s="225">
        <f t="shared" ref="U76:U103" si="17">ROUND(S76+T76,2)</f>
        <v>27072.5</v>
      </c>
      <c r="V76" s="226">
        <f t="shared" ref="V76:V103" si="18">ROUND(U76*G76,2)</f>
        <v>27072.5</v>
      </c>
      <c r="W76" s="213"/>
    </row>
    <row r="77" spans="2:23" ht="36" customHeight="1" thickBot="1" x14ac:dyDescent="0.3">
      <c r="B77" s="48">
        <v>3</v>
      </c>
      <c r="C77" s="294"/>
      <c r="D77" s="280"/>
      <c r="E77" s="35" t="s">
        <v>17</v>
      </c>
      <c r="F77" s="48" t="s">
        <v>31</v>
      </c>
      <c r="G77" s="48">
        <v>1</v>
      </c>
      <c r="H77"/>
      <c r="I77" s="233">
        <f>'ANEXO 1'!AC78</f>
        <v>9250</v>
      </c>
      <c r="J77" s="225">
        <f t="shared" si="10"/>
        <v>1757.5</v>
      </c>
      <c r="K77" s="225">
        <f t="shared" si="11"/>
        <v>11007.5</v>
      </c>
      <c r="L77" s="225">
        <f t="shared" si="12"/>
        <v>11007.5</v>
      </c>
      <c r="M77" s="210"/>
      <c r="N77" s="225">
        <f>'ANEXO 2 HISTORICOS'!N79</f>
        <v>8135.14</v>
      </c>
      <c r="O77" s="225">
        <f t="shared" si="13"/>
        <v>1545.68</v>
      </c>
      <c r="P77" s="225">
        <f t="shared" si="14"/>
        <v>9680.82</v>
      </c>
      <c r="Q77" s="226">
        <f t="shared" si="15"/>
        <v>9680.82</v>
      </c>
      <c r="R77" s="211"/>
      <c r="S77" s="225">
        <f>ROUND(AVERAGE(I77),2)</f>
        <v>9250</v>
      </c>
      <c r="T77" s="225">
        <f t="shared" si="16"/>
        <v>1757.5</v>
      </c>
      <c r="U77" s="225">
        <f t="shared" si="17"/>
        <v>11007.5</v>
      </c>
      <c r="V77" s="226">
        <f t="shared" si="18"/>
        <v>11007.5</v>
      </c>
      <c r="W77" s="213"/>
    </row>
    <row r="78" spans="2:23" ht="36" customHeight="1" thickBot="1" x14ac:dyDescent="0.3">
      <c r="B78" s="48">
        <v>4</v>
      </c>
      <c r="C78" s="294"/>
      <c r="D78" s="280"/>
      <c r="E78" s="35" t="s">
        <v>18</v>
      </c>
      <c r="F78" s="48" t="s">
        <v>31</v>
      </c>
      <c r="G78" s="48">
        <v>1</v>
      </c>
      <c r="H78"/>
      <c r="I78" s="233">
        <f>'ANEXO 1'!AC79</f>
        <v>7750</v>
      </c>
      <c r="J78" s="225">
        <f t="shared" si="10"/>
        <v>1472.5</v>
      </c>
      <c r="K78" s="225">
        <f t="shared" si="11"/>
        <v>9222.5</v>
      </c>
      <c r="L78" s="225">
        <f t="shared" si="12"/>
        <v>9222.5</v>
      </c>
      <c r="M78" s="210"/>
      <c r="N78" s="233">
        <f>'ANEXO 2 HISTORICOS'!N80</f>
        <v>5270.79</v>
      </c>
      <c r="O78" s="225">
        <f t="shared" si="13"/>
        <v>1001.45</v>
      </c>
      <c r="P78" s="225">
        <f t="shared" si="14"/>
        <v>6272.24</v>
      </c>
      <c r="Q78" s="226">
        <f t="shared" si="15"/>
        <v>6272.24</v>
      </c>
      <c r="R78" s="211"/>
      <c r="S78" s="225">
        <f>ROUND(AVERAGE(I78,N78),2)</f>
        <v>6510.4</v>
      </c>
      <c r="T78" s="225">
        <f t="shared" si="16"/>
        <v>1236.98</v>
      </c>
      <c r="U78" s="225">
        <f t="shared" si="17"/>
        <v>7747.38</v>
      </c>
      <c r="V78" s="226">
        <f t="shared" si="18"/>
        <v>7747.38</v>
      </c>
      <c r="W78" s="213"/>
    </row>
    <row r="79" spans="2:23" ht="36" customHeight="1" thickBot="1" x14ac:dyDescent="0.3">
      <c r="B79" s="48">
        <v>5</v>
      </c>
      <c r="C79" s="294"/>
      <c r="D79" s="280"/>
      <c r="E79" s="35" t="s">
        <v>47</v>
      </c>
      <c r="F79" s="48" t="s">
        <v>31</v>
      </c>
      <c r="G79" s="48">
        <v>1</v>
      </c>
      <c r="H79"/>
      <c r="I79" s="233">
        <f>'ANEXO 1'!AC80</f>
        <v>11000</v>
      </c>
      <c r="J79" s="225">
        <f t="shared" si="10"/>
        <v>2090</v>
      </c>
      <c r="K79" s="225">
        <f t="shared" si="11"/>
        <v>13090</v>
      </c>
      <c r="L79" s="225">
        <f t="shared" si="12"/>
        <v>13090</v>
      </c>
      <c r="M79" s="210"/>
      <c r="N79" s="225">
        <f>'ANEXO 2 HISTORICOS'!N81</f>
        <v>11686.89</v>
      </c>
      <c r="O79" s="225">
        <f t="shared" si="13"/>
        <v>2220.5100000000002</v>
      </c>
      <c r="P79" s="225">
        <f t="shared" si="14"/>
        <v>13907.4</v>
      </c>
      <c r="Q79" s="226">
        <f t="shared" si="15"/>
        <v>13907.4</v>
      </c>
      <c r="R79" s="211"/>
      <c r="S79" s="225">
        <f>ROUND(AVERAGE(I79),2)</f>
        <v>11000</v>
      </c>
      <c r="T79" s="225">
        <f t="shared" si="16"/>
        <v>2090</v>
      </c>
      <c r="U79" s="225">
        <f t="shared" si="17"/>
        <v>13090</v>
      </c>
      <c r="V79" s="226">
        <f t="shared" si="18"/>
        <v>13090</v>
      </c>
      <c r="W79" s="213"/>
    </row>
    <row r="80" spans="2:23" ht="36" customHeight="1" thickBot="1" x14ac:dyDescent="0.3">
      <c r="B80" s="48">
        <v>6</v>
      </c>
      <c r="C80" s="294"/>
      <c r="D80" s="280"/>
      <c r="E80" s="35" t="s">
        <v>48</v>
      </c>
      <c r="F80" s="48" t="s">
        <v>31</v>
      </c>
      <c r="G80" s="48">
        <v>1</v>
      </c>
      <c r="H80"/>
      <c r="I80" s="233">
        <f>'ANEXO 1'!AC81</f>
        <v>8300</v>
      </c>
      <c r="J80" s="225">
        <f t="shared" si="10"/>
        <v>1577</v>
      </c>
      <c r="K80" s="225">
        <f t="shared" si="11"/>
        <v>9877</v>
      </c>
      <c r="L80" s="225">
        <f t="shared" si="12"/>
        <v>9877</v>
      </c>
      <c r="M80" s="210"/>
      <c r="N80" s="233">
        <f>'ANEXO 2 HISTORICOS'!N82</f>
        <v>6530.84</v>
      </c>
      <c r="O80" s="225">
        <f t="shared" si="13"/>
        <v>1240.8599999999999</v>
      </c>
      <c r="P80" s="225">
        <f t="shared" si="14"/>
        <v>7771.7</v>
      </c>
      <c r="Q80" s="226">
        <f t="shared" si="15"/>
        <v>7771.7</v>
      </c>
      <c r="R80" s="211"/>
      <c r="S80" s="225">
        <f>ROUND(AVERAGE(I80,N80),2)</f>
        <v>7415.42</v>
      </c>
      <c r="T80" s="225">
        <f t="shared" si="16"/>
        <v>1408.93</v>
      </c>
      <c r="U80" s="225">
        <f t="shared" si="17"/>
        <v>8824.35</v>
      </c>
      <c r="V80" s="226">
        <f t="shared" si="18"/>
        <v>8824.35</v>
      </c>
      <c r="W80" s="213"/>
    </row>
    <row r="81" spans="2:23" ht="36" customHeight="1" thickBot="1" x14ac:dyDescent="0.3">
      <c r="B81" s="48">
        <v>7</v>
      </c>
      <c r="C81" s="294"/>
      <c r="D81" s="280"/>
      <c r="E81" s="35" t="s">
        <v>49</v>
      </c>
      <c r="F81" s="48" t="s">
        <v>31</v>
      </c>
      <c r="G81" s="48">
        <v>1</v>
      </c>
      <c r="H81"/>
      <c r="I81" s="233">
        <f>'ANEXO 1'!AC82</f>
        <v>13000</v>
      </c>
      <c r="J81" s="225">
        <f t="shared" si="10"/>
        <v>2470</v>
      </c>
      <c r="K81" s="225">
        <f t="shared" si="11"/>
        <v>15470</v>
      </c>
      <c r="L81" s="225">
        <f t="shared" si="12"/>
        <v>15470</v>
      </c>
      <c r="M81" s="210"/>
      <c r="N81" s="225">
        <f>'ANEXO 2 HISTORICOS'!N83</f>
        <v>15468.13</v>
      </c>
      <c r="O81" s="225">
        <f t="shared" si="13"/>
        <v>2938.94</v>
      </c>
      <c r="P81" s="225">
        <f t="shared" si="14"/>
        <v>18407.07</v>
      </c>
      <c r="Q81" s="226">
        <f t="shared" si="15"/>
        <v>18407.07</v>
      </c>
      <c r="R81" s="211"/>
      <c r="S81" s="225">
        <f>ROUND(AVERAGE(I81),2)</f>
        <v>13000</v>
      </c>
      <c r="T81" s="225">
        <f t="shared" si="16"/>
        <v>2470</v>
      </c>
      <c r="U81" s="225">
        <f t="shared" si="17"/>
        <v>15470</v>
      </c>
      <c r="V81" s="226">
        <f t="shared" si="18"/>
        <v>15470</v>
      </c>
      <c r="W81" s="213"/>
    </row>
    <row r="82" spans="2:23" ht="36" customHeight="1" thickBot="1" x14ac:dyDescent="0.3">
      <c r="B82" s="48">
        <v>8</v>
      </c>
      <c r="C82" s="294"/>
      <c r="D82" s="280"/>
      <c r="E82" s="35" t="s">
        <v>50</v>
      </c>
      <c r="F82" s="48" t="s">
        <v>31</v>
      </c>
      <c r="G82" s="48">
        <v>1</v>
      </c>
      <c r="H82"/>
      <c r="I82" s="233">
        <f>'ANEXO 1'!AC83</f>
        <v>13000</v>
      </c>
      <c r="J82" s="225">
        <f t="shared" si="10"/>
        <v>2470</v>
      </c>
      <c r="K82" s="225">
        <f t="shared" si="11"/>
        <v>15470</v>
      </c>
      <c r="L82" s="225">
        <f t="shared" si="12"/>
        <v>15470</v>
      </c>
      <c r="M82" s="210"/>
      <c r="N82" s="225">
        <f>'ANEXO 2 HISTORICOS'!N84</f>
        <v>15582.87</v>
      </c>
      <c r="O82" s="225">
        <f t="shared" si="13"/>
        <v>2960.75</v>
      </c>
      <c r="P82" s="225">
        <f t="shared" si="14"/>
        <v>18543.62</v>
      </c>
      <c r="Q82" s="226">
        <f t="shared" si="15"/>
        <v>18543.62</v>
      </c>
      <c r="R82" s="211"/>
      <c r="S82" s="225">
        <f>ROUND(AVERAGE(I82),2)</f>
        <v>13000</v>
      </c>
      <c r="T82" s="225">
        <f t="shared" si="16"/>
        <v>2470</v>
      </c>
      <c r="U82" s="225">
        <f t="shared" si="17"/>
        <v>15470</v>
      </c>
      <c r="V82" s="226">
        <f t="shared" si="18"/>
        <v>15470</v>
      </c>
      <c r="W82" s="213"/>
    </row>
    <row r="83" spans="2:23" ht="36" customHeight="1" thickBot="1" x14ac:dyDescent="0.3">
      <c r="B83" s="48">
        <v>9</v>
      </c>
      <c r="C83" s="294"/>
      <c r="D83" s="280"/>
      <c r="E83" s="35" t="s">
        <v>51</v>
      </c>
      <c r="F83" s="48" t="s">
        <v>31</v>
      </c>
      <c r="G83" s="48">
        <v>1</v>
      </c>
      <c r="H83"/>
      <c r="I83" s="233">
        <f>'ANEXO 1'!AC84</f>
        <v>14500</v>
      </c>
      <c r="J83" s="225">
        <f t="shared" si="10"/>
        <v>2755</v>
      </c>
      <c r="K83" s="225">
        <f t="shared" si="11"/>
        <v>17255</v>
      </c>
      <c r="L83" s="225">
        <f t="shared" si="12"/>
        <v>17255</v>
      </c>
      <c r="M83" s="210"/>
      <c r="N83" s="225">
        <f>'ANEXO 2 HISTORICOS'!N85</f>
        <v>18332.47</v>
      </c>
      <c r="O83" s="225">
        <f t="shared" si="13"/>
        <v>3483.17</v>
      </c>
      <c r="P83" s="225">
        <f t="shared" si="14"/>
        <v>21815.64</v>
      </c>
      <c r="Q83" s="226">
        <f t="shared" si="15"/>
        <v>21815.64</v>
      </c>
      <c r="R83" s="211"/>
      <c r="S83" s="225">
        <f>ROUND(AVERAGE(I83),2)</f>
        <v>14500</v>
      </c>
      <c r="T83" s="225">
        <f t="shared" si="16"/>
        <v>2755</v>
      </c>
      <c r="U83" s="225">
        <f t="shared" si="17"/>
        <v>17255</v>
      </c>
      <c r="V83" s="226">
        <f t="shared" si="18"/>
        <v>17255</v>
      </c>
      <c r="W83" s="213"/>
    </row>
    <row r="84" spans="2:23" ht="36" customHeight="1" thickBot="1" x14ac:dyDescent="0.3">
      <c r="B84" s="48">
        <v>10</v>
      </c>
      <c r="C84" s="294"/>
      <c r="D84" s="280"/>
      <c r="E84" s="35" t="s">
        <v>52</v>
      </c>
      <c r="F84" s="48" t="s">
        <v>31</v>
      </c>
      <c r="G84" s="48">
        <v>1</v>
      </c>
      <c r="H84"/>
      <c r="I84" s="233">
        <f>'ANEXO 1'!AC85</f>
        <v>11450</v>
      </c>
      <c r="J84" s="225">
        <f t="shared" si="10"/>
        <v>2175.5</v>
      </c>
      <c r="K84" s="225">
        <f t="shared" si="11"/>
        <v>13625.5</v>
      </c>
      <c r="L84" s="225">
        <f t="shared" si="12"/>
        <v>13625.5</v>
      </c>
      <c r="M84" s="210"/>
      <c r="N84" s="225">
        <f>'ANEXO 2 HISTORICOS'!N86</f>
        <v>12603.78</v>
      </c>
      <c r="O84" s="225">
        <f t="shared" si="13"/>
        <v>2394.7199999999998</v>
      </c>
      <c r="P84" s="225">
        <f t="shared" si="14"/>
        <v>14998.5</v>
      </c>
      <c r="Q84" s="226">
        <f t="shared" si="15"/>
        <v>14998.5</v>
      </c>
      <c r="R84" s="211"/>
      <c r="S84" s="225">
        <f>ROUND(AVERAGE(I84),2)</f>
        <v>11450</v>
      </c>
      <c r="T84" s="225">
        <f t="shared" si="16"/>
        <v>2175.5</v>
      </c>
      <c r="U84" s="225">
        <f t="shared" si="17"/>
        <v>13625.5</v>
      </c>
      <c r="V84" s="226">
        <f t="shared" si="18"/>
        <v>13625.5</v>
      </c>
      <c r="W84" s="213"/>
    </row>
    <row r="85" spans="2:23" ht="36" customHeight="1" thickBot="1" x14ac:dyDescent="0.3">
      <c r="B85" s="48">
        <v>11</v>
      </c>
      <c r="C85" s="294"/>
      <c r="D85" s="280"/>
      <c r="E85" s="35" t="s">
        <v>53</v>
      </c>
      <c r="F85" s="48" t="s">
        <v>31</v>
      </c>
      <c r="G85" s="48">
        <v>1</v>
      </c>
      <c r="H85"/>
      <c r="I85" s="233">
        <f>'ANEXO 1'!AC86</f>
        <v>9650</v>
      </c>
      <c r="J85" s="225">
        <f t="shared" si="10"/>
        <v>1833.5</v>
      </c>
      <c r="K85" s="225">
        <f t="shared" si="11"/>
        <v>11483.5</v>
      </c>
      <c r="L85" s="225">
        <f t="shared" si="12"/>
        <v>11483.5</v>
      </c>
      <c r="M85" s="210"/>
      <c r="N85" s="225">
        <f>'ANEXO 2 HISTORICOS'!N87</f>
        <v>9166.77</v>
      </c>
      <c r="O85" s="225">
        <f t="shared" si="13"/>
        <v>1741.69</v>
      </c>
      <c r="P85" s="225">
        <f t="shared" si="14"/>
        <v>10908.46</v>
      </c>
      <c r="Q85" s="226">
        <f t="shared" si="15"/>
        <v>10908.46</v>
      </c>
      <c r="R85" s="211"/>
      <c r="S85" s="225">
        <f>ROUND(AVERAGE(I85),2)</f>
        <v>9650</v>
      </c>
      <c r="T85" s="225">
        <f t="shared" si="16"/>
        <v>1833.5</v>
      </c>
      <c r="U85" s="225">
        <f t="shared" si="17"/>
        <v>11483.5</v>
      </c>
      <c r="V85" s="226">
        <f t="shared" si="18"/>
        <v>11483.5</v>
      </c>
      <c r="W85" s="213"/>
    </row>
    <row r="86" spans="2:23" ht="36" customHeight="1" thickBot="1" x14ac:dyDescent="0.3">
      <c r="B86" s="48">
        <v>12</v>
      </c>
      <c r="C86" s="294"/>
      <c r="D86" s="280"/>
      <c r="E86" s="35" t="s">
        <v>54</v>
      </c>
      <c r="F86" s="48" t="s">
        <v>31</v>
      </c>
      <c r="G86" s="48">
        <v>1</v>
      </c>
      <c r="H86"/>
      <c r="I86" s="233">
        <f>'ANEXO 1'!AC87</f>
        <v>8950</v>
      </c>
      <c r="J86" s="225">
        <f t="shared" si="10"/>
        <v>1700.5</v>
      </c>
      <c r="K86" s="225">
        <f t="shared" si="11"/>
        <v>10650.5</v>
      </c>
      <c r="L86" s="225">
        <f t="shared" si="12"/>
        <v>10650.5</v>
      </c>
      <c r="M86" s="210"/>
      <c r="N86" s="233">
        <f>'ANEXO 2 HISTORICOS'!N88</f>
        <v>7447.74</v>
      </c>
      <c r="O86" s="225">
        <f t="shared" si="13"/>
        <v>1415.07</v>
      </c>
      <c r="P86" s="225">
        <f t="shared" si="14"/>
        <v>8862.81</v>
      </c>
      <c r="Q86" s="226">
        <f t="shared" si="15"/>
        <v>8862.81</v>
      </c>
      <c r="R86" s="211"/>
      <c r="S86" s="225">
        <f>ROUND(AVERAGE(I86,N86),2)</f>
        <v>8198.8700000000008</v>
      </c>
      <c r="T86" s="225">
        <f t="shared" si="16"/>
        <v>1557.79</v>
      </c>
      <c r="U86" s="225">
        <f t="shared" si="17"/>
        <v>9756.66</v>
      </c>
      <c r="V86" s="226">
        <f t="shared" si="18"/>
        <v>9756.66</v>
      </c>
      <c r="W86" s="213"/>
    </row>
    <row r="87" spans="2:23" ht="36" customHeight="1" thickBot="1" x14ac:dyDescent="0.3">
      <c r="B87" s="48">
        <v>13</v>
      </c>
      <c r="C87" s="294"/>
      <c r="D87" s="280"/>
      <c r="E87" s="35" t="s">
        <v>55</v>
      </c>
      <c r="F87" s="48" t="s">
        <v>31</v>
      </c>
      <c r="G87" s="48">
        <v>1</v>
      </c>
      <c r="H87"/>
      <c r="I87" s="233">
        <f>'ANEXO 1'!AC88</f>
        <v>7050</v>
      </c>
      <c r="J87" s="225">
        <f t="shared" si="10"/>
        <v>1339.5</v>
      </c>
      <c r="K87" s="225">
        <f t="shared" si="11"/>
        <v>8389.5</v>
      </c>
      <c r="L87" s="225">
        <f t="shared" si="12"/>
        <v>8389.5</v>
      </c>
      <c r="M87" s="210"/>
      <c r="N87" s="233">
        <f>'ANEXO 2 HISTORICOS'!N89</f>
        <v>4010.73</v>
      </c>
      <c r="O87" s="225">
        <f t="shared" si="13"/>
        <v>762.04</v>
      </c>
      <c r="P87" s="225">
        <f t="shared" si="14"/>
        <v>4772.7700000000004</v>
      </c>
      <c r="Q87" s="226">
        <f t="shared" si="15"/>
        <v>4772.7700000000004</v>
      </c>
      <c r="R87" s="211"/>
      <c r="S87" s="225">
        <f>ROUND(AVERAGE(I87,N87),2)</f>
        <v>5530.37</v>
      </c>
      <c r="T87" s="225">
        <f t="shared" si="16"/>
        <v>1050.77</v>
      </c>
      <c r="U87" s="225">
        <f t="shared" si="17"/>
        <v>6581.14</v>
      </c>
      <c r="V87" s="226">
        <f t="shared" si="18"/>
        <v>6581.14</v>
      </c>
      <c r="W87" s="213"/>
    </row>
    <row r="88" spans="2:23" ht="36" customHeight="1" thickBot="1" x14ac:dyDescent="0.3">
      <c r="B88" s="48">
        <v>14</v>
      </c>
      <c r="C88" s="294"/>
      <c r="D88" s="280"/>
      <c r="E88" s="35" t="s">
        <v>56</v>
      </c>
      <c r="F88" s="48" t="s">
        <v>31</v>
      </c>
      <c r="G88" s="48">
        <v>1</v>
      </c>
      <c r="H88"/>
      <c r="I88" s="233">
        <f>'ANEXO 1'!AC89</f>
        <v>8950</v>
      </c>
      <c r="J88" s="225">
        <f t="shared" si="10"/>
        <v>1700.5</v>
      </c>
      <c r="K88" s="225">
        <f t="shared" si="11"/>
        <v>10650.5</v>
      </c>
      <c r="L88" s="225">
        <f t="shared" si="12"/>
        <v>10650.5</v>
      </c>
      <c r="M88" s="210"/>
      <c r="N88" s="233">
        <f>'ANEXO 2 HISTORICOS'!N90</f>
        <v>7905.65</v>
      </c>
      <c r="O88" s="225">
        <f t="shared" si="13"/>
        <v>1502.07</v>
      </c>
      <c r="P88" s="225">
        <f t="shared" si="14"/>
        <v>9407.7199999999993</v>
      </c>
      <c r="Q88" s="226">
        <f t="shared" si="15"/>
        <v>9407.7199999999993</v>
      </c>
      <c r="R88" s="211"/>
      <c r="S88" s="225">
        <f>ROUND(AVERAGE(I88,N88),2)</f>
        <v>8427.83</v>
      </c>
      <c r="T88" s="225">
        <f t="shared" si="16"/>
        <v>1601.29</v>
      </c>
      <c r="U88" s="225">
        <f t="shared" si="17"/>
        <v>10029.120000000001</v>
      </c>
      <c r="V88" s="226">
        <f t="shared" si="18"/>
        <v>10029.120000000001</v>
      </c>
      <c r="W88" s="213"/>
    </row>
    <row r="89" spans="2:23" ht="36" customHeight="1" thickBot="1" x14ac:dyDescent="0.3">
      <c r="B89" s="48">
        <v>15</v>
      </c>
      <c r="C89" s="294"/>
      <c r="D89" s="280"/>
      <c r="E89" s="35" t="s">
        <v>57</v>
      </c>
      <c r="F89" s="48" t="s">
        <v>31</v>
      </c>
      <c r="G89" s="48">
        <v>1</v>
      </c>
      <c r="H89"/>
      <c r="I89" s="233">
        <f>'ANEXO 1'!AC90</f>
        <v>13500</v>
      </c>
      <c r="J89" s="225">
        <f t="shared" si="10"/>
        <v>2565</v>
      </c>
      <c r="K89" s="225">
        <f t="shared" si="11"/>
        <v>16065</v>
      </c>
      <c r="L89" s="225">
        <f t="shared" si="12"/>
        <v>16065</v>
      </c>
      <c r="M89" s="210"/>
      <c r="N89" s="225">
        <f>'ANEXO 2 HISTORICOS'!N91</f>
        <v>16614.509999999998</v>
      </c>
      <c r="O89" s="225">
        <f t="shared" si="13"/>
        <v>3156.76</v>
      </c>
      <c r="P89" s="225">
        <f t="shared" si="14"/>
        <v>19771.27</v>
      </c>
      <c r="Q89" s="226">
        <f t="shared" si="15"/>
        <v>19771.27</v>
      </c>
      <c r="R89" s="211"/>
      <c r="S89" s="225">
        <f>ROUND(AVERAGE(I89),2)</f>
        <v>13500</v>
      </c>
      <c r="T89" s="225">
        <f t="shared" si="16"/>
        <v>2565</v>
      </c>
      <c r="U89" s="225">
        <f t="shared" si="17"/>
        <v>16065</v>
      </c>
      <c r="V89" s="226">
        <f t="shared" si="18"/>
        <v>16065</v>
      </c>
      <c r="W89" s="213"/>
    </row>
    <row r="90" spans="2:23" ht="36" customHeight="1" thickBot="1" x14ac:dyDescent="0.3">
      <c r="B90" s="48">
        <v>16</v>
      </c>
      <c r="C90" s="294"/>
      <c r="D90" s="280"/>
      <c r="E90" s="35" t="s">
        <v>58</v>
      </c>
      <c r="F90" s="48" t="s">
        <v>31</v>
      </c>
      <c r="G90" s="48">
        <v>1</v>
      </c>
      <c r="H90"/>
      <c r="I90" s="233">
        <f>'ANEXO 1'!AC91</f>
        <v>7050</v>
      </c>
      <c r="J90" s="225">
        <f t="shared" si="10"/>
        <v>1339.5</v>
      </c>
      <c r="K90" s="225">
        <f t="shared" si="11"/>
        <v>8389.5</v>
      </c>
      <c r="L90" s="225">
        <f t="shared" si="12"/>
        <v>8389.5</v>
      </c>
      <c r="M90" s="210"/>
      <c r="N90" s="233">
        <f>'ANEXO 2 HISTORICOS'!N92</f>
        <v>4010.73</v>
      </c>
      <c r="O90" s="225">
        <f t="shared" si="13"/>
        <v>762.04</v>
      </c>
      <c r="P90" s="225">
        <f t="shared" si="14"/>
        <v>4772.7700000000004</v>
      </c>
      <c r="Q90" s="226">
        <f t="shared" si="15"/>
        <v>4772.7700000000004</v>
      </c>
      <c r="R90" s="211"/>
      <c r="S90" s="225">
        <f>ROUND(AVERAGE(I90,N90),2)</f>
        <v>5530.37</v>
      </c>
      <c r="T90" s="225">
        <f t="shared" si="16"/>
        <v>1050.77</v>
      </c>
      <c r="U90" s="225">
        <f t="shared" si="17"/>
        <v>6581.14</v>
      </c>
      <c r="V90" s="226">
        <f t="shared" si="18"/>
        <v>6581.14</v>
      </c>
      <c r="W90" s="213"/>
    </row>
    <row r="91" spans="2:23" ht="36" customHeight="1" thickBot="1" x14ac:dyDescent="0.3">
      <c r="B91" s="48">
        <v>17</v>
      </c>
      <c r="C91" s="294"/>
      <c r="D91" s="280"/>
      <c r="E91" s="35" t="s">
        <v>20</v>
      </c>
      <c r="F91" s="48" t="s">
        <v>31</v>
      </c>
      <c r="G91" s="48">
        <v>1</v>
      </c>
      <c r="H91"/>
      <c r="I91" s="233">
        <f>'ANEXO 1'!AC92</f>
        <v>10600</v>
      </c>
      <c r="J91" s="225">
        <f t="shared" si="10"/>
        <v>2014</v>
      </c>
      <c r="K91" s="225">
        <f t="shared" si="11"/>
        <v>12614</v>
      </c>
      <c r="L91" s="225">
        <f t="shared" si="12"/>
        <v>12614</v>
      </c>
      <c r="M91" s="210"/>
      <c r="N91" s="225">
        <f>'ANEXO 2 HISTORICOS'!N93</f>
        <v>10884.74</v>
      </c>
      <c r="O91" s="225">
        <f t="shared" si="13"/>
        <v>2068.1</v>
      </c>
      <c r="P91" s="225">
        <f t="shared" si="14"/>
        <v>12952.84</v>
      </c>
      <c r="Q91" s="226">
        <f t="shared" si="15"/>
        <v>12952.84</v>
      </c>
      <c r="R91" s="211"/>
      <c r="S91" s="225">
        <f>ROUND(AVERAGE(I91),2)</f>
        <v>10600</v>
      </c>
      <c r="T91" s="225">
        <f t="shared" si="16"/>
        <v>2014</v>
      </c>
      <c r="U91" s="225">
        <f t="shared" si="17"/>
        <v>12614</v>
      </c>
      <c r="V91" s="226">
        <f t="shared" si="18"/>
        <v>12614</v>
      </c>
      <c r="W91" s="213"/>
    </row>
    <row r="92" spans="2:23" ht="36" customHeight="1" thickBot="1" x14ac:dyDescent="0.3">
      <c r="B92" s="48">
        <v>18</v>
      </c>
      <c r="C92" s="294"/>
      <c r="D92" s="280"/>
      <c r="E92" s="35" t="s">
        <v>59</v>
      </c>
      <c r="F92" s="48" t="s">
        <v>31</v>
      </c>
      <c r="G92" s="48">
        <v>1</v>
      </c>
      <c r="H92"/>
      <c r="I92" s="233">
        <f>'ANEXO 1'!AC93</f>
        <v>8500</v>
      </c>
      <c r="J92" s="225">
        <f t="shared" si="10"/>
        <v>1615</v>
      </c>
      <c r="K92" s="225">
        <f t="shared" si="11"/>
        <v>10115</v>
      </c>
      <c r="L92" s="225">
        <f t="shared" si="12"/>
        <v>10115</v>
      </c>
      <c r="M92" s="210"/>
      <c r="N92" s="233">
        <f>'ANEXO 2 HISTORICOS'!N94</f>
        <v>6875.08</v>
      </c>
      <c r="O92" s="225">
        <f t="shared" si="13"/>
        <v>1306.27</v>
      </c>
      <c r="P92" s="225">
        <f t="shared" si="14"/>
        <v>8181.35</v>
      </c>
      <c r="Q92" s="226">
        <f t="shared" si="15"/>
        <v>8181.35</v>
      </c>
      <c r="R92" s="211"/>
      <c r="S92" s="225">
        <f>ROUND(AVERAGE(I92,N92),2)</f>
        <v>7687.54</v>
      </c>
      <c r="T92" s="225">
        <f t="shared" si="16"/>
        <v>1460.63</v>
      </c>
      <c r="U92" s="225">
        <f t="shared" si="17"/>
        <v>9148.17</v>
      </c>
      <c r="V92" s="226">
        <f t="shared" si="18"/>
        <v>9148.17</v>
      </c>
      <c r="W92" s="213"/>
    </row>
    <row r="93" spans="2:23" ht="36" customHeight="1" thickBot="1" x14ac:dyDescent="0.3">
      <c r="B93" s="48">
        <v>19</v>
      </c>
      <c r="C93" s="294"/>
      <c r="D93" s="280"/>
      <c r="E93" s="35" t="s">
        <v>60</v>
      </c>
      <c r="F93" s="48" t="s">
        <v>31</v>
      </c>
      <c r="G93" s="48">
        <v>1</v>
      </c>
      <c r="H93"/>
      <c r="I93" s="233">
        <f>'ANEXO 1'!AC94</f>
        <v>7650</v>
      </c>
      <c r="J93" s="225">
        <f t="shared" si="10"/>
        <v>1453.5</v>
      </c>
      <c r="K93" s="225">
        <f t="shared" si="11"/>
        <v>9103.5</v>
      </c>
      <c r="L93" s="225">
        <f t="shared" si="12"/>
        <v>9103.5</v>
      </c>
      <c r="M93" s="210"/>
      <c r="N93" s="233">
        <f>'ANEXO 2 HISTORICOS'!N95</f>
        <v>5156.04</v>
      </c>
      <c r="O93" s="225">
        <f t="shared" si="13"/>
        <v>979.65</v>
      </c>
      <c r="P93" s="225">
        <f>ROUND(N93+O93,2)</f>
        <v>6135.69</v>
      </c>
      <c r="Q93" s="226">
        <f t="shared" si="15"/>
        <v>6135.69</v>
      </c>
      <c r="R93" s="211"/>
      <c r="S93" s="225">
        <f>ROUND(AVERAGE(I93,N93),2)</f>
        <v>6403.02</v>
      </c>
      <c r="T93" s="225">
        <f t="shared" si="16"/>
        <v>1216.57</v>
      </c>
      <c r="U93" s="225">
        <f t="shared" si="17"/>
        <v>7619.59</v>
      </c>
      <c r="V93" s="226">
        <f t="shared" si="18"/>
        <v>7619.59</v>
      </c>
      <c r="W93" s="213"/>
    </row>
    <row r="94" spans="2:23" ht="36" customHeight="1" thickBot="1" x14ac:dyDescent="0.3">
      <c r="B94" s="48">
        <v>20</v>
      </c>
      <c r="C94" s="294"/>
      <c r="D94" s="280"/>
      <c r="E94" s="35" t="s">
        <v>61</v>
      </c>
      <c r="F94" s="48" t="s">
        <v>31</v>
      </c>
      <c r="G94" s="48">
        <v>1</v>
      </c>
      <c r="H94"/>
      <c r="I94" s="233">
        <f>'ANEXO 1'!AC95</f>
        <v>7400</v>
      </c>
      <c r="J94" s="225">
        <f t="shared" si="10"/>
        <v>1406</v>
      </c>
      <c r="K94" s="225">
        <f t="shared" si="11"/>
        <v>8806</v>
      </c>
      <c r="L94" s="225">
        <f t="shared" si="12"/>
        <v>8806</v>
      </c>
      <c r="M94" s="210"/>
      <c r="N94" s="233">
        <f>'ANEXO 2 HISTORICOS'!N96</f>
        <v>4698.13</v>
      </c>
      <c r="O94" s="225">
        <f t="shared" si="13"/>
        <v>892.64</v>
      </c>
      <c r="P94" s="225">
        <f t="shared" si="14"/>
        <v>5590.77</v>
      </c>
      <c r="Q94" s="226">
        <f t="shared" si="15"/>
        <v>5590.77</v>
      </c>
      <c r="R94" s="211"/>
      <c r="S94" s="225">
        <f>ROUND(AVERAGE(I94,N94),2)</f>
        <v>6049.07</v>
      </c>
      <c r="T94" s="225">
        <f t="shared" si="16"/>
        <v>1149.32</v>
      </c>
      <c r="U94" s="225">
        <f t="shared" si="17"/>
        <v>7198.39</v>
      </c>
      <c r="V94" s="226">
        <f t="shared" si="18"/>
        <v>7198.39</v>
      </c>
      <c r="W94" s="213"/>
    </row>
    <row r="95" spans="2:23" ht="36" customHeight="1" thickBot="1" x14ac:dyDescent="0.3">
      <c r="B95" s="48">
        <v>21</v>
      </c>
      <c r="C95" s="294"/>
      <c r="D95" s="280"/>
      <c r="E95" s="35" t="s">
        <v>62</v>
      </c>
      <c r="F95" s="48" t="s">
        <v>31</v>
      </c>
      <c r="G95" s="48">
        <v>1</v>
      </c>
      <c r="H95"/>
      <c r="I95" s="233">
        <f>'ANEXO 1'!AC96</f>
        <v>7400</v>
      </c>
      <c r="J95" s="225">
        <f t="shared" si="10"/>
        <v>1406</v>
      </c>
      <c r="K95" s="225">
        <f t="shared" si="11"/>
        <v>8806</v>
      </c>
      <c r="L95" s="225">
        <f t="shared" si="12"/>
        <v>8806</v>
      </c>
      <c r="M95" s="210"/>
      <c r="N95" s="233">
        <f>'ANEXO 2 HISTORICOS'!N97</f>
        <v>4583.3900000000003</v>
      </c>
      <c r="O95" s="225">
        <f t="shared" si="13"/>
        <v>870.84</v>
      </c>
      <c r="P95" s="225">
        <f t="shared" si="14"/>
        <v>5454.23</v>
      </c>
      <c r="Q95" s="226">
        <f t="shared" si="15"/>
        <v>5454.23</v>
      </c>
      <c r="R95" s="211"/>
      <c r="S95" s="225">
        <f>ROUND(AVERAGE(I95,N95),2)</f>
        <v>5991.7</v>
      </c>
      <c r="T95" s="225">
        <f t="shared" si="16"/>
        <v>1138.42</v>
      </c>
      <c r="U95" s="225">
        <f t="shared" si="17"/>
        <v>7130.12</v>
      </c>
      <c r="V95" s="226">
        <f t="shared" si="18"/>
        <v>7130.12</v>
      </c>
      <c r="W95" s="213"/>
    </row>
    <row r="96" spans="2:23" ht="36" customHeight="1" thickBot="1" x14ac:dyDescent="0.3">
      <c r="B96" s="48">
        <v>22</v>
      </c>
      <c r="C96" s="294"/>
      <c r="D96" s="280"/>
      <c r="E96" s="35" t="s">
        <v>63</v>
      </c>
      <c r="F96" s="48" t="s">
        <v>31</v>
      </c>
      <c r="G96" s="48">
        <v>1</v>
      </c>
      <c r="H96"/>
      <c r="I96" s="233">
        <f>'ANEXO 1'!AC97</f>
        <v>8250</v>
      </c>
      <c r="J96" s="225">
        <f t="shared" si="10"/>
        <v>1567.5</v>
      </c>
      <c r="K96" s="225">
        <f t="shared" si="11"/>
        <v>9817.5</v>
      </c>
      <c r="L96" s="225">
        <f t="shared" si="12"/>
        <v>9817.5</v>
      </c>
      <c r="M96" s="210"/>
      <c r="N96" s="233">
        <f>'ANEXO 2 HISTORICOS'!N98</f>
        <v>6416.1</v>
      </c>
      <c r="O96" s="225">
        <f t="shared" si="13"/>
        <v>1219.06</v>
      </c>
      <c r="P96" s="225">
        <f t="shared" si="14"/>
        <v>7635.16</v>
      </c>
      <c r="Q96" s="226">
        <f t="shared" si="15"/>
        <v>7635.16</v>
      </c>
      <c r="R96" s="211"/>
      <c r="S96" s="225">
        <f>ROUND(AVERAGE(I96,N96),2)</f>
        <v>7333.05</v>
      </c>
      <c r="T96" s="225">
        <f t="shared" si="16"/>
        <v>1393.28</v>
      </c>
      <c r="U96" s="225">
        <f t="shared" si="17"/>
        <v>8726.33</v>
      </c>
      <c r="V96" s="226">
        <f t="shared" si="18"/>
        <v>8726.33</v>
      </c>
      <c r="W96" s="213"/>
    </row>
    <row r="97" spans="2:24" ht="36" customHeight="1" thickBot="1" x14ac:dyDescent="0.3">
      <c r="B97" s="48">
        <v>23</v>
      </c>
      <c r="C97" s="294"/>
      <c r="D97" s="280"/>
      <c r="E97" s="35" t="s">
        <v>64</v>
      </c>
      <c r="F97" s="48" t="s">
        <v>31</v>
      </c>
      <c r="G97" s="48">
        <v>1</v>
      </c>
      <c r="H97"/>
      <c r="I97" s="233">
        <f>'ANEXO 1'!AC98</f>
        <v>102500</v>
      </c>
      <c r="J97" s="225">
        <f t="shared" si="10"/>
        <v>19475</v>
      </c>
      <c r="K97" s="225">
        <f t="shared" si="11"/>
        <v>121975</v>
      </c>
      <c r="L97" s="225">
        <f t="shared" si="12"/>
        <v>121975</v>
      </c>
      <c r="M97" s="210"/>
      <c r="N97" s="225">
        <f>'ANEXO 2 HISTORICOS'!N99</f>
        <v>108848.47</v>
      </c>
      <c r="O97" s="225">
        <f t="shared" si="13"/>
        <v>20681.21</v>
      </c>
      <c r="P97" s="225">
        <f t="shared" si="14"/>
        <v>129529.68</v>
      </c>
      <c r="Q97" s="226">
        <f t="shared" si="15"/>
        <v>129529.68</v>
      </c>
      <c r="R97" s="211"/>
      <c r="S97" s="225">
        <f>ROUND(AVERAGE(I97),2)</f>
        <v>102500</v>
      </c>
      <c r="T97" s="225">
        <f t="shared" si="16"/>
        <v>19475</v>
      </c>
      <c r="U97" s="225">
        <f t="shared" si="17"/>
        <v>121975</v>
      </c>
      <c r="V97" s="226">
        <f t="shared" si="18"/>
        <v>121975</v>
      </c>
      <c r="W97" s="213"/>
    </row>
    <row r="98" spans="2:24" ht="41.25" thickBot="1" x14ac:dyDescent="0.3">
      <c r="B98" s="48">
        <v>24</v>
      </c>
      <c r="C98" s="294"/>
      <c r="D98" s="280"/>
      <c r="E98" s="35" t="s">
        <v>37</v>
      </c>
      <c r="F98" s="48" t="s">
        <v>31</v>
      </c>
      <c r="G98" s="48">
        <v>1</v>
      </c>
      <c r="H98"/>
      <c r="I98" s="233">
        <f>'ANEXO 1'!AC99</f>
        <v>21300</v>
      </c>
      <c r="J98" s="225">
        <f t="shared" si="10"/>
        <v>4047</v>
      </c>
      <c r="K98" s="225">
        <f t="shared" si="11"/>
        <v>25347</v>
      </c>
      <c r="L98" s="225">
        <f t="shared" si="12"/>
        <v>25347</v>
      </c>
      <c r="M98" s="210"/>
      <c r="N98" s="233">
        <f>'ANEXO 2 HISTORICOS'!N100</f>
        <v>17187.16</v>
      </c>
      <c r="O98" s="225">
        <f t="shared" si="13"/>
        <v>3265.56</v>
      </c>
      <c r="P98" s="225">
        <f t="shared" si="14"/>
        <v>20452.72</v>
      </c>
      <c r="Q98" s="226">
        <f t="shared" si="15"/>
        <v>20452.72</v>
      </c>
      <c r="R98" s="211"/>
      <c r="S98" s="225">
        <f>ROUND(AVERAGE(I98,N98),2)</f>
        <v>19243.580000000002</v>
      </c>
      <c r="T98" s="225">
        <f t="shared" si="16"/>
        <v>3656.28</v>
      </c>
      <c r="U98" s="225">
        <f t="shared" si="17"/>
        <v>22899.86</v>
      </c>
      <c r="V98" s="226">
        <f t="shared" si="18"/>
        <v>22899.86</v>
      </c>
      <c r="W98" s="213"/>
    </row>
    <row r="99" spans="2:24" ht="56.25" customHeight="1" thickBot="1" x14ac:dyDescent="0.3">
      <c r="B99" s="48">
        <v>25</v>
      </c>
      <c r="C99" s="294"/>
      <c r="D99" s="280"/>
      <c r="E99" s="35" t="s">
        <v>38</v>
      </c>
      <c r="F99" s="48" t="s">
        <v>31</v>
      </c>
      <c r="G99" s="48">
        <v>1</v>
      </c>
      <c r="H99"/>
      <c r="I99" s="233">
        <f>'ANEXO 1'!AC100</f>
        <v>5900</v>
      </c>
      <c r="J99" s="225">
        <f t="shared" si="10"/>
        <v>1121</v>
      </c>
      <c r="K99" s="225">
        <f t="shared" si="11"/>
        <v>7021</v>
      </c>
      <c r="L99" s="225">
        <f t="shared" si="12"/>
        <v>7021</v>
      </c>
      <c r="M99" s="210"/>
      <c r="N99" s="225">
        <f>'ANEXO 2 HISTORICOS'!N101</f>
        <v>18447.22</v>
      </c>
      <c r="O99" s="225">
        <f t="shared" si="13"/>
        <v>3504.97</v>
      </c>
      <c r="P99" s="225">
        <f t="shared" si="14"/>
        <v>21952.19</v>
      </c>
      <c r="Q99" s="226">
        <f t="shared" si="15"/>
        <v>21952.19</v>
      </c>
      <c r="R99" s="211"/>
      <c r="S99" s="225">
        <f>ROUND(AVERAGE(I99),2)</f>
        <v>5900</v>
      </c>
      <c r="T99" s="225">
        <f t="shared" si="16"/>
        <v>1121</v>
      </c>
      <c r="U99" s="225">
        <f t="shared" si="17"/>
        <v>7021</v>
      </c>
      <c r="V99" s="226">
        <f t="shared" si="18"/>
        <v>7021</v>
      </c>
      <c r="W99" s="213"/>
    </row>
    <row r="100" spans="2:24" ht="41.25" thickBot="1" x14ac:dyDescent="0.3">
      <c r="B100" s="48">
        <v>26</v>
      </c>
      <c r="C100" s="294"/>
      <c r="D100" s="280"/>
      <c r="E100" s="35" t="s">
        <v>65</v>
      </c>
      <c r="F100" s="48" t="s">
        <v>31</v>
      </c>
      <c r="G100" s="48">
        <v>1</v>
      </c>
      <c r="H100"/>
      <c r="I100" s="233">
        <f>'ANEXO 1'!AC101</f>
        <v>130500</v>
      </c>
      <c r="J100" s="225">
        <f t="shared" si="10"/>
        <v>24795</v>
      </c>
      <c r="K100" s="225">
        <f t="shared" si="11"/>
        <v>155295</v>
      </c>
      <c r="L100" s="225">
        <f t="shared" si="12"/>
        <v>155295</v>
      </c>
      <c r="M100" s="210"/>
      <c r="N100" s="233">
        <f>'ANEXO 2 HISTORICOS'!N102</f>
        <v>85933.68</v>
      </c>
      <c r="O100" s="225">
        <f t="shared" si="13"/>
        <v>16327.4</v>
      </c>
      <c r="P100" s="225">
        <f t="shared" si="14"/>
        <v>102261.08</v>
      </c>
      <c r="Q100" s="226">
        <f t="shared" si="15"/>
        <v>102261.08</v>
      </c>
      <c r="R100" s="211"/>
      <c r="S100" s="225">
        <f>ROUND(AVERAGE(I100,N100),2)</f>
        <v>108216.84</v>
      </c>
      <c r="T100" s="225">
        <f t="shared" si="16"/>
        <v>20561.2</v>
      </c>
      <c r="U100" s="225">
        <f t="shared" si="17"/>
        <v>128778.04</v>
      </c>
      <c r="V100" s="226">
        <f t="shared" si="18"/>
        <v>128778.04</v>
      </c>
      <c r="W100" s="213"/>
    </row>
    <row r="101" spans="2:24" ht="51.75" customHeight="1" thickBot="1" x14ac:dyDescent="0.3">
      <c r="B101" s="48">
        <v>27</v>
      </c>
      <c r="C101" s="294"/>
      <c r="D101" s="280"/>
      <c r="E101" s="35" t="s">
        <v>41</v>
      </c>
      <c r="F101" s="48" t="s">
        <v>31</v>
      </c>
      <c r="G101" s="48">
        <v>1</v>
      </c>
      <c r="H101"/>
      <c r="I101" s="233">
        <f>'ANEXO 1'!AC102</f>
        <v>177000</v>
      </c>
      <c r="J101" s="225">
        <f t="shared" si="10"/>
        <v>33630</v>
      </c>
      <c r="K101" s="225">
        <f t="shared" si="11"/>
        <v>210630</v>
      </c>
      <c r="L101" s="225">
        <f t="shared" si="12"/>
        <v>210630</v>
      </c>
      <c r="M101" s="210"/>
      <c r="N101" s="233">
        <f>'ANEXO 2 HISTORICOS'!N103</f>
        <v>121452.24</v>
      </c>
      <c r="O101" s="225">
        <f t="shared" si="13"/>
        <v>23075.93</v>
      </c>
      <c r="P101" s="225">
        <f t="shared" si="14"/>
        <v>144528.17000000001</v>
      </c>
      <c r="Q101" s="226">
        <f t="shared" si="15"/>
        <v>144528.17000000001</v>
      </c>
      <c r="R101" s="211"/>
      <c r="S101" s="225">
        <f>ROUND(AVERAGE(I101,N101),2)</f>
        <v>149226.12</v>
      </c>
      <c r="T101" s="225">
        <f t="shared" si="16"/>
        <v>28352.959999999999</v>
      </c>
      <c r="U101" s="225">
        <f t="shared" si="17"/>
        <v>177579.08</v>
      </c>
      <c r="V101" s="226">
        <f t="shared" si="18"/>
        <v>177579.08</v>
      </c>
      <c r="W101" s="213"/>
    </row>
    <row r="102" spans="2:24" ht="81.75" thickBot="1" x14ac:dyDescent="0.3">
      <c r="B102" s="48">
        <v>28</v>
      </c>
      <c r="C102" s="294"/>
      <c r="D102" s="280"/>
      <c r="E102" s="35" t="s">
        <v>42</v>
      </c>
      <c r="F102" s="48" t="s">
        <v>31</v>
      </c>
      <c r="G102" s="48">
        <v>1</v>
      </c>
      <c r="H102"/>
      <c r="I102" s="233">
        <f>'ANEXO 1'!AC103</f>
        <v>585000</v>
      </c>
      <c r="J102" s="225">
        <f t="shared" si="10"/>
        <v>111150</v>
      </c>
      <c r="K102" s="225">
        <f t="shared" si="11"/>
        <v>696150</v>
      </c>
      <c r="L102" s="225">
        <f t="shared" si="12"/>
        <v>696150</v>
      </c>
      <c r="M102" s="210"/>
      <c r="N102" s="233">
        <f>'ANEXO 2 HISTORICOS'!N104</f>
        <v>401020.61</v>
      </c>
      <c r="O102" s="225">
        <f t="shared" si="13"/>
        <v>76193.919999999998</v>
      </c>
      <c r="P102" s="225">
        <f t="shared" si="14"/>
        <v>477214.53</v>
      </c>
      <c r="Q102" s="226">
        <f t="shared" si="15"/>
        <v>477214.53</v>
      </c>
      <c r="R102" s="211"/>
      <c r="S102" s="225">
        <f>ROUND(AVERAGE(I102,N102),2)</f>
        <v>493010.31</v>
      </c>
      <c r="T102" s="225">
        <f t="shared" si="16"/>
        <v>93671.96</v>
      </c>
      <c r="U102" s="225">
        <f t="shared" si="17"/>
        <v>586682.27</v>
      </c>
      <c r="V102" s="226">
        <f t="shared" si="18"/>
        <v>586682.27</v>
      </c>
      <c r="W102" s="213"/>
    </row>
    <row r="103" spans="2:24" ht="75" customHeight="1" thickBot="1" x14ac:dyDescent="0.3">
      <c r="B103" s="48">
        <v>29</v>
      </c>
      <c r="C103" s="294"/>
      <c r="D103" s="280"/>
      <c r="E103" s="87" t="s">
        <v>43</v>
      </c>
      <c r="F103" s="48" t="s">
        <v>31</v>
      </c>
      <c r="G103" s="48">
        <v>1</v>
      </c>
      <c r="H103"/>
      <c r="I103" s="233">
        <f>'ANEXO 1'!AC104</f>
        <v>20000</v>
      </c>
      <c r="J103" s="225">
        <f t="shared" si="10"/>
        <v>3800</v>
      </c>
      <c r="K103" s="225">
        <f t="shared" si="11"/>
        <v>23800</v>
      </c>
      <c r="L103" s="225">
        <f t="shared" si="12"/>
        <v>23800</v>
      </c>
      <c r="M103" s="210"/>
      <c r="N103" s="233">
        <f>'ANEXO 2 HISTORICOS'!N105</f>
        <v>17415.580000000002</v>
      </c>
      <c r="O103" s="225">
        <f t="shared" si="13"/>
        <v>3308.96</v>
      </c>
      <c r="P103" s="225">
        <f t="shared" si="14"/>
        <v>20724.54</v>
      </c>
      <c r="Q103" s="226">
        <f t="shared" si="15"/>
        <v>20724.54</v>
      </c>
      <c r="R103" s="211"/>
      <c r="S103" s="225">
        <f>ROUND(AVERAGE(I103,N103),2)</f>
        <v>18707.79</v>
      </c>
      <c r="T103" s="225">
        <f t="shared" si="16"/>
        <v>3554.48</v>
      </c>
      <c r="U103" s="225">
        <f t="shared" si="17"/>
        <v>22262.27</v>
      </c>
      <c r="V103" s="226">
        <f t="shared" si="18"/>
        <v>22262.27</v>
      </c>
      <c r="W103" s="213"/>
    </row>
    <row r="104" spans="2:24" ht="21" thickBot="1" x14ac:dyDescent="0.3">
      <c r="B104" s="26"/>
      <c r="C104" s="295"/>
      <c r="D104" s="281" t="s">
        <v>113</v>
      </c>
      <c r="E104" s="282"/>
      <c r="F104" s="282"/>
      <c r="G104" s="283"/>
      <c r="H104"/>
      <c r="I104" s="213"/>
      <c r="J104" s="213"/>
      <c r="K104" s="213"/>
      <c r="L104" s="213"/>
      <c r="M104" s="228"/>
      <c r="N104" s="213"/>
      <c r="O104" s="213"/>
      <c r="P104" s="213"/>
      <c r="Q104" s="213"/>
      <c r="R104" s="229"/>
      <c r="S104" s="213"/>
      <c r="T104" s="213"/>
      <c r="U104" s="213"/>
      <c r="V104" s="213"/>
      <c r="W104" s="213"/>
    </row>
    <row r="105" spans="2:24" x14ac:dyDescent="0.25">
      <c r="B105"/>
      <c r="C105"/>
      <c r="D105"/>
      <c r="E105"/>
      <c r="F105"/>
      <c r="G105"/>
      <c r="H105"/>
      <c r="I105" s="213"/>
      <c r="J105" s="213"/>
      <c r="K105" s="213"/>
      <c r="L105" s="213"/>
      <c r="M105" s="228"/>
      <c r="N105" s="213"/>
      <c r="O105" s="213"/>
      <c r="P105" s="213"/>
      <c r="Q105" s="213"/>
      <c r="R105" s="229"/>
      <c r="S105" s="213"/>
      <c r="T105" s="213"/>
      <c r="U105" s="213"/>
      <c r="V105" s="213"/>
      <c r="W105" s="213"/>
    </row>
    <row r="106" spans="2:24" s="153" customFormat="1" ht="57.75" customHeight="1" thickBot="1" x14ac:dyDescent="0.3">
      <c r="B106" s="148"/>
      <c r="C106" s="853" t="s">
        <v>183</v>
      </c>
      <c r="D106" s="853"/>
      <c r="E106" s="853"/>
      <c r="F106" s="853"/>
      <c r="G106" s="853"/>
      <c r="H106" s="148"/>
      <c r="I106" s="228"/>
      <c r="J106" s="228"/>
      <c r="K106" s="228"/>
      <c r="L106" s="228"/>
      <c r="M106" s="228"/>
      <c r="N106" s="228"/>
      <c r="O106" s="228"/>
      <c r="P106" s="228"/>
      <c r="Q106" s="228"/>
      <c r="R106" s="229"/>
      <c r="S106" s="228"/>
      <c r="T106" s="228"/>
      <c r="U106" s="228"/>
      <c r="V106" s="228"/>
      <c r="W106" s="228"/>
      <c r="X106" s="140"/>
    </row>
    <row r="107" spans="2:24" ht="20.25" x14ac:dyDescent="0.2">
      <c r="B107" s="258" t="s">
        <v>0</v>
      </c>
      <c r="C107" s="258" t="s">
        <v>4</v>
      </c>
      <c r="D107" s="258" t="s">
        <v>3</v>
      </c>
      <c r="E107" s="258" t="s">
        <v>1</v>
      </c>
      <c r="F107" s="261" t="s">
        <v>30</v>
      </c>
      <c r="G107" s="261" t="s">
        <v>29</v>
      </c>
      <c r="H107" s="18"/>
      <c r="I107" s="213"/>
      <c r="J107" s="213"/>
      <c r="K107" s="213"/>
      <c r="L107" s="213"/>
      <c r="M107" s="228"/>
      <c r="N107" s="213"/>
      <c r="O107" s="213"/>
      <c r="P107" s="213"/>
      <c r="Q107" s="213"/>
      <c r="R107" s="229"/>
      <c r="S107" s="213"/>
      <c r="T107" s="213"/>
      <c r="U107" s="213"/>
      <c r="V107" s="213"/>
      <c r="W107" s="213"/>
    </row>
    <row r="108" spans="2:24" ht="20.25" x14ac:dyDescent="0.2">
      <c r="B108" s="284"/>
      <c r="C108" s="284"/>
      <c r="D108" s="284"/>
      <c r="E108" s="259"/>
      <c r="F108" s="262"/>
      <c r="G108" s="262"/>
      <c r="H108" s="18"/>
      <c r="I108" s="213"/>
      <c r="J108" s="213"/>
      <c r="K108" s="213"/>
      <c r="L108" s="213"/>
      <c r="M108" s="228"/>
      <c r="N108" s="213"/>
      <c r="O108" s="213"/>
      <c r="P108" s="213"/>
      <c r="Q108" s="213"/>
      <c r="R108" s="229"/>
      <c r="S108" s="213"/>
      <c r="T108" s="213"/>
      <c r="U108" s="213"/>
      <c r="V108" s="213"/>
      <c r="W108" s="213"/>
    </row>
    <row r="109" spans="2:24" ht="21" thickBot="1" x14ac:dyDescent="0.25">
      <c r="B109" s="284"/>
      <c r="C109" s="285"/>
      <c r="D109" s="285"/>
      <c r="E109" s="260"/>
      <c r="F109" s="263"/>
      <c r="G109" s="263"/>
      <c r="H109" s="18"/>
      <c r="I109" s="213"/>
      <c r="J109" s="213"/>
      <c r="K109" s="213"/>
      <c r="L109" s="213"/>
      <c r="M109" s="228"/>
      <c r="N109" s="213"/>
      <c r="O109" s="213"/>
      <c r="P109" s="213"/>
      <c r="Q109" s="213"/>
      <c r="R109" s="229"/>
      <c r="S109" s="213"/>
      <c r="T109" s="213"/>
      <c r="U109" s="213"/>
      <c r="V109" s="213"/>
      <c r="W109" s="213"/>
    </row>
    <row r="110" spans="2:24" ht="54" customHeight="1" thickBot="1" x14ac:dyDescent="0.25">
      <c r="B110" s="48">
        <v>1</v>
      </c>
      <c r="C110" s="270" t="s">
        <v>66</v>
      </c>
      <c r="D110" s="270" t="s">
        <v>98</v>
      </c>
      <c r="E110" s="57" t="s">
        <v>2</v>
      </c>
      <c r="F110" s="274" t="s">
        <v>31</v>
      </c>
      <c r="G110" s="274">
        <v>1</v>
      </c>
      <c r="H110" s="25"/>
      <c r="I110" s="489">
        <f>'ANEXO 1'!AC112</f>
        <v>76250</v>
      </c>
      <c r="J110" s="491">
        <f>ROUND(I110*19%,2)</f>
        <v>14487.5</v>
      </c>
      <c r="K110" s="485">
        <f>ROUND(I110+J110,2)</f>
        <v>90737.5</v>
      </c>
      <c r="L110" s="485">
        <f>ROUND(K110*G110,2)</f>
        <v>90737.5</v>
      </c>
      <c r="M110" s="210"/>
      <c r="N110" s="485">
        <f>'ANEXO 2 HISTORICOS'!N112</f>
        <v>80429</v>
      </c>
      <c r="O110" s="485">
        <f>ROUND(N110*19%,2)</f>
        <v>15281.51</v>
      </c>
      <c r="P110" s="485">
        <f>ROUND(N110+O110,2)</f>
        <v>95710.51</v>
      </c>
      <c r="Q110" s="487">
        <f>ROUND(P110*G110,2)</f>
        <v>95710.51</v>
      </c>
      <c r="R110" s="211"/>
      <c r="S110" s="236">
        <f>ROUND(AVERAGE(I110),2)</f>
        <v>76250</v>
      </c>
      <c r="T110" s="485">
        <f>ROUND(S110*19%,2)</f>
        <v>14487.5</v>
      </c>
      <c r="U110" s="485">
        <f>ROUND(S110+T110,2)</f>
        <v>90737.5</v>
      </c>
      <c r="V110" s="485">
        <f>ROUND(U110*G110,2)</f>
        <v>90737.5</v>
      </c>
      <c r="W110" s="213"/>
    </row>
    <row r="111" spans="2:24" ht="41.25" thickBot="1" x14ac:dyDescent="0.25">
      <c r="B111" s="48">
        <v>2</v>
      </c>
      <c r="C111" s="271"/>
      <c r="D111" s="273"/>
      <c r="E111" s="57" t="s">
        <v>99</v>
      </c>
      <c r="F111" s="266"/>
      <c r="G111" s="266"/>
      <c r="H111" s="25"/>
      <c r="I111" s="490"/>
      <c r="J111" s="492"/>
      <c r="K111" s="486"/>
      <c r="L111" s="486"/>
      <c r="M111" s="210"/>
      <c r="N111" s="486">
        <f>'[1]ANEXO 2'!L113</f>
        <v>0</v>
      </c>
      <c r="O111" s="486"/>
      <c r="P111" s="486"/>
      <c r="Q111" s="488"/>
      <c r="R111" s="211"/>
      <c r="S111" s="237"/>
      <c r="T111" s="486"/>
      <c r="U111" s="486"/>
      <c r="V111" s="486"/>
      <c r="W111" s="213"/>
    </row>
    <row r="112" spans="2:24" ht="45.75" customHeight="1" thickBot="1" x14ac:dyDescent="0.25">
      <c r="B112" s="66"/>
      <c r="C112" s="271"/>
      <c r="D112" s="267" t="s">
        <v>112</v>
      </c>
      <c r="E112" s="268"/>
      <c r="F112" s="268"/>
      <c r="G112" s="269"/>
      <c r="H112" s="18"/>
      <c r="I112" s="213"/>
      <c r="J112" s="213"/>
      <c r="K112" s="213"/>
      <c r="L112" s="213"/>
      <c r="M112" s="228"/>
      <c r="N112" s="213"/>
      <c r="O112" s="213"/>
      <c r="P112" s="213"/>
      <c r="Q112" s="213"/>
      <c r="R112" s="229"/>
      <c r="S112" s="213"/>
      <c r="T112" s="213"/>
      <c r="U112" s="213"/>
      <c r="V112" s="213"/>
      <c r="W112" s="213"/>
    </row>
    <row r="113" spans="2:23" ht="21" thickBot="1" x14ac:dyDescent="0.25">
      <c r="B113" s="66"/>
      <c r="C113" s="271"/>
      <c r="D113" s="275"/>
      <c r="E113" s="276"/>
      <c r="F113" s="276"/>
      <c r="G113" s="276"/>
      <c r="H113" s="276"/>
      <c r="I113" s="213"/>
      <c r="J113" s="213"/>
      <c r="K113" s="213"/>
      <c r="L113" s="213"/>
      <c r="M113" s="228"/>
      <c r="N113" s="213"/>
      <c r="O113" s="213"/>
      <c r="P113" s="213"/>
      <c r="Q113" s="213"/>
      <c r="R113" s="229"/>
      <c r="S113" s="213"/>
      <c r="T113" s="213"/>
      <c r="U113" s="213"/>
      <c r="V113" s="213"/>
      <c r="W113" s="213"/>
    </row>
    <row r="114" spans="2:23" ht="45" customHeight="1" thickBot="1" x14ac:dyDescent="0.25">
      <c r="B114" s="48">
        <v>1</v>
      </c>
      <c r="C114" s="271"/>
      <c r="D114" s="277" t="s">
        <v>102</v>
      </c>
      <c r="E114" s="74" t="s">
        <v>5</v>
      </c>
      <c r="F114" s="278" t="s">
        <v>31</v>
      </c>
      <c r="G114" s="274">
        <v>1</v>
      </c>
      <c r="H114" s="25"/>
      <c r="I114" s="498">
        <f>'ANEXO 1'!AC116</f>
        <v>1225000</v>
      </c>
      <c r="J114" s="493">
        <f>ROUND(I114*19%,2)</f>
        <v>232750</v>
      </c>
      <c r="K114" s="493">
        <f>ROUND(I114+J114,2)</f>
        <v>1457750</v>
      </c>
      <c r="L114" s="493">
        <f>ROUND(K114*G114,2)</f>
        <v>1457750</v>
      </c>
      <c r="M114" s="231"/>
      <c r="N114" s="498">
        <f>'ANEXO 2 HISTORICOS'!N116</f>
        <v>1036657.21</v>
      </c>
      <c r="O114" s="493">
        <f>ROUND(N114*19%,2)</f>
        <v>196964.87</v>
      </c>
      <c r="P114" s="493">
        <f>ROUND(N114+O114,2)</f>
        <v>1233622.08</v>
      </c>
      <c r="Q114" s="493">
        <f>ROUND(P114*G114,2)</f>
        <v>1233622.08</v>
      </c>
      <c r="R114" s="229"/>
      <c r="S114" s="238">
        <f>ROUND(AVERAGE(I114,N114),2)</f>
        <v>1130828.6100000001</v>
      </c>
      <c r="T114" s="494">
        <f>ROUND(S114*19%,2)</f>
        <v>214857.44</v>
      </c>
      <c r="U114" s="494">
        <f>ROUND(S114+T114,2)</f>
        <v>1345686.05</v>
      </c>
      <c r="V114" s="494">
        <f>ROUND(U114*G114,2)</f>
        <v>1345686.05</v>
      </c>
      <c r="W114" s="213"/>
    </row>
    <row r="115" spans="2:23" ht="61.5" thickBot="1" x14ac:dyDescent="0.25">
      <c r="B115" s="48">
        <v>2</v>
      </c>
      <c r="C115" s="271"/>
      <c r="D115" s="275"/>
      <c r="E115" s="28" t="s">
        <v>6</v>
      </c>
      <c r="F115" s="279"/>
      <c r="G115" s="265"/>
      <c r="H115" s="25"/>
      <c r="I115" s="498"/>
      <c r="J115" s="493"/>
      <c r="K115" s="493"/>
      <c r="L115" s="493"/>
      <c r="M115" s="231"/>
      <c r="N115" s="498"/>
      <c r="O115" s="493"/>
      <c r="P115" s="493"/>
      <c r="Q115" s="493"/>
      <c r="R115" s="229"/>
      <c r="S115" s="239"/>
      <c r="T115" s="495"/>
      <c r="U115" s="495"/>
      <c r="V115" s="495"/>
      <c r="W115" s="213"/>
    </row>
    <row r="116" spans="2:23" ht="41.25" thickBot="1" x14ac:dyDescent="0.25">
      <c r="B116" s="48">
        <v>3</v>
      </c>
      <c r="C116" s="271"/>
      <c r="D116" s="275"/>
      <c r="E116" s="35" t="s">
        <v>67</v>
      </c>
      <c r="F116" s="279"/>
      <c r="G116" s="265"/>
      <c r="H116" s="25"/>
      <c r="I116" s="498"/>
      <c r="J116" s="493"/>
      <c r="K116" s="493"/>
      <c r="L116" s="493"/>
      <c r="M116" s="231"/>
      <c r="N116" s="498"/>
      <c r="O116" s="493"/>
      <c r="P116" s="493"/>
      <c r="Q116" s="493"/>
      <c r="R116" s="229"/>
      <c r="S116" s="239"/>
      <c r="T116" s="495"/>
      <c r="U116" s="495"/>
      <c r="V116" s="495"/>
      <c r="W116" s="213"/>
    </row>
    <row r="117" spans="2:23" ht="49.5" customHeight="1" thickBot="1" x14ac:dyDescent="0.25">
      <c r="B117" s="48">
        <v>4</v>
      </c>
      <c r="C117" s="271"/>
      <c r="D117" s="275"/>
      <c r="E117" s="35" t="s">
        <v>8</v>
      </c>
      <c r="F117" s="279"/>
      <c r="G117" s="265"/>
      <c r="H117" s="25"/>
      <c r="I117" s="498"/>
      <c r="J117" s="493"/>
      <c r="K117" s="493"/>
      <c r="L117" s="493"/>
      <c r="M117" s="231"/>
      <c r="N117" s="498"/>
      <c r="O117" s="493"/>
      <c r="P117" s="493"/>
      <c r="Q117" s="493"/>
      <c r="R117" s="229"/>
      <c r="S117" s="239"/>
      <c r="T117" s="495"/>
      <c r="U117" s="495"/>
      <c r="V117" s="495"/>
      <c r="W117" s="213"/>
    </row>
    <row r="118" spans="2:23" ht="41.25" thickBot="1" x14ac:dyDescent="0.25">
      <c r="B118" s="48">
        <v>5</v>
      </c>
      <c r="C118" s="271"/>
      <c r="D118" s="275"/>
      <c r="E118" s="35" t="s">
        <v>68</v>
      </c>
      <c r="F118" s="279"/>
      <c r="G118" s="265"/>
      <c r="H118" s="25"/>
      <c r="I118" s="498"/>
      <c r="J118" s="493"/>
      <c r="K118" s="493"/>
      <c r="L118" s="493"/>
      <c r="M118" s="231"/>
      <c r="N118" s="498"/>
      <c r="O118" s="493"/>
      <c r="P118" s="493"/>
      <c r="Q118" s="493"/>
      <c r="R118" s="229"/>
      <c r="S118" s="239"/>
      <c r="T118" s="495"/>
      <c r="U118" s="495"/>
      <c r="V118" s="495"/>
      <c r="W118" s="213"/>
    </row>
    <row r="119" spans="2:23" ht="61.5" thickBot="1" x14ac:dyDescent="0.25">
      <c r="B119" s="48">
        <v>6</v>
      </c>
      <c r="C119" s="271"/>
      <c r="D119" s="275"/>
      <c r="E119" s="35" t="s">
        <v>69</v>
      </c>
      <c r="F119" s="279"/>
      <c r="G119" s="265"/>
      <c r="H119" s="25"/>
      <c r="I119" s="498"/>
      <c r="J119" s="493"/>
      <c r="K119" s="493"/>
      <c r="L119" s="493"/>
      <c r="M119" s="231"/>
      <c r="N119" s="498"/>
      <c r="O119" s="493"/>
      <c r="P119" s="493"/>
      <c r="Q119" s="493"/>
      <c r="R119" s="229"/>
      <c r="S119" s="239"/>
      <c r="T119" s="495"/>
      <c r="U119" s="495"/>
      <c r="V119" s="495"/>
      <c r="W119" s="213"/>
    </row>
    <row r="120" spans="2:23" ht="61.5" thickBot="1" x14ac:dyDescent="0.25">
      <c r="B120" s="48">
        <v>7</v>
      </c>
      <c r="C120" s="271"/>
      <c r="D120" s="275"/>
      <c r="E120" s="35" t="s">
        <v>9</v>
      </c>
      <c r="F120" s="279"/>
      <c r="G120" s="265"/>
      <c r="H120" s="25"/>
      <c r="I120" s="498"/>
      <c r="J120" s="493"/>
      <c r="K120" s="493"/>
      <c r="L120" s="493"/>
      <c r="M120" s="231"/>
      <c r="N120" s="498"/>
      <c r="O120" s="493"/>
      <c r="P120" s="493"/>
      <c r="Q120" s="493"/>
      <c r="R120" s="229"/>
      <c r="S120" s="239"/>
      <c r="T120" s="495"/>
      <c r="U120" s="495"/>
      <c r="V120" s="495"/>
      <c r="W120" s="213"/>
    </row>
    <row r="121" spans="2:23" ht="61.5" thickBot="1" x14ac:dyDescent="0.25">
      <c r="B121" s="48">
        <v>8</v>
      </c>
      <c r="C121" s="271"/>
      <c r="D121" s="275"/>
      <c r="E121" s="74" t="s">
        <v>10</v>
      </c>
      <c r="F121" s="279"/>
      <c r="G121" s="265"/>
      <c r="H121" s="25"/>
      <c r="I121" s="498"/>
      <c r="J121" s="493"/>
      <c r="K121" s="493"/>
      <c r="L121" s="493"/>
      <c r="M121" s="231"/>
      <c r="N121" s="498"/>
      <c r="O121" s="493"/>
      <c r="P121" s="493"/>
      <c r="Q121" s="493"/>
      <c r="R121" s="229"/>
      <c r="S121" s="239"/>
      <c r="T121" s="495"/>
      <c r="U121" s="495"/>
      <c r="V121" s="495"/>
      <c r="W121" s="213"/>
    </row>
    <row r="122" spans="2:23" ht="31.5" customHeight="1" thickBot="1" x14ac:dyDescent="0.25">
      <c r="B122" s="48">
        <v>9</v>
      </c>
      <c r="C122" s="271"/>
      <c r="D122" s="275"/>
      <c r="E122" s="35" t="s">
        <v>70</v>
      </c>
      <c r="F122" s="279"/>
      <c r="G122" s="265"/>
      <c r="H122" s="25"/>
      <c r="I122" s="498"/>
      <c r="J122" s="493"/>
      <c r="K122" s="493"/>
      <c r="L122" s="493"/>
      <c r="M122" s="231"/>
      <c r="N122" s="498"/>
      <c r="O122" s="493"/>
      <c r="P122" s="493"/>
      <c r="Q122" s="493"/>
      <c r="R122" s="229"/>
      <c r="S122" s="239"/>
      <c r="T122" s="495"/>
      <c r="U122" s="495"/>
      <c r="V122" s="495"/>
      <c r="W122" s="213"/>
    </row>
    <row r="123" spans="2:23" ht="46.5" customHeight="1" thickBot="1" x14ac:dyDescent="0.25">
      <c r="B123" s="48">
        <v>10</v>
      </c>
      <c r="C123" s="271"/>
      <c r="D123" s="275"/>
      <c r="E123" s="35" t="s">
        <v>71</v>
      </c>
      <c r="F123" s="279"/>
      <c r="G123" s="265"/>
      <c r="H123" s="25"/>
      <c r="I123" s="498"/>
      <c r="J123" s="493"/>
      <c r="K123" s="493"/>
      <c r="L123" s="493"/>
      <c r="M123" s="231"/>
      <c r="N123" s="498"/>
      <c r="O123" s="493"/>
      <c r="P123" s="493"/>
      <c r="Q123" s="493"/>
      <c r="R123" s="229"/>
      <c r="S123" s="239"/>
      <c r="T123" s="495"/>
      <c r="U123" s="495"/>
      <c r="V123" s="495"/>
      <c r="W123" s="213"/>
    </row>
    <row r="124" spans="2:23" ht="41.25" thickBot="1" x14ac:dyDescent="0.25">
      <c r="B124" s="48">
        <v>11</v>
      </c>
      <c r="C124" s="271"/>
      <c r="D124" s="275"/>
      <c r="E124" s="56" t="s">
        <v>72</v>
      </c>
      <c r="F124" s="279"/>
      <c r="G124" s="265"/>
      <c r="H124" s="25"/>
      <c r="I124" s="498"/>
      <c r="J124" s="493"/>
      <c r="K124" s="493"/>
      <c r="L124" s="493"/>
      <c r="M124" s="231"/>
      <c r="N124" s="498"/>
      <c r="O124" s="493"/>
      <c r="P124" s="493"/>
      <c r="Q124" s="493"/>
      <c r="R124" s="229"/>
      <c r="S124" s="240"/>
      <c r="T124" s="496"/>
      <c r="U124" s="497"/>
      <c r="V124" s="497"/>
      <c r="W124" s="213"/>
    </row>
    <row r="125" spans="2:23" ht="21" thickBot="1" x14ac:dyDescent="0.25">
      <c r="B125" s="66"/>
      <c r="C125" s="271"/>
      <c r="D125" s="267" t="s">
        <v>109</v>
      </c>
      <c r="E125" s="268"/>
      <c r="F125" s="268"/>
      <c r="G125" s="269"/>
      <c r="H125" s="25"/>
      <c r="I125" s="213"/>
      <c r="J125" s="213"/>
      <c r="K125" s="213"/>
      <c r="L125" s="213"/>
      <c r="M125" s="228"/>
      <c r="N125" s="213"/>
      <c r="O125" s="213"/>
      <c r="P125" s="213"/>
      <c r="Q125" s="213"/>
      <c r="R125" s="229"/>
      <c r="S125" s="213"/>
      <c r="T125" s="213"/>
      <c r="U125" s="213"/>
      <c r="V125" s="213"/>
      <c r="W125" s="213"/>
    </row>
    <row r="126" spans="2:23" ht="21" thickBot="1" x14ac:dyDescent="0.25">
      <c r="B126" s="66"/>
      <c r="C126" s="271"/>
      <c r="D126" s="75"/>
      <c r="E126" s="76"/>
      <c r="F126" s="77"/>
      <c r="G126" s="88"/>
      <c r="H126" s="25"/>
      <c r="I126" s="213"/>
      <c r="J126" s="213"/>
      <c r="K126" s="213"/>
      <c r="L126" s="213"/>
      <c r="M126" s="228"/>
      <c r="N126" s="213"/>
      <c r="O126" s="213"/>
      <c r="P126" s="213"/>
      <c r="Q126" s="213"/>
      <c r="R126" s="229"/>
      <c r="S126" s="213"/>
      <c r="T126" s="213"/>
      <c r="U126" s="213"/>
      <c r="V126" s="213"/>
      <c r="W126" s="213"/>
    </row>
    <row r="127" spans="2:23" ht="36" customHeight="1" thickBot="1" x14ac:dyDescent="0.25">
      <c r="B127" s="48">
        <v>1</v>
      </c>
      <c r="C127" s="271"/>
      <c r="D127" s="264" t="s">
        <v>103</v>
      </c>
      <c r="E127" s="56" t="s">
        <v>16</v>
      </c>
      <c r="F127" s="48" t="s">
        <v>31</v>
      </c>
      <c r="G127" s="48">
        <v>1</v>
      </c>
      <c r="H127" s="25"/>
      <c r="I127" s="233">
        <f>'ANEXO 1'!AC129</f>
        <v>26500</v>
      </c>
      <c r="J127" s="225">
        <f>ROUND(I127*19%,2)</f>
        <v>5035</v>
      </c>
      <c r="K127" s="225">
        <f>ROUND(I127+J127,2)</f>
        <v>31535</v>
      </c>
      <c r="L127" s="225">
        <f>ROUND(K127*G127,2)</f>
        <v>31535</v>
      </c>
      <c r="M127" s="210"/>
      <c r="N127" s="233">
        <f>'ANEXO 2 HISTORICOS'!N129</f>
        <v>22343.21</v>
      </c>
      <c r="O127" s="225">
        <f>ROUND(N127*19%,2)</f>
        <v>4245.21</v>
      </c>
      <c r="P127" s="225">
        <f>ROUND(N127+O127,2)</f>
        <v>26588.42</v>
      </c>
      <c r="Q127" s="226">
        <f>ROUND(P127*G127,2)</f>
        <v>26588.42</v>
      </c>
      <c r="R127" s="211"/>
      <c r="S127" s="225">
        <f>ROUND(AVERAGE(I127,N127),2)</f>
        <v>24421.61</v>
      </c>
      <c r="T127" s="225">
        <f t="shared" ref="T127:T151" si="19">ROUND(S127*19%,2)</f>
        <v>4640.1099999999997</v>
      </c>
      <c r="U127" s="225">
        <f t="shared" ref="U127" si="20">ROUND(S127+T127,2)</f>
        <v>29061.72</v>
      </c>
      <c r="V127" s="226">
        <f t="shared" ref="V127" si="21">ROUND(U127*G127,2)</f>
        <v>29061.72</v>
      </c>
      <c r="W127" s="213"/>
    </row>
    <row r="128" spans="2:23" ht="36" customHeight="1" thickBot="1" x14ac:dyDescent="0.25">
      <c r="B128" s="48">
        <v>2</v>
      </c>
      <c r="C128" s="271"/>
      <c r="D128" s="265"/>
      <c r="E128" s="56" t="s">
        <v>100</v>
      </c>
      <c r="F128" s="48" t="s">
        <v>31</v>
      </c>
      <c r="G128" s="48">
        <v>1</v>
      </c>
      <c r="H128" s="25"/>
      <c r="I128" s="233">
        <f>'ANEXO 1'!AC130</f>
        <v>8350</v>
      </c>
      <c r="J128" s="225">
        <f t="shared" ref="J128:J151" si="22">ROUND(I128*19%,2)</f>
        <v>1586.5</v>
      </c>
      <c r="K128" s="225">
        <f t="shared" ref="K128:K151" si="23">ROUND(I128+J128,2)</f>
        <v>9936.5</v>
      </c>
      <c r="L128" s="225">
        <f t="shared" ref="L128:L151" si="24">ROUND(K128*G128,2)</f>
        <v>9936.5</v>
      </c>
      <c r="M128" s="210"/>
      <c r="N128" s="233">
        <f>'ANEXO 2 HISTORICOS'!N130</f>
        <v>6530.84</v>
      </c>
      <c r="O128" s="225">
        <f t="shared" ref="O128:O151" si="25">ROUND(N128*19%,2)</f>
        <v>1240.8599999999999</v>
      </c>
      <c r="P128" s="225">
        <f t="shared" ref="P128:P151" si="26">ROUND(N128+O128,2)</f>
        <v>7771.7</v>
      </c>
      <c r="Q128" s="226">
        <f t="shared" ref="Q128:Q151" si="27">ROUND(P128*G128,2)</f>
        <v>7771.7</v>
      </c>
      <c r="R128" s="211"/>
      <c r="S128" s="225">
        <f>ROUND(AVERAGE(I128,N128),2)</f>
        <v>7440.42</v>
      </c>
      <c r="T128" s="225">
        <f t="shared" si="19"/>
        <v>1413.68</v>
      </c>
      <c r="U128" s="225">
        <f t="shared" ref="U128:U151" si="28">ROUND(S128+T128,2)</f>
        <v>8854.1</v>
      </c>
      <c r="V128" s="226">
        <f t="shared" ref="V128:V151" si="29">ROUND(U128*G128,2)</f>
        <v>8854.1</v>
      </c>
      <c r="W128" s="213"/>
    </row>
    <row r="129" spans="2:23" ht="36" customHeight="1" thickBot="1" x14ac:dyDescent="0.25">
      <c r="B129" s="48">
        <v>3</v>
      </c>
      <c r="C129" s="271"/>
      <c r="D129" s="265"/>
      <c r="E129" s="35" t="s">
        <v>73</v>
      </c>
      <c r="F129" s="48" t="s">
        <v>31</v>
      </c>
      <c r="G129" s="48">
        <v>1</v>
      </c>
      <c r="H129" s="25"/>
      <c r="I129" s="233">
        <f>'ANEXO 1'!AC131</f>
        <v>7750</v>
      </c>
      <c r="J129" s="225">
        <f t="shared" si="22"/>
        <v>1472.5</v>
      </c>
      <c r="K129" s="225">
        <f t="shared" si="23"/>
        <v>9222.5</v>
      </c>
      <c r="L129" s="225">
        <f t="shared" si="24"/>
        <v>9222.5</v>
      </c>
      <c r="M129" s="210"/>
      <c r="N129" s="233">
        <f>'ANEXO 2 HISTORICOS'!N131</f>
        <v>5270.79</v>
      </c>
      <c r="O129" s="225">
        <f t="shared" si="25"/>
        <v>1001.45</v>
      </c>
      <c r="P129" s="225">
        <f t="shared" si="26"/>
        <v>6272.24</v>
      </c>
      <c r="Q129" s="226">
        <f t="shared" si="27"/>
        <v>6272.24</v>
      </c>
      <c r="R129" s="211"/>
      <c r="S129" s="225">
        <f>ROUND(AVERAGE(I129,N129),2)</f>
        <v>6510.4</v>
      </c>
      <c r="T129" s="225">
        <f t="shared" si="19"/>
        <v>1236.98</v>
      </c>
      <c r="U129" s="225">
        <f t="shared" si="28"/>
        <v>7747.38</v>
      </c>
      <c r="V129" s="226">
        <f t="shared" si="29"/>
        <v>7747.38</v>
      </c>
      <c r="W129" s="213"/>
    </row>
    <row r="130" spans="2:23" ht="36" customHeight="1" thickBot="1" x14ac:dyDescent="0.25">
      <c r="B130" s="48">
        <v>4</v>
      </c>
      <c r="C130" s="271"/>
      <c r="D130" s="265"/>
      <c r="E130" s="35" t="s">
        <v>17</v>
      </c>
      <c r="F130" s="48" t="s">
        <v>31</v>
      </c>
      <c r="G130" s="48">
        <v>1</v>
      </c>
      <c r="H130" s="25"/>
      <c r="I130" s="233">
        <f>'ANEXO 1'!AC132</f>
        <v>13000</v>
      </c>
      <c r="J130" s="225">
        <f t="shared" si="22"/>
        <v>2470</v>
      </c>
      <c r="K130" s="225">
        <f t="shared" si="23"/>
        <v>15470</v>
      </c>
      <c r="L130" s="225">
        <f t="shared" si="24"/>
        <v>15470</v>
      </c>
      <c r="M130" s="210"/>
      <c r="N130" s="225">
        <f>'ANEXO 2 HISTORICOS'!N132</f>
        <v>15697.62</v>
      </c>
      <c r="O130" s="225">
        <f t="shared" si="25"/>
        <v>2982.55</v>
      </c>
      <c r="P130" s="225">
        <f t="shared" si="26"/>
        <v>18680.169999999998</v>
      </c>
      <c r="Q130" s="226">
        <f t="shared" si="27"/>
        <v>18680.169999999998</v>
      </c>
      <c r="R130" s="211"/>
      <c r="S130" s="225">
        <f>ROUND(AVERAGE(I130),2)</f>
        <v>13000</v>
      </c>
      <c r="T130" s="225">
        <f t="shared" si="19"/>
        <v>2470</v>
      </c>
      <c r="U130" s="225">
        <f t="shared" si="28"/>
        <v>15470</v>
      </c>
      <c r="V130" s="226">
        <f t="shared" si="29"/>
        <v>15470</v>
      </c>
      <c r="W130" s="213"/>
    </row>
    <row r="131" spans="2:23" ht="36" customHeight="1" thickBot="1" x14ac:dyDescent="0.25">
      <c r="B131" s="48">
        <v>5</v>
      </c>
      <c r="C131" s="271"/>
      <c r="D131" s="265"/>
      <c r="E131" s="35" t="s">
        <v>74</v>
      </c>
      <c r="F131" s="48" t="s">
        <v>31</v>
      </c>
      <c r="G131" s="48">
        <v>1</v>
      </c>
      <c r="H131" s="25"/>
      <c r="I131" s="233">
        <f>'ANEXO 1'!AC133</f>
        <v>7050</v>
      </c>
      <c r="J131" s="225">
        <f t="shared" si="22"/>
        <v>1339.5</v>
      </c>
      <c r="K131" s="225">
        <f t="shared" si="23"/>
        <v>8389.5</v>
      </c>
      <c r="L131" s="225">
        <f t="shared" si="24"/>
        <v>8389.5</v>
      </c>
      <c r="M131" s="210"/>
      <c r="N131" s="233">
        <f>'ANEXO 2 HISTORICOS'!N133</f>
        <v>4010.73</v>
      </c>
      <c r="O131" s="225">
        <f t="shared" si="25"/>
        <v>762.04</v>
      </c>
      <c r="P131" s="225">
        <f t="shared" si="26"/>
        <v>4772.7700000000004</v>
      </c>
      <c r="Q131" s="226">
        <f t="shared" si="27"/>
        <v>4772.7700000000004</v>
      </c>
      <c r="R131" s="211"/>
      <c r="S131" s="225">
        <f>ROUND(AVERAGE(I131,N131),2)</f>
        <v>5530.37</v>
      </c>
      <c r="T131" s="225">
        <f t="shared" si="19"/>
        <v>1050.77</v>
      </c>
      <c r="U131" s="225">
        <f t="shared" si="28"/>
        <v>6581.14</v>
      </c>
      <c r="V131" s="226">
        <f t="shared" si="29"/>
        <v>6581.14</v>
      </c>
      <c r="W131" s="213"/>
    </row>
    <row r="132" spans="2:23" ht="36" customHeight="1" thickBot="1" x14ac:dyDescent="0.25">
      <c r="B132" s="48">
        <v>6</v>
      </c>
      <c r="C132" s="271"/>
      <c r="D132" s="265"/>
      <c r="E132" s="35" t="s">
        <v>75</v>
      </c>
      <c r="F132" s="48" t="s">
        <v>31</v>
      </c>
      <c r="G132" s="48">
        <v>1</v>
      </c>
      <c r="H132" s="25"/>
      <c r="I132" s="233">
        <f>'ANEXO 1'!AC134</f>
        <v>7100</v>
      </c>
      <c r="J132" s="225">
        <f t="shared" si="22"/>
        <v>1349</v>
      </c>
      <c r="K132" s="225">
        <f t="shared" si="23"/>
        <v>8449</v>
      </c>
      <c r="L132" s="225">
        <f t="shared" si="24"/>
        <v>8449</v>
      </c>
      <c r="M132" s="210"/>
      <c r="N132" s="233">
        <f>'ANEXO 2 HISTORICOS'!N134</f>
        <v>4125.4799999999996</v>
      </c>
      <c r="O132" s="225">
        <f t="shared" si="25"/>
        <v>783.84</v>
      </c>
      <c r="P132" s="225">
        <f t="shared" si="26"/>
        <v>4909.32</v>
      </c>
      <c r="Q132" s="226">
        <f t="shared" si="27"/>
        <v>4909.32</v>
      </c>
      <c r="R132" s="211"/>
      <c r="S132" s="225">
        <f>ROUND(AVERAGE(I132,N132),2)</f>
        <v>5612.74</v>
      </c>
      <c r="T132" s="225">
        <f t="shared" si="19"/>
        <v>1066.42</v>
      </c>
      <c r="U132" s="225">
        <f t="shared" si="28"/>
        <v>6679.16</v>
      </c>
      <c r="V132" s="226">
        <f t="shared" si="29"/>
        <v>6679.16</v>
      </c>
      <c r="W132" s="213"/>
    </row>
    <row r="133" spans="2:23" ht="36" customHeight="1" thickBot="1" x14ac:dyDescent="0.25">
      <c r="B133" s="48">
        <v>7</v>
      </c>
      <c r="C133" s="271"/>
      <c r="D133" s="265"/>
      <c r="E133" s="35" t="s">
        <v>76</v>
      </c>
      <c r="F133" s="48" t="s">
        <v>31</v>
      </c>
      <c r="G133" s="48">
        <v>1</v>
      </c>
      <c r="H133" s="25"/>
      <c r="I133" s="233">
        <f>'ANEXO 1'!AC135</f>
        <v>7500</v>
      </c>
      <c r="J133" s="225">
        <f t="shared" si="22"/>
        <v>1425</v>
      </c>
      <c r="K133" s="225">
        <f t="shared" si="23"/>
        <v>8925</v>
      </c>
      <c r="L133" s="225">
        <f t="shared" si="24"/>
        <v>8925</v>
      </c>
      <c r="M133" s="210"/>
      <c r="N133" s="233">
        <f>'ANEXO 2 HISTORICOS'!N135</f>
        <v>4812.88</v>
      </c>
      <c r="O133" s="225">
        <f t="shared" si="25"/>
        <v>914.45</v>
      </c>
      <c r="P133" s="225">
        <f t="shared" si="26"/>
        <v>5727.33</v>
      </c>
      <c r="Q133" s="226">
        <f t="shared" si="27"/>
        <v>5727.33</v>
      </c>
      <c r="R133" s="211"/>
      <c r="S133" s="225">
        <f>ROUND(AVERAGE(I133,N133),2)</f>
        <v>6156.44</v>
      </c>
      <c r="T133" s="225">
        <f t="shared" si="19"/>
        <v>1169.72</v>
      </c>
      <c r="U133" s="225">
        <f t="shared" si="28"/>
        <v>7326.16</v>
      </c>
      <c r="V133" s="226">
        <f t="shared" si="29"/>
        <v>7326.16</v>
      </c>
      <c r="W133" s="213"/>
    </row>
    <row r="134" spans="2:23" ht="36" customHeight="1" thickBot="1" x14ac:dyDescent="0.25">
      <c r="B134" s="48">
        <v>8</v>
      </c>
      <c r="C134" s="271"/>
      <c r="D134" s="265"/>
      <c r="E134" s="78" t="s">
        <v>101</v>
      </c>
      <c r="F134" s="48" t="s">
        <v>31</v>
      </c>
      <c r="G134" s="48">
        <v>1</v>
      </c>
      <c r="H134" s="25"/>
      <c r="I134" s="233">
        <f>'ANEXO 1'!AC136</f>
        <v>6600</v>
      </c>
      <c r="J134" s="225">
        <f t="shared" si="22"/>
        <v>1254</v>
      </c>
      <c r="K134" s="225">
        <f t="shared" si="23"/>
        <v>7854</v>
      </c>
      <c r="L134" s="225">
        <f t="shared" si="24"/>
        <v>7854</v>
      </c>
      <c r="M134" s="210"/>
      <c r="N134" s="233">
        <f>'ANEXO 2 HISTORICOS'!N136</f>
        <v>3208.59</v>
      </c>
      <c r="O134" s="225">
        <f t="shared" si="25"/>
        <v>609.63</v>
      </c>
      <c r="P134" s="225">
        <f t="shared" si="26"/>
        <v>3818.22</v>
      </c>
      <c r="Q134" s="226">
        <f t="shared" si="27"/>
        <v>3818.22</v>
      </c>
      <c r="R134" s="211"/>
      <c r="S134" s="225">
        <f>ROUND(AVERAGE(I134,N134),2)</f>
        <v>4904.3</v>
      </c>
      <c r="T134" s="225">
        <f t="shared" si="19"/>
        <v>931.82</v>
      </c>
      <c r="U134" s="225">
        <f t="shared" si="28"/>
        <v>5836.12</v>
      </c>
      <c r="V134" s="226">
        <f t="shared" si="29"/>
        <v>5836.12</v>
      </c>
      <c r="W134" s="213"/>
    </row>
    <row r="135" spans="2:23" ht="36" customHeight="1" thickBot="1" x14ac:dyDescent="0.25">
      <c r="B135" s="48">
        <v>9</v>
      </c>
      <c r="C135" s="271"/>
      <c r="D135" s="265"/>
      <c r="E135" s="35" t="s">
        <v>77</v>
      </c>
      <c r="F135" s="48" t="s">
        <v>31</v>
      </c>
      <c r="G135" s="48">
        <v>1</v>
      </c>
      <c r="H135" s="25"/>
      <c r="I135" s="233">
        <f>'ANEXO 1'!AC137</f>
        <v>11450</v>
      </c>
      <c r="J135" s="225">
        <f t="shared" si="22"/>
        <v>2175.5</v>
      </c>
      <c r="K135" s="225">
        <f t="shared" si="23"/>
        <v>13625.5</v>
      </c>
      <c r="L135" s="225">
        <f t="shared" si="24"/>
        <v>13625.5</v>
      </c>
      <c r="M135" s="210"/>
      <c r="N135" s="225">
        <f>'ANEXO 2 HISTORICOS'!N137</f>
        <v>12374.29</v>
      </c>
      <c r="O135" s="225">
        <f t="shared" si="25"/>
        <v>2351.12</v>
      </c>
      <c r="P135" s="225">
        <f t="shared" si="26"/>
        <v>14725.41</v>
      </c>
      <c r="Q135" s="226">
        <f t="shared" si="27"/>
        <v>14725.41</v>
      </c>
      <c r="R135" s="211"/>
      <c r="S135" s="225">
        <f>ROUND(AVERAGE(I135),2)</f>
        <v>11450</v>
      </c>
      <c r="T135" s="225">
        <f t="shared" si="19"/>
        <v>2175.5</v>
      </c>
      <c r="U135" s="225">
        <f t="shared" si="28"/>
        <v>13625.5</v>
      </c>
      <c r="V135" s="226">
        <f t="shared" si="29"/>
        <v>13625.5</v>
      </c>
      <c r="W135" s="213"/>
    </row>
    <row r="136" spans="2:23" ht="36" customHeight="1" thickBot="1" x14ac:dyDescent="0.25">
      <c r="B136" s="48">
        <v>10</v>
      </c>
      <c r="C136" s="271"/>
      <c r="D136" s="265"/>
      <c r="E136" s="35" t="s">
        <v>78</v>
      </c>
      <c r="F136" s="48" t="s">
        <v>31</v>
      </c>
      <c r="G136" s="48">
        <v>1</v>
      </c>
      <c r="H136" s="25"/>
      <c r="I136" s="233">
        <f>'ANEXO 1'!AC138</f>
        <v>6600</v>
      </c>
      <c r="J136" s="225">
        <f t="shared" si="22"/>
        <v>1254</v>
      </c>
      <c r="K136" s="225">
        <f t="shared" si="23"/>
        <v>7854</v>
      </c>
      <c r="L136" s="225">
        <f t="shared" si="24"/>
        <v>7854</v>
      </c>
      <c r="M136" s="210"/>
      <c r="N136" s="233">
        <f>'ANEXO 2 HISTORICOS'!N138</f>
        <v>3208.59</v>
      </c>
      <c r="O136" s="225">
        <f t="shared" si="25"/>
        <v>609.63</v>
      </c>
      <c r="P136" s="225">
        <f t="shared" si="26"/>
        <v>3818.22</v>
      </c>
      <c r="Q136" s="226">
        <f t="shared" si="27"/>
        <v>3818.22</v>
      </c>
      <c r="R136" s="211"/>
      <c r="S136" s="225">
        <f>ROUND(AVERAGE(I136,N136),2)</f>
        <v>4904.3</v>
      </c>
      <c r="T136" s="225">
        <f t="shared" si="19"/>
        <v>931.82</v>
      </c>
      <c r="U136" s="225">
        <f t="shared" si="28"/>
        <v>5836.12</v>
      </c>
      <c r="V136" s="226">
        <f t="shared" si="29"/>
        <v>5836.12</v>
      </c>
      <c r="W136" s="213"/>
    </row>
    <row r="137" spans="2:23" ht="36" customHeight="1" thickBot="1" x14ac:dyDescent="0.25">
      <c r="B137" s="48">
        <v>11</v>
      </c>
      <c r="C137" s="271"/>
      <c r="D137" s="265"/>
      <c r="E137" s="35" t="s">
        <v>79</v>
      </c>
      <c r="F137" s="48" t="s">
        <v>31</v>
      </c>
      <c r="G137" s="48">
        <v>1</v>
      </c>
      <c r="H137" s="25"/>
      <c r="I137" s="233">
        <f>'ANEXO 1'!AC139</f>
        <v>19750</v>
      </c>
      <c r="J137" s="225">
        <f t="shared" si="22"/>
        <v>3752.5</v>
      </c>
      <c r="K137" s="225">
        <f t="shared" si="23"/>
        <v>23502.5</v>
      </c>
      <c r="L137" s="225">
        <f t="shared" si="24"/>
        <v>23502.5</v>
      </c>
      <c r="M137" s="210"/>
      <c r="N137" s="233">
        <f>'ANEXO 2 HISTORICOS'!N139</f>
        <v>18905.13</v>
      </c>
      <c r="O137" s="225">
        <f t="shared" si="25"/>
        <v>3591.97</v>
      </c>
      <c r="P137" s="225">
        <f t="shared" si="26"/>
        <v>22497.1</v>
      </c>
      <c r="Q137" s="226">
        <f t="shared" si="27"/>
        <v>22497.1</v>
      </c>
      <c r="R137" s="211"/>
      <c r="S137" s="225">
        <f>ROUND(AVERAGE(I137,N137),2)</f>
        <v>19327.57</v>
      </c>
      <c r="T137" s="225">
        <f t="shared" si="19"/>
        <v>3672.24</v>
      </c>
      <c r="U137" s="225">
        <f t="shared" si="28"/>
        <v>22999.81</v>
      </c>
      <c r="V137" s="226">
        <f t="shared" si="29"/>
        <v>22999.81</v>
      </c>
      <c r="W137" s="213"/>
    </row>
    <row r="138" spans="2:23" ht="36" customHeight="1" thickBot="1" x14ac:dyDescent="0.25">
      <c r="B138" s="48">
        <v>12</v>
      </c>
      <c r="C138" s="271"/>
      <c r="D138" s="265"/>
      <c r="E138" s="35" t="s">
        <v>80</v>
      </c>
      <c r="F138" s="48" t="s">
        <v>31</v>
      </c>
      <c r="G138" s="48">
        <v>1</v>
      </c>
      <c r="H138" s="25"/>
      <c r="I138" s="233">
        <f>'ANEXO 1'!AC140</f>
        <v>7500</v>
      </c>
      <c r="J138" s="225">
        <f t="shared" si="22"/>
        <v>1425</v>
      </c>
      <c r="K138" s="225">
        <f t="shared" si="23"/>
        <v>8925</v>
      </c>
      <c r="L138" s="225">
        <f t="shared" si="24"/>
        <v>8925</v>
      </c>
      <c r="M138" s="210"/>
      <c r="N138" s="233">
        <f>'ANEXO 2 HISTORICOS'!N140</f>
        <v>4812.88</v>
      </c>
      <c r="O138" s="225">
        <f t="shared" si="25"/>
        <v>914.45</v>
      </c>
      <c r="P138" s="225">
        <f t="shared" si="26"/>
        <v>5727.33</v>
      </c>
      <c r="Q138" s="226">
        <f t="shared" si="27"/>
        <v>5727.33</v>
      </c>
      <c r="R138" s="211"/>
      <c r="S138" s="225">
        <f>ROUND(AVERAGE(I138,N138),2)</f>
        <v>6156.44</v>
      </c>
      <c r="T138" s="225">
        <f t="shared" si="19"/>
        <v>1169.72</v>
      </c>
      <c r="U138" s="225">
        <f t="shared" si="28"/>
        <v>7326.16</v>
      </c>
      <c r="V138" s="226">
        <f t="shared" si="29"/>
        <v>7326.16</v>
      </c>
      <c r="W138" s="213"/>
    </row>
    <row r="139" spans="2:23" ht="36" customHeight="1" thickBot="1" x14ac:dyDescent="0.25">
      <c r="B139" s="48">
        <v>13</v>
      </c>
      <c r="C139" s="271"/>
      <c r="D139" s="265"/>
      <c r="E139" s="35" t="s">
        <v>81</v>
      </c>
      <c r="F139" s="48" t="s">
        <v>31</v>
      </c>
      <c r="G139" s="48">
        <v>1</v>
      </c>
      <c r="H139" s="25"/>
      <c r="I139" s="233">
        <f>'ANEXO 1'!AC141</f>
        <v>6600</v>
      </c>
      <c r="J139" s="225">
        <f t="shared" si="22"/>
        <v>1254</v>
      </c>
      <c r="K139" s="225">
        <f t="shared" si="23"/>
        <v>7854</v>
      </c>
      <c r="L139" s="225">
        <f t="shared" si="24"/>
        <v>7854</v>
      </c>
      <c r="M139" s="210"/>
      <c r="N139" s="233">
        <f>'ANEXO 2 HISTORICOS'!N141</f>
        <v>3208.59</v>
      </c>
      <c r="O139" s="225">
        <f t="shared" si="25"/>
        <v>609.63</v>
      </c>
      <c r="P139" s="225">
        <f t="shared" si="26"/>
        <v>3818.22</v>
      </c>
      <c r="Q139" s="226">
        <f t="shared" si="27"/>
        <v>3818.22</v>
      </c>
      <c r="R139" s="211"/>
      <c r="S139" s="225">
        <f>ROUND(AVERAGE(I139,N139),2)</f>
        <v>4904.3</v>
      </c>
      <c r="T139" s="225">
        <f t="shared" si="19"/>
        <v>931.82</v>
      </c>
      <c r="U139" s="225">
        <f t="shared" si="28"/>
        <v>5836.12</v>
      </c>
      <c r="V139" s="226">
        <f t="shared" si="29"/>
        <v>5836.12</v>
      </c>
      <c r="W139" s="213"/>
    </row>
    <row r="140" spans="2:23" ht="36" customHeight="1" thickBot="1" x14ac:dyDescent="0.25">
      <c r="B140" s="48">
        <v>14</v>
      </c>
      <c r="C140" s="271"/>
      <c r="D140" s="265"/>
      <c r="E140" s="35" t="s">
        <v>82</v>
      </c>
      <c r="F140" s="48" t="s">
        <v>31</v>
      </c>
      <c r="G140" s="48">
        <v>1</v>
      </c>
      <c r="H140" s="25"/>
      <c r="I140" s="233">
        <f>'ANEXO 1'!AC142</f>
        <v>7750</v>
      </c>
      <c r="J140" s="225">
        <f t="shared" si="22"/>
        <v>1472.5</v>
      </c>
      <c r="K140" s="225">
        <f t="shared" si="23"/>
        <v>9222.5</v>
      </c>
      <c r="L140" s="225">
        <f t="shared" si="24"/>
        <v>9222.5</v>
      </c>
      <c r="M140" s="210"/>
      <c r="N140" s="233">
        <f>'ANEXO 2 HISTORICOS'!N142</f>
        <v>5270.79</v>
      </c>
      <c r="O140" s="225">
        <f t="shared" si="25"/>
        <v>1001.45</v>
      </c>
      <c r="P140" s="225">
        <f t="shared" si="26"/>
        <v>6272.24</v>
      </c>
      <c r="Q140" s="226">
        <f t="shared" si="27"/>
        <v>6272.24</v>
      </c>
      <c r="R140" s="211"/>
      <c r="S140" s="225">
        <f>ROUND(AVERAGE(I140,N140),2)</f>
        <v>6510.4</v>
      </c>
      <c r="T140" s="225">
        <f t="shared" si="19"/>
        <v>1236.98</v>
      </c>
      <c r="U140" s="225">
        <f t="shared" si="28"/>
        <v>7747.38</v>
      </c>
      <c r="V140" s="226">
        <f t="shared" si="29"/>
        <v>7747.38</v>
      </c>
      <c r="W140" s="213"/>
    </row>
    <row r="141" spans="2:23" ht="36" customHeight="1" thickBot="1" x14ac:dyDescent="0.25">
      <c r="B141" s="48">
        <v>15</v>
      </c>
      <c r="C141" s="271"/>
      <c r="D141" s="265"/>
      <c r="E141" s="35" t="s">
        <v>83</v>
      </c>
      <c r="F141" s="48" t="s">
        <v>31</v>
      </c>
      <c r="G141" s="48">
        <v>1</v>
      </c>
      <c r="H141" s="25"/>
      <c r="I141" s="233">
        <f>'ANEXO 1'!AC143</f>
        <v>7750</v>
      </c>
      <c r="J141" s="225">
        <f t="shared" si="22"/>
        <v>1472.5</v>
      </c>
      <c r="K141" s="225">
        <f t="shared" si="23"/>
        <v>9222.5</v>
      </c>
      <c r="L141" s="225">
        <f t="shared" si="24"/>
        <v>9222.5</v>
      </c>
      <c r="M141" s="210"/>
      <c r="N141" s="233">
        <f>'ANEXO 2 HISTORICOS'!N143</f>
        <v>5270.79</v>
      </c>
      <c r="O141" s="225">
        <f t="shared" si="25"/>
        <v>1001.45</v>
      </c>
      <c r="P141" s="225">
        <f t="shared" si="26"/>
        <v>6272.24</v>
      </c>
      <c r="Q141" s="226">
        <f t="shared" si="27"/>
        <v>6272.24</v>
      </c>
      <c r="R141" s="211"/>
      <c r="S141" s="225">
        <f>ROUND(AVERAGE(I141,N141),2)</f>
        <v>6510.4</v>
      </c>
      <c r="T141" s="225">
        <f t="shared" si="19"/>
        <v>1236.98</v>
      </c>
      <c r="U141" s="225">
        <f t="shared" si="28"/>
        <v>7747.38</v>
      </c>
      <c r="V141" s="226">
        <f t="shared" si="29"/>
        <v>7747.38</v>
      </c>
      <c r="W141" s="213"/>
    </row>
    <row r="142" spans="2:23" ht="36" customHeight="1" thickBot="1" x14ac:dyDescent="0.25">
      <c r="B142" s="48">
        <v>16</v>
      </c>
      <c r="C142" s="271"/>
      <c r="D142" s="265"/>
      <c r="E142" s="35" t="s">
        <v>84</v>
      </c>
      <c r="F142" s="48" t="s">
        <v>31</v>
      </c>
      <c r="G142" s="48">
        <v>1</v>
      </c>
      <c r="H142" s="25"/>
      <c r="I142" s="233">
        <f>'ANEXO 1'!AC144</f>
        <v>8350</v>
      </c>
      <c r="J142" s="225">
        <f t="shared" si="22"/>
        <v>1586.5</v>
      </c>
      <c r="K142" s="225">
        <f t="shared" si="23"/>
        <v>9936.5</v>
      </c>
      <c r="L142" s="225">
        <f t="shared" si="24"/>
        <v>9936.5</v>
      </c>
      <c r="M142" s="210"/>
      <c r="N142" s="233">
        <f>'ANEXO 2 HISTORICOS'!N144</f>
        <v>6530.84</v>
      </c>
      <c r="O142" s="225">
        <f t="shared" si="25"/>
        <v>1240.8599999999999</v>
      </c>
      <c r="P142" s="225">
        <f t="shared" si="26"/>
        <v>7771.7</v>
      </c>
      <c r="Q142" s="226">
        <f t="shared" si="27"/>
        <v>7771.7</v>
      </c>
      <c r="R142" s="211"/>
      <c r="S142" s="225">
        <f>ROUND(AVERAGE(I142,N142),2)</f>
        <v>7440.42</v>
      </c>
      <c r="T142" s="225">
        <f t="shared" si="19"/>
        <v>1413.68</v>
      </c>
      <c r="U142" s="225">
        <f t="shared" si="28"/>
        <v>8854.1</v>
      </c>
      <c r="V142" s="226">
        <f t="shared" si="29"/>
        <v>8854.1</v>
      </c>
      <c r="W142" s="213"/>
    </row>
    <row r="143" spans="2:23" ht="36" customHeight="1" thickBot="1" x14ac:dyDescent="0.25">
      <c r="B143" s="48">
        <v>17</v>
      </c>
      <c r="C143" s="271"/>
      <c r="D143" s="265"/>
      <c r="E143" s="35" t="s">
        <v>47</v>
      </c>
      <c r="F143" s="48" t="s">
        <v>31</v>
      </c>
      <c r="G143" s="48">
        <v>1</v>
      </c>
      <c r="H143" s="25"/>
      <c r="I143" s="233">
        <f>'ANEXO 1'!AC145</f>
        <v>7750</v>
      </c>
      <c r="J143" s="225">
        <f t="shared" si="22"/>
        <v>1472.5</v>
      </c>
      <c r="K143" s="225">
        <f t="shared" si="23"/>
        <v>9222.5</v>
      </c>
      <c r="L143" s="225">
        <f t="shared" si="24"/>
        <v>9222.5</v>
      </c>
      <c r="M143" s="210"/>
      <c r="N143" s="233">
        <f>'ANEXO 2 HISTORICOS'!N145</f>
        <v>5270.79</v>
      </c>
      <c r="O143" s="225">
        <f t="shared" si="25"/>
        <v>1001.45</v>
      </c>
      <c r="P143" s="225">
        <f t="shared" si="26"/>
        <v>6272.24</v>
      </c>
      <c r="Q143" s="226">
        <f t="shared" si="27"/>
        <v>6272.24</v>
      </c>
      <c r="R143" s="211"/>
      <c r="S143" s="225">
        <f>ROUND(AVERAGE(I143,N143),2)</f>
        <v>6510.4</v>
      </c>
      <c r="T143" s="225">
        <f t="shared" si="19"/>
        <v>1236.98</v>
      </c>
      <c r="U143" s="225">
        <f t="shared" si="28"/>
        <v>7747.38</v>
      </c>
      <c r="V143" s="226">
        <f t="shared" si="29"/>
        <v>7747.38</v>
      </c>
      <c r="W143" s="213"/>
    </row>
    <row r="144" spans="2:23" ht="36" customHeight="1" thickBot="1" x14ac:dyDescent="0.25">
      <c r="B144" s="48">
        <v>18</v>
      </c>
      <c r="C144" s="271"/>
      <c r="D144" s="265"/>
      <c r="E144" s="35" t="s">
        <v>85</v>
      </c>
      <c r="F144" s="48" t="s">
        <v>31</v>
      </c>
      <c r="G144" s="48">
        <v>1</v>
      </c>
      <c r="H144" s="25"/>
      <c r="I144" s="233">
        <f>'ANEXO 1'!AC146</f>
        <v>7600</v>
      </c>
      <c r="J144" s="225">
        <f t="shared" si="22"/>
        <v>1444</v>
      </c>
      <c r="K144" s="225">
        <f t="shared" si="23"/>
        <v>9044</v>
      </c>
      <c r="L144" s="225">
        <f t="shared" si="24"/>
        <v>9044</v>
      </c>
      <c r="M144" s="210"/>
      <c r="N144" s="233">
        <f>'ANEXO 2 HISTORICOS'!N146</f>
        <v>5041.3</v>
      </c>
      <c r="O144" s="225">
        <f t="shared" si="25"/>
        <v>957.85</v>
      </c>
      <c r="P144" s="225">
        <f t="shared" si="26"/>
        <v>5999.15</v>
      </c>
      <c r="Q144" s="226">
        <f t="shared" si="27"/>
        <v>5999.15</v>
      </c>
      <c r="R144" s="211"/>
      <c r="S144" s="225">
        <f>ROUND(AVERAGE(I144,N144),2)</f>
        <v>6320.65</v>
      </c>
      <c r="T144" s="225">
        <f t="shared" si="19"/>
        <v>1200.92</v>
      </c>
      <c r="U144" s="225">
        <f t="shared" si="28"/>
        <v>7521.57</v>
      </c>
      <c r="V144" s="226">
        <f t="shared" si="29"/>
        <v>7521.57</v>
      </c>
      <c r="W144" s="213"/>
    </row>
    <row r="145" spans="2:23" ht="36" customHeight="1" thickBot="1" x14ac:dyDescent="0.25">
      <c r="B145" s="48">
        <v>19</v>
      </c>
      <c r="C145" s="271"/>
      <c r="D145" s="265"/>
      <c r="E145" s="35" t="s">
        <v>86</v>
      </c>
      <c r="F145" s="48" t="s">
        <v>31</v>
      </c>
      <c r="G145" s="48">
        <v>1</v>
      </c>
      <c r="H145" s="25"/>
      <c r="I145" s="233">
        <f>'ANEXO 1'!AC147</f>
        <v>22500</v>
      </c>
      <c r="J145" s="225">
        <f t="shared" si="22"/>
        <v>4275</v>
      </c>
      <c r="K145" s="225">
        <f t="shared" si="23"/>
        <v>26775</v>
      </c>
      <c r="L145" s="225">
        <f t="shared" si="24"/>
        <v>26775</v>
      </c>
      <c r="M145" s="210"/>
      <c r="N145" s="233">
        <f>'ANEXO 2 HISTORICOS'!N147</f>
        <v>19478.86</v>
      </c>
      <c r="O145" s="225">
        <f t="shared" si="25"/>
        <v>3700.98</v>
      </c>
      <c r="P145" s="225">
        <f t="shared" si="26"/>
        <v>23179.84</v>
      </c>
      <c r="Q145" s="226">
        <f t="shared" si="27"/>
        <v>23179.84</v>
      </c>
      <c r="R145" s="211"/>
      <c r="S145" s="225">
        <f>ROUND(AVERAGE(I145,N145),2)</f>
        <v>20989.43</v>
      </c>
      <c r="T145" s="225">
        <f t="shared" si="19"/>
        <v>3987.99</v>
      </c>
      <c r="U145" s="225">
        <f t="shared" si="28"/>
        <v>24977.42</v>
      </c>
      <c r="V145" s="226">
        <f t="shared" si="29"/>
        <v>24977.42</v>
      </c>
      <c r="W145" s="213"/>
    </row>
    <row r="146" spans="2:23" ht="36" customHeight="1" thickBot="1" x14ac:dyDescent="0.25">
      <c r="B146" s="48">
        <v>20</v>
      </c>
      <c r="C146" s="271"/>
      <c r="D146" s="265"/>
      <c r="E146" s="35" t="s">
        <v>87</v>
      </c>
      <c r="F146" s="48" t="s">
        <v>31</v>
      </c>
      <c r="G146" s="48">
        <v>1</v>
      </c>
      <c r="H146" s="25"/>
      <c r="I146" s="233">
        <f>'ANEXO 1'!AC148</f>
        <v>23650</v>
      </c>
      <c r="J146" s="225">
        <f t="shared" si="22"/>
        <v>4493.5</v>
      </c>
      <c r="K146" s="225">
        <f t="shared" si="23"/>
        <v>28143.5</v>
      </c>
      <c r="L146" s="225">
        <f t="shared" si="24"/>
        <v>28143.5</v>
      </c>
      <c r="M146" s="210"/>
      <c r="N146" s="233">
        <f>'ANEXO 2 HISTORICOS'!N148</f>
        <v>21769.48</v>
      </c>
      <c r="O146" s="225">
        <f t="shared" si="25"/>
        <v>4136.2</v>
      </c>
      <c r="P146" s="225">
        <f t="shared" si="26"/>
        <v>25905.68</v>
      </c>
      <c r="Q146" s="226">
        <f t="shared" si="27"/>
        <v>25905.68</v>
      </c>
      <c r="R146" s="211"/>
      <c r="S146" s="225">
        <f>ROUND(AVERAGE(I146,N146),2)</f>
        <v>22709.74</v>
      </c>
      <c r="T146" s="225">
        <f t="shared" si="19"/>
        <v>4314.8500000000004</v>
      </c>
      <c r="U146" s="225">
        <f t="shared" si="28"/>
        <v>27024.59</v>
      </c>
      <c r="V146" s="226">
        <f t="shared" si="29"/>
        <v>27024.59</v>
      </c>
      <c r="W146" s="213"/>
    </row>
    <row r="147" spans="2:23" ht="51" customHeight="1" thickBot="1" x14ac:dyDescent="0.25">
      <c r="B147" s="48">
        <v>21</v>
      </c>
      <c r="C147" s="271"/>
      <c r="D147" s="265"/>
      <c r="E147" s="35" t="s">
        <v>88</v>
      </c>
      <c r="F147" s="48" t="s">
        <v>31</v>
      </c>
      <c r="G147" s="48">
        <v>1</v>
      </c>
      <c r="H147" s="25"/>
      <c r="I147" s="233">
        <f>'ANEXO 1'!AC149</f>
        <v>700000</v>
      </c>
      <c r="J147" s="225">
        <f t="shared" si="22"/>
        <v>133000</v>
      </c>
      <c r="K147" s="225">
        <f t="shared" si="23"/>
        <v>833000</v>
      </c>
      <c r="L147" s="225">
        <f t="shared" si="24"/>
        <v>833000</v>
      </c>
      <c r="M147" s="210"/>
      <c r="N147" s="233">
        <f>'ANEXO 2 HISTORICOS'!N149</f>
        <v>570595.18999999994</v>
      </c>
      <c r="O147" s="225">
        <f t="shared" si="25"/>
        <v>108413.09</v>
      </c>
      <c r="P147" s="225">
        <f t="shared" si="26"/>
        <v>679008.28</v>
      </c>
      <c r="Q147" s="226">
        <f t="shared" si="27"/>
        <v>679008.28</v>
      </c>
      <c r="R147" s="211"/>
      <c r="S147" s="225">
        <f>ROUND(AVERAGE(I147,N147),2)</f>
        <v>635297.6</v>
      </c>
      <c r="T147" s="225">
        <f t="shared" si="19"/>
        <v>120706.54</v>
      </c>
      <c r="U147" s="225">
        <f t="shared" si="28"/>
        <v>756004.14</v>
      </c>
      <c r="V147" s="226">
        <f t="shared" si="29"/>
        <v>756004.14</v>
      </c>
      <c r="W147" s="213"/>
    </row>
    <row r="148" spans="2:23" ht="36" customHeight="1" thickBot="1" x14ac:dyDescent="0.25">
      <c r="B148" s="48">
        <v>22</v>
      </c>
      <c r="C148" s="271"/>
      <c r="D148" s="265"/>
      <c r="E148" s="35" t="s">
        <v>89</v>
      </c>
      <c r="F148" s="48" t="s">
        <v>31</v>
      </c>
      <c r="G148" s="48">
        <v>1</v>
      </c>
      <c r="H148" s="25"/>
      <c r="I148" s="233">
        <f>'ANEXO 1'!AC150</f>
        <v>164500</v>
      </c>
      <c r="J148" s="225">
        <f t="shared" si="22"/>
        <v>31255</v>
      </c>
      <c r="K148" s="225">
        <f t="shared" si="23"/>
        <v>195755</v>
      </c>
      <c r="L148" s="225">
        <f t="shared" si="24"/>
        <v>195755</v>
      </c>
      <c r="M148" s="210"/>
      <c r="N148" s="233">
        <f>'ANEXO 2 HISTORICOS'!N150</f>
        <v>139784.72</v>
      </c>
      <c r="O148" s="225">
        <f t="shared" si="25"/>
        <v>26559.1</v>
      </c>
      <c r="P148" s="225">
        <f t="shared" si="26"/>
        <v>166343.82</v>
      </c>
      <c r="Q148" s="226">
        <f t="shared" si="27"/>
        <v>166343.82</v>
      </c>
      <c r="R148" s="211"/>
      <c r="S148" s="225">
        <f>ROUND(AVERAGE(I148,N148),2)</f>
        <v>152142.35999999999</v>
      </c>
      <c r="T148" s="225">
        <f t="shared" si="19"/>
        <v>28907.05</v>
      </c>
      <c r="U148" s="225">
        <f t="shared" si="28"/>
        <v>181049.41</v>
      </c>
      <c r="V148" s="226">
        <f t="shared" si="29"/>
        <v>181049.41</v>
      </c>
      <c r="W148" s="213"/>
    </row>
    <row r="149" spans="2:23" ht="55.5" customHeight="1" thickBot="1" x14ac:dyDescent="0.25">
      <c r="B149" s="48">
        <v>23</v>
      </c>
      <c r="C149" s="271"/>
      <c r="D149" s="265"/>
      <c r="E149" s="35" t="s">
        <v>6</v>
      </c>
      <c r="F149" s="48" t="s">
        <v>31</v>
      </c>
      <c r="G149" s="48">
        <v>1</v>
      </c>
      <c r="H149" s="18"/>
      <c r="I149" s="233">
        <f>'ANEXO 1'!AC151</f>
        <v>131000</v>
      </c>
      <c r="J149" s="225">
        <f t="shared" si="22"/>
        <v>24890</v>
      </c>
      <c r="K149" s="225">
        <f t="shared" si="23"/>
        <v>155890</v>
      </c>
      <c r="L149" s="225">
        <f t="shared" si="24"/>
        <v>155890</v>
      </c>
      <c r="M149" s="210"/>
      <c r="N149" s="233">
        <f>'ANEXO 2 HISTORICOS'!N151</f>
        <v>90745.48</v>
      </c>
      <c r="O149" s="225">
        <f t="shared" si="25"/>
        <v>17241.64</v>
      </c>
      <c r="P149" s="225">
        <f t="shared" si="26"/>
        <v>107987.12</v>
      </c>
      <c r="Q149" s="226">
        <f t="shared" si="27"/>
        <v>107987.12</v>
      </c>
      <c r="R149" s="211"/>
      <c r="S149" s="225">
        <f>ROUND(AVERAGE(I149,N149),2)</f>
        <v>110872.74</v>
      </c>
      <c r="T149" s="225">
        <f t="shared" si="19"/>
        <v>21065.82</v>
      </c>
      <c r="U149" s="225">
        <f t="shared" si="28"/>
        <v>131938.56</v>
      </c>
      <c r="V149" s="226">
        <f t="shared" si="29"/>
        <v>131938.56</v>
      </c>
      <c r="W149" s="213"/>
    </row>
    <row r="150" spans="2:23" ht="36" customHeight="1" thickBot="1" x14ac:dyDescent="0.25">
      <c r="B150" s="48">
        <v>24</v>
      </c>
      <c r="C150" s="271"/>
      <c r="D150" s="265"/>
      <c r="E150" s="35" t="s">
        <v>70</v>
      </c>
      <c r="F150" s="48" t="s">
        <v>31</v>
      </c>
      <c r="G150" s="48">
        <v>1</v>
      </c>
      <c r="H150" s="25"/>
      <c r="I150" s="233">
        <f>'ANEXO 1'!AC152</f>
        <v>60000</v>
      </c>
      <c r="J150" s="225">
        <f t="shared" si="22"/>
        <v>11400</v>
      </c>
      <c r="K150" s="225">
        <f t="shared" si="23"/>
        <v>71400</v>
      </c>
      <c r="L150" s="225">
        <f t="shared" si="24"/>
        <v>71400</v>
      </c>
      <c r="M150" s="210"/>
      <c r="N150" s="225">
        <f>'ANEXO 2 HISTORICOS'!N152</f>
        <v>99682.76</v>
      </c>
      <c r="O150" s="225">
        <f t="shared" si="25"/>
        <v>18939.72</v>
      </c>
      <c r="P150" s="225">
        <f t="shared" si="26"/>
        <v>118622.48</v>
      </c>
      <c r="Q150" s="226">
        <f t="shared" si="27"/>
        <v>118622.48</v>
      </c>
      <c r="R150" s="211"/>
      <c r="S150" s="225">
        <f>ROUND(AVERAGE(I150),2)</f>
        <v>60000</v>
      </c>
      <c r="T150" s="225">
        <f t="shared" si="19"/>
        <v>11400</v>
      </c>
      <c r="U150" s="225">
        <f t="shared" si="28"/>
        <v>71400</v>
      </c>
      <c r="V150" s="226">
        <f t="shared" si="29"/>
        <v>71400</v>
      </c>
      <c r="W150" s="213"/>
    </row>
    <row r="151" spans="2:23" ht="36" customHeight="1" thickBot="1" x14ac:dyDescent="0.25">
      <c r="B151" s="48">
        <v>25</v>
      </c>
      <c r="C151" s="271"/>
      <c r="D151" s="266"/>
      <c r="E151" s="35" t="s">
        <v>71</v>
      </c>
      <c r="F151" s="48" t="s">
        <v>31</v>
      </c>
      <c r="G151" s="48">
        <v>1</v>
      </c>
      <c r="H151" s="18"/>
      <c r="I151" s="233">
        <f>'ANEXO 1'!AC153</f>
        <v>181000</v>
      </c>
      <c r="J151" s="225">
        <f t="shared" si="22"/>
        <v>34390</v>
      </c>
      <c r="K151" s="225">
        <f t="shared" si="23"/>
        <v>215390</v>
      </c>
      <c r="L151" s="225">
        <f t="shared" si="24"/>
        <v>215390</v>
      </c>
      <c r="M151" s="210"/>
      <c r="N151" s="233">
        <f>'ANEXO 2 HISTORICOS'!N153</f>
        <v>154680.19</v>
      </c>
      <c r="O151" s="225">
        <f t="shared" si="25"/>
        <v>29389.24</v>
      </c>
      <c r="P151" s="225">
        <f t="shared" si="26"/>
        <v>184069.43</v>
      </c>
      <c r="Q151" s="226">
        <f t="shared" si="27"/>
        <v>184069.43</v>
      </c>
      <c r="R151" s="211"/>
      <c r="S151" s="225">
        <f>ROUND(AVERAGE(I151,N151),2)</f>
        <v>167840.1</v>
      </c>
      <c r="T151" s="225">
        <f t="shared" si="19"/>
        <v>31889.62</v>
      </c>
      <c r="U151" s="225">
        <f t="shared" si="28"/>
        <v>199729.72</v>
      </c>
      <c r="V151" s="226">
        <f t="shared" si="29"/>
        <v>199729.72</v>
      </c>
      <c r="W151" s="213"/>
    </row>
    <row r="152" spans="2:23" ht="21" thickBot="1" x14ac:dyDescent="0.35">
      <c r="B152" s="89"/>
      <c r="C152" s="272"/>
      <c r="D152" s="267" t="s">
        <v>117</v>
      </c>
      <c r="E152" s="268"/>
      <c r="F152" s="268"/>
      <c r="G152" s="269"/>
      <c r="H152" s="46"/>
      <c r="I152" s="213"/>
      <c r="J152" s="213"/>
      <c r="K152" s="213"/>
      <c r="L152" s="213"/>
      <c r="M152" s="228"/>
      <c r="N152" s="213"/>
      <c r="O152" s="213"/>
      <c r="P152" s="213"/>
      <c r="Q152" s="213"/>
      <c r="R152" s="229"/>
      <c r="S152" s="213"/>
      <c r="T152" s="213"/>
      <c r="U152" s="213"/>
      <c r="V152" s="213"/>
      <c r="W152" s="213"/>
    </row>
    <row r="153" spans="2:23" x14ac:dyDescent="0.25">
      <c r="B153"/>
      <c r="C153"/>
      <c r="D153"/>
      <c r="E153"/>
      <c r="F153"/>
      <c r="G153"/>
      <c r="H153"/>
      <c r="I153" s="213"/>
      <c r="J153" s="213"/>
      <c r="K153" s="213"/>
      <c r="L153" s="213"/>
      <c r="M153" s="228"/>
      <c r="N153" s="213"/>
      <c r="O153" s="213"/>
      <c r="P153" s="213"/>
      <c r="Q153" s="213"/>
      <c r="R153" s="229"/>
      <c r="S153" s="213"/>
      <c r="T153" s="213"/>
      <c r="U153" s="213"/>
      <c r="V153" s="213"/>
      <c r="W153" s="213"/>
    </row>
    <row r="154" spans="2:23" x14ac:dyDescent="0.25">
      <c r="I154" s="213"/>
      <c r="J154" s="213"/>
      <c r="K154" s="213"/>
      <c r="L154" s="213"/>
      <c r="M154" s="228"/>
      <c r="N154" s="213"/>
      <c r="O154" s="213"/>
      <c r="P154" s="213"/>
      <c r="Q154" s="213"/>
      <c r="R154" s="229"/>
      <c r="S154" s="213"/>
      <c r="T154" s="213"/>
      <c r="U154" s="213"/>
      <c r="V154" s="213"/>
      <c r="W154" s="213"/>
    </row>
    <row r="155" spans="2:23" x14ac:dyDescent="0.25">
      <c r="I155" s="213"/>
      <c r="J155" s="213"/>
      <c r="K155" s="213"/>
      <c r="L155" s="213"/>
      <c r="M155" s="228"/>
      <c r="N155" s="213"/>
      <c r="O155" s="213"/>
      <c r="P155" s="213"/>
      <c r="Q155" s="213"/>
      <c r="R155" s="229"/>
      <c r="S155" s="213"/>
      <c r="T155" s="213"/>
      <c r="U155" s="213"/>
      <c r="V155" s="213"/>
      <c r="W155" s="213"/>
    </row>
    <row r="156" spans="2:23" x14ac:dyDescent="0.25">
      <c r="I156" s="213"/>
      <c r="J156" s="213"/>
      <c r="K156" s="213"/>
      <c r="L156" s="213"/>
      <c r="M156" s="228"/>
      <c r="N156" s="213"/>
      <c r="O156" s="213"/>
      <c r="P156" s="213"/>
      <c r="Q156" s="213"/>
      <c r="R156" s="229"/>
      <c r="S156" s="213"/>
      <c r="T156" s="213"/>
      <c r="U156" s="213"/>
      <c r="V156" s="213"/>
      <c r="W156" s="213"/>
    </row>
    <row r="157" spans="2:23" x14ac:dyDescent="0.25">
      <c r="I157" s="213"/>
      <c r="J157" s="213"/>
      <c r="K157" s="213"/>
      <c r="L157" s="213"/>
      <c r="M157" s="228"/>
      <c r="N157" s="213"/>
      <c r="O157" s="213"/>
      <c r="P157" s="213"/>
      <c r="Q157" s="213"/>
      <c r="R157" s="229"/>
      <c r="S157" s="213"/>
      <c r="T157" s="213"/>
      <c r="U157" s="213"/>
      <c r="V157" s="213"/>
      <c r="W157" s="213"/>
    </row>
    <row r="158" spans="2:23" x14ac:dyDescent="0.25">
      <c r="I158" s="213"/>
      <c r="J158" s="213"/>
      <c r="K158" s="213"/>
      <c r="L158" s="213"/>
      <c r="M158" s="228"/>
      <c r="N158" s="213"/>
      <c r="O158" s="213"/>
      <c r="P158" s="213"/>
      <c r="Q158" s="213"/>
      <c r="R158" s="229"/>
      <c r="S158" s="213"/>
      <c r="T158" s="213"/>
      <c r="U158" s="213"/>
      <c r="V158" s="213"/>
      <c r="W158" s="213"/>
    </row>
    <row r="159" spans="2:23" x14ac:dyDescent="0.25">
      <c r="I159" s="213"/>
      <c r="J159" s="213"/>
      <c r="K159" s="213"/>
      <c r="L159" s="213"/>
      <c r="M159" s="228"/>
      <c r="N159" s="213"/>
      <c r="O159" s="213"/>
      <c r="P159" s="213"/>
      <c r="Q159" s="213"/>
      <c r="R159" s="229"/>
      <c r="S159" s="213"/>
      <c r="T159" s="213"/>
      <c r="U159" s="213"/>
      <c r="V159" s="213"/>
      <c r="W159" s="213"/>
    </row>
    <row r="160" spans="2:23" x14ac:dyDescent="0.25">
      <c r="I160" s="213"/>
      <c r="J160" s="213"/>
      <c r="K160" s="213"/>
      <c r="L160" s="213"/>
      <c r="M160" s="228"/>
      <c r="N160" s="213"/>
      <c r="O160" s="213"/>
      <c r="P160" s="213"/>
      <c r="Q160" s="213"/>
      <c r="R160" s="229"/>
      <c r="S160" s="213"/>
      <c r="T160" s="213"/>
      <c r="U160" s="213"/>
      <c r="V160" s="213"/>
      <c r="W160" s="213"/>
    </row>
    <row r="161" spans="9:23" x14ac:dyDescent="0.25">
      <c r="I161" s="213"/>
      <c r="J161" s="213"/>
      <c r="K161" s="213"/>
      <c r="L161" s="213"/>
      <c r="M161" s="228"/>
      <c r="N161" s="213"/>
      <c r="O161" s="213"/>
      <c r="P161" s="213"/>
      <c r="Q161" s="213"/>
      <c r="R161" s="229"/>
      <c r="S161" s="213"/>
      <c r="T161" s="213"/>
      <c r="U161" s="213"/>
      <c r="V161" s="213"/>
      <c r="W161" s="213"/>
    </row>
    <row r="162" spans="9:23" x14ac:dyDescent="0.25">
      <c r="I162" s="213"/>
      <c r="J162" s="213"/>
      <c r="K162" s="213"/>
      <c r="L162" s="213"/>
      <c r="M162" s="228"/>
      <c r="N162" s="213"/>
      <c r="O162" s="213"/>
      <c r="P162" s="213"/>
      <c r="Q162" s="213"/>
      <c r="R162" s="229"/>
      <c r="S162" s="213"/>
      <c r="T162" s="213"/>
      <c r="U162" s="213"/>
      <c r="V162" s="213"/>
      <c r="W162" s="213"/>
    </row>
    <row r="163" spans="9:23" x14ac:dyDescent="0.25">
      <c r="I163" s="213"/>
      <c r="J163" s="213"/>
      <c r="K163" s="213"/>
      <c r="L163" s="213"/>
      <c r="M163" s="228"/>
      <c r="N163" s="213"/>
      <c r="O163" s="213"/>
      <c r="P163" s="213"/>
      <c r="Q163" s="213"/>
      <c r="R163" s="229"/>
      <c r="S163" s="213"/>
      <c r="T163" s="213"/>
      <c r="U163" s="213"/>
      <c r="V163" s="213"/>
      <c r="W163" s="213"/>
    </row>
    <row r="164" spans="9:23" x14ac:dyDescent="0.25">
      <c r="I164" s="213"/>
      <c r="J164" s="213"/>
      <c r="K164" s="213"/>
      <c r="L164" s="213"/>
      <c r="M164" s="228"/>
      <c r="N164" s="213"/>
      <c r="O164" s="213"/>
      <c r="P164" s="213"/>
      <c r="Q164" s="213"/>
      <c r="R164" s="229"/>
      <c r="S164" s="213"/>
      <c r="T164" s="213"/>
      <c r="U164" s="213"/>
      <c r="V164" s="213"/>
      <c r="W164" s="213"/>
    </row>
    <row r="165" spans="9:23" x14ac:dyDescent="0.25">
      <c r="I165" s="213"/>
      <c r="J165" s="213"/>
      <c r="K165" s="213"/>
      <c r="L165" s="213"/>
      <c r="M165" s="228"/>
      <c r="N165" s="213"/>
      <c r="O165" s="213"/>
      <c r="P165" s="213"/>
      <c r="Q165" s="213"/>
      <c r="R165" s="229"/>
      <c r="S165" s="213"/>
      <c r="T165" s="213"/>
      <c r="U165" s="213"/>
      <c r="V165" s="213"/>
      <c r="W165" s="213"/>
    </row>
    <row r="166" spans="9:23" x14ac:dyDescent="0.25">
      <c r="I166" s="213"/>
      <c r="J166" s="213"/>
      <c r="K166" s="213"/>
      <c r="L166" s="213"/>
      <c r="M166" s="228"/>
      <c r="N166" s="213"/>
      <c r="O166" s="213"/>
      <c r="P166" s="213"/>
      <c r="Q166" s="213"/>
      <c r="R166" s="229"/>
      <c r="S166" s="213"/>
      <c r="T166" s="213"/>
      <c r="U166" s="213"/>
      <c r="V166" s="213"/>
      <c r="W166" s="213"/>
    </row>
    <row r="167" spans="9:23" x14ac:dyDescent="0.25">
      <c r="I167" s="213"/>
      <c r="J167" s="213"/>
      <c r="K167" s="213"/>
      <c r="L167" s="213"/>
      <c r="M167" s="228"/>
      <c r="N167" s="213"/>
      <c r="O167" s="213"/>
      <c r="P167" s="213"/>
      <c r="Q167" s="213"/>
      <c r="R167" s="229"/>
      <c r="S167" s="213"/>
      <c r="T167" s="213"/>
      <c r="U167" s="213"/>
      <c r="V167" s="213"/>
      <c r="W167" s="213"/>
    </row>
    <row r="168" spans="9:23" x14ac:dyDescent="0.25">
      <c r="I168" s="213"/>
      <c r="J168" s="213"/>
      <c r="K168" s="213"/>
      <c r="L168" s="213"/>
      <c r="M168" s="228"/>
      <c r="N168" s="213"/>
      <c r="O168" s="213"/>
      <c r="P168" s="213"/>
      <c r="Q168" s="213"/>
      <c r="R168" s="229"/>
      <c r="S168" s="213"/>
      <c r="T168" s="213"/>
      <c r="U168" s="213"/>
      <c r="V168" s="213"/>
      <c r="W168" s="213"/>
    </row>
    <row r="169" spans="9:23" x14ac:dyDescent="0.25">
      <c r="I169" s="213"/>
      <c r="J169" s="213"/>
      <c r="K169" s="213"/>
      <c r="L169" s="213"/>
      <c r="M169" s="228"/>
      <c r="N169" s="213"/>
      <c r="O169" s="213"/>
      <c r="P169" s="213"/>
      <c r="Q169" s="213"/>
      <c r="R169" s="229"/>
      <c r="S169" s="213"/>
      <c r="T169" s="213"/>
      <c r="U169" s="213"/>
      <c r="V169" s="213"/>
      <c r="W169" s="213"/>
    </row>
    <row r="170" spans="9:23" x14ac:dyDescent="0.25">
      <c r="I170" s="213"/>
      <c r="J170" s="213"/>
      <c r="K170" s="213"/>
      <c r="L170" s="213"/>
      <c r="M170" s="228"/>
      <c r="N170" s="213"/>
      <c r="O170" s="213"/>
      <c r="P170" s="213"/>
      <c r="Q170" s="213"/>
      <c r="R170" s="229"/>
      <c r="S170" s="213"/>
      <c r="T170" s="213"/>
      <c r="U170" s="213"/>
      <c r="V170" s="213"/>
      <c r="W170" s="213"/>
    </row>
    <row r="171" spans="9:23" x14ac:dyDescent="0.25">
      <c r="I171" s="213"/>
      <c r="J171" s="213"/>
      <c r="K171" s="213"/>
      <c r="L171" s="213"/>
      <c r="M171" s="228"/>
      <c r="N171" s="213"/>
      <c r="O171" s="213"/>
      <c r="P171" s="213"/>
      <c r="Q171" s="213"/>
      <c r="R171" s="229"/>
      <c r="S171" s="213"/>
      <c r="T171" s="213"/>
      <c r="U171" s="213"/>
      <c r="V171" s="213"/>
      <c r="W171" s="213"/>
    </row>
    <row r="172" spans="9:23" x14ac:dyDescent="0.25">
      <c r="I172" s="213"/>
      <c r="J172" s="213"/>
      <c r="K172" s="213"/>
      <c r="L172" s="213"/>
      <c r="M172" s="228"/>
      <c r="N172" s="213"/>
      <c r="O172" s="213"/>
      <c r="P172" s="213"/>
      <c r="Q172" s="213"/>
      <c r="R172" s="229"/>
      <c r="S172" s="213"/>
      <c r="T172" s="213"/>
      <c r="U172" s="213"/>
      <c r="V172" s="213"/>
      <c r="W172" s="213"/>
    </row>
    <row r="173" spans="9:23" x14ac:dyDescent="0.25">
      <c r="I173" s="213"/>
      <c r="J173" s="213"/>
      <c r="K173" s="213"/>
      <c r="L173" s="213"/>
      <c r="M173" s="228"/>
      <c r="N173" s="213"/>
      <c r="O173" s="213"/>
      <c r="P173" s="213"/>
      <c r="Q173" s="213"/>
      <c r="R173" s="229"/>
      <c r="S173" s="213"/>
      <c r="T173" s="213"/>
      <c r="U173" s="213"/>
      <c r="V173" s="213"/>
      <c r="W173" s="213"/>
    </row>
    <row r="174" spans="9:23" x14ac:dyDescent="0.25">
      <c r="I174" s="213"/>
      <c r="J174" s="213"/>
      <c r="K174" s="213"/>
      <c r="L174" s="213"/>
      <c r="M174" s="228"/>
      <c r="N174" s="213"/>
      <c r="O174" s="213"/>
      <c r="P174" s="213"/>
      <c r="Q174" s="213"/>
      <c r="R174" s="229"/>
      <c r="S174" s="213"/>
      <c r="T174" s="213"/>
      <c r="U174" s="213"/>
      <c r="V174" s="213"/>
      <c r="W174" s="213"/>
    </row>
    <row r="175" spans="9:23" x14ac:dyDescent="0.25">
      <c r="I175" s="213"/>
      <c r="J175" s="213"/>
      <c r="K175" s="213"/>
      <c r="L175" s="213"/>
      <c r="M175" s="228"/>
      <c r="N175" s="213"/>
      <c r="O175" s="213"/>
      <c r="P175" s="213"/>
      <c r="Q175" s="213"/>
      <c r="R175" s="229"/>
      <c r="S175" s="213"/>
      <c r="T175" s="213"/>
      <c r="U175" s="213"/>
      <c r="V175" s="213"/>
      <c r="W175" s="213"/>
    </row>
    <row r="176" spans="9:23" x14ac:dyDescent="0.25">
      <c r="I176" s="213"/>
      <c r="J176" s="213"/>
      <c r="K176" s="213"/>
      <c r="L176" s="213"/>
      <c r="M176" s="228"/>
      <c r="N176" s="213"/>
      <c r="O176" s="213"/>
      <c r="P176" s="213"/>
      <c r="Q176" s="213"/>
      <c r="R176" s="229"/>
      <c r="S176" s="213"/>
      <c r="T176" s="213"/>
      <c r="U176" s="213"/>
      <c r="V176" s="213"/>
      <c r="W176" s="213"/>
    </row>
    <row r="177" spans="9:23" x14ac:dyDescent="0.25">
      <c r="I177" s="213"/>
      <c r="J177" s="213"/>
      <c r="K177" s="213"/>
      <c r="L177" s="213"/>
      <c r="M177" s="228"/>
      <c r="N177" s="213"/>
      <c r="O177" s="213"/>
      <c r="P177" s="213"/>
      <c r="Q177" s="213"/>
      <c r="R177" s="229"/>
      <c r="S177" s="213"/>
      <c r="T177" s="213"/>
      <c r="U177" s="213"/>
      <c r="V177" s="213"/>
      <c r="W177" s="213"/>
    </row>
    <row r="178" spans="9:23" x14ac:dyDescent="0.25">
      <c r="I178" s="213"/>
      <c r="J178" s="213"/>
      <c r="K178" s="213"/>
      <c r="L178" s="213"/>
      <c r="M178" s="228"/>
      <c r="N178" s="213"/>
      <c r="O178" s="213"/>
      <c r="P178" s="213"/>
      <c r="Q178" s="213"/>
      <c r="R178" s="229"/>
      <c r="S178" s="213"/>
      <c r="T178" s="213"/>
      <c r="U178" s="213"/>
      <c r="V178" s="213"/>
      <c r="W178" s="213"/>
    </row>
    <row r="179" spans="9:23" x14ac:dyDescent="0.25">
      <c r="I179" s="213"/>
      <c r="J179" s="213"/>
      <c r="K179" s="213"/>
      <c r="L179" s="213"/>
      <c r="M179" s="228"/>
      <c r="N179" s="213"/>
      <c r="O179" s="213"/>
      <c r="P179" s="213"/>
      <c r="Q179" s="213"/>
      <c r="R179" s="229"/>
      <c r="S179" s="213"/>
      <c r="T179" s="213"/>
      <c r="U179" s="213"/>
      <c r="V179" s="213"/>
      <c r="W179" s="213"/>
    </row>
    <row r="180" spans="9:23" x14ac:dyDescent="0.25">
      <c r="I180" s="213"/>
      <c r="J180" s="213"/>
      <c r="K180" s="213"/>
      <c r="L180" s="213"/>
      <c r="M180" s="228"/>
      <c r="N180" s="213"/>
      <c r="O180" s="213"/>
      <c r="P180" s="213"/>
      <c r="Q180" s="213"/>
      <c r="R180" s="229"/>
      <c r="S180" s="213"/>
      <c r="T180" s="213"/>
      <c r="U180" s="213"/>
      <c r="V180" s="213"/>
      <c r="W180" s="213"/>
    </row>
    <row r="181" spans="9:23" x14ac:dyDescent="0.25">
      <c r="I181" s="213"/>
      <c r="J181" s="213"/>
      <c r="K181" s="213"/>
      <c r="L181" s="213"/>
      <c r="M181" s="228"/>
      <c r="N181" s="213"/>
      <c r="O181" s="213"/>
      <c r="P181" s="213"/>
      <c r="Q181" s="213"/>
      <c r="R181" s="229"/>
      <c r="S181" s="213"/>
      <c r="T181" s="213"/>
      <c r="U181" s="213"/>
      <c r="V181" s="213"/>
      <c r="W181" s="213"/>
    </row>
    <row r="182" spans="9:23" x14ac:dyDescent="0.25">
      <c r="I182" s="213"/>
      <c r="J182" s="213"/>
      <c r="K182" s="213"/>
      <c r="L182" s="213"/>
      <c r="M182" s="228"/>
      <c r="N182" s="213"/>
      <c r="O182" s="213"/>
      <c r="P182" s="213"/>
      <c r="Q182" s="213"/>
      <c r="R182" s="229"/>
      <c r="S182" s="213"/>
      <c r="T182" s="213"/>
      <c r="U182" s="213"/>
      <c r="V182" s="213"/>
      <c r="W182" s="213"/>
    </row>
    <row r="183" spans="9:23" x14ac:dyDescent="0.25">
      <c r="I183" s="213"/>
      <c r="J183" s="213"/>
      <c r="K183" s="213"/>
      <c r="L183" s="213"/>
      <c r="M183" s="228"/>
      <c r="N183" s="213"/>
      <c r="O183" s="213"/>
      <c r="P183" s="213"/>
      <c r="Q183" s="213"/>
      <c r="R183" s="229"/>
      <c r="S183" s="213"/>
      <c r="T183" s="213"/>
      <c r="U183" s="213"/>
      <c r="V183" s="213"/>
      <c r="W183" s="213"/>
    </row>
    <row r="184" spans="9:23" x14ac:dyDescent="0.25">
      <c r="I184" s="213"/>
      <c r="J184" s="213"/>
      <c r="K184" s="213"/>
      <c r="L184" s="213"/>
      <c r="M184" s="228"/>
      <c r="N184" s="213"/>
      <c r="O184" s="213"/>
      <c r="P184" s="213"/>
      <c r="Q184" s="213"/>
      <c r="R184" s="229"/>
      <c r="S184" s="213"/>
      <c r="T184" s="213"/>
      <c r="U184" s="213"/>
      <c r="V184" s="213"/>
      <c r="W184" s="213"/>
    </row>
    <row r="185" spans="9:23" x14ac:dyDescent="0.25">
      <c r="I185" s="213"/>
      <c r="J185" s="213"/>
      <c r="K185" s="213"/>
      <c r="L185" s="213"/>
      <c r="M185" s="228"/>
      <c r="N185" s="213"/>
      <c r="O185" s="213"/>
      <c r="P185" s="213"/>
      <c r="Q185" s="213"/>
      <c r="R185" s="229"/>
      <c r="S185" s="213"/>
      <c r="T185" s="213"/>
      <c r="U185" s="213"/>
      <c r="V185" s="213"/>
      <c r="W185" s="213"/>
    </row>
    <row r="186" spans="9:23" x14ac:dyDescent="0.25">
      <c r="I186" s="213"/>
      <c r="J186" s="213"/>
      <c r="K186" s="213"/>
      <c r="L186" s="213"/>
      <c r="M186" s="228"/>
      <c r="N186" s="213"/>
      <c r="O186" s="213"/>
      <c r="P186" s="213"/>
      <c r="Q186" s="213"/>
      <c r="R186" s="229"/>
      <c r="S186" s="213"/>
      <c r="T186" s="213"/>
      <c r="U186" s="213"/>
      <c r="V186" s="213"/>
      <c r="W186" s="213"/>
    </row>
    <row r="187" spans="9:23" x14ac:dyDescent="0.25">
      <c r="I187" s="213"/>
      <c r="J187" s="213"/>
      <c r="K187" s="213"/>
      <c r="L187" s="213"/>
      <c r="M187" s="228"/>
      <c r="N187" s="213"/>
      <c r="O187" s="213"/>
      <c r="P187" s="213"/>
      <c r="Q187" s="213"/>
      <c r="R187" s="229"/>
      <c r="S187" s="213"/>
      <c r="T187" s="213"/>
      <c r="U187" s="213"/>
      <c r="V187" s="213"/>
      <c r="W187" s="213"/>
    </row>
    <row r="188" spans="9:23" x14ac:dyDescent="0.25">
      <c r="I188" s="213"/>
      <c r="J188" s="213"/>
      <c r="K188" s="213"/>
      <c r="L188" s="213"/>
      <c r="M188" s="228"/>
      <c r="N188" s="213"/>
      <c r="O188" s="213"/>
      <c r="P188" s="213"/>
      <c r="Q188" s="213"/>
      <c r="R188" s="229"/>
      <c r="S188" s="213"/>
      <c r="T188" s="213"/>
      <c r="U188" s="213"/>
      <c r="V188" s="213"/>
      <c r="W188" s="213"/>
    </row>
    <row r="189" spans="9:23" x14ac:dyDescent="0.25">
      <c r="I189" s="213"/>
      <c r="J189" s="213"/>
      <c r="K189" s="213"/>
      <c r="L189" s="213"/>
      <c r="M189" s="228"/>
      <c r="N189" s="213"/>
      <c r="O189" s="213"/>
      <c r="P189" s="213"/>
      <c r="Q189" s="213"/>
      <c r="R189" s="229"/>
      <c r="S189" s="213"/>
      <c r="T189" s="213"/>
      <c r="U189" s="213"/>
      <c r="V189" s="213"/>
      <c r="W189" s="213"/>
    </row>
    <row r="190" spans="9:23" x14ac:dyDescent="0.25">
      <c r="I190" s="213"/>
      <c r="J190" s="213"/>
      <c r="K190" s="213"/>
      <c r="L190" s="213"/>
      <c r="M190" s="228"/>
      <c r="N190" s="213"/>
      <c r="O190" s="213"/>
      <c r="P190" s="213"/>
      <c r="Q190" s="213"/>
      <c r="R190" s="229"/>
      <c r="S190" s="213"/>
      <c r="T190" s="213"/>
      <c r="U190" s="213"/>
      <c r="V190" s="213"/>
      <c r="W190" s="213"/>
    </row>
    <row r="191" spans="9:23" x14ac:dyDescent="0.25">
      <c r="I191" s="213"/>
      <c r="J191" s="213"/>
      <c r="K191" s="213"/>
      <c r="L191" s="213"/>
      <c r="M191" s="228"/>
      <c r="N191" s="213"/>
      <c r="O191" s="213"/>
      <c r="P191" s="213"/>
      <c r="Q191" s="213"/>
      <c r="R191" s="229"/>
      <c r="S191" s="213"/>
      <c r="T191" s="213"/>
      <c r="U191" s="213"/>
      <c r="V191" s="213"/>
      <c r="W191" s="213"/>
    </row>
    <row r="192" spans="9:23" x14ac:dyDescent="0.25">
      <c r="I192" s="213"/>
      <c r="J192" s="213"/>
      <c r="K192" s="213"/>
      <c r="L192" s="213"/>
      <c r="M192" s="228"/>
      <c r="N192" s="213"/>
      <c r="O192" s="213"/>
      <c r="P192" s="213"/>
      <c r="Q192" s="213"/>
      <c r="R192" s="229"/>
      <c r="S192" s="213"/>
      <c r="T192" s="213"/>
      <c r="U192" s="213"/>
      <c r="V192" s="213"/>
      <c r="W192" s="213"/>
    </row>
    <row r="193" spans="9:23" x14ac:dyDescent="0.25">
      <c r="I193" s="213"/>
      <c r="J193" s="213"/>
      <c r="K193" s="213"/>
      <c r="L193" s="213"/>
      <c r="M193" s="228"/>
      <c r="N193" s="213"/>
      <c r="O193" s="213"/>
      <c r="P193" s="213"/>
      <c r="Q193" s="213"/>
      <c r="R193" s="229"/>
      <c r="S193" s="213"/>
      <c r="T193" s="213"/>
      <c r="U193" s="213"/>
      <c r="V193" s="213"/>
      <c r="W193" s="213"/>
    </row>
    <row r="194" spans="9:23" x14ac:dyDescent="0.25">
      <c r="I194" s="213"/>
      <c r="J194" s="213"/>
      <c r="K194" s="213"/>
      <c r="L194" s="213"/>
      <c r="M194" s="228"/>
      <c r="N194" s="213"/>
      <c r="O194" s="213"/>
      <c r="P194" s="213"/>
      <c r="Q194" s="213"/>
      <c r="R194" s="229"/>
      <c r="S194" s="213"/>
      <c r="T194" s="213"/>
      <c r="U194" s="213"/>
      <c r="V194" s="213"/>
      <c r="W194" s="213"/>
    </row>
    <row r="195" spans="9:23" x14ac:dyDescent="0.25">
      <c r="I195" s="213"/>
      <c r="J195" s="213"/>
      <c r="K195" s="213"/>
      <c r="L195" s="213"/>
      <c r="M195" s="228"/>
      <c r="N195" s="213"/>
      <c r="O195" s="213"/>
      <c r="P195" s="213"/>
      <c r="Q195" s="213"/>
      <c r="R195" s="229"/>
      <c r="S195" s="213"/>
      <c r="T195" s="213"/>
      <c r="U195" s="213"/>
      <c r="V195" s="213"/>
      <c r="W195" s="213"/>
    </row>
    <row r="196" spans="9:23" x14ac:dyDescent="0.25">
      <c r="I196" s="213"/>
      <c r="J196" s="213"/>
      <c r="K196" s="213"/>
      <c r="L196" s="213"/>
      <c r="M196" s="228"/>
      <c r="N196" s="213"/>
      <c r="O196" s="213"/>
      <c r="P196" s="213"/>
      <c r="Q196" s="213"/>
      <c r="R196" s="229"/>
      <c r="S196" s="213"/>
      <c r="T196" s="213"/>
      <c r="U196" s="213"/>
      <c r="V196" s="213"/>
      <c r="W196" s="213"/>
    </row>
    <row r="197" spans="9:23" x14ac:dyDescent="0.25">
      <c r="I197" s="213"/>
      <c r="J197" s="213"/>
      <c r="K197" s="213"/>
      <c r="L197" s="213"/>
      <c r="M197" s="228"/>
      <c r="N197" s="213"/>
      <c r="O197" s="213"/>
      <c r="P197" s="213"/>
      <c r="Q197" s="213"/>
      <c r="R197" s="229"/>
      <c r="S197" s="213"/>
      <c r="T197" s="213"/>
      <c r="U197" s="213"/>
      <c r="V197" s="213"/>
      <c r="W197" s="213"/>
    </row>
    <row r="198" spans="9:23" x14ac:dyDescent="0.25">
      <c r="I198" s="213"/>
      <c r="J198" s="213"/>
      <c r="K198" s="213"/>
      <c r="L198" s="213"/>
      <c r="M198" s="228"/>
      <c r="N198" s="213"/>
      <c r="O198" s="213"/>
      <c r="P198" s="213"/>
      <c r="Q198" s="213"/>
      <c r="R198" s="229"/>
      <c r="S198" s="213"/>
      <c r="T198" s="213"/>
      <c r="U198" s="213"/>
      <c r="V198" s="213"/>
      <c r="W198" s="213"/>
    </row>
    <row r="199" spans="9:23" x14ac:dyDescent="0.25">
      <c r="I199" s="213"/>
      <c r="J199" s="213"/>
      <c r="K199" s="213"/>
      <c r="L199" s="213"/>
      <c r="M199" s="228"/>
      <c r="N199" s="213"/>
      <c r="O199" s="213"/>
      <c r="P199" s="213"/>
      <c r="Q199" s="213"/>
      <c r="R199" s="229"/>
      <c r="S199" s="213"/>
      <c r="T199" s="213"/>
      <c r="U199" s="213"/>
      <c r="V199" s="213"/>
      <c r="W199" s="213"/>
    </row>
    <row r="200" spans="9:23" x14ac:dyDescent="0.25">
      <c r="I200" s="213"/>
      <c r="J200" s="213"/>
      <c r="K200" s="213"/>
      <c r="L200" s="213"/>
      <c r="M200" s="228"/>
      <c r="N200" s="213"/>
      <c r="O200" s="213"/>
      <c r="P200" s="213"/>
      <c r="Q200" s="213"/>
      <c r="R200" s="229"/>
      <c r="S200" s="213"/>
      <c r="T200" s="213"/>
      <c r="U200" s="213"/>
      <c r="V200" s="213"/>
      <c r="W200" s="213"/>
    </row>
    <row r="201" spans="9:23" x14ac:dyDescent="0.25">
      <c r="I201" s="213"/>
      <c r="J201" s="213"/>
      <c r="K201" s="213"/>
      <c r="L201" s="213"/>
      <c r="M201" s="228"/>
      <c r="N201" s="213"/>
      <c r="O201" s="213"/>
      <c r="P201" s="213"/>
      <c r="Q201" s="213"/>
      <c r="R201" s="229"/>
      <c r="S201" s="213"/>
      <c r="T201" s="213"/>
      <c r="U201" s="213"/>
      <c r="V201" s="213"/>
      <c r="W201" s="213"/>
    </row>
    <row r="202" spans="9:23" x14ac:dyDescent="0.25">
      <c r="I202" s="213"/>
      <c r="J202" s="213"/>
      <c r="K202" s="213"/>
      <c r="L202" s="213"/>
      <c r="M202" s="228"/>
      <c r="N202" s="213"/>
      <c r="O202" s="213"/>
      <c r="P202" s="213"/>
      <c r="Q202" s="213"/>
      <c r="R202" s="229"/>
      <c r="S202" s="213"/>
      <c r="T202" s="213"/>
      <c r="U202" s="213"/>
      <c r="V202" s="213"/>
      <c r="W202" s="213"/>
    </row>
    <row r="203" spans="9:23" x14ac:dyDescent="0.25">
      <c r="I203" s="213"/>
      <c r="J203" s="213"/>
      <c r="K203" s="213"/>
      <c r="L203" s="213"/>
      <c r="M203" s="228"/>
      <c r="N203" s="213"/>
      <c r="O203" s="213"/>
      <c r="P203" s="213"/>
      <c r="Q203" s="213"/>
      <c r="R203" s="229"/>
      <c r="S203" s="213"/>
      <c r="T203" s="213"/>
      <c r="U203" s="213"/>
      <c r="V203" s="213"/>
      <c r="W203" s="213"/>
    </row>
    <row r="204" spans="9:23" x14ac:dyDescent="0.25">
      <c r="I204" s="213"/>
      <c r="J204" s="213"/>
      <c r="K204" s="213"/>
      <c r="L204" s="213"/>
      <c r="M204" s="228"/>
      <c r="N204" s="213"/>
      <c r="O204" s="213"/>
      <c r="P204" s="213"/>
      <c r="Q204" s="213"/>
      <c r="R204" s="229"/>
      <c r="S204" s="213"/>
      <c r="T204" s="213"/>
      <c r="U204" s="213"/>
      <c r="V204" s="213"/>
      <c r="W204" s="213"/>
    </row>
    <row r="205" spans="9:23" x14ac:dyDescent="0.25">
      <c r="I205" s="213"/>
      <c r="J205" s="213"/>
      <c r="K205" s="213"/>
      <c r="L205" s="213"/>
      <c r="M205" s="228"/>
      <c r="N205" s="213"/>
      <c r="O205" s="213"/>
      <c r="P205" s="213"/>
      <c r="Q205" s="213"/>
      <c r="R205" s="229"/>
      <c r="S205" s="213"/>
      <c r="T205" s="213"/>
      <c r="U205" s="213"/>
      <c r="V205" s="213"/>
      <c r="W205" s="213"/>
    </row>
    <row r="206" spans="9:23" x14ac:dyDescent="0.25">
      <c r="I206" s="213"/>
      <c r="J206" s="213"/>
      <c r="K206" s="213"/>
      <c r="L206" s="213"/>
      <c r="M206" s="228"/>
      <c r="N206" s="213"/>
      <c r="O206" s="213"/>
      <c r="P206" s="213"/>
      <c r="Q206" s="213"/>
      <c r="R206" s="229"/>
      <c r="S206" s="213"/>
      <c r="T206" s="213"/>
      <c r="U206" s="213"/>
      <c r="V206" s="213"/>
      <c r="W206" s="213"/>
    </row>
    <row r="207" spans="9:23" x14ac:dyDescent="0.25">
      <c r="I207" s="213"/>
      <c r="J207" s="213"/>
      <c r="K207" s="213"/>
      <c r="L207" s="213"/>
      <c r="M207" s="228"/>
      <c r="N207" s="213"/>
      <c r="O207" s="213"/>
      <c r="P207" s="213"/>
      <c r="Q207" s="213"/>
      <c r="R207" s="229"/>
      <c r="S207" s="213"/>
      <c r="T207" s="213"/>
      <c r="U207" s="213"/>
      <c r="V207" s="213"/>
      <c r="W207" s="213"/>
    </row>
    <row r="208" spans="9:23" x14ac:dyDescent="0.25">
      <c r="I208" s="213"/>
      <c r="J208" s="213"/>
      <c r="K208" s="213"/>
      <c r="L208" s="213"/>
      <c r="M208" s="228"/>
      <c r="N208" s="213"/>
      <c r="O208" s="213"/>
      <c r="P208" s="213"/>
      <c r="Q208" s="213"/>
      <c r="R208" s="229"/>
      <c r="S208" s="213"/>
      <c r="T208" s="213"/>
      <c r="U208" s="213"/>
      <c r="V208" s="213"/>
      <c r="W208" s="213"/>
    </row>
    <row r="209" spans="9:23" x14ac:dyDescent="0.25">
      <c r="I209" s="213"/>
      <c r="J209" s="213"/>
      <c r="K209" s="213"/>
      <c r="L209" s="213"/>
      <c r="M209" s="228"/>
      <c r="N209" s="213"/>
      <c r="O209" s="213"/>
      <c r="P209" s="213"/>
      <c r="Q209" s="213"/>
      <c r="R209" s="229"/>
      <c r="S209" s="213"/>
      <c r="T209" s="213"/>
      <c r="U209" s="213"/>
      <c r="V209" s="213"/>
      <c r="W209" s="213"/>
    </row>
    <row r="210" spans="9:23" x14ac:dyDescent="0.25">
      <c r="I210" s="213"/>
      <c r="J210" s="213"/>
      <c r="K210" s="213"/>
      <c r="L210" s="213"/>
      <c r="M210" s="228"/>
      <c r="N210" s="213"/>
      <c r="O210" s="213"/>
      <c r="P210" s="213"/>
      <c r="Q210" s="213"/>
      <c r="R210" s="229"/>
      <c r="S210" s="213"/>
      <c r="T210" s="213"/>
      <c r="U210" s="213"/>
      <c r="V210" s="213"/>
      <c r="W210" s="213"/>
    </row>
    <row r="211" spans="9:23" x14ac:dyDescent="0.25">
      <c r="I211" s="213"/>
      <c r="J211" s="213"/>
      <c r="K211" s="213"/>
      <c r="L211" s="213"/>
      <c r="M211" s="228"/>
      <c r="N211" s="213"/>
      <c r="O211" s="213"/>
      <c r="P211" s="213"/>
      <c r="Q211" s="213"/>
      <c r="R211" s="229"/>
      <c r="S211" s="213"/>
      <c r="T211" s="213"/>
      <c r="U211" s="213"/>
      <c r="V211" s="213"/>
      <c r="W211" s="213"/>
    </row>
    <row r="212" spans="9:23" x14ac:dyDescent="0.25">
      <c r="I212" s="213"/>
      <c r="J212" s="213"/>
      <c r="K212" s="213"/>
      <c r="L212" s="213"/>
      <c r="M212" s="228"/>
      <c r="N212" s="213"/>
      <c r="O212" s="213"/>
      <c r="P212" s="213"/>
      <c r="Q212" s="213"/>
      <c r="R212" s="229"/>
      <c r="S212" s="213"/>
      <c r="T212" s="213"/>
      <c r="U212" s="213"/>
      <c r="V212" s="213"/>
      <c r="W212" s="213"/>
    </row>
    <row r="213" spans="9:23" x14ac:dyDescent="0.25">
      <c r="I213" s="213"/>
      <c r="J213" s="213"/>
      <c r="K213" s="213"/>
      <c r="L213" s="213"/>
      <c r="M213" s="228"/>
      <c r="N213" s="213"/>
      <c r="O213" s="213"/>
      <c r="P213" s="213"/>
      <c r="Q213" s="213"/>
      <c r="R213" s="229"/>
      <c r="S213" s="213"/>
      <c r="T213" s="213"/>
      <c r="U213" s="213"/>
      <c r="V213" s="213"/>
      <c r="W213" s="213"/>
    </row>
    <row r="214" spans="9:23" x14ac:dyDescent="0.25">
      <c r="I214" s="213"/>
      <c r="J214" s="213"/>
      <c r="K214" s="213"/>
      <c r="L214" s="213"/>
      <c r="M214" s="228"/>
      <c r="N214" s="213"/>
      <c r="O214" s="213"/>
      <c r="P214" s="213"/>
      <c r="Q214" s="213"/>
      <c r="R214" s="229"/>
      <c r="S214" s="213"/>
      <c r="T214" s="213"/>
      <c r="U214" s="213"/>
      <c r="V214" s="213"/>
      <c r="W214" s="213"/>
    </row>
    <row r="215" spans="9:23" x14ac:dyDescent="0.25">
      <c r="I215" s="213"/>
      <c r="J215" s="213"/>
      <c r="K215" s="213"/>
      <c r="L215" s="213"/>
      <c r="M215" s="228"/>
      <c r="N215" s="213"/>
      <c r="O215" s="213"/>
      <c r="P215" s="213"/>
      <c r="Q215" s="213"/>
      <c r="R215" s="229"/>
      <c r="S215" s="213"/>
      <c r="T215" s="213"/>
      <c r="U215" s="213"/>
      <c r="V215" s="213"/>
      <c r="W215" s="213"/>
    </row>
    <row r="216" spans="9:23" x14ac:dyDescent="0.25">
      <c r="I216" s="213"/>
      <c r="J216" s="213"/>
      <c r="K216" s="213"/>
      <c r="L216" s="213"/>
      <c r="M216" s="228"/>
      <c r="N216" s="213"/>
      <c r="O216" s="213"/>
      <c r="P216" s="213"/>
      <c r="Q216" s="213"/>
      <c r="R216" s="229"/>
      <c r="S216" s="213"/>
      <c r="T216" s="213"/>
      <c r="U216" s="213"/>
      <c r="V216" s="213"/>
      <c r="W216" s="213"/>
    </row>
    <row r="217" spans="9:23" x14ac:dyDescent="0.25">
      <c r="I217" s="213"/>
      <c r="J217" s="213"/>
      <c r="K217" s="213"/>
      <c r="L217" s="213"/>
      <c r="M217" s="228"/>
      <c r="N217" s="213"/>
      <c r="O217" s="213"/>
      <c r="P217" s="213"/>
      <c r="Q217" s="213"/>
      <c r="R217" s="229"/>
      <c r="S217" s="213"/>
      <c r="T217" s="213"/>
      <c r="U217" s="213"/>
      <c r="V217" s="213"/>
      <c r="W217" s="213"/>
    </row>
    <row r="218" spans="9:23" x14ac:dyDescent="0.25">
      <c r="I218" s="213"/>
      <c r="J218" s="213"/>
      <c r="K218" s="213"/>
      <c r="L218" s="213"/>
      <c r="M218" s="228"/>
      <c r="N218" s="213"/>
      <c r="O218" s="213"/>
      <c r="P218" s="213"/>
      <c r="Q218" s="213"/>
      <c r="R218" s="229"/>
      <c r="S218" s="213"/>
      <c r="T218" s="213"/>
      <c r="U218" s="213"/>
      <c r="V218" s="213"/>
      <c r="W218" s="213"/>
    </row>
    <row r="219" spans="9:23" x14ac:dyDescent="0.25">
      <c r="I219" s="213"/>
      <c r="J219" s="213"/>
      <c r="K219" s="213"/>
      <c r="L219" s="213"/>
      <c r="M219" s="228"/>
      <c r="N219" s="213"/>
      <c r="O219" s="213"/>
      <c r="P219" s="213"/>
      <c r="Q219" s="213"/>
      <c r="R219" s="229"/>
      <c r="S219" s="213"/>
      <c r="T219" s="213"/>
      <c r="U219" s="213"/>
      <c r="V219" s="213"/>
      <c r="W219" s="213"/>
    </row>
    <row r="220" spans="9:23" x14ac:dyDescent="0.25">
      <c r="I220" s="213"/>
      <c r="J220" s="213"/>
      <c r="K220" s="213"/>
      <c r="L220" s="213"/>
      <c r="M220" s="228"/>
      <c r="N220" s="213"/>
      <c r="O220" s="213"/>
      <c r="P220" s="213"/>
      <c r="Q220" s="213"/>
      <c r="R220" s="229"/>
      <c r="S220" s="213"/>
      <c r="T220" s="213"/>
      <c r="U220" s="213"/>
      <c r="V220" s="213"/>
      <c r="W220" s="213"/>
    </row>
    <row r="221" spans="9:23" x14ac:dyDescent="0.25">
      <c r="I221" s="213"/>
      <c r="J221" s="213"/>
      <c r="K221" s="213"/>
      <c r="L221" s="213"/>
      <c r="M221" s="228"/>
      <c r="N221" s="213"/>
      <c r="O221" s="213"/>
      <c r="P221" s="213"/>
      <c r="Q221" s="213"/>
      <c r="R221" s="229"/>
      <c r="S221" s="213"/>
      <c r="T221" s="213"/>
      <c r="U221" s="213"/>
      <c r="V221" s="213"/>
      <c r="W221" s="213"/>
    </row>
    <row r="222" spans="9:23" x14ac:dyDescent="0.25">
      <c r="I222" s="213"/>
      <c r="J222" s="213"/>
      <c r="K222" s="213"/>
      <c r="L222" s="213"/>
      <c r="M222" s="228"/>
      <c r="N222" s="213"/>
      <c r="O222" s="213"/>
      <c r="P222" s="213"/>
      <c r="Q222" s="213"/>
      <c r="R222" s="229"/>
      <c r="S222" s="213"/>
      <c r="T222" s="213"/>
      <c r="U222" s="213"/>
      <c r="V222" s="213"/>
      <c r="W222" s="213"/>
    </row>
    <row r="223" spans="9:23" x14ac:dyDescent="0.25">
      <c r="I223" s="213"/>
      <c r="J223" s="213"/>
      <c r="K223" s="213"/>
      <c r="L223" s="213"/>
      <c r="M223" s="228"/>
      <c r="N223" s="213"/>
      <c r="O223" s="213"/>
      <c r="P223" s="213"/>
      <c r="Q223" s="213"/>
      <c r="R223" s="229"/>
      <c r="S223" s="213"/>
      <c r="T223" s="213"/>
      <c r="U223" s="213"/>
      <c r="V223" s="213"/>
      <c r="W223" s="213"/>
    </row>
    <row r="224" spans="9:23" x14ac:dyDescent="0.25">
      <c r="I224" s="213"/>
      <c r="J224" s="213"/>
      <c r="K224" s="213"/>
      <c r="L224" s="213"/>
      <c r="M224" s="228"/>
      <c r="N224" s="213"/>
      <c r="O224" s="213"/>
      <c r="P224" s="213"/>
      <c r="Q224" s="213"/>
      <c r="R224" s="229"/>
      <c r="S224" s="213"/>
      <c r="T224" s="213"/>
      <c r="U224" s="213"/>
      <c r="V224" s="213"/>
      <c r="W224" s="213"/>
    </row>
    <row r="225" spans="9:23" x14ac:dyDescent="0.25">
      <c r="I225" s="213"/>
      <c r="J225" s="213"/>
      <c r="K225" s="213"/>
      <c r="L225" s="213"/>
      <c r="M225" s="228"/>
      <c r="N225" s="213"/>
      <c r="O225" s="213"/>
      <c r="P225" s="213"/>
      <c r="Q225" s="213"/>
      <c r="R225" s="229"/>
      <c r="S225" s="213"/>
      <c r="T225" s="213"/>
      <c r="U225" s="213"/>
      <c r="V225" s="213"/>
      <c r="W225" s="213"/>
    </row>
    <row r="226" spans="9:23" x14ac:dyDescent="0.25">
      <c r="I226" s="213"/>
      <c r="J226" s="213"/>
      <c r="K226" s="213"/>
      <c r="L226" s="213"/>
      <c r="M226" s="228"/>
      <c r="N226" s="213"/>
      <c r="O226" s="213"/>
      <c r="P226" s="213"/>
      <c r="Q226" s="213"/>
      <c r="R226" s="229"/>
      <c r="S226" s="213"/>
      <c r="T226" s="213"/>
      <c r="U226" s="213"/>
      <c r="V226" s="213"/>
      <c r="W226" s="213"/>
    </row>
    <row r="227" spans="9:23" x14ac:dyDescent="0.25">
      <c r="I227" s="213"/>
      <c r="J227" s="213"/>
      <c r="K227" s="213"/>
      <c r="L227" s="213"/>
      <c r="M227" s="228"/>
      <c r="N227" s="213"/>
      <c r="O227" s="213"/>
      <c r="P227" s="213"/>
      <c r="Q227" s="213"/>
      <c r="R227" s="229"/>
      <c r="S227" s="213"/>
      <c r="T227" s="213"/>
      <c r="U227" s="213"/>
      <c r="V227" s="213"/>
      <c r="W227" s="213"/>
    </row>
    <row r="228" spans="9:23" x14ac:dyDescent="0.25">
      <c r="I228" s="213"/>
      <c r="J228" s="213"/>
      <c r="K228" s="213"/>
      <c r="L228" s="213"/>
      <c r="M228" s="228"/>
      <c r="N228" s="213"/>
      <c r="O228" s="213"/>
      <c r="P228" s="213"/>
      <c r="Q228" s="213"/>
      <c r="R228" s="229"/>
      <c r="S228" s="213"/>
      <c r="T228" s="213"/>
      <c r="U228" s="213"/>
      <c r="V228" s="213"/>
      <c r="W228" s="213"/>
    </row>
    <row r="229" spans="9:23" x14ac:dyDescent="0.25">
      <c r="I229" s="213"/>
      <c r="J229" s="213"/>
      <c r="K229" s="213"/>
      <c r="L229" s="213"/>
      <c r="M229" s="228"/>
      <c r="N229" s="213"/>
      <c r="O229" s="213"/>
      <c r="P229" s="213"/>
      <c r="Q229" s="213"/>
      <c r="R229" s="229"/>
      <c r="S229" s="213"/>
      <c r="T229" s="213"/>
      <c r="U229" s="213"/>
      <c r="V229" s="213"/>
      <c r="W229" s="213"/>
    </row>
    <row r="230" spans="9:23" x14ac:dyDescent="0.25">
      <c r="I230" s="213"/>
      <c r="J230" s="213"/>
      <c r="K230" s="213"/>
      <c r="L230" s="213"/>
      <c r="M230" s="228"/>
      <c r="N230" s="213"/>
      <c r="O230" s="213"/>
      <c r="P230" s="213"/>
      <c r="Q230" s="213"/>
      <c r="R230" s="229"/>
      <c r="S230" s="213"/>
      <c r="T230" s="213"/>
      <c r="U230" s="213"/>
      <c r="V230" s="213"/>
      <c r="W230" s="213"/>
    </row>
    <row r="231" spans="9:23" x14ac:dyDescent="0.25">
      <c r="I231" s="213"/>
      <c r="J231" s="213"/>
      <c r="K231" s="213"/>
      <c r="L231" s="213"/>
      <c r="M231" s="228"/>
      <c r="N231" s="213"/>
      <c r="O231" s="213"/>
      <c r="P231" s="213"/>
      <c r="Q231" s="213"/>
      <c r="R231" s="229"/>
      <c r="S231" s="213"/>
      <c r="T231" s="213"/>
      <c r="U231" s="213"/>
      <c r="V231" s="213"/>
      <c r="W231" s="213"/>
    </row>
    <row r="232" spans="9:23" x14ac:dyDescent="0.25">
      <c r="I232" s="213"/>
      <c r="J232" s="213"/>
      <c r="K232" s="213"/>
      <c r="L232" s="213"/>
      <c r="M232" s="228"/>
      <c r="N232" s="213"/>
      <c r="O232" s="213"/>
      <c r="P232" s="213"/>
      <c r="Q232" s="213"/>
      <c r="R232" s="229"/>
      <c r="S232" s="213"/>
      <c r="T232" s="213"/>
      <c r="U232" s="213"/>
      <c r="V232" s="213"/>
      <c r="W232" s="213"/>
    </row>
    <row r="233" spans="9:23" x14ac:dyDescent="0.25">
      <c r="I233" s="213"/>
      <c r="J233" s="213"/>
      <c r="K233" s="213"/>
      <c r="L233" s="213"/>
      <c r="M233" s="228"/>
      <c r="N233" s="213"/>
      <c r="O233" s="213"/>
      <c r="P233" s="213"/>
      <c r="Q233" s="213"/>
      <c r="R233" s="229"/>
      <c r="S233" s="213"/>
      <c r="T233" s="213"/>
      <c r="U233" s="213"/>
      <c r="V233" s="213"/>
      <c r="W233" s="213"/>
    </row>
    <row r="234" spans="9:23" x14ac:dyDescent="0.25">
      <c r="I234" s="213"/>
      <c r="J234" s="213"/>
      <c r="K234" s="213"/>
      <c r="L234" s="213"/>
      <c r="M234" s="228"/>
      <c r="N234" s="213"/>
      <c r="O234" s="213"/>
      <c r="P234" s="213"/>
      <c r="Q234" s="213"/>
      <c r="R234" s="229"/>
      <c r="S234" s="213"/>
      <c r="T234" s="213"/>
      <c r="U234" s="213"/>
      <c r="V234" s="213"/>
      <c r="W234" s="213"/>
    </row>
    <row r="235" spans="9:23" x14ac:dyDescent="0.25">
      <c r="I235" s="213"/>
      <c r="J235" s="213"/>
      <c r="K235" s="213"/>
      <c r="L235" s="213"/>
      <c r="M235" s="228"/>
      <c r="N235" s="213"/>
      <c r="O235" s="213"/>
      <c r="P235" s="213"/>
      <c r="Q235" s="213"/>
      <c r="R235" s="229"/>
      <c r="S235" s="213"/>
      <c r="T235" s="213"/>
      <c r="U235" s="213"/>
      <c r="V235" s="213"/>
      <c r="W235" s="213"/>
    </row>
    <row r="236" spans="9:23" x14ac:dyDescent="0.25">
      <c r="I236" s="213"/>
      <c r="J236" s="213"/>
      <c r="K236" s="213"/>
      <c r="L236" s="213"/>
      <c r="M236" s="228"/>
      <c r="N236" s="213"/>
      <c r="O236" s="213"/>
      <c r="P236" s="213"/>
      <c r="Q236" s="213"/>
      <c r="R236" s="229"/>
      <c r="S236" s="213"/>
      <c r="T236" s="213"/>
      <c r="U236" s="213"/>
      <c r="V236" s="213"/>
      <c r="W236" s="213"/>
    </row>
    <row r="237" spans="9:23" x14ac:dyDescent="0.25">
      <c r="I237" s="213"/>
      <c r="J237" s="213"/>
      <c r="K237" s="213"/>
      <c r="L237" s="213"/>
      <c r="M237" s="228"/>
      <c r="N237" s="213"/>
      <c r="O237" s="213"/>
      <c r="P237" s="213"/>
      <c r="Q237" s="213"/>
      <c r="R237" s="229"/>
      <c r="S237" s="213"/>
      <c r="T237" s="213"/>
      <c r="U237" s="213"/>
      <c r="V237" s="213"/>
      <c r="W237" s="213"/>
    </row>
    <row r="238" spans="9:23" x14ac:dyDescent="0.25">
      <c r="I238" s="213"/>
      <c r="J238" s="213"/>
      <c r="K238" s="213"/>
      <c r="L238" s="213"/>
      <c r="M238" s="228"/>
      <c r="N238" s="213"/>
      <c r="O238" s="213"/>
      <c r="P238" s="213"/>
      <c r="Q238" s="213"/>
      <c r="R238" s="229"/>
      <c r="S238" s="213"/>
      <c r="T238" s="213"/>
      <c r="U238" s="213"/>
      <c r="V238" s="213"/>
      <c r="W238" s="213"/>
    </row>
    <row r="239" spans="9:23" x14ac:dyDescent="0.25">
      <c r="I239" s="213"/>
      <c r="J239" s="213"/>
      <c r="K239" s="213"/>
      <c r="L239" s="213"/>
      <c r="M239" s="228"/>
      <c r="N239" s="213"/>
      <c r="O239" s="213"/>
      <c r="P239" s="213"/>
      <c r="Q239" s="213"/>
      <c r="R239" s="229"/>
      <c r="S239" s="213"/>
      <c r="T239" s="213"/>
      <c r="U239" s="213"/>
      <c r="V239" s="213"/>
      <c r="W239" s="213"/>
    </row>
    <row r="240" spans="9:23" x14ac:dyDescent="0.25">
      <c r="I240" s="213"/>
      <c r="J240" s="213"/>
      <c r="K240" s="213"/>
      <c r="L240" s="213"/>
      <c r="M240" s="228"/>
      <c r="N240" s="213"/>
      <c r="O240" s="213"/>
      <c r="P240" s="213"/>
      <c r="Q240" s="213"/>
      <c r="R240" s="229"/>
      <c r="S240" s="213"/>
      <c r="T240" s="213"/>
      <c r="U240" s="213"/>
      <c r="V240" s="213"/>
      <c r="W240" s="213"/>
    </row>
    <row r="241" spans="9:23" x14ac:dyDescent="0.25">
      <c r="I241" s="213"/>
      <c r="J241" s="213"/>
      <c r="K241" s="213"/>
      <c r="L241" s="213"/>
      <c r="M241" s="228"/>
      <c r="N241" s="213"/>
      <c r="O241" s="213"/>
      <c r="P241" s="213"/>
      <c r="Q241" s="213"/>
      <c r="R241" s="229"/>
      <c r="S241" s="213"/>
      <c r="T241" s="213"/>
      <c r="U241" s="213"/>
      <c r="V241" s="213"/>
      <c r="W241" s="213"/>
    </row>
    <row r="242" spans="9:23" x14ac:dyDescent="0.25">
      <c r="I242" s="213"/>
      <c r="J242" s="213"/>
      <c r="K242" s="213"/>
      <c r="L242" s="213"/>
      <c r="M242" s="228"/>
      <c r="N242" s="213"/>
      <c r="O242" s="213"/>
      <c r="P242" s="213"/>
      <c r="Q242" s="213"/>
      <c r="R242" s="229"/>
      <c r="S242" s="213"/>
      <c r="T242" s="213"/>
      <c r="U242" s="213"/>
      <c r="V242" s="213"/>
      <c r="W242" s="213"/>
    </row>
    <row r="243" spans="9:23" x14ac:dyDescent="0.25">
      <c r="I243" s="213"/>
      <c r="J243" s="213"/>
      <c r="K243" s="213"/>
      <c r="L243" s="213"/>
      <c r="M243" s="228"/>
      <c r="N243" s="213"/>
      <c r="O243" s="213"/>
      <c r="P243" s="213"/>
      <c r="Q243" s="213"/>
      <c r="R243" s="229"/>
      <c r="S243" s="213"/>
      <c r="T243" s="213"/>
      <c r="U243" s="213"/>
      <c r="V243" s="213"/>
      <c r="W243" s="213"/>
    </row>
    <row r="244" spans="9:23" x14ac:dyDescent="0.25">
      <c r="I244" s="213"/>
      <c r="J244" s="213"/>
      <c r="K244" s="213"/>
      <c r="L244" s="213"/>
      <c r="M244" s="228"/>
      <c r="N244" s="213"/>
      <c r="O244" s="213"/>
      <c r="P244" s="213"/>
      <c r="Q244" s="213"/>
      <c r="R244" s="229"/>
      <c r="S244" s="213"/>
      <c r="T244" s="213"/>
      <c r="U244" s="213"/>
      <c r="V244" s="213"/>
      <c r="W244" s="213"/>
    </row>
    <row r="245" spans="9:23" x14ac:dyDescent="0.25">
      <c r="I245" s="213"/>
      <c r="J245" s="213"/>
      <c r="K245" s="213"/>
      <c r="L245" s="213"/>
      <c r="M245" s="228"/>
      <c r="N245" s="213"/>
      <c r="O245" s="213"/>
      <c r="P245" s="213"/>
      <c r="Q245" s="213"/>
      <c r="R245" s="229"/>
      <c r="S245" s="213"/>
      <c r="T245" s="213"/>
      <c r="U245" s="213"/>
      <c r="V245" s="213"/>
      <c r="W245" s="213"/>
    </row>
    <row r="246" spans="9:23" x14ac:dyDescent="0.25">
      <c r="I246" s="213"/>
      <c r="J246" s="213"/>
      <c r="K246" s="213"/>
      <c r="L246" s="213"/>
      <c r="M246" s="228"/>
      <c r="N246" s="213"/>
      <c r="O246" s="213"/>
      <c r="P246" s="213"/>
      <c r="Q246" s="213"/>
      <c r="R246" s="229"/>
      <c r="S246" s="213"/>
      <c r="T246" s="213"/>
      <c r="U246" s="213"/>
      <c r="V246" s="213"/>
      <c r="W246" s="213"/>
    </row>
    <row r="247" spans="9:23" x14ac:dyDescent="0.25">
      <c r="I247" s="213"/>
      <c r="J247" s="213"/>
      <c r="K247" s="213"/>
      <c r="L247" s="213"/>
      <c r="M247" s="228"/>
      <c r="N247" s="213"/>
      <c r="O247" s="213"/>
      <c r="P247" s="213"/>
      <c r="Q247" s="213"/>
      <c r="R247" s="229"/>
      <c r="S247" s="213"/>
      <c r="T247" s="213"/>
      <c r="U247" s="213"/>
      <c r="V247" s="213"/>
      <c r="W247" s="213"/>
    </row>
    <row r="248" spans="9:23" x14ac:dyDescent="0.25">
      <c r="I248" s="213"/>
      <c r="J248" s="213"/>
      <c r="K248" s="213"/>
      <c r="L248" s="213"/>
      <c r="M248" s="228"/>
      <c r="N248" s="213"/>
      <c r="O248" s="213"/>
      <c r="P248" s="213"/>
      <c r="Q248" s="213"/>
      <c r="R248" s="229"/>
      <c r="S248" s="213"/>
      <c r="T248" s="213"/>
      <c r="U248" s="213"/>
      <c r="V248" s="213"/>
      <c r="W248" s="213"/>
    </row>
    <row r="249" spans="9:23" x14ac:dyDescent="0.25">
      <c r="I249" s="213"/>
      <c r="J249" s="213"/>
      <c r="K249" s="213"/>
      <c r="L249" s="213"/>
      <c r="M249" s="228"/>
      <c r="N249" s="213"/>
      <c r="O249" s="213"/>
      <c r="P249" s="213"/>
      <c r="Q249" s="213"/>
      <c r="R249" s="229"/>
      <c r="S249" s="213"/>
      <c r="T249" s="213"/>
      <c r="U249" s="213"/>
      <c r="V249" s="213"/>
      <c r="W249" s="213"/>
    </row>
    <row r="250" spans="9:23" x14ac:dyDescent="0.25">
      <c r="I250" s="213"/>
      <c r="J250" s="213"/>
      <c r="K250" s="213"/>
      <c r="L250" s="213"/>
      <c r="M250" s="228"/>
      <c r="N250" s="213"/>
      <c r="O250" s="213"/>
      <c r="P250" s="213"/>
      <c r="Q250" s="213"/>
      <c r="R250" s="229"/>
      <c r="S250" s="213"/>
      <c r="T250" s="213"/>
      <c r="U250" s="213"/>
      <c r="V250" s="213"/>
      <c r="W250" s="213"/>
    </row>
    <row r="251" spans="9:23" x14ac:dyDescent="0.25">
      <c r="I251" s="213"/>
      <c r="J251" s="213"/>
      <c r="K251" s="213"/>
      <c r="L251" s="213"/>
      <c r="M251" s="228"/>
      <c r="N251" s="213"/>
      <c r="O251" s="213"/>
      <c r="P251" s="213"/>
      <c r="Q251" s="213"/>
      <c r="R251" s="229"/>
      <c r="S251" s="213"/>
      <c r="T251" s="213"/>
      <c r="U251" s="213"/>
      <c r="V251" s="213"/>
      <c r="W251" s="213"/>
    </row>
    <row r="252" spans="9:23" x14ac:dyDescent="0.25">
      <c r="I252" s="213"/>
      <c r="J252" s="213"/>
      <c r="K252" s="213"/>
      <c r="L252" s="213"/>
      <c r="M252" s="228"/>
      <c r="N252" s="213"/>
      <c r="O252" s="213"/>
      <c r="P252" s="213"/>
      <c r="Q252" s="213"/>
      <c r="R252" s="229"/>
      <c r="S252" s="213"/>
      <c r="T252" s="213"/>
      <c r="U252" s="213"/>
      <c r="V252" s="213"/>
      <c r="W252" s="213"/>
    </row>
    <row r="253" spans="9:23" x14ac:dyDescent="0.25">
      <c r="I253" s="213"/>
      <c r="J253" s="213"/>
      <c r="K253" s="213"/>
      <c r="L253" s="213"/>
      <c r="M253" s="228"/>
      <c r="N253" s="213"/>
      <c r="O253" s="213"/>
      <c r="P253" s="213"/>
      <c r="Q253" s="213"/>
      <c r="R253" s="229"/>
      <c r="S253" s="213"/>
      <c r="T253" s="213"/>
      <c r="U253" s="213"/>
      <c r="V253" s="213"/>
      <c r="W253" s="213"/>
    </row>
    <row r="254" spans="9:23" x14ac:dyDescent="0.25">
      <c r="I254" s="213"/>
      <c r="J254" s="213"/>
      <c r="K254" s="213"/>
      <c r="L254" s="213"/>
      <c r="M254" s="228"/>
      <c r="N254" s="213"/>
      <c r="O254" s="213"/>
      <c r="P254" s="213"/>
      <c r="Q254" s="213"/>
      <c r="R254" s="229"/>
      <c r="S254" s="213"/>
      <c r="T254" s="213"/>
      <c r="U254" s="213"/>
      <c r="V254" s="213"/>
      <c r="W254" s="213"/>
    </row>
    <row r="255" spans="9:23" x14ac:dyDescent="0.25">
      <c r="I255" s="213"/>
      <c r="J255" s="213"/>
      <c r="K255" s="213"/>
      <c r="L255" s="213"/>
      <c r="M255" s="228"/>
      <c r="N255" s="213"/>
      <c r="O255" s="213"/>
      <c r="P255" s="213"/>
      <c r="Q255" s="213"/>
      <c r="R255" s="229"/>
      <c r="S255" s="213"/>
      <c r="T255" s="213"/>
      <c r="U255" s="213"/>
      <c r="V255" s="213"/>
      <c r="W255" s="213"/>
    </row>
    <row r="256" spans="9:23" x14ac:dyDescent="0.25">
      <c r="I256" s="213"/>
      <c r="J256" s="213"/>
      <c r="K256" s="213"/>
      <c r="L256" s="213"/>
      <c r="M256" s="228"/>
      <c r="N256" s="213"/>
      <c r="O256" s="213"/>
      <c r="P256" s="213"/>
      <c r="Q256" s="213"/>
      <c r="R256" s="229"/>
      <c r="S256" s="213"/>
      <c r="T256" s="213"/>
      <c r="U256" s="213"/>
      <c r="V256" s="213"/>
      <c r="W256" s="213"/>
    </row>
    <row r="257" spans="9:23" x14ac:dyDescent="0.25">
      <c r="I257" s="213"/>
      <c r="J257" s="213"/>
      <c r="K257" s="213"/>
      <c r="L257" s="213"/>
      <c r="M257" s="228"/>
      <c r="N257" s="213"/>
      <c r="O257" s="213"/>
      <c r="P257" s="213"/>
      <c r="Q257" s="213"/>
      <c r="R257" s="229"/>
      <c r="S257" s="213"/>
      <c r="T257" s="213"/>
      <c r="U257" s="213"/>
      <c r="V257" s="213"/>
      <c r="W257" s="213"/>
    </row>
    <row r="258" spans="9:23" x14ac:dyDescent="0.25">
      <c r="I258" s="213"/>
      <c r="J258" s="213"/>
      <c r="K258" s="213"/>
      <c r="L258" s="213"/>
      <c r="M258" s="228"/>
      <c r="N258" s="213"/>
      <c r="O258" s="213"/>
      <c r="P258" s="213"/>
      <c r="Q258" s="213"/>
      <c r="R258" s="229"/>
      <c r="S258" s="213"/>
      <c r="T258" s="213"/>
      <c r="U258" s="213"/>
      <c r="V258" s="213"/>
      <c r="W258" s="213"/>
    </row>
    <row r="259" spans="9:23" x14ac:dyDescent="0.25">
      <c r="I259" s="213"/>
      <c r="J259" s="213"/>
      <c r="K259" s="213"/>
      <c r="L259" s="213"/>
      <c r="M259" s="228"/>
      <c r="N259" s="213"/>
      <c r="O259" s="213"/>
      <c r="P259" s="213"/>
      <c r="Q259" s="213"/>
      <c r="R259" s="229"/>
      <c r="S259" s="213"/>
      <c r="T259" s="213"/>
      <c r="U259" s="213"/>
      <c r="V259" s="213"/>
      <c r="W259" s="213"/>
    </row>
    <row r="260" spans="9:23" x14ac:dyDescent="0.25">
      <c r="I260" s="213"/>
      <c r="J260" s="213"/>
      <c r="K260" s="213"/>
      <c r="L260" s="213"/>
      <c r="M260" s="228"/>
      <c r="N260" s="213"/>
      <c r="O260" s="213"/>
      <c r="P260" s="213"/>
      <c r="Q260" s="213"/>
      <c r="R260" s="229"/>
      <c r="S260" s="213"/>
      <c r="T260" s="213"/>
      <c r="U260" s="213"/>
      <c r="V260" s="213"/>
      <c r="W260" s="213"/>
    </row>
    <row r="261" spans="9:23" x14ac:dyDescent="0.25">
      <c r="I261" s="213"/>
      <c r="J261" s="213"/>
      <c r="K261" s="213"/>
      <c r="L261" s="213"/>
      <c r="M261" s="228"/>
      <c r="N261" s="213"/>
      <c r="O261" s="213"/>
      <c r="P261" s="213"/>
      <c r="Q261" s="213"/>
      <c r="R261" s="229"/>
      <c r="S261" s="213"/>
      <c r="T261" s="213"/>
      <c r="U261" s="213"/>
      <c r="V261" s="213"/>
      <c r="W261" s="213"/>
    </row>
    <row r="262" spans="9:23" x14ac:dyDescent="0.25">
      <c r="I262" s="213"/>
      <c r="J262" s="213"/>
      <c r="K262" s="213"/>
      <c r="L262" s="213"/>
      <c r="M262" s="228"/>
      <c r="N262" s="213"/>
      <c r="O262" s="213"/>
      <c r="P262" s="213"/>
      <c r="Q262" s="213"/>
      <c r="R262" s="229"/>
      <c r="S262" s="213"/>
      <c r="T262" s="213"/>
      <c r="U262" s="213"/>
      <c r="V262" s="213"/>
      <c r="W262" s="213"/>
    </row>
    <row r="263" spans="9:23" x14ac:dyDescent="0.25">
      <c r="I263" s="213"/>
      <c r="J263" s="213"/>
      <c r="K263" s="213"/>
      <c r="L263" s="213"/>
      <c r="M263" s="228"/>
      <c r="N263" s="213"/>
      <c r="O263" s="213"/>
      <c r="P263" s="213"/>
      <c r="Q263" s="213"/>
      <c r="R263" s="229"/>
      <c r="S263" s="213"/>
      <c r="T263" s="213"/>
      <c r="U263" s="213"/>
      <c r="V263" s="213"/>
      <c r="W263" s="213"/>
    </row>
    <row r="264" spans="9:23" x14ac:dyDescent="0.25">
      <c r="I264" s="213"/>
      <c r="J264" s="213"/>
      <c r="K264" s="213"/>
      <c r="L264" s="213"/>
      <c r="M264" s="228"/>
      <c r="N264" s="213"/>
      <c r="O264" s="213"/>
      <c r="P264" s="213"/>
      <c r="Q264" s="213"/>
      <c r="R264" s="229"/>
      <c r="S264" s="213"/>
      <c r="T264" s="213"/>
      <c r="U264" s="213"/>
      <c r="V264" s="213"/>
      <c r="W264" s="213"/>
    </row>
    <row r="265" spans="9:23" x14ac:dyDescent="0.25">
      <c r="I265" s="213"/>
      <c r="J265" s="213"/>
      <c r="K265" s="213"/>
      <c r="L265" s="213"/>
      <c r="M265" s="228"/>
      <c r="N265" s="213"/>
      <c r="O265" s="213"/>
      <c r="P265" s="213"/>
      <c r="Q265" s="213"/>
      <c r="R265" s="229"/>
      <c r="S265" s="213"/>
      <c r="T265" s="213"/>
      <c r="U265" s="213"/>
      <c r="V265" s="213"/>
      <c r="W265" s="213"/>
    </row>
    <row r="266" spans="9:23" x14ac:dyDescent="0.25">
      <c r="I266" s="213"/>
      <c r="J266" s="213"/>
      <c r="K266" s="213"/>
      <c r="L266" s="213"/>
      <c r="M266" s="228"/>
      <c r="N266" s="213"/>
      <c r="O266" s="213"/>
      <c r="P266" s="213"/>
      <c r="Q266" s="213"/>
      <c r="R266" s="229"/>
      <c r="S266" s="213"/>
      <c r="T266" s="213"/>
      <c r="U266" s="213"/>
      <c r="V266" s="213"/>
      <c r="W266" s="213"/>
    </row>
    <row r="267" spans="9:23" x14ac:dyDescent="0.25">
      <c r="I267" s="213"/>
      <c r="J267" s="213"/>
      <c r="K267" s="213"/>
      <c r="L267" s="213"/>
      <c r="M267" s="228"/>
      <c r="N267" s="213"/>
      <c r="O267" s="213"/>
      <c r="P267" s="213"/>
      <c r="Q267" s="213"/>
      <c r="R267" s="229"/>
      <c r="S267" s="213"/>
      <c r="T267" s="213"/>
      <c r="U267" s="213"/>
      <c r="V267" s="213"/>
      <c r="W267" s="213"/>
    </row>
    <row r="268" spans="9:23" x14ac:dyDescent="0.25">
      <c r="I268" s="213"/>
      <c r="J268" s="213"/>
      <c r="K268" s="213"/>
      <c r="L268" s="213"/>
      <c r="M268" s="228"/>
      <c r="N268" s="213"/>
      <c r="O268" s="213"/>
      <c r="P268" s="213"/>
      <c r="Q268" s="213"/>
      <c r="R268" s="229"/>
      <c r="S268" s="213"/>
      <c r="T268" s="213"/>
      <c r="U268" s="213"/>
      <c r="V268" s="213"/>
      <c r="W268" s="213"/>
    </row>
    <row r="269" spans="9:23" x14ac:dyDescent="0.25">
      <c r="I269" s="213"/>
      <c r="J269" s="213"/>
      <c r="K269" s="213"/>
      <c r="L269" s="213"/>
      <c r="M269" s="228"/>
      <c r="N269" s="213"/>
      <c r="O269" s="213"/>
      <c r="P269" s="213"/>
      <c r="Q269" s="213"/>
      <c r="R269" s="229"/>
      <c r="S269" s="213"/>
      <c r="T269" s="213"/>
      <c r="U269" s="213"/>
      <c r="V269" s="213"/>
      <c r="W269" s="213"/>
    </row>
    <row r="270" spans="9:23" x14ac:dyDescent="0.25">
      <c r="I270" s="213"/>
      <c r="J270" s="213"/>
      <c r="K270" s="213"/>
      <c r="L270" s="213"/>
      <c r="M270" s="228"/>
      <c r="N270" s="213"/>
      <c r="O270" s="213"/>
      <c r="P270" s="213"/>
      <c r="Q270" s="213"/>
      <c r="R270" s="229"/>
      <c r="S270" s="213"/>
      <c r="T270" s="213"/>
      <c r="U270" s="213"/>
      <c r="V270" s="213"/>
      <c r="W270" s="213"/>
    </row>
    <row r="271" spans="9:23" x14ac:dyDescent="0.25">
      <c r="I271" s="213"/>
      <c r="J271" s="213"/>
      <c r="K271" s="213"/>
      <c r="L271" s="213"/>
      <c r="M271" s="228"/>
      <c r="N271" s="213"/>
      <c r="O271" s="213"/>
      <c r="P271" s="213"/>
      <c r="Q271" s="213"/>
      <c r="R271" s="229"/>
      <c r="S271" s="213"/>
      <c r="T271" s="213"/>
      <c r="U271" s="213"/>
      <c r="V271" s="213"/>
      <c r="W271" s="213"/>
    </row>
    <row r="272" spans="9:23" x14ac:dyDescent="0.25">
      <c r="I272" s="213"/>
      <c r="J272" s="213"/>
      <c r="K272" s="213"/>
      <c r="L272" s="213"/>
      <c r="M272" s="228"/>
      <c r="N272" s="213"/>
      <c r="O272" s="213"/>
      <c r="P272" s="213"/>
      <c r="Q272" s="213"/>
      <c r="R272" s="229"/>
      <c r="S272" s="213"/>
      <c r="T272" s="213"/>
      <c r="U272" s="213"/>
      <c r="V272" s="213"/>
      <c r="W272" s="213"/>
    </row>
    <row r="273" spans="9:23" x14ac:dyDescent="0.25">
      <c r="I273" s="213"/>
      <c r="J273" s="213"/>
      <c r="K273" s="213"/>
      <c r="L273" s="213"/>
      <c r="M273" s="228"/>
      <c r="N273" s="213"/>
      <c r="O273" s="213"/>
      <c r="P273" s="213"/>
      <c r="Q273" s="213"/>
      <c r="R273" s="229"/>
      <c r="S273" s="213"/>
      <c r="T273" s="213"/>
      <c r="U273" s="213"/>
      <c r="V273" s="213"/>
      <c r="W273" s="213"/>
    </row>
    <row r="274" spans="9:23" x14ac:dyDescent="0.25">
      <c r="I274" s="213"/>
      <c r="J274" s="213"/>
      <c r="K274" s="213"/>
      <c r="L274" s="213"/>
      <c r="M274" s="228"/>
      <c r="N274" s="213"/>
      <c r="O274" s="213"/>
      <c r="P274" s="213"/>
      <c r="Q274" s="213"/>
      <c r="R274" s="229"/>
      <c r="S274" s="213"/>
      <c r="T274" s="213"/>
      <c r="U274" s="213"/>
      <c r="V274" s="213"/>
      <c r="W274" s="213"/>
    </row>
    <row r="275" spans="9:23" x14ac:dyDescent="0.25">
      <c r="I275" s="213"/>
      <c r="J275" s="213"/>
      <c r="K275" s="213"/>
      <c r="L275" s="213"/>
      <c r="M275" s="228"/>
      <c r="N275" s="213"/>
      <c r="O275" s="213"/>
      <c r="P275" s="213"/>
      <c r="Q275" s="213"/>
      <c r="R275" s="229"/>
      <c r="S275" s="213"/>
      <c r="T275" s="213"/>
      <c r="U275" s="213"/>
      <c r="V275" s="213"/>
      <c r="W275" s="213"/>
    </row>
    <row r="276" spans="9:23" x14ac:dyDescent="0.25">
      <c r="I276" s="213"/>
      <c r="J276" s="213"/>
      <c r="K276" s="213"/>
      <c r="L276" s="213"/>
      <c r="M276" s="228"/>
      <c r="N276" s="213"/>
      <c r="O276" s="213"/>
      <c r="P276" s="213"/>
      <c r="Q276" s="213"/>
      <c r="R276" s="229"/>
      <c r="S276" s="213"/>
      <c r="T276" s="213"/>
      <c r="U276" s="213"/>
      <c r="V276" s="213"/>
      <c r="W276" s="213"/>
    </row>
    <row r="277" spans="9:23" x14ac:dyDescent="0.25">
      <c r="I277" s="213"/>
      <c r="J277" s="213"/>
      <c r="K277" s="213"/>
      <c r="L277" s="213"/>
      <c r="M277" s="228"/>
      <c r="N277" s="213"/>
      <c r="O277" s="213"/>
      <c r="P277" s="213"/>
      <c r="Q277" s="213"/>
      <c r="R277" s="229"/>
      <c r="S277" s="213"/>
      <c r="T277" s="213"/>
      <c r="U277" s="213"/>
      <c r="V277" s="213"/>
      <c r="W277" s="213"/>
    </row>
    <row r="278" spans="9:23" x14ac:dyDescent="0.25">
      <c r="I278" s="213"/>
      <c r="J278" s="213"/>
      <c r="K278" s="213"/>
      <c r="L278" s="213"/>
      <c r="M278" s="228"/>
      <c r="N278" s="213"/>
      <c r="O278" s="213"/>
      <c r="P278" s="213"/>
      <c r="Q278" s="213"/>
      <c r="R278" s="229"/>
      <c r="S278" s="213"/>
      <c r="T278" s="213"/>
      <c r="U278" s="213"/>
      <c r="V278" s="213"/>
      <c r="W278" s="213"/>
    </row>
    <row r="279" spans="9:23" x14ac:dyDescent="0.25">
      <c r="I279" s="213"/>
      <c r="J279" s="213"/>
      <c r="K279" s="213"/>
      <c r="L279" s="213"/>
      <c r="M279" s="228"/>
      <c r="N279" s="213"/>
      <c r="O279" s="213"/>
      <c r="P279" s="213"/>
      <c r="Q279" s="213"/>
      <c r="R279" s="229"/>
      <c r="S279" s="213"/>
      <c r="T279" s="213"/>
      <c r="U279" s="213"/>
      <c r="V279" s="213"/>
      <c r="W279" s="213"/>
    </row>
    <row r="280" spans="9:23" x14ac:dyDescent="0.25">
      <c r="I280" s="213"/>
      <c r="J280" s="213"/>
      <c r="K280" s="213"/>
      <c r="L280" s="213"/>
      <c r="M280" s="228"/>
      <c r="N280" s="213"/>
      <c r="O280" s="213"/>
      <c r="P280" s="213"/>
      <c r="Q280" s="213"/>
      <c r="R280" s="229"/>
      <c r="S280" s="213"/>
      <c r="T280" s="213"/>
      <c r="U280" s="213"/>
      <c r="V280" s="213"/>
      <c r="W280" s="213"/>
    </row>
    <row r="281" spans="9:23" x14ac:dyDescent="0.25">
      <c r="I281" s="213"/>
      <c r="J281" s="213"/>
      <c r="K281" s="213"/>
      <c r="L281" s="213"/>
      <c r="M281" s="228"/>
      <c r="N281" s="213"/>
      <c r="O281" s="213"/>
      <c r="P281" s="213"/>
      <c r="Q281" s="213"/>
      <c r="R281" s="229"/>
      <c r="S281" s="213"/>
      <c r="T281" s="213"/>
      <c r="U281" s="213"/>
      <c r="V281" s="213"/>
      <c r="W281" s="213"/>
    </row>
    <row r="282" spans="9:23" x14ac:dyDescent="0.25">
      <c r="I282" s="213"/>
      <c r="J282" s="213"/>
      <c r="K282" s="213"/>
      <c r="L282" s="213"/>
      <c r="M282" s="228"/>
      <c r="N282" s="213"/>
      <c r="O282" s="213"/>
      <c r="P282" s="213"/>
      <c r="Q282" s="213"/>
      <c r="R282" s="229"/>
      <c r="S282" s="213"/>
      <c r="T282" s="213"/>
      <c r="U282" s="213"/>
      <c r="V282" s="213"/>
      <c r="W282" s="213"/>
    </row>
    <row r="283" spans="9:23" x14ac:dyDescent="0.25">
      <c r="I283" s="213"/>
      <c r="J283" s="213"/>
      <c r="K283" s="213"/>
      <c r="L283" s="213"/>
      <c r="M283" s="228"/>
      <c r="N283" s="213"/>
      <c r="O283" s="213"/>
      <c r="P283" s="213"/>
      <c r="Q283" s="213"/>
      <c r="R283" s="229"/>
      <c r="S283" s="213"/>
      <c r="T283" s="213"/>
      <c r="U283" s="213"/>
      <c r="V283" s="213"/>
      <c r="W283" s="213"/>
    </row>
    <row r="284" spans="9:23" x14ac:dyDescent="0.25">
      <c r="I284" s="213"/>
      <c r="J284" s="213"/>
      <c r="K284" s="213"/>
      <c r="L284" s="213"/>
      <c r="M284" s="228"/>
      <c r="N284" s="213"/>
      <c r="O284" s="213"/>
      <c r="P284" s="213"/>
      <c r="Q284" s="213"/>
      <c r="R284" s="229"/>
      <c r="S284" s="213"/>
      <c r="T284" s="213"/>
      <c r="U284" s="213"/>
      <c r="V284" s="213"/>
      <c r="W284" s="213"/>
    </row>
    <row r="285" spans="9:23" x14ac:dyDescent="0.25">
      <c r="I285" s="213"/>
      <c r="J285" s="213"/>
      <c r="K285" s="213"/>
      <c r="L285" s="213"/>
      <c r="M285" s="228"/>
      <c r="N285" s="213"/>
      <c r="O285" s="213"/>
      <c r="P285" s="213"/>
      <c r="Q285" s="213"/>
      <c r="R285" s="229"/>
      <c r="S285" s="213"/>
      <c r="T285" s="213"/>
      <c r="U285" s="213"/>
      <c r="V285" s="213"/>
      <c r="W285" s="213"/>
    </row>
    <row r="286" spans="9:23" x14ac:dyDescent="0.25">
      <c r="I286" s="213"/>
      <c r="J286" s="213"/>
      <c r="K286" s="213"/>
      <c r="L286" s="213"/>
      <c r="M286" s="228"/>
      <c r="N286" s="213"/>
      <c r="O286" s="213"/>
      <c r="P286" s="213"/>
      <c r="Q286" s="213"/>
      <c r="R286" s="229"/>
      <c r="S286" s="213"/>
      <c r="T286" s="213"/>
      <c r="U286" s="213"/>
      <c r="V286" s="213"/>
      <c r="W286" s="213"/>
    </row>
    <row r="287" spans="9:23" x14ac:dyDescent="0.25">
      <c r="I287" s="213"/>
      <c r="J287" s="213"/>
      <c r="K287" s="213"/>
      <c r="L287" s="213"/>
      <c r="M287" s="228"/>
      <c r="N287" s="213"/>
      <c r="O287" s="213"/>
      <c r="P287" s="213"/>
      <c r="Q287" s="213"/>
      <c r="R287" s="229"/>
      <c r="S287" s="213"/>
      <c r="T287" s="213"/>
      <c r="U287" s="213"/>
      <c r="V287" s="213"/>
      <c r="W287" s="213"/>
    </row>
    <row r="288" spans="9:23" x14ac:dyDescent="0.25">
      <c r="I288" s="213"/>
      <c r="J288" s="213"/>
      <c r="K288" s="213"/>
      <c r="L288" s="213"/>
      <c r="M288" s="228"/>
      <c r="N288" s="213"/>
      <c r="O288" s="213"/>
      <c r="P288" s="213"/>
      <c r="Q288" s="213"/>
      <c r="R288" s="229"/>
      <c r="S288" s="213"/>
      <c r="T288" s="213"/>
      <c r="U288" s="213"/>
      <c r="V288" s="213"/>
      <c r="W288" s="213"/>
    </row>
    <row r="289" spans="9:23" x14ac:dyDescent="0.25">
      <c r="I289" s="213"/>
      <c r="J289" s="213"/>
      <c r="K289" s="213"/>
      <c r="L289" s="213"/>
      <c r="M289" s="228"/>
      <c r="N289" s="213"/>
      <c r="O289" s="213"/>
      <c r="P289" s="213"/>
      <c r="Q289" s="213"/>
      <c r="R289" s="229"/>
      <c r="S289" s="213"/>
      <c r="T289" s="213"/>
      <c r="U289" s="213"/>
      <c r="V289" s="213"/>
      <c r="W289" s="213"/>
    </row>
    <row r="290" spans="9:23" x14ac:dyDescent="0.25">
      <c r="I290" s="213"/>
      <c r="J290" s="213"/>
      <c r="K290" s="213"/>
      <c r="L290" s="213"/>
      <c r="M290" s="228"/>
      <c r="N290" s="213"/>
      <c r="O290" s="213"/>
      <c r="P290" s="213"/>
      <c r="Q290" s="213"/>
      <c r="R290" s="229"/>
      <c r="S290" s="213"/>
      <c r="T290" s="213"/>
      <c r="U290" s="213"/>
      <c r="V290" s="213"/>
      <c r="W290" s="213"/>
    </row>
    <row r="291" spans="9:23" x14ac:dyDescent="0.25">
      <c r="I291" s="213"/>
      <c r="J291" s="213"/>
      <c r="K291" s="213"/>
      <c r="L291" s="213"/>
      <c r="M291" s="228"/>
      <c r="N291" s="213"/>
      <c r="O291" s="213"/>
      <c r="P291" s="213"/>
      <c r="Q291" s="213"/>
      <c r="R291" s="229"/>
      <c r="S291" s="213"/>
      <c r="T291" s="213"/>
      <c r="U291" s="213"/>
      <c r="V291" s="213"/>
      <c r="W291" s="213"/>
    </row>
    <row r="292" spans="9:23" x14ac:dyDescent="0.25">
      <c r="I292" s="213"/>
      <c r="J292" s="213"/>
      <c r="K292" s="213"/>
      <c r="L292" s="213"/>
      <c r="M292" s="228"/>
      <c r="N292" s="213"/>
      <c r="O292" s="213"/>
      <c r="P292" s="213"/>
      <c r="Q292" s="213"/>
      <c r="R292" s="229"/>
      <c r="S292" s="213"/>
      <c r="T292" s="213"/>
      <c r="U292" s="213"/>
      <c r="V292" s="213"/>
      <c r="W292" s="213"/>
    </row>
    <row r="293" spans="9:23" x14ac:dyDescent="0.25">
      <c r="I293" s="213"/>
      <c r="J293" s="213"/>
      <c r="K293" s="213"/>
      <c r="L293" s="213"/>
      <c r="M293" s="228"/>
      <c r="N293" s="213"/>
      <c r="O293" s="213"/>
      <c r="P293" s="213"/>
      <c r="Q293" s="213"/>
      <c r="R293" s="229"/>
      <c r="S293" s="213"/>
      <c r="T293" s="213"/>
      <c r="U293" s="213"/>
      <c r="V293" s="213"/>
      <c r="W293" s="213"/>
    </row>
    <row r="294" spans="9:23" x14ac:dyDescent="0.25">
      <c r="I294" s="213"/>
      <c r="J294" s="213"/>
      <c r="K294" s="213"/>
      <c r="L294" s="213"/>
      <c r="M294" s="228"/>
      <c r="N294" s="213"/>
      <c r="O294" s="213"/>
      <c r="P294" s="213"/>
      <c r="Q294" s="213"/>
      <c r="R294" s="229"/>
      <c r="S294" s="213"/>
      <c r="T294" s="213"/>
      <c r="U294" s="213"/>
      <c r="V294" s="213"/>
      <c r="W294" s="213"/>
    </row>
    <row r="295" spans="9:23" x14ac:dyDescent="0.25">
      <c r="I295" s="213"/>
      <c r="J295" s="213"/>
      <c r="K295" s="213"/>
      <c r="L295" s="213"/>
      <c r="M295" s="228"/>
      <c r="N295" s="213"/>
      <c r="O295" s="213"/>
      <c r="P295" s="213"/>
      <c r="Q295" s="213"/>
      <c r="R295" s="229"/>
      <c r="S295" s="213"/>
      <c r="T295" s="213"/>
      <c r="U295" s="213"/>
      <c r="V295" s="213"/>
      <c r="W295" s="213"/>
    </row>
    <row r="296" spans="9:23" x14ac:dyDescent="0.25">
      <c r="I296" s="213"/>
      <c r="J296" s="213"/>
      <c r="K296" s="213"/>
      <c r="L296" s="213"/>
      <c r="M296" s="228"/>
      <c r="N296" s="213"/>
      <c r="O296" s="213"/>
      <c r="P296" s="213"/>
      <c r="Q296" s="213"/>
      <c r="R296" s="229"/>
      <c r="S296" s="213"/>
      <c r="T296" s="213"/>
      <c r="U296" s="213"/>
      <c r="V296" s="213"/>
      <c r="W296" s="213"/>
    </row>
    <row r="297" spans="9:23" x14ac:dyDescent="0.25">
      <c r="I297" s="213"/>
      <c r="J297" s="213"/>
      <c r="K297" s="213"/>
      <c r="L297" s="213"/>
      <c r="M297" s="228"/>
      <c r="N297" s="213"/>
      <c r="O297" s="213"/>
      <c r="P297" s="213"/>
      <c r="Q297" s="213"/>
      <c r="R297" s="229"/>
      <c r="S297" s="213"/>
      <c r="T297" s="213"/>
      <c r="U297" s="213"/>
      <c r="V297" s="213"/>
      <c r="W297" s="213"/>
    </row>
    <row r="298" spans="9:23" x14ac:dyDescent="0.25">
      <c r="I298" s="213"/>
      <c r="J298" s="213"/>
      <c r="K298" s="213"/>
      <c r="L298" s="213"/>
      <c r="M298" s="228"/>
      <c r="N298" s="213"/>
      <c r="O298" s="213"/>
      <c r="P298" s="213"/>
      <c r="Q298" s="213"/>
      <c r="R298" s="229"/>
      <c r="S298" s="213"/>
      <c r="T298" s="213"/>
      <c r="U298" s="213"/>
      <c r="V298" s="213"/>
      <c r="W298" s="213"/>
    </row>
    <row r="299" spans="9:23" x14ac:dyDescent="0.25">
      <c r="I299" s="213"/>
      <c r="J299" s="213"/>
      <c r="K299" s="213"/>
      <c r="L299" s="213"/>
      <c r="M299" s="228"/>
      <c r="N299" s="213"/>
      <c r="O299" s="213"/>
      <c r="P299" s="213"/>
      <c r="Q299" s="213"/>
      <c r="R299" s="229"/>
      <c r="S299" s="213"/>
      <c r="T299" s="213"/>
      <c r="U299" s="213"/>
      <c r="V299" s="213"/>
      <c r="W299" s="213"/>
    </row>
    <row r="300" spans="9:23" x14ac:dyDescent="0.25">
      <c r="I300" s="213"/>
      <c r="J300" s="213"/>
      <c r="K300" s="213"/>
      <c r="L300" s="213"/>
      <c r="M300" s="228"/>
      <c r="N300" s="213"/>
      <c r="O300" s="213"/>
      <c r="P300" s="213"/>
      <c r="Q300" s="213"/>
      <c r="R300" s="229"/>
      <c r="S300" s="213"/>
      <c r="T300" s="213"/>
      <c r="U300" s="213"/>
      <c r="V300" s="213"/>
      <c r="W300" s="213"/>
    </row>
    <row r="301" spans="9:23" x14ac:dyDescent="0.25">
      <c r="I301" s="213"/>
      <c r="J301" s="213"/>
      <c r="K301" s="213"/>
      <c r="L301" s="213"/>
      <c r="M301" s="228"/>
      <c r="N301" s="213"/>
      <c r="O301" s="213"/>
      <c r="P301" s="213"/>
      <c r="Q301" s="213"/>
      <c r="R301" s="229"/>
      <c r="S301" s="213"/>
      <c r="T301" s="213"/>
      <c r="U301" s="213"/>
      <c r="V301" s="213"/>
      <c r="W301" s="213"/>
    </row>
    <row r="302" spans="9:23" x14ac:dyDescent="0.25">
      <c r="I302" s="213"/>
      <c r="J302" s="213"/>
      <c r="K302" s="213"/>
      <c r="L302" s="213"/>
      <c r="M302" s="228"/>
      <c r="N302" s="213"/>
      <c r="O302" s="213"/>
      <c r="P302" s="213"/>
      <c r="Q302" s="213"/>
      <c r="R302" s="229"/>
      <c r="S302" s="213"/>
      <c r="T302" s="213"/>
      <c r="U302" s="213"/>
      <c r="V302" s="213"/>
      <c r="W302" s="213"/>
    </row>
    <row r="303" spans="9:23" x14ac:dyDescent="0.25">
      <c r="I303" s="213"/>
      <c r="J303" s="213"/>
      <c r="K303" s="213"/>
      <c r="L303" s="213"/>
      <c r="M303" s="228"/>
      <c r="N303" s="213"/>
      <c r="O303" s="213"/>
      <c r="P303" s="213"/>
      <c r="Q303" s="213"/>
      <c r="R303" s="229"/>
      <c r="S303" s="213"/>
      <c r="T303" s="213"/>
      <c r="U303" s="213"/>
      <c r="V303" s="213"/>
      <c r="W303" s="213"/>
    </row>
    <row r="304" spans="9:23" x14ac:dyDescent="0.25">
      <c r="I304" s="213"/>
      <c r="J304" s="213"/>
      <c r="K304" s="213"/>
      <c r="L304" s="213"/>
      <c r="M304" s="228"/>
      <c r="N304" s="213"/>
      <c r="O304" s="213"/>
      <c r="P304" s="213"/>
      <c r="Q304" s="213"/>
      <c r="R304" s="229"/>
      <c r="S304" s="213"/>
      <c r="T304" s="213"/>
      <c r="U304" s="213"/>
      <c r="V304" s="213"/>
      <c r="W304" s="213"/>
    </row>
    <row r="305" spans="9:23" x14ac:dyDescent="0.25">
      <c r="I305" s="213"/>
      <c r="J305" s="213"/>
      <c r="K305" s="213"/>
      <c r="L305" s="213"/>
      <c r="M305" s="228"/>
      <c r="N305" s="213"/>
      <c r="O305" s="213"/>
      <c r="P305" s="213"/>
      <c r="Q305" s="213"/>
      <c r="R305" s="229"/>
      <c r="S305" s="213"/>
      <c r="T305" s="213"/>
      <c r="U305" s="213"/>
      <c r="V305" s="213"/>
      <c r="W305" s="213"/>
    </row>
    <row r="306" spans="9:23" x14ac:dyDescent="0.25">
      <c r="I306" s="213"/>
      <c r="J306" s="213"/>
      <c r="K306" s="213"/>
      <c r="L306" s="213"/>
      <c r="M306" s="228"/>
      <c r="N306" s="213"/>
      <c r="O306" s="213"/>
      <c r="P306" s="213"/>
      <c r="Q306" s="213"/>
      <c r="R306" s="229"/>
      <c r="S306" s="213"/>
      <c r="T306" s="213"/>
      <c r="U306" s="213"/>
      <c r="V306" s="213"/>
      <c r="W306" s="213"/>
    </row>
    <row r="307" spans="9:23" x14ac:dyDescent="0.25">
      <c r="I307" s="213"/>
      <c r="J307" s="213"/>
      <c r="K307" s="213"/>
      <c r="L307" s="213"/>
      <c r="M307" s="228"/>
      <c r="N307" s="213"/>
      <c r="O307" s="213"/>
      <c r="P307" s="213"/>
      <c r="Q307" s="213"/>
      <c r="R307" s="229"/>
      <c r="S307" s="213"/>
      <c r="T307" s="213"/>
      <c r="U307" s="213"/>
      <c r="V307" s="213"/>
      <c r="W307" s="213"/>
    </row>
    <row r="308" spans="9:23" x14ac:dyDescent="0.25">
      <c r="I308" s="213"/>
      <c r="J308" s="213"/>
      <c r="K308" s="213"/>
      <c r="L308" s="213"/>
      <c r="M308" s="228"/>
      <c r="N308" s="213"/>
      <c r="O308" s="213"/>
      <c r="P308" s="213"/>
      <c r="Q308" s="213"/>
      <c r="R308" s="229"/>
      <c r="S308" s="213"/>
      <c r="T308" s="213"/>
      <c r="U308" s="213"/>
      <c r="V308" s="213"/>
      <c r="W308" s="213"/>
    </row>
    <row r="309" spans="9:23" x14ac:dyDescent="0.25">
      <c r="I309" s="213"/>
      <c r="J309" s="213"/>
      <c r="K309" s="213"/>
      <c r="L309" s="213"/>
      <c r="M309" s="228"/>
      <c r="N309" s="213"/>
      <c r="O309" s="213"/>
      <c r="P309" s="213"/>
      <c r="Q309" s="213"/>
      <c r="R309" s="229"/>
      <c r="S309" s="213"/>
      <c r="T309" s="213"/>
      <c r="U309" s="213"/>
      <c r="V309" s="213"/>
      <c r="W309" s="213"/>
    </row>
    <row r="310" spans="9:23" x14ac:dyDescent="0.25">
      <c r="I310" s="213"/>
      <c r="J310" s="213"/>
      <c r="K310" s="213"/>
      <c r="L310" s="213"/>
      <c r="M310" s="228"/>
      <c r="N310" s="213"/>
      <c r="O310" s="213"/>
      <c r="P310" s="213"/>
      <c r="Q310" s="213"/>
      <c r="R310" s="229"/>
      <c r="S310" s="213"/>
      <c r="T310" s="213"/>
      <c r="U310" s="213"/>
      <c r="V310" s="213"/>
      <c r="W310" s="213"/>
    </row>
    <row r="311" spans="9:23" x14ac:dyDescent="0.25">
      <c r="I311" s="213"/>
      <c r="J311" s="213"/>
      <c r="K311" s="213"/>
      <c r="L311" s="213"/>
      <c r="M311" s="228"/>
      <c r="N311" s="213"/>
      <c r="O311" s="213"/>
      <c r="P311" s="213"/>
      <c r="Q311" s="213"/>
      <c r="R311" s="229"/>
      <c r="S311" s="213"/>
      <c r="T311" s="213"/>
      <c r="U311" s="213"/>
      <c r="V311" s="213"/>
      <c r="W311" s="213"/>
    </row>
    <row r="312" spans="9:23" x14ac:dyDescent="0.25">
      <c r="I312" s="213"/>
      <c r="J312" s="213"/>
      <c r="K312" s="213"/>
      <c r="L312" s="213"/>
      <c r="M312" s="228"/>
      <c r="N312" s="213"/>
      <c r="O312" s="213"/>
      <c r="P312" s="213"/>
      <c r="Q312" s="213"/>
      <c r="R312" s="229"/>
      <c r="S312" s="213"/>
      <c r="T312" s="213"/>
      <c r="U312" s="213"/>
      <c r="V312" s="213"/>
      <c r="W312" s="213"/>
    </row>
    <row r="313" spans="9:23" x14ac:dyDescent="0.25">
      <c r="I313" s="213"/>
      <c r="J313" s="213"/>
      <c r="K313" s="213"/>
      <c r="L313" s="213"/>
      <c r="M313" s="228"/>
      <c r="N313" s="213"/>
      <c r="O313" s="213"/>
      <c r="P313" s="213"/>
      <c r="Q313" s="213"/>
      <c r="R313" s="229"/>
      <c r="S313" s="213"/>
      <c r="T313" s="213"/>
      <c r="U313" s="213"/>
      <c r="V313" s="213"/>
      <c r="W313" s="213"/>
    </row>
    <row r="314" spans="9:23" x14ac:dyDescent="0.25">
      <c r="I314" s="213"/>
      <c r="J314" s="213"/>
      <c r="K314" s="213"/>
      <c r="L314" s="213"/>
      <c r="M314" s="228"/>
      <c r="N314" s="213"/>
      <c r="O314" s="213"/>
      <c r="P314" s="213"/>
      <c r="Q314" s="213"/>
      <c r="R314" s="229"/>
      <c r="S314" s="213"/>
      <c r="T314" s="213"/>
      <c r="U314" s="213"/>
      <c r="V314" s="213"/>
      <c r="W314" s="213"/>
    </row>
    <row r="315" spans="9:23" x14ac:dyDescent="0.25">
      <c r="I315" s="213"/>
      <c r="J315" s="213"/>
      <c r="K315" s="213"/>
      <c r="L315" s="213"/>
      <c r="M315" s="228"/>
      <c r="N315" s="213"/>
      <c r="O315" s="213"/>
      <c r="P315" s="213"/>
      <c r="Q315" s="213"/>
      <c r="R315" s="229"/>
      <c r="S315" s="213"/>
      <c r="T315" s="213"/>
      <c r="U315" s="213"/>
      <c r="V315" s="213"/>
      <c r="W315" s="213"/>
    </row>
    <row r="316" spans="9:23" x14ac:dyDescent="0.25">
      <c r="I316" s="213"/>
      <c r="J316" s="213"/>
      <c r="K316" s="213"/>
      <c r="L316" s="213"/>
      <c r="M316" s="228"/>
      <c r="N316" s="213"/>
      <c r="O316" s="213"/>
      <c r="P316" s="213"/>
      <c r="Q316" s="213"/>
      <c r="R316" s="229"/>
      <c r="S316" s="213"/>
      <c r="T316" s="213"/>
      <c r="U316" s="213"/>
      <c r="V316" s="213"/>
      <c r="W316" s="213"/>
    </row>
    <row r="317" spans="9:23" x14ac:dyDescent="0.25">
      <c r="I317" s="213"/>
      <c r="J317" s="213"/>
      <c r="K317" s="213"/>
      <c r="L317" s="213"/>
      <c r="M317" s="228"/>
      <c r="N317" s="213"/>
      <c r="O317" s="213"/>
      <c r="P317" s="213"/>
      <c r="Q317" s="213"/>
      <c r="R317" s="229"/>
      <c r="S317" s="213"/>
      <c r="T317" s="213"/>
      <c r="U317" s="213"/>
      <c r="V317" s="213"/>
      <c r="W317" s="213"/>
    </row>
    <row r="318" spans="9:23" x14ac:dyDescent="0.25">
      <c r="I318" s="213"/>
      <c r="J318" s="213"/>
      <c r="K318" s="213"/>
      <c r="L318" s="213"/>
      <c r="M318" s="228"/>
      <c r="N318" s="213"/>
      <c r="O318" s="213"/>
      <c r="P318" s="213"/>
      <c r="Q318" s="213"/>
      <c r="R318" s="229"/>
      <c r="S318" s="213"/>
      <c r="T318" s="213"/>
      <c r="U318" s="213"/>
      <c r="V318" s="213"/>
      <c r="W318" s="213"/>
    </row>
    <row r="319" spans="9:23" x14ac:dyDescent="0.25">
      <c r="I319" s="213"/>
      <c r="J319" s="213"/>
      <c r="K319" s="213"/>
      <c r="L319" s="213"/>
      <c r="M319" s="228"/>
      <c r="N319" s="213"/>
      <c r="O319" s="213"/>
      <c r="P319" s="213"/>
      <c r="Q319" s="213"/>
      <c r="R319" s="229"/>
      <c r="S319" s="213"/>
      <c r="T319" s="213"/>
      <c r="U319" s="213"/>
      <c r="V319" s="213"/>
      <c r="W319" s="213"/>
    </row>
    <row r="320" spans="9:23" x14ac:dyDescent="0.25">
      <c r="I320" s="213"/>
      <c r="J320" s="213"/>
      <c r="K320" s="213"/>
      <c r="L320" s="213"/>
      <c r="M320" s="228"/>
      <c r="N320" s="213"/>
      <c r="O320" s="213"/>
      <c r="P320" s="213"/>
      <c r="Q320" s="213"/>
      <c r="R320" s="229"/>
      <c r="S320" s="213"/>
      <c r="T320" s="213"/>
      <c r="U320" s="213"/>
      <c r="V320" s="213"/>
      <c r="W320" s="213"/>
    </row>
    <row r="321" spans="9:23" x14ac:dyDescent="0.25">
      <c r="I321" s="213"/>
      <c r="J321" s="213"/>
      <c r="K321" s="213"/>
      <c r="L321" s="213"/>
      <c r="M321" s="228"/>
      <c r="N321" s="213"/>
      <c r="O321" s="213"/>
      <c r="P321" s="213"/>
      <c r="Q321" s="213"/>
      <c r="R321" s="229"/>
      <c r="S321" s="213"/>
      <c r="T321" s="213"/>
      <c r="U321" s="213"/>
      <c r="V321" s="213"/>
      <c r="W321" s="213"/>
    </row>
    <row r="322" spans="9:23" x14ac:dyDescent="0.25">
      <c r="I322" s="213"/>
      <c r="J322" s="213"/>
      <c r="K322" s="213"/>
      <c r="L322" s="213"/>
      <c r="M322" s="228"/>
      <c r="N322" s="213"/>
      <c r="O322" s="213"/>
      <c r="P322" s="213"/>
      <c r="Q322" s="213"/>
      <c r="R322" s="229"/>
      <c r="S322" s="213"/>
      <c r="T322" s="213"/>
      <c r="U322" s="213"/>
      <c r="V322" s="213"/>
      <c r="W322" s="213"/>
    </row>
    <row r="323" spans="9:23" x14ac:dyDescent="0.25">
      <c r="I323" s="213"/>
      <c r="J323" s="213"/>
      <c r="K323" s="213"/>
      <c r="L323" s="213"/>
      <c r="M323" s="228"/>
      <c r="N323" s="213"/>
      <c r="O323" s="213"/>
      <c r="P323" s="213"/>
      <c r="Q323" s="213"/>
      <c r="R323" s="229"/>
      <c r="S323" s="213"/>
      <c r="T323" s="213"/>
      <c r="U323" s="213"/>
      <c r="V323" s="213"/>
      <c r="W323" s="213"/>
    </row>
    <row r="324" spans="9:23" x14ac:dyDescent="0.25">
      <c r="I324" s="213"/>
      <c r="J324" s="213"/>
      <c r="K324" s="213"/>
      <c r="L324" s="213"/>
      <c r="M324" s="228"/>
      <c r="N324" s="213"/>
      <c r="O324" s="213"/>
      <c r="P324" s="213"/>
      <c r="Q324" s="213"/>
      <c r="R324" s="229"/>
      <c r="S324" s="213"/>
      <c r="T324" s="213"/>
      <c r="U324" s="213"/>
      <c r="V324" s="213"/>
      <c r="W324" s="213"/>
    </row>
    <row r="325" spans="9:23" x14ac:dyDescent="0.25">
      <c r="I325" s="213"/>
      <c r="J325" s="213"/>
      <c r="K325" s="213"/>
      <c r="L325" s="213"/>
      <c r="M325" s="228"/>
      <c r="N325" s="213"/>
      <c r="O325" s="213"/>
      <c r="P325" s="213"/>
      <c r="Q325" s="213"/>
      <c r="R325" s="229"/>
      <c r="S325" s="213"/>
      <c r="T325" s="213"/>
      <c r="U325" s="213"/>
      <c r="V325" s="213"/>
      <c r="W325" s="213"/>
    </row>
    <row r="326" spans="9:23" x14ac:dyDescent="0.25">
      <c r="I326" s="213"/>
      <c r="J326" s="213"/>
      <c r="K326" s="213"/>
      <c r="L326" s="213"/>
      <c r="M326" s="228"/>
      <c r="N326" s="213"/>
      <c r="O326" s="213"/>
      <c r="P326" s="213"/>
      <c r="Q326" s="213"/>
      <c r="R326" s="229"/>
      <c r="S326" s="213"/>
      <c r="T326" s="213"/>
      <c r="U326" s="213"/>
      <c r="V326" s="213"/>
      <c r="W326" s="213"/>
    </row>
    <row r="327" spans="9:23" x14ac:dyDescent="0.25">
      <c r="I327" s="213"/>
      <c r="J327" s="213"/>
      <c r="K327" s="213"/>
      <c r="L327" s="213"/>
      <c r="M327" s="228"/>
      <c r="N327" s="213"/>
      <c r="O327" s="213"/>
      <c r="P327" s="213"/>
      <c r="Q327" s="213"/>
      <c r="R327" s="229"/>
      <c r="S327" s="213"/>
      <c r="T327" s="213"/>
      <c r="U327" s="213"/>
      <c r="V327" s="213"/>
      <c r="W327" s="213"/>
    </row>
    <row r="328" spans="9:23" x14ac:dyDescent="0.25">
      <c r="I328" s="213"/>
      <c r="J328" s="213"/>
      <c r="K328" s="213"/>
      <c r="L328" s="213"/>
      <c r="M328" s="228"/>
      <c r="N328" s="213"/>
      <c r="O328" s="213"/>
      <c r="P328" s="213"/>
      <c r="Q328" s="213"/>
      <c r="R328" s="229"/>
      <c r="S328" s="213"/>
      <c r="T328" s="213"/>
      <c r="U328" s="213"/>
      <c r="V328" s="213"/>
      <c r="W328" s="213"/>
    </row>
    <row r="329" spans="9:23" x14ac:dyDescent="0.25">
      <c r="I329" s="213"/>
      <c r="J329" s="213"/>
      <c r="K329" s="213"/>
      <c r="L329" s="213"/>
      <c r="M329" s="228"/>
      <c r="N329" s="213"/>
      <c r="O329" s="213"/>
      <c r="P329" s="213"/>
      <c r="Q329" s="213"/>
      <c r="R329" s="229"/>
      <c r="S329" s="213"/>
      <c r="T329" s="213"/>
      <c r="U329" s="213"/>
      <c r="V329" s="213"/>
      <c r="W329" s="213"/>
    </row>
  </sheetData>
  <mergeCells count="155">
    <mergeCell ref="C6:G6"/>
    <mergeCell ref="B48:G48"/>
    <mergeCell ref="S55:S65"/>
    <mergeCell ref="S66:S72"/>
    <mergeCell ref="N9:O9"/>
    <mergeCell ref="C7:C45"/>
    <mergeCell ref="D7:D8"/>
    <mergeCell ref="F7:F8"/>
    <mergeCell ref="G7:G8"/>
    <mergeCell ref="B9:B10"/>
    <mergeCell ref="B2:V2"/>
    <mergeCell ref="B3:D3"/>
    <mergeCell ref="G3:V3"/>
    <mergeCell ref="B4:G4"/>
    <mergeCell ref="I4:L4"/>
    <mergeCell ref="N4:Q4"/>
    <mergeCell ref="S4:V4"/>
    <mergeCell ref="I11:I21"/>
    <mergeCell ref="J11:J21"/>
    <mergeCell ref="K11:K21"/>
    <mergeCell ref="L11:L21"/>
    <mergeCell ref="N11:N21"/>
    <mergeCell ref="O11:O21"/>
    <mergeCell ref="P11:P21"/>
    <mergeCell ref="Q11:Q21"/>
    <mergeCell ref="U11:U21"/>
    <mergeCell ref="V11:V21"/>
    <mergeCell ref="B49:B50"/>
    <mergeCell ref="C49:C50"/>
    <mergeCell ref="D49:D50"/>
    <mergeCell ref="E49:E50"/>
    <mergeCell ref="F49:F50"/>
    <mergeCell ref="G49:G50"/>
    <mergeCell ref="D9:G9"/>
    <mergeCell ref="D11:D24"/>
    <mergeCell ref="F11:F21"/>
    <mergeCell ref="G11:G21"/>
    <mergeCell ref="F22:F24"/>
    <mergeCell ref="G22:G24"/>
    <mergeCell ref="B107:B109"/>
    <mergeCell ref="C107:C109"/>
    <mergeCell ref="D107:D109"/>
    <mergeCell ref="E107:E109"/>
    <mergeCell ref="F107:F109"/>
    <mergeCell ref="G107:G109"/>
    <mergeCell ref="C51:C104"/>
    <mergeCell ref="D51:D52"/>
    <mergeCell ref="F51:F52"/>
    <mergeCell ref="G51:G52"/>
    <mergeCell ref="B53:B54"/>
    <mergeCell ref="D53:G53"/>
    <mergeCell ref="D55:D72"/>
    <mergeCell ref="F55:F72"/>
    <mergeCell ref="G55:G72"/>
    <mergeCell ref="B73:B74"/>
    <mergeCell ref="C110:C152"/>
    <mergeCell ref="D110:D111"/>
    <mergeCell ref="F110:F111"/>
    <mergeCell ref="G110:G111"/>
    <mergeCell ref="D112:G112"/>
    <mergeCell ref="D113:H113"/>
    <mergeCell ref="D114:D124"/>
    <mergeCell ref="F114:F124"/>
    <mergeCell ref="G114:G124"/>
    <mergeCell ref="D125:G125"/>
    <mergeCell ref="D127:D151"/>
    <mergeCell ref="T22:T24"/>
    <mergeCell ref="U22:U24"/>
    <mergeCell ref="V22:V24"/>
    <mergeCell ref="N22:N24"/>
    <mergeCell ref="O22:O24"/>
    <mergeCell ref="P22:P24"/>
    <mergeCell ref="Q22:Q24"/>
    <mergeCell ref="T11:T21"/>
    <mergeCell ref="D152:G152"/>
    <mergeCell ref="I22:I24"/>
    <mergeCell ref="J22:J24"/>
    <mergeCell ref="K22:K24"/>
    <mergeCell ref="L22:L24"/>
    <mergeCell ref="D73:G73"/>
    <mergeCell ref="D75:D103"/>
    <mergeCell ref="D104:G104"/>
    <mergeCell ref="D25:G25"/>
    <mergeCell ref="D27:D44"/>
    <mergeCell ref="D45:G45"/>
    <mergeCell ref="C106:G106"/>
    <mergeCell ref="S11:S21"/>
    <mergeCell ref="S22:S24"/>
    <mergeCell ref="P55:P65"/>
    <mergeCell ref="Q55:Q65"/>
    <mergeCell ref="T55:T65"/>
    <mergeCell ref="U55:U65"/>
    <mergeCell ref="V55:V65"/>
    <mergeCell ref="I55:I65"/>
    <mergeCell ref="J55:J65"/>
    <mergeCell ref="K55:K65"/>
    <mergeCell ref="L55:L65"/>
    <mergeCell ref="N55:N65"/>
    <mergeCell ref="O55:O65"/>
    <mergeCell ref="P66:P72"/>
    <mergeCell ref="Q66:Q72"/>
    <mergeCell ref="T66:T72"/>
    <mergeCell ref="U66:U72"/>
    <mergeCell ref="V66:V72"/>
    <mergeCell ref="I66:I72"/>
    <mergeCell ref="J66:J72"/>
    <mergeCell ref="K66:K72"/>
    <mergeCell ref="L66:L72"/>
    <mergeCell ref="N66:N72"/>
    <mergeCell ref="O66:O72"/>
    <mergeCell ref="P114:P124"/>
    <mergeCell ref="Q114:Q124"/>
    <mergeCell ref="T114:T124"/>
    <mergeCell ref="U114:U124"/>
    <mergeCell ref="V114:V124"/>
    <mergeCell ref="I114:I124"/>
    <mergeCell ref="J114:J124"/>
    <mergeCell ref="K114:K124"/>
    <mergeCell ref="L114:L124"/>
    <mergeCell ref="N114:N124"/>
    <mergeCell ref="O114:O124"/>
    <mergeCell ref="P7:P8"/>
    <mergeCell ref="Q7:Q8"/>
    <mergeCell ref="T7:T8"/>
    <mergeCell ref="U7:U8"/>
    <mergeCell ref="V7:V8"/>
    <mergeCell ref="I7:I8"/>
    <mergeCell ref="J7:J8"/>
    <mergeCell ref="K7:K8"/>
    <mergeCell ref="L7:L8"/>
    <mergeCell ref="N7:N8"/>
    <mergeCell ref="O7:O8"/>
    <mergeCell ref="S7:S8"/>
    <mergeCell ref="P51:P52"/>
    <mergeCell ref="Q51:Q52"/>
    <mergeCell ref="T51:T52"/>
    <mergeCell ref="U51:U52"/>
    <mergeCell ref="V51:V52"/>
    <mergeCell ref="I51:I52"/>
    <mergeCell ref="J51:J52"/>
    <mergeCell ref="K51:K52"/>
    <mergeCell ref="L51:L52"/>
    <mergeCell ref="N51:N52"/>
    <mergeCell ref="O51:O52"/>
    <mergeCell ref="P110:P111"/>
    <mergeCell ref="Q110:Q111"/>
    <mergeCell ref="T110:T111"/>
    <mergeCell ref="U110:U111"/>
    <mergeCell ref="V110:V111"/>
    <mergeCell ref="I110:I111"/>
    <mergeCell ref="J110:J111"/>
    <mergeCell ref="K110:K111"/>
    <mergeCell ref="L110:L111"/>
    <mergeCell ref="N110:N111"/>
    <mergeCell ref="O110:O111"/>
  </mergeCells>
  <pageMargins left="0.7" right="0.7" top="0.75" bottom="0.75" header="0.3" footer="0.3"/>
  <pageSetup paperSize="5" scale="10" orientation="landscape" horizontalDpi="4294967293"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E221D-961D-47F4-A183-28D78CA25F3C}">
  <sheetPr>
    <tabColor theme="9" tint="0.39997558519241921"/>
  </sheetPr>
  <dimension ref="A1:CA54"/>
  <sheetViews>
    <sheetView showGridLines="0" view="pageBreakPreview" topLeftCell="A43" zoomScale="60" zoomScaleNormal="60" workbookViewId="0">
      <selection activeCell="E15" sqref="E15"/>
    </sheetView>
  </sheetViews>
  <sheetFormatPr baseColWidth="10" defaultColWidth="11.42578125" defaultRowHeight="15.75" x14ac:dyDescent="0.25"/>
  <cols>
    <col min="1" max="1" width="9.140625" style="2" customWidth="1"/>
    <col min="2" max="2" width="40.42578125" style="2" customWidth="1"/>
    <col min="3" max="3" width="45.140625" style="2" customWidth="1"/>
    <col min="4" max="4" width="47.140625" style="4" customWidth="1"/>
    <col min="5" max="6" width="17.28515625" style="5" customWidth="1"/>
    <col min="7" max="7" width="17.28515625" style="17" customWidth="1"/>
    <col min="8" max="8" width="5.5703125" style="17" customWidth="1"/>
    <col min="9" max="9" width="25.42578125" style="2" customWidth="1"/>
    <col min="10" max="10" width="20" style="2" customWidth="1"/>
    <col min="11" max="11" width="25.42578125" style="2" customWidth="1"/>
    <col min="12" max="16384" width="11.42578125" style="2"/>
  </cols>
  <sheetData>
    <row r="1" spans="1:79" s="14" customFormat="1" ht="39.75" customHeight="1" thickBot="1" x14ac:dyDescent="0.4">
      <c r="A1" s="299" t="s">
        <v>137</v>
      </c>
      <c r="B1" s="300"/>
      <c r="C1" s="300"/>
      <c r="D1" s="300"/>
      <c r="E1" s="300"/>
      <c r="F1" s="300"/>
      <c r="G1" s="300"/>
      <c r="H1" s="300"/>
      <c r="I1" s="300"/>
      <c r="J1" s="300"/>
      <c r="K1" s="301"/>
    </row>
    <row r="2" spans="1:79" s="14" customFormat="1" ht="32.25" customHeight="1" x14ac:dyDescent="0.35">
      <c r="A2" s="20"/>
      <c r="B2" s="19"/>
      <c r="C2" s="377" t="s">
        <v>134</v>
      </c>
      <c r="D2" s="378"/>
      <c r="E2" s="378"/>
      <c r="F2" s="378"/>
      <c r="G2" s="378"/>
      <c r="H2" s="378"/>
      <c r="I2" s="378"/>
      <c r="J2" s="378"/>
      <c r="K2" s="379"/>
    </row>
    <row r="3" spans="1:79" s="14" customFormat="1" ht="32.25" customHeight="1" x14ac:dyDescent="0.35">
      <c r="A3" s="20"/>
      <c r="B3" s="19"/>
      <c r="C3" s="380"/>
      <c r="D3" s="381"/>
      <c r="E3" s="381"/>
      <c r="F3" s="381"/>
      <c r="G3" s="381"/>
      <c r="H3" s="381"/>
      <c r="I3" s="381"/>
      <c r="J3" s="381"/>
      <c r="K3" s="382"/>
    </row>
    <row r="4" spans="1:79" s="14" customFormat="1" ht="40.5" customHeight="1" thickBot="1" x14ac:dyDescent="0.4">
      <c r="A4" s="21"/>
      <c r="B4" s="22"/>
      <c r="C4" s="383"/>
      <c r="D4" s="384"/>
      <c r="E4" s="384"/>
      <c r="F4" s="384"/>
      <c r="G4" s="384"/>
      <c r="H4" s="384"/>
      <c r="I4" s="384"/>
      <c r="J4" s="384"/>
      <c r="K4" s="385"/>
    </row>
    <row r="5" spans="1:79" s="14" customFormat="1" ht="10.5" customHeight="1" thickBot="1" x14ac:dyDescent="0.4">
      <c r="A5" s="19"/>
      <c r="B5" s="47"/>
      <c r="C5" s="18"/>
      <c r="D5" s="18"/>
      <c r="E5" s="18"/>
      <c r="F5" s="18"/>
      <c r="G5" s="18"/>
      <c r="H5" s="18"/>
      <c r="I5" s="19"/>
      <c r="J5" s="19"/>
      <c r="K5" s="19"/>
    </row>
    <row r="6" spans="1:79" s="59" customFormat="1" ht="69" customHeight="1" thickBot="1" x14ac:dyDescent="0.4">
      <c r="A6" s="374" t="s">
        <v>212</v>
      </c>
      <c r="B6" s="375"/>
      <c r="C6" s="375"/>
      <c r="D6" s="375"/>
      <c r="E6" s="375"/>
      <c r="F6" s="375"/>
      <c r="G6" s="375"/>
      <c r="H6" s="375"/>
      <c r="I6" s="375"/>
      <c r="J6" s="375"/>
      <c r="K6" s="376"/>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row>
    <row r="7" spans="1:79" s="14" customFormat="1" ht="30" customHeight="1" thickBot="1" x14ac:dyDescent="0.4">
      <c r="A7" s="19"/>
      <c r="B7" s="19"/>
      <c r="C7" s="19"/>
      <c r="D7" s="19"/>
      <c r="E7" s="19"/>
      <c r="F7" s="19"/>
      <c r="G7" s="47"/>
      <c r="H7" s="19"/>
      <c r="I7" s="19"/>
      <c r="J7" s="19"/>
      <c r="K7" s="19"/>
    </row>
    <row r="8" spans="1:79" s="14" customFormat="1" ht="36" customHeight="1" x14ac:dyDescent="0.35">
      <c r="A8" s="26"/>
      <c r="B8" s="27"/>
      <c r="C8" s="27"/>
      <c r="D8" s="27"/>
      <c r="E8" s="27"/>
      <c r="F8" s="27"/>
      <c r="G8" s="18"/>
      <c r="H8" s="18"/>
      <c r="I8" s="350" t="s">
        <v>93</v>
      </c>
      <c r="J8" s="351"/>
      <c r="K8" s="352"/>
    </row>
    <row r="9" spans="1:79" s="14" customFormat="1" ht="8.25" customHeight="1" thickBot="1" x14ac:dyDescent="0.4">
      <c r="A9" s="26"/>
      <c r="B9" s="27"/>
      <c r="C9" s="27"/>
      <c r="D9" s="27"/>
      <c r="E9" s="27"/>
      <c r="F9" s="27"/>
      <c r="G9" s="18"/>
      <c r="H9" s="18"/>
      <c r="I9" s="353"/>
      <c r="J9" s="354"/>
      <c r="K9" s="355"/>
      <c r="M9" s="14" t="s">
        <v>129</v>
      </c>
    </row>
    <row r="10" spans="1:79" s="14" customFormat="1" ht="33.75" customHeight="1" x14ac:dyDescent="0.35">
      <c r="A10" s="258" t="s">
        <v>0</v>
      </c>
      <c r="B10" s="258" t="s">
        <v>4</v>
      </c>
      <c r="C10" s="258" t="s">
        <v>3</v>
      </c>
      <c r="D10" s="258" t="s">
        <v>1</v>
      </c>
      <c r="E10" s="261" t="s">
        <v>30</v>
      </c>
      <c r="F10" s="261" t="s">
        <v>29</v>
      </c>
      <c r="G10" s="18"/>
      <c r="H10" s="18"/>
      <c r="I10" s="262" t="s">
        <v>90</v>
      </c>
      <c r="J10" s="262" t="s">
        <v>91</v>
      </c>
      <c r="K10" s="388" t="s">
        <v>92</v>
      </c>
    </row>
    <row r="11" spans="1:79" s="14" customFormat="1" ht="55.5" customHeight="1" thickBot="1" x14ac:dyDescent="0.4">
      <c r="A11" s="386"/>
      <c r="B11" s="387"/>
      <c r="C11" s="387"/>
      <c r="D11" s="387"/>
      <c r="E11" s="263"/>
      <c r="F11" s="263"/>
      <c r="G11" s="18"/>
      <c r="H11" s="18"/>
      <c r="I11" s="263"/>
      <c r="J11" s="263"/>
      <c r="K11" s="443"/>
    </row>
    <row r="12" spans="1:79" s="14" customFormat="1" ht="24" customHeight="1" thickBot="1" x14ac:dyDescent="0.4">
      <c r="A12" s="34">
        <v>1</v>
      </c>
      <c r="B12" s="331" t="s">
        <v>138</v>
      </c>
      <c r="C12" s="333" t="s">
        <v>140</v>
      </c>
      <c r="D12" s="35" t="s">
        <v>2</v>
      </c>
      <c r="E12" s="334" t="s">
        <v>31</v>
      </c>
      <c r="F12" s="335">
        <v>1</v>
      </c>
      <c r="G12" s="25"/>
      <c r="H12" s="25"/>
      <c r="I12" s="533">
        <f>'ANEXO 3 hist vs cotizaaciones'!S7</f>
        <v>75000</v>
      </c>
      <c r="J12" s="531">
        <f>ROUND(I12*19%,2)</f>
        <v>14250</v>
      </c>
      <c r="K12" s="531">
        <f>ROUND(I12+J12,2)</f>
        <v>89250</v>
      </c>
    </row>
    <row r="13" spans="1:79" s="14" customFormat="1" ht="62.25" customHeight="1" thickBot="1" x14ac:dyDescent="0.4">
      <c r="A13" s="34">
        <v>2</v>
      </c>
      <c r="B13" s="293"/>
      <c r="C13" s="297"/>
      <c r="D13" s="35" t="s">
        <v>104</v>
      </c>
      <c r="E13" s="297"/>
      <c r="F13" s="336"/>
      <c r="G13" s="25"/>
      <c r="H13" s="25"/>
      <c r="I13" s="534"/>
      <c r="J13" s="532"/>
      <c r="K13" s="532"/>
    </row>
    <row r="14" spans="1:79" s="14" customFormat="1" ht="36.75" customHeight="1" thickBot="1" x14ac:dyDescent="0.4">
      <c r="A14" s="337"/>
      <c r="B14" s="293"/>
      <c r="C14" s="339" t="s">
        <v>110</v>
      </c>
      <c r="D14" s="340"/>
      <c r="E14" s="340"/>
      <c r="F14" s="341"/>
      <c r="G14" s="18"/>
      <c r="H14" s="18"/>
      <c r="I14" s="248"/>
      <c r="J14" s="249"/>
      <c r="K14" s="242">
        <f>ROUND(SUM(K12),2)</f>
        <v>89250</v>
      </c>
      <c r="L14" s="69"/>
    </row>
    <row r="15" spans="1:79" s="14" customFormat="1" ht="50.25" customHeight="1" thickBot="1" x14ac:dyDescent="0.4">
      <c r="A15" s="338"/>
      <c r="B15" s="293"/>
      <c r="C15" s="26"/>
      <c r="D15" s="27"/>
      <c r="E15" s="27"/>
      <c r="F15" s="31"/>
      <c r="G15" s="32"/>
      <c r="H15" s="32"/>
      <c r="I15" s="63"/>
      <c r="J15" s="63"/>
      <c r="K15" s="63"/>
      <c r="L15" s="69"/>
    </row>
    <row r="16" spans="1:79" s="14" customFormat="1" ht="24" customHeight="1" thickBot="1" x14ac:dyDescent="0.4">
      <c r="A16" s="34">
        <v>1</v>
      </c>
      <c r="B16" s="293"/>
      <c r="C16" s="342" t="s">
        <v>105</v>
      </c>
      <c r="D16" s="35" t="s">
        <v>5</v>
      </c>
      <c r="E16" s="274" t="s">
        <v>31</v>
      </c>
      <c r="F16" s="274">
        <v>1</v>
      </c>
      <c r="G16" s="25"/>
      <c r="H16" s="25"/>
      <c r="I16" s="541">
        <f>'ANEXO 3 hist vs cotizaaciones'!S11</f>
        <v>709772.78</v>
      </c>
      <c r="J16" s="535">
        <f>ROUND(I16*19%,2)</f>
        <v>134856.82999999999</v>
      </c>
      <c r="K16" s="538">
        <f>ROUND(I16+J16,2)</f>
        <v>844629.61</v>
      </c>
    </row>
    <row r="17" spans="1:12" s="14" customFormat="1" ht="67.5" customHeight="1" thickBot="1" x14ac:dyDescent="0.4">
      <c r="A17" s="34">
        <v>2</v>
      </c>
      <c r="B17" s="293"/>
      <c r="C17" s="302"/>
      <c r="D17" s="35" t="s">
        <v>6</v>
      </c>
      <c r="E17" s="265"/>
      <c r="F17" s="265"/>
      <c r="G17" s="25"/>
      <c r="H17" s="25"/>
      <c r="I17" s="542"/>
      <c r="J17" s="536"/>
      <c r="K17" s="539"/>
    </row>
    <row r="18" spans="1:12" s="14" customFormat="1" ht="61.5" customHeight="1" thickBot="1" x14ac:dyDescent="0.4">
      <c r="A18" s="34">
        <v>3</v>
      </c>
      <c r="B18" s="293"/>
      <c r="C18" s="302"/>
      <c r="D18" s="35" t="s">
        <v>106</v>
      </c>
      <c r="E18" s="265"/>
      <c r="F18" s="265"/>
      <c r="G18" s="25"/>
      <c r="H18" s="25"/>
      <c r="I18" s="542"/>
      <c r="J18" s="536"/>
      <c r="K18" s="539"/>
    </row>
    <row r="19" spans="1:12" s="14" customFormat="1" ht="24" customHeight="1" thickBot="1" x14ac:dyDescent="0.4">
      <c r="A19" s="34">
        <v>4</v>
      </c>
      <c r="B19" s="293"/>
      <c r="C19" s="302"/>
      <c r="D19" s="35" t="s">
        <v>7</v>
      </c>
      <c r="E19" s="265"/>
      <c r="F19" s="265"/>
      <c r="G19" s="25"/>
      <c r="H19" s="25"/>
      <c r="I19" s="542"/>
      <c r="J19" s="536"/>
      <c r="K19" s="539"/>
    </row>
    <row r="20" spans="1:12" s="14" customFormat="1" ht="24" customHeight="1" thickBot="1" x14ac:dyDescent="0.4">
      <c r="A20" s="34">
        <v>5</v>
      </c>
      <c r="B20" s="293"/>
      <c r="C20" s="302"/>
      <c r="D20" s="35" t="s">
        <v>8</v>
      </c>
      <c r="E20" s="265"/>
      <c r="F20" s="265"/>
      <c r="G20" s="25"/>
      <c r="H20" s="25"/>
      <c r="I20" s="542"/>
      <c r="J20" s="536"/>
      <c r="K20" s="539"/>
    </row>
    <row r="21" spans="1:12" s="14" customFormat="1" ht="69" customHeight="1" thickBot="1" x14ac:dyDescent="0.4">
      <c r="A21" s="34">
        <v>6</v>
      </c>
      <c r="B21" s="293"/>
      <c r="C21" s="302"/>
      <c r="D21" s="35" t="s">
        <v>130</v>
      </c>
      <c r="E21" s="265"/>
      <c r="F21" s="265"/>
      <c r="G21" s="25"/>
      <c r="H21" s="25"/>
      <c r="I21" s="542"/>
      <c r="J21" s="536"/>
      <c r="K21" s="539"/>
    </row>
    <row r="22" spans="1:12" s="14" customFormat="1" ht="63.75" customHeight="1" thickBot="1" x14ac:dyDescent="0.4">
      <c r="A22" s="34">
        <v>7</v>
      </c>
      <c r="B22" s="293"/>
      <c r="C22" s="302"/>
      <c r="D22" s="35" t="s">
        <v>131</v>
      </c>
      <c r="E22" s="265"/>
      <c r="F22" s="265"/>
      <c r="G22" s="25"/>
      <c r="H22" s="25"/>
      <c r="I22" s="542"/>
      <c r="J22" s="536"/>
      <c r="K22" s="539"/>
    </row>
    <row r="23" spans="1:12" s="14" customFormat="1" ht="63" customHeight="1" thickBot="1" x14ac:dyDescent="0.4">
      <c r="A23" s="34">
        <v>8</v>
      </c>
      <c r="B23" s="293"/>
      <c r="C23" s="302"/>
      <c r="D23" s="35" t="s">
        <v>10</v>
      </c>
      <c r="E23" s="265"/>
      <c r="F23" s="265"/>
      <c r="G23" s="25"/>
      <c r="H23" s="25"/>
      <c r="I23" s="542"/>
      <c r="J23" s="536"/>
      <c r="K23" s="539"/>
    </row>
    <row r="24" spans="1:12" s="14" customFormat="1" ht="40.5" customHeight="1" thickBot="1" x14ac:dyDescent="0.4">
      <c r="A24" s="34">
        <v>9</v>
      </c>
      <c r="B24" s="293"/>
      <c r="C24" s="302"/>
      <c r="D24" s="35" t="s">
        <v>94</v>
      </c>
      <c r="E24" s="265"/>
      <c r="F24" s="265"/>
      <c r="G24" s="25"/>
      <c r="H24" s="25"/>
      <c r="I24" s="542"/>
      <c r="J24" s="536"/>
      <c r="K24" s="539"/>
    </row>
    <row r="25" spans="1:12" s="14" customFormat="1" ht="41.25" customHeight="1" thickBot="1" x14ac:dyDescent="0.4">
      <c r="A25" s="34">
        <v>10</v>
      </c>
      <c r="B25" s="293"/>
      <c r="C25" s="302"/>
      <c r="D25" s="35" t="s">
        <v>12</v>
      </c>
      <c r="E25" s="265"/>
      <c r="F25" s="265"/>
      <c r="G25" s="25"/>
      <c r="H25" s="25"/>
      <c r="I25" s="542"/>
      <c r="J25" s="536"/>
      <c r="K25" s="539"/>
    </row>
    <row r="26" spans="1:12" s="14" customFormat="1" ht="46.5" customHeight="1" thickBot="1" x14ac:dyDescent="0.4">
      <c r="A26" s="34">
        <v>11</v>
      </c>
      <c r="B26" s="293"/>
      <c r="C26" s="302"/>
      <c r="D26" s="85" t="s">
        <v>132</v>
      </c>
      <c r="E26" s="266"/>
      <c r="F26" s="266"/>
      <c r="G26" s="25"/>
      <c r="H26" s="25"/>
      <c r="I26" s="543"/>
      <c r="J26" s="537"/>
      <c r="K26" s="540"/>
    </row>
    <row r="27" spans="1:12" s="14" customFormat="1" ht="24" customHeight="1" thickBot="1" x14ac:dyDescent="0.4">
      <c r="A27" s="34">
        <v>12</v>
      </c>
      <c r="B27" s="293"/>
      <c r="C27" s="302"/>
      <c r="D27" s="86" t="s">
        <v>133</v>
      </c>
      <c r="E27" s="274" t="s">
        <v>31</v>
      </c>
      <c r="F27" s="274">
        <v>1</v>
      </c>
      <c r="G27" s="25"/>
      <c r="H27" s="25"/>
      <c r="I27" s="541">
        <f>'ANEXO 3 hist vs cotizaaciones'!S22</f>
        <v>102810.26</v>
      </c>
      <c r="J27" s="535">
        <f>ROUND(I27*19%,2)</f>
        <v>19533.95</v>
      </c>
      <c r="K27" s="535">
        <f>ROUND(I27+J27,2)</f>
        <v>122344.21</v>
      </c>
    </row>
    <row r="28" spans="1:12" s="14" customFormat="1" ht="48" customHeight="1" thickBot="1" x14ac:dyDescent="0.4">
      <c r="A28" s="34">
        <v>13</v>
      </c>
      <c r="B28" s="293"/>
      <c r="C28" s="302"/>
      <c r="D28" s="86" t="s">
        <v>13</v>
      </c>
      <c r="E28" s="265"/>
      <c r="F28" s="265"/>
      <c r="G28" s="25"/>
      <c r="H28" s="25"/>
      <c r="I28" s="542"/>
      <c r="J28" s="536"/>
      <c r="K28" s="536"/>
    </row>
    <row r="29" spans="1:12" s="14" customFormat="1" ht="24" customHeight="1" thickBot="1" x14ac:dyDescent="0.4">
      <c r="A29" s="34">
        <v>14</v>
      </c>
      <c r="B29" s="293"/>
      <c r="C29" s="302"/>
      <c r="D29" s="86" t="s">
        <v>14</v>
      </c>
      <c r="E29" s="266"/>
      <c r="F29" s="266"/>
      <c r="G29" s="25"/>
      <c r="H29" s="25"/>
      <c r="I29" s="543"/>
      <c r="J29" s="537"/>
      <c r="K29" s="537"/>
    </row>
    <row r="30" spans="1:12" s="14" customFormat="1" ht="48" customHeight="1" thickBot="1" x14ac:dyDescent="0.4">
      <c r="A30" s="110"/>
      <c r="B30" s="293"/>
      <c r="C30" s="267" t="s">
        <v>111</v>
      </c>
      <c r="D30" s="268"/>
      <c r="E30" s="268"/>
      <c r="F30" s="269"/>
      <c r="G30" s="18"/>
      <c r="H30" s="18"/>
      <c r="I30" s="58"/>
      <c r="J30" s="109"/>
      <c r="K30" s="242">
        <f>ROUND(SUM(K16:K29),2)</f>
        <v>966973.82</v>
      </c>
      <c r="L30" s="69"/>
    </row>
    <row r="31" spans="1:12" s="14" customFormat="1" ht="33.75" customHeight="1" thickBot="1" x14ac:dyDescent="0.4">
      <c r="A31" s="110"/>
      <c r="B31" s="293"/>
      <c r="C31" s="37"/>
      <c r="D31" s="33"/>
      <c r="E31" s="33"/>
      <c r="F31" s="31"/>
      <c r="G31" s="32"/>
      <c r="H31" s="32"/>
      <c r="I31" s="19"/>
      <c r="J31" s="19"/>
      <c r="K31" s="19"/>
    </row>
    <row r="32" spans="1:12" s="14" customFormat="1" ht="38.1" customHeight="1" thickBot="1" x14ac:dyDescent="0.4">
      <c r="A32" s="34">
        <v>1</v>
      </c>
      <c r="B32" s="293"/>
      <c r="C32" s="298" t="s">
        <v>125</v>
      </c>
      <c r="D32" s="35" t="s">
        <v>15</v>
      </c>
      <c r="E32" s="38" t="s">
        <v>31</v>
      </c>
      <c r="F32" s="39">
        <v>1</v>
      </c>
      <c r="G32" s="25"/>
      <c r="H32" s="25"/>
      <c r="I32" s="250">
        <f>'ANEXO 3 hist vs cotizaaciones'!S27</f>
        <v>6510.4</v>
      </c>
      <c r="J32" s="250">
        <f>ROUND(I32*19%,2)</f>
        <v>1236.98</v>
      </c>
      <c r="K32" s="241">
        <f>ROUND(I32+J32,2)</f>
        <v>7747.38</v>
      </c>
    </row>
    <row r="33" spans="1:11" s="14" customFormat="1" ht="38.1" customHeight="1" thickBot="1" x14ac:dyDescent="0.4">
      <c r="A33" s="34">
        <v>2</v>
      </c>
      <c r="B33" s="293"/>
      <c r="C33" s="265"/>
      <c r="D33" s="35" t="s">
        <v>16</v>
      </c>
      <c r="E33" s="40" t="s">
        <v>31</v>
      </c>
      <c r="F33" s="41">
        <v>1</v>
      </c>
      <c r="G33" s="25"/>
      <c r="H33" s="25"/>
      <c r="I33" s="250">
        <f>'ANEXO 3 hist vs cotizaaciones'!S28</f>
        <v>50538.52</v>
      </c>
      <c r="J33" s="250">
        <f t="shared" ref="J33:J49" si="0">ROUND(I33*19%,2)</f>
        <v>9602.32</v>
      </c>
      <c r="K33" s="241">
        <f t="shared" ref="K33:K49" si="1">ROUND(I33+J33,2)</f>
        <v>60140.84</v>
      </c>
    </row>
    <row r="34" spans="1:11" s="14" customFormat="1" ht="38.1" customHeight="1" thickBot="1" x14ac:dyDescent="0.4">
      <c r="A34" s="34">
        <v>3</v>
      </c>
      <c r="B34" s="293"/>
      <c r="C34" s="265"/>
      <c r="D34" s="35" t="s">
        <v>17</v>
      </c>
      <c r="E34" s="40" t="s">
        <v>31</v>
      </c>
      <c r="F34" s="41">
        <v>1</v>
      </c>
      <c r="G34" s="25"/>
      <c r="H34" s="25"/>
      <c r="I34" s="250">
        <f>'ANEXO 3 hist vs cotizaaciones'!S29</f>
        <v>6567.77</v>
      </c>
      <c r="J34" s="250">
        <f t="shared" si="0"/>
        <v>1247.8800000000001</v>
      </c>
      <c r="K34" s="241">
        <f t="shared" si="1"/>
        <v>7815.65</v>
      </c>
    </row>
    <row r="35" spans="1:11" s="14" customFormat="1" ht="38.1" customHeight="1" thickBot="1" x14ac:dyDescent="0.4">
      <c r="A35" s="34">
        <v>4</v>
      </c>
      <c r="B35" s="293"/>
      <c r="C35" s="265"/>
      <c r="D35" s="74" t="s">
        <v>18</v>
      </c>
      <c r="E35" s="40" t="s">
        <v>31</v>
      </c>
      <c r="F35" s="41">
        <v>1</v>
      </c>
      <c r="G35" s="25"/>
      <c r="H35" s="25"/>
      <c r="I35" s="250">
        <f>'ANEXO 3 hist vs cotizaaciones'!S30</f>
        <v>6041.7</v>
      </c>
      <c r="J35" s="250">
        <f t="shared" si="0"/>
        <v>1147.92</v>
      </c>
      <c r="K35" s="241">
        <f t="shared" si="1"/>
        <v>7189.62</v>
      </c>
    </row>
    <row r="36" spans="1:11" s="14" customFormat="1" ht="38.1" customHeight="1" thickBot="1" x14ac:dyDescent="0.4">
      <c r="A36" s="34">
        <v>5</v>
      </c>
      <c r="B36" s="293"/>
      <c r="C36" s="265"/>
      <c r="D36" s="74" t="s">
        <v>19</v>
      </c>
      <c r="E36" s="40" t="s">
        <v>31</v>
      </c>
      <c r="F36" s="41">
        <v>1</v>
      </c>
      <c r="G36" s="25"/>
      <c r="H36" s="25"/>
      <c r="I36" s="250">
        <f>'ANEXO 3 hist vs cotizaaciones'!S31</f>
        <v>5448</v>
      </c>
      <c r="J36" s="250">
        <f t="shared" si="0"/>
        <v>1035.1199999999999</v>
      </c>
      <c r="K36" s="241">
        <f t="shared" si="1"/>
        <v>6483.12</v>
      </c>
    </row>
    <row r="37" spans="1:11" s="14" customFormat="1" ht="38.1" customHeight="1" thickBot="1" x14ac:dyDescent="0.4">
      <c r="A37" s="34">
        <v>6</v>
      </c>
      <c r="B37" s="293"/>
      <c r="C37" s="265"/>
      <c r="D37" s="74" t="s">
        <v>20</v>
      </c>
      <c r="E37" s="40" t="s">
        <v>31</v>
      </c>
      <c r="F37" s="41">
        <v>1</v>
      </c>
      <c r="G37" s="25"/>
      <c r="H37" s="25"/>
      <c r="I37" s="250">
        <f>'ANEXO 3 hist vs cotizaaciones'!S32</f>
        <v>6698</v>
      </c>
      <c r="J37" s="250">
        <f t="shared" si="0"/>
        <v>1272.6199999999999</v>
      </c>
      <c r="K37" s="241">
        <f t="shared" si="1"/>
        <v>7970.62</v>
      </c>
    </row>
    <row r="38" spans="1:11" s="14" customFormat="1" ht="38.1" customHeight="1" thickBot="1" x14ac:dyDescent="0.4">
      <c r="A38" s="34">
        <v>7</v>
      </c>
      <c r="B38" s="293"/>
      <c r="C38" s="265"/>
      <c r="D38" s="74" t="s">
        <v>21</v>
      </c>
      <c r="E38" s="40" t="s">
        <v>31</v>
      </c>
      <c r="F38" s="41">
        <v>1</v>
      </c>
      <c r="G38" s="25"/>
      <c r="H38" s="25"/>
      <c r="I38" s="250">
        <f>'ANEXO 3 hist vs cotizaaciones'!S33</f>
        <v>5448</v>
      </c>
      <c r="J38" s="250">
        <f t="shared" si="0"/>
        <v>1035.1199999999999</v>
      </c>
      <c r="K38" s="241">
        <f t="shared" si="1"/>
        <v>6483.12</v>
      </c>
    </row>
    <row r="39" spans="1:11" s="14" customFormat="1" ht="75" customHeight="1" thickBot="1" x14ac:dyDescent="0.4">
      <c r="A39" s="34">
        <v>8</v>
      </c>
      <c r="B39" s="293"/>
      <c r="C39" s="265"/>
      <c r="D39" s="74" t="s">
        <v>22</v>
      </c>
      <c r="E39" s="40" t="s">
        <v>31</v>
      </c>
      <c r="F39" s="41">
        <v>1</v>
      </c>
      <c r="G39" s="25"/>
      <c r="H39" s="25"/>
      <c r="I39" s="250">
        <f>'ANEXO 3 hist vs cotizaaciones'!S34</f>
        <v>4904.3</v>
      </c>
      <c r="J39" s="250">
        <f t="shared" si="0"/>
        <v>931.82</v>
      </c>
      <c r="K39" s="241">
        <f t="shared" si="1"/>
        <v>5836.12</v>
      </c>
    </row>
    <row r="40" spans="1:11" s="14" customFormat="1" ht="38.1" customHeight="1" thickBot="1" x14ac:dyDescent="0.4">
      <c r="A40" s="34">
        <v>9</v>
      </c>
      <c r="B40" s="293"/>
      <c r="C40" s="265"/>
      <c r="D40" s="74" t="s">
        <v>23</v>
      </c>
      <c r="E40" s="40" t="s">
        <v>31</v>
      </c>
      <c r="F40" s="41">
        <v>1</v>
      </c>
      <c r="G40" s="25"/>
      <c r="H40" s="25"/>
      <c r="I40" s="250">
        <f>'ANEXO 3 hist vs cotizaaciones'!S35</f>
        <v>5530.37</v>
      </c>
      <c r="J40" s="250">
        <f t="shared" si="0"/>
        <v>1050.77</v>
      </c>
      <c r="K40" s="241">
        <f t="shared" si="1"/>
        <v>6581.14</v>
      </c>
    </row>
    <row r="41" spans="1:11" s="14" customFormat="1" ht="38.1" customHeight="1" thickBot="1" x14ac:dyDescent="0.4">
      <c r="A41" s="34">
        <v>10</v>
      </c>
      <c r="B41" s="293"/>
      <c r="C41" s="265"/>
      <c r="D41" s="74" t="s">
        <v>24</v>
      </c>
      <c r="E41" s="40" t="s">
        <v>31</v>
      </c>
      <c r="F41" s="41">
        <v>1</v>
      </c>
      <c r="G41" s="25"/>
      <c r="H41" s="25"/>
      <c r="I41" s="250">
        <f>'ANEXO 3 hist vs cotizaaciones'!S36</f>
        <v>4574.8</v>
      </c>
      <c r="J41" s="250">
        <f t="shared" si="0"/>
        <v>869.21</v>
      </c>
      <c r="K41" s="241">
        <f t="shared" si="1"/>
        <v>5444.01</v>
      </c>
    </row>
    <row r="42" spans="1:11" s="14" customFormat="1" ht="38.1" customHeight="1" thickBot="1" x14ac:dyDescent="0.4">
      <c r="A42" s="34">
        <v>11</v>
      </c>
      <c r="B42" s="293"/>
      <c r="C42" s="265"/>
      <c r="D42" s="74" t="s">
        <v>25</v>
      </c>
      <c r="E42" s="40" t="s">
        <v>31</v>
      </c>
      <c r="F42" s="41">
        <v>1</v>
      </c>
      <c r="G42" s="25"/>
      <c r="H42" s="25"/>
      <c r="I42" s="250">
        <f>'ANEXO 3 hist vs cotizaaciones'!S37</f>
        <v>4574.8</v>
      </c>
      <c r="J42" s="250">
        <f t="shared" si="0"/>
        <v>869.21</v>
      </c>
      <c r="K42" s="241">
        <f t="shared" si="1"/>
        <v>5444.01</v>
      </c>
    </row>
    <row r="43" spans="1:11" s="14" customFormat="1" ht="77.25" customHeight="1" thickBot="1" x14ac:dyDescent="0.4">
      <c r="A43" s="34">
        <v>12</v>
      </c>
      <c r="B43" s="293"/>
      <c r="C43" s="265"/>
      <c r="D43" s="74" t="s">
        <v>26</v>
      </c>
      <c r="E43" s="40" t="s">
        <v>31</v>
      </c>
      <c r="F43" s="41">
        <v>1</v>
      </c>
      <c r="G43" s="25"/>
      <c r="H43" s="25"/>
      <c r="I43" s="250">
        <f>'ANEXO 3 hist vs cotizaaciones'!S38</f>
        <v>58980.21</v>
      </c>
      <c r="J43" s="250">
        <f t="shared" si="0"/>
        <v>11206.24</v>
      </c>
      <c r="K43" s="241">
        <f t="shared" si="1"/>
        <v>70186.45</v>
      </c>
    </row>
    <row r="44" spans="1:11" s="14" customFormat="1" ht="38.1" customHeight="1" thickBot="1" x14ac:dyDescent="0.4">
      <c r="A44" s="34">
        <v>13</v>
      </c>
      <c r="B44" s="293"/>
      <c r="C44" s="265"/>
      <c r="D44" s="74" t="s">
        <v>11</v>
      </c>
      <c r="E44" s="40" t="s">
        <v>31</v>
      </c>
      <c r="F44" s="41">
        <v>1</v>
      </c>
      <c r="G44" s="25"/>
      <c r="H44" s="25"/>
      <c r="I44" s="250">
        <f>'ANEXO 3 hist vs cotizaaciones'!S39</f>
        <v>67331.570000000007</v>
      </c>
      <c r="J44" s="250">
        <f t="shared" si="0"/>
        <v>12793</v>
      </c>
      <c r="K44" s="241">
        <f t="shared" si="1"/>
        <v>80124.570000000007</v>
      </c>
    </row>
    <row r="45" spans="1:11" s="14" customFormat="1" ht="38.1" customHeight="1" thickBot="1" x14ac:dyDescent="0.4">
      <c r="A45" s="34">
        <v>14</v>
      </c>
      <c r="B45" s="293"/>
      <c r="C45" s="265"/>
      <c r="D45" s="74" t="s">
        <v>12</v>
      </c>
      <c r="E45" s="40" t="s">
        <v>31</v>
      </c>
      <c r="F45" s="41">
        <v>1</v>
      </c>
      <c r="G45" s="25"/>
      <c r="H45" s="25"/>
      <c r="I45" s="250">
        <f>'ANEXO 3 hist vs cotizaaciones'!S40</f>
        <v>87966.84</v>
      </c>
      <c r="J45" s="250">
        <f t="shared" si="0"/>
        <v>16713.7</v>
      </c>
      <c r="K45" s="241">
        <f t="shared" si="1"/>
        <v>104680.54</v>
      </c>
    </row>
    <row r="46" spans="1:11" s="14" customFormat="1" ht="51" customHeight="1" thickBot="1" x14ac:dyDescent="0.4">
      <c r="A46" s="34">
        <v>15</v>
      </c>
      <c r="B46" s="293"/>
      <c r="C46" s="265"/>
      <c r="D46" s="74" t="s">
        <v>27</v>
      </c>
      <c r="E46" s="40" t="s">
        <v>31</v>
      </c>
      <c r="F46" s="41">
        <v>1</v>
      </c>
      <c r="G46" s="25"/>
      <c r="H46" s="25"/>
      <c r="I46" s="250">
        <f>'ANEXO 3 hist vs cotizaaciones'!S41</f>
        <v>10921.72</v>
      </c>
      <c r="J46" s="250">
        <f t="shared" si="0"/>
        <v>2075.13</v>
      </c>
      <c r="K46" s="241">
        <f t="shared" si="1"/>
        <v>12996.85</v>
      </c>
    </row>
    <row r="47" spans="1:11" s="14" customFormat="1" ht="38.1" customHeight="1" thickBot="1" x14ac:dyDescent="0.4">
      <c r="A47" s="34">
        <v>16</v>
      </c>
      <c r="B47" s="293"/>
      <c r="C47" s="265"/>
      <c r="D47" s="74" t="s">
        <v>28</v>
      </c>
      <c r="E47" s="40" t="s">
        <v>31</v>
      </c>
      <c r="F47" s="41">
        <v>1</v>
      </c>
      <c r="G47" s="25"/>
      <c r="H47" s="25"/>
      <c r="I47" s="250">
        <f>'ANEXO 3 hist vs cotizaaciones'!S42</f>
        <v>57988.52</v>
      </c>
      <c r="J47" s="250">
        <f t="shared" si="0"/>
        <v>11017.82</v>
      </c>
      <c r="K47" s="241">
        <f t="shared" si="1"/>
        <v>69006.34</v>
      </c>
    </row>
    <row r="48" spans="1:11" s="14" customFormat="1" ht="38.1" customHeight="1" thickBot="1" x14ac:dyDescent="0.4">
      <c r="A48" s="34">
        <v>17</v>
      </c>
      <c r="B48" s="293"/>
      <c r="C48" s="265"/>
      <c r="D48" s="74" t="s">
        <v>139</v>
      </c>
      <c r="E48" s="40" t="s">
        <v>31</v>
      </c>
      <c r="F48" s="41">
        <v>1</v>
      </c>
      <c r="G48" s="25"/>
      <c r="H48" s="25"/>
      <c r="I48" s="250">
        <f>'ANEXO 3 hist vs cotizaaciones'!S43</f>
        <v>28180.59</v>
      </c>
      <c r="J48" s="250">
        <f t="shared" si="0"/>
        <v>5354.31</v>
      </c>
      <c r="K48" s="241">
        <f t="shared" si="1"/>
        <v>33534.9</v>
      </c>
    </row>
    <row r="49" spans="1:11" s="14" customFormat="1" ht="38.1" customHeight="1" thickBot="1" x14ac:dyDescent="0.4">
      <c r="A49" s="34">
        <v>18</v>
      </c>
      <c r="B49" s="293"/>
      <c r="C49" s="266"/>
      <c r="D49" s="74" t="s">
        <v>14</v>
      </c>
      <c r="E49" s="42" t="s">
        <v>31</v>
      </c>
      <c r="F49" s="43">
        <v>1</v>
      </c>
      <c r="G49" s="25"/>
      <c r="H49" s="25"/>
      <c r="I49" s="250">
        <f>'ANEXO 3 hist vs cotizaaciones'!S44</f>
        <v>72132.98</v>
      </c>
      <c r="J49" s="250">
        <f t="shared" si="0"/>
        <v>13705.27</v>
      </c>
      <c r="K49" s="241">
        <f t="shared" si="1"/>
        <v>85838.25</v>
      </c>
    </row>
    <row r="50" spans="1:11" s="14" customFormat="1" ht="36.75" customHeight="1" thickBot="1" x14ac:dyDescent="0.4">
      <c r="A50" s="33"/>
      <c r="B50" s="332"/>
      <c r="C50" s="267" t="s">
        <v>114</v>
      </c>
      <c r="D50" s="268"/>
      <c r="E50" s="268"/>
      <c r="F50" s="269"/>
      <c r="G50" s="18"/>
      <c r="H50" s="18"/>
      <c r="I50" s="248"/>
      <c r="J50" s="249"/>
      <c r="K50" s="242">
        <f>ROUND(SUM(K32:K49),2)</f>
        <v>583503.53</v>
      </c>
    </row>
    <row r="51" spans="1:11" s="3" customFormat="1" ht="25.5" customHeight="1" thickBot="1" x14ac:dyDescent="0.3">
      <c r="A51" s="33"/>
      <c r="B51" s="33"/>
      <c r="C51" s="33"/>
      <c r="D51" s="33"/>
      <c r="E51" s="33"/>
      <c r="F51" s="33"/>
      <c r="G51" s="32"/>
      <c r="H51" s="32"/>
      <c r="I51" s="251"/>
      <c r="J51" s="251"/>
      <c r="K51" s="251"/>
    </row>
    <row r="52" spans="1:11" s="14" customFormat="1" ht="58.5" customHeight="1" thickBot="1" x14ac:dyDescent="0.4">
      <c r="A52" s="860" t="s">
        <v>123</v>
      </c>
      <c r="B52" s="861"/>
      <c r="C52" s="861"/>
      <c r="D52" s="861"/>
      <c r="E52" s="861"/>
      <c r="F52" s="862"/>
      <c r="G52" s="18"/>
      <c r="H52" s="18"/>
      <c r="I52" s="252"/>
      <c r="J52" s="252"/>
      <c r="K52" s="253">
        <f>ROUND(K14+K30+K50,2)</f>
        <v>1639727.35</v>
      </c>
    </row>
    <row r="53" spans="1:11" s="14" customFormat="1" ht="25.5" x14ac:dyDescent="0.35">
      <c r="A53" s="19"/>
      <c r="B53" s="19"/>
      <c r="C53" s="19"/>
      <c r="D53" s="44"/>
      <c r="E53" s="112"/>
      <c r="F53" s="112"/>
      <c r="G53" s="46"/>
      <c r="H53" s="46"/>
      <c r="I53" s="19"/>
      <c r="J53" s="19"/>
      <c r="K53" s="19"/>
    </row>
    <row r="54" spans="1:11" s="1" customFormat="1" ht="74.25" customHeight="1" x14ac:dyDescent="0.35">
      <c r="A54" s="19"/>
      <c r="B54" s="349"/>
      <c r="C54" s="349"/>
      <c r="D54" s="349"/>
      <c r="E54" s="349"/>
      <c r="F54" s="19"/>
      <c r="G54" s="47"/>
      <c r="H54" s="47"/>
      <c r="I54" s="19"/>
      <c r="J54" s="19"/>
      <c r="K54" s="19"/>
    </row>
  </sheetData>
  <mergeCells count="38">
    <mergeCell ref="C32:C49"/>
    <mergeCell ref="C50:F50"/>
    <mergeCell ref="A52:F52"/>
    <mergeCell ref="B54:E54"/>
    <mergeCell ref="I27:I29"/>
    <mergeCell ref="J27:J29"/>
    <mergeCell ref="K27:K29"/>
    <mergeCell ref="I16:I26"/>
    <mergeCell ref="C30:F30"/>
    <mergeCell ref="J12:J13"/>
    <mergeCell ref="K12:K13"/>
    <mergeCell ref="A14:A15"/>
    <mergeCell ref="C14:F14"/>
    <mergeCell ref="C16:C29"/>
    <mergeCell ref="E16:E26"/>
    <mergeCell ref="F16:F26"/>
    <mergeCell ref="B12:B50"/>
    <mergeCell ref="C12:C13"/>
    <mergeCell ref="E12:E13"/>
    <mergeCell ref="F12:F13"/>
    <mergeCell ref="I12:I13"/>
    <mergeCell ref="J16:J26"/>
    <mergeCell ref="K16:K26"/>
    <mergeCell ref="E27:E29"/>
    <mergeCell ref="F27:F29"/>
    <mergeCell ref="A1:K1"/>
    <mergeCell ref="C2:K4"/>
    <mergeCell ref="A6:K6"/>
    <mergeCell ref="I8:K9"/>
    <mergeCell ref="A10:A11"/>
    <mergeCell ref="B10:B11"/>
    <mergeCell ref="C10:C11"/>
    <mergeCell ref="D10:D11"/>
    <mergeCell ref="E10:E11"/>
    <mergeCell ref="F10:F11"/>
    <mergeCell ref="I10:I11"/>
    <mergeCell ref="J10:J11"/>
    <mergeCell ref="K10:K11"/>
  </mergeCells>
  <printOptions horizontalCentered="1"/>
  <pageMargins left="0.70866141732283472" right="0.70866141732283472" top="0.74803149606299213" bottom="0.74803149606299213" header="0.31496062992125984" footer="0.31496062992125984"/>
  <pageSetup scale="42" fitToHeight="0" orientation="landscape" r:id="rId1"/>
  <rowBreaks count="1" manualBreakCount="1">
    <brk id="30" max="10"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B83E9-B384-4538-A72C-4ECE0ABA6280}">
  <sheetPr>
    <tabColor rgb="FF7030A0"/>
    <pageSetUpPr fitToPage="1"/>
  </sheetPr>
  <dimension ref="A1:M101"/>
  <sheetViews>
    <sheetView showGridLines="0" view="pageBreakPreview" zoomScale="60" zoomScaleNormal="55" workbookViewId="0">
      <selection activeCell="D17" sqref="D17:D34"/>
    </sheetView>
  </sheetViews>
  <sheetFormatPr baseColWidth="10" defaultColWidth="11.42578125" defaultRowHeight="15.75" x14ac:dyDescent="0.25"/>
  <cols>
    <col min="1" max="1" width="5" style="2" customWidth="1"/>
    <col min="2" max="2" width="9.140625" style="2" customWidth="1"/>
    <col min="3" max="3" width="35.140625" style="2" customWidth="1"/>
    <col min="4" max="4" width="62.7109375" style="2" customWidth="1"/>
    <col min="5" max="5" width="57.5703125" style="4" customWidth="1"/>
    <col min="6" max="7" width="17.28515625" style="5" customWidth="1"/>
    <col min="8" max="8" width="7.140625" style="17" customWidth="1"/>
    <col min="9" max="9" width="3.42578125" style="17" customWidth="1"/>
    <col min="10" max="10" width="26.140625" style="2" customWidth="1"/>
    <col min="11" max="11" width="20" style="2" customWidth="1"/>
    <col min="12" max="12" width="24.28515625" style="2" customWidth="1"/>
    <col min="13" max="16384" width="11.42578125" style="2"/>
  </cols>
  <sheetData>
    <row r="1" spans="1:13" ht="21" thickBot="1" x14ac:dyDescent="0.35">
      <c r="A1" s="19"/>
      <c r="B1" s="19"/>
      <c r="C1" s="19"/>
      <c r="D1" s="19"/>
      <c r="E1" s="44"/>
      <c r="F1" s="112"/>
      <c r="G1" s="112"/>
      <c r="H1" s="46"/>
      <c r="I1" s="46"/>
      <c r="J1" s="19"/>
      <c r="K1" s="19"/>
      <c r="L1" s="19"/>
    </row>
    <row r="2" spans="1:13" ht="39" customHeight="1" thickBot="1" x14ac:dyDescent="0.35">
      <c r="A2" s="19"/>
      <c r="B2" s="299" t="s">
        <v>137</v>
      </c>
      <c r="C2" s="300"/>
      <c r="D2" s="300"/>
      <c r="E2" s="300"/>
      <c r="F2" s="300"/>
      <c r="G2" s="300"/>
      <c r="H2" s="300"/>
      <c r="I2" s="300"/>
      <c r="J2" s="300"/>
      <c r="K2" s="300"/>
      <c r="L2" s="301"/>
    </row>
    <row r="3" spans="1:13" ht="30.75" customHeight="1" x14ac:dyDescent="0.3">
      <c r="A3" s="19"/>
      <c r="B3" s="20"/>
      <c r="C3" s="19"/>
      <c r="D3" s="377" t="s">
        <v>97</v>
      </c>
      <c r="E3" s="378"/>
      <c r="F3" s="378"/>
      <c r="G3" s="378"/>
      <c r="H3" s="378"/>
      <c r="I3" s="378"/>
      <c r="J3" s="378"/>
      <c r="K3" s="378"/>
      <c r="L3" s="379"/>
    </row>
    <row r="4" spans="1:13" ht="30.75" customHeight="1" x14ac:dyDescent="0.3">
      <c r="A4" s="19"/>
      <c r="B4" s="20"/>
      <c r="C4" s="19"/>
      <c r="D4" s="380"/>
      <c r="E4" s="381"/>
      <c r="F4" s="381"/>
      <c r="G4" s="381"/>
      <c r="H4" s="381"/>
      <c r="I4" s="381"/>
      <c r="J4" s="381"/>
      <c r="K4" s="381"/>
      <c r="L4" s="382"/>
    </row>
    <row r="5" spans="1:13" ht="30.75" customHeight="1" thickBot="1" x14ac:dyDescent="0.35">
      <c r="A5" s="19"/>
      <c r="B5" s="21"/>
      <c r="C5" s="22"/>
      <c r="D5" s="383"/>
      <c r="E5" s="384"/>
      <c r="F5" s="384"/>
      <c r="G5" s="384"/>
      <c r="H5" s="384"/>
      <c r="I5" s="384"/>
      <c r="J5" s="384"/>
      <c r="K5" s="384"/>
      <c r="L5" s="385"/>
    </row>
    <row r="6" spans="1:13" ht="65.25" customHeight="1" x14ac:dyDescent="0.3">
      <c r="A6" s="19"/>
      <c r="B6" s="437" t="s">
        <v>211</v>
      </c>
      <c r="C6" s="438"/>
      <c r="D6" s="438"/>
      <c r="E6" s="438"/>
      <c r="F6" s="438"/>
      <c r="G6" s="438"/>
      <c r="H6" s="438"/>
      <c r="I6" s="438"/>
      <c r="J6" s="438"/>
      <c r="K6" s="438"/>
      <c r="L6" s="439"/>
    </row>
    <row r="7" spans="1:13" ht="65.25" customHeight="1" thickBot="1" x14ac:dyDescent="0.35">
      <c r="A7" s="19"/>
      <c r="B7" s="440"/>
      <c r="C7" s="441"/>
      <c r="D7" s="441"/>
      <c r="E7" s="441"/>
      <c r="F7" s="441"/>
      <c r="G7" s="441"/>
      <c r="H7" s="441"/>
      <c r="I7" s="441"/>
      <c r="J7" s="441"/>
      <c r="K7" s="441"/>
      <c r="L7" s="442"/>
    </row>
    <row r="8" spans="1:13" ht="31.5" customHeight="1" thickBot="1" x14ac:dyDescent="0.35">
      <c r="A8" s="19"/>
      <c r="B8" s="19"/>
      <c r="C8" s="19"/>
      <c r="D8" s="111"/>
      <c r="E8" s="24"/>
      <c r="F8" s="111"/>
      <c r="G8" s="111"/>
      <c r="H8" s="25"/>
      <c r="I8" s="25"/>
      <c r="J8" s="19"/>
      <c r="K8" s="19"/>
      <c r="L8" s="19"/>
    </row>
    <row r="9" spans="1:13" ht="44.25" customHeight="1" x14ac:dyDescent="0.3">
      <c r="A9" s="19"/>
      <c r="B9" s="27"/>
      <c r="C9" s="27"/>
      <c r="D9" s="27"/>
      <c r="E9" s="27"/>
      <c r="F9" s="27"/>
      <c r="G9" s="27"/>
      <c r="H9" s="18"/>
      <c r="I9" s="18"/>
      <c r="J9" s="350" t="s">
        <v>93</v>
      </c>
      <c r="K9" s="351"/>
      <c r="L9" s="352"/>
    </row>
    <row r="10" spans="1:13" ht="15.75" customHeight="1" thickBot="1" x14ac:dyDescent="0.35">
      <c r="A10" s="19"/>
      <c r="B10" s="27"/>
      <c r="C10" s="49"/>
      <c r="D10" s="49"/>
      <c r="E10" s="49"/>
      <c r="F10" s="49"/>
      <c r="G10" s="49"/>
      <c r="H10" s="50"/>
      <c r="I10" s="50"/>
      <c r="J10" s="353"/>
      <c r="K10" s="354"/>
      <c r="L10" s="355"/>
    </row>
    <row r="11" spans="1:13" ht="26.25" customHeight="1" x14ac:dyDescent="0.3">
      <c r="A11" s="19"/>
      <c r="B11" s="286" t="s">
        <v>0</v>
      </c>
      <c r="C11" s="286" t="s">
        <v>4</v>
      </c>
      <c r="D11" s="286" t="s">
        <v>3</v>
      </c>
      <c r="E11" s="286" t="s">
        <v>1</v>
      </c>
      <c r="F11" s="289" t="s">
        <v>30</v>
      </c>
      <c r="G11" s="289" t="s">
        <v>29</v>
      </c>
      <c r="H11" s="18"/>
      <c r="I11" s="18"/>
      <c r="J11" s="262" t="s">
        <v>90</v>
      </c>
      <c r="K11" s="262" t="s">
        <v>91</v>
      </c>
      <c r="L11" s="388" t="s">
        <v>92</v>
      </c>
      <c r="M11" s="2" t="s">
        <v>129</v>
      </c>
    </row>
    <row r="12" spans="1:13" ht="26.25" customHeight="1" thickBot="1" x14ac:dyDescent="0.35">
      <c r="A12" s="19"/>
      <c r="B12" s="287"/>
      <c r="C12" s="288"/>
      <c r="D12" s="288"/>
      <c r="E12" s="288"/>
      <c r="F12" s="290"/>
      <c r="G12" s="290"/>
      <c r="H12" s="18"/>
      <c r="I12" s="18"/>
      <c r="J12" s="263"/>
      <c r="K12" s="263"/>
      <c r="L12" s="443"/>
    </row>
    <row r="13" spans="1:13" ht="46.5" customHeight="1" thickBot="1" x14ac:dyDescent="0.35">
      <c r="A13" s="19"/>
      <c r="B13" s="158">
        <v>1</v>
      </c>
      <c r="C13" s="291" t="s">
        <v>142</v>
      </c>
      <c r="D13" s="296" t="s">
        <v>126</v>
      </c>
      <c r="E13" s="35" t="s">
        <v>2</v>
      </c>
      <c r="F13" s="274" t="s">
        <v>31</v>
      </c>
      <c r="G13" s="274">
        <v>1</v>
      </c>
      <c r="H13" s="25"/>
      <c r="I13" s="25"/>
      <c r="J13" s="533">
        <f>'ANEXO 3 hist vs cotizaaciones'!S51</f>
        <v>76250</v>
      </c>
      <c r="K13" s="531">
        <f>ROUND(J13*19%,2)</f>
        <v>14487.5</v>
      </c>
      <c r="L13" s="531">
        <f>ROUND(J13+K13,2)</f>
        <v>90737.5</v>
      </c>
    </row>
    <row r="14" spans="1:13" ht="45" customHeight="1" thickBot="1" x14ac:dyDescent="0.35">
      <c r="A14" s="19"/>
      <c r="B14" s="158">
        <v>2</v>
      </c>
      <c r="C14" s="292"/>
      <c r="D14" s="297"/>
      <c r="E14" s="35" t="s">
        <v>32</v>
      </c>
      <c r="F14" s="266"/>
      <c r="G14" s="266"/>
      <c r="H14" s="25"/>
      <c r="I14" s="25"/>
      <c r="J14" s="534"/>
      <c r="K14" s="532"/>
      <c r="L14" s="532"/>
    </row>
    <row r="15" spans="1:13" ht="50.25" customHeight="1" thickBot="1" x14ac:dyDescent="0.35">
      <c r="A15" s="19"/>
      <c r="B15" s="302"/>
      <c r="C15" s="293"/>
      <c r="D15" s="267" t="s">
        <v>107</v>
      </c>
      <c r="E15" s="268"/>
      <c r="F15" s="268"/>
      <c r="G15" s="269"/>
      <c r="H15" s="18"/>
      <c r="I15" s="18"/>
      <c r="J15" s="248"/>
      <c r="K15" s="249"/>
      <c r="L15" s="242">
        <f>SUM(L13)</f>
        <v>90737.5</v>
      </c>
    </row>
    <row r="16" spans="1:13" ht="25.5" customHeight="1" thickBot="1" x14ac:dyDescent="0.35">
      <c r="A16" s="19"/>
      <c r="B16" s="302"/>
      <c r="C16" s="293"/>
      <c r="D16" s="51"/>
      <c r="E16" s="52"/>
      <c r="F16" s="52"/>
      <c r="G16" s="52"/>
      <c r="H16" s="52"/>
      <c r="I16" s="52"/>
      <c r="J16" s="19"/>
      <c r="K16" s="19"/>
      <c r="L16" s="19"/>
    </row>
    <row r="17" spans="1:13" ht="37.5" customHeight="1" thickBot="1" x14ac:dyDescent="0.35">
      <c r="A17" s="19"/>
      <c r="B17" s="158">
        <v>1</v>
      </c>
      <c r="C17" s="292"/>
      <c r="D17" s="303" t="s">
        <v>127</v>
      </c>
      <c r="E17" s="35" t="s">
        <v>96</v>
      </c>
      <c r="F17" s="278" t="s">
        <v>31</v>
      </c>
      <c r="G17" s="274">
        <v>1</v>
      </c>
      <c r="H17" s="25"/>
      <c r="I17" s="25"/>
      <c r="J17" s="544">
        <f>'ANEXO 3 hist vs cotizaaciones'!S55</f>
        <v>903727.63</v>
      </c>
      <c r="K17" s="544">
        <f>ROUND(J17*19%,2)</f>
        <v>171708.25</v>
      </c>
      <c r="L17" s="547">
        <f>ROUND(J17+K17,2)</f>
        <v>1075435.8799999999</v>
      </c>
    </row>
    <row r="18" spans="1:13" ht="67.5" customHeight="1" thickBot="1" x14ac:dyDescent="0.35">
      <c r="A18" s="19"/>
      <c r="B18" s="158">
        <v>2</v>
      </c>
      <c r="C18" s="292"/>
      <c r="D18" s="304"/>
      <c r="E18" s="35" t="s">
        <v>33</v>
      </c>
      <c r="F18" s="279"/>
      <c r="G18" s="265"/>
      <c r="H18" s="25"/>
      <c r="I18" s="25"/>
      <c r="J18" s="545"/>
      <c r="K18" s="545"/>
      <c r="L18" s="548"/>
    </row>
    <row r="19" spans="1:13" ht="46.5" customHeight="1" thickBot="1" x14ac:dyDescent="0.35">
      <c r="A19" s="19"/>
      <c r="B19" s="158">
        <v>3</v>
      </c>
      <c r="C19" s="292"/>
      <c r="D19" s="304"/>
      <c r="E19" s="35" t="s">
        <v>68</v>
      </c>
      <c r="F19" s="279"/>
      <c r="G19" s="265"/>
      <c r="H19" s="25"/>
      <c r="I19" s="25"/>
      <c r="J19" s="545"/>
      <c r="K19" s="545"/>
      <c r="L19" s="548"/>
    </row>
    <row r="20" spans="1:13" ht="36" customHeight="1" thickBot="1" x14ac:dyDescent="0.35">
      <c r="A20" s="19"/>
      <c r="B20" s="158">
        <v>4</v>
      </c>
      <c r="C20" s="292"/>
      <c r="D20" s="304"/>
      <c r="E20" s="35" t="s">
        <v>7</v>
      </c>
      <c r="F20" s="279"/>
      <c r="G20" s="265"/>
      <c r="H20" s="25"/>
      <c r="I20" s="25"/>
      <c r="J20" s="545"/>
      <c r="K20" s="545"/>
      <c r="L20" s="548"/>
    </row>
    <row r="21" spans="1:13" ht="36" customHeight="1" thickBot="1" x14ac:dyDescent="0.35">
      <c r="A21" s="19"/>
      <c r="B21" s="158">
        <v>5</v>
      </c>
      <c r="C21" s="292"/>
      <c r="D21" s="304"/>
      <c r="E21" s="35" t="s">
        <v>8</v>
      </c>
      <c r="F21" s="279"/>
      <c r="G21" s="265"/>
      <c r="H21" s="25"/>
      <c r="I21" s="25"/>
      <c r="J21" s="545"/>
      <c r="K21" s="545"/>
      <c r="L21" s="548"/>
    </row>
    <row r="22" spans="1:13" ht="66" customHeight="1" thickBot="1" x14ac:dyDescent="0.35">
      <c r="A22" s="19"/>
      <c r="B22" s="158">
        <v>6</v>
      </c>
      <c r="C22" s="292"/>
      <c r="D22" s="304"/>
      <c r="E22" s="35" t="s">
        <v>34</v>
      </c>
      <c r="F22" s="279"/>
      <c r="G22" s="265"/>
      <c r="H22" s="25"/>
      <c r="I22" s="25"/>
      <c r="J22" s="545"/>
      <c r="K22" s="545"/>
      <c r="L22" s="548"/>
    </row>
    <row r="23" spans="1:13" ht="69.75" customHeight="1" thickBot="1" x14ac:dyDescent="0.35">
      <c r="A23" s="19"/>
      <c r="B23" s="158">
        <v>7</v>
      </c>
      <c r="C23" s="292"/>
      <c r="D23" s="304"/>
      <c r="E23" s="35" t="s">
        <v>35</v>
      </c>
      <c r="F23" s="279"/>
      <c r="G23" s="265"/>
      <c r="H23" s="25"/>
      <c r="I23" s="25"/>
      <c r="J23" s="545"/>
      <c r="K23" s="545"/>
      <c r="L23" s="548"/>
    </row>
    <row r="24" spans="1:13" ht="63.75" customHeight="1" thickBot="1" x14ac:dyDescent="0.35">
      <c r="A24" s="19"/>
      <c r="B24" s="158">
        <v>8</v>
      </c>
      <c r="C24" s="292"/>
      <c r="D24" s="304"/>
      <c r="E24" s="35" t="s">
        <v>10</v>
      </c>
      <c r="F24" s="279"/>
      <c r="G24" s="265"/>
      <c r="H24" s="25"/>
      <c r="I24" s="25"/>
      <c r="J24" s="545"/>
      <c r="K24" s="545"/>
      <c r="L24" s="548"/>
    </row>
    <row r="25" spans="1:13" ht="42" customHeight="1" thickBot="1" x14ac:dyDescent="0.35">
      <c r="A25" s="19"/>
      <c r="B25" s="158">
        <v>9</v>
      </c>
      <c r="C25" s="292"/>
      <c r="D25" s="304"/>
      <c r="E25" s="35" t="s">
        <v>36</v>
      </c>
      <c r="F25" s="279"/>
      <c r="G25" s="265"/>
      <c r="H25" s="25"/>
      <c r="I25" s="25"/>
      <c r="J25" s="545"/>
      <c r="K25" s="545"/>
      <c r="L25" s="548"/>
      <c r="M25" s="2" t="s">
        <v>129</v>
      </c>
    </row>
    <row r="26" spans="1:13" ht="51.75" customHeight="1" thickBot="1" x14ac:dyDescent="0.35">
      <c r="A26" s="19"/>
      <c r="B26" s="158">
        <v>10</v>
      </c>
      <c r="C26" s="292"/>
      <c r="D26" s="304"/>
      <c r="E26" s="35" t="s">
        <v>37</v>
      </c>
      <c r="F26" s="279"/>
      <c r="G26" s="265"/>
      <c r="H26" s="25"/>
      <c r="I26" s="25"/>
      <c r="J26" s="545"/>
      <c r="K26" s="545"/>
      <c r="L26" s="548"/>
    </row>
    <row r="27" spans="1:13" ht="49.5" customHeight="1" thickBot="1" x14ac:dyDescent="0.35">
      <c r="A27" s="19"/>
      <c r="B27" s="158">
        <v>11</v>
      </c>
      <c r="C27" s="292"/>
      <c r="D27" s="304"/>
      <c r="E27" s="35" t="s">
        <v>38</v>
      </c>
      <c r="F27" s="279"/>
      <c r="G27" s="265"/>
      <c r="H27" s="25"/>
      <c r="I27" s="25"/>
      <c r="J27" s="546"/>
      <c r="K27" s="546"/>
      <c r="L27" s="549"/>
    </row>
    <row r="28" spans="1:13" ht="49.5" customHeight="1" thickBot="1" x14ac:dyDescent="0.35">
      <c r="A28" s="19"/>
      <c r="B28" s="158">
        <v>12</v>
      </c>
      <c r="C28" s="292"/>
      <c r="D28" s="304"/>
      <c r="E28" s="53" t="s">
        <v>39</v>
      </c>
      <c r="F28" s="279"/>
      <c r="G28" s="265"/>
      <c r="H28" s="25"/>
      <c r="I28" s="25"/>
      <c r="J28" s="535">
        <f>'ANEXO 3 hist vs cotizaaciones'!S66</f>
        <v>728808.02</v>
      </c>
      <c r="K28" s="535">
        <f>ROUND(J28*19%,2)</f>
        <v>138473.51999999999</v>
      </c>
      <c r="L28" s="535">
        <f>ROUND(J28+K28,2)</f>
        <v>867281.54</v>
      </c>
    </row>
    <row r="29" spans="1:13" ht="44.25" customHeight="1" thickBot="1" x14ac:dyDescent="0.35">
      <c r="A29" s="19"/>
      <c r="B29" s="158">
        <v>13</v>
      </c>
      <c r="C29" s="292"/>
      <c r="D29" s="304"/>
      <c r="E29" s="54" t="s">
        <v>40</v>
      </c>
      <c r="F29" s="279"/>
      <c r="G29" s="265"/>
      <c r="H29" s="25"/>
      <c r="I29" s="25"/>
      <c r="J29" s="536"/>
      <c r="K29" s="536"/>
      <c r="L29" s="536"/>
    </row>
    <row r="30" spans="1:13" ht="43.5" customHeight="1" thickBot="1" x14ac:dyDescent="0.35">
      <c r="A30" s="19"/>
      <c r="B30" s="158">
        <v>14</v>
      </c>
      <c r="C30" s="292"/>
      <c r="D30" s="304"/>
      <c r="E30" s="53" t="s">
        <v>41</v>
      </c>
      <c r="F30" s="279"/>
      <c r="G30" s="265"/>
      <c r="H30" s="25"/>
      <c r="I30" s="25"/>
      <c r="J30" s="536"/>
      <c r="K30" s="536"/>
      <c r="L30" s="536"/>
    </row>
    <row r="31" spans="1:13" ht="87" customHeight="1" thickBot="1" x14ac:dyDescent="0.35">
      <c r="A31" s="19"/>
      <c r="B31" s="158">
        <v>15</v>
      </c>
      <c r="C31" s="292"/>
      <c r="D31" s="304"/>
      <c r="E31" s="53" t="s">
        <v>42</v>
      </c>
      <c r="F31" s="279"/>
      <c r="G31" s="265"/>
      <c r="H31" s="25"/>
      <c r="I31" s="25"/>
      <c r="J31" s="536"/>
      <c r="K31" s="536"/>
      <c r="L31" s="536"/>
    </row>
    <row r="32" spans="1:13" ht="45.75" customHeight="1" thickBot="1" x14ac:dyDescent="0.35">
      <c r="A32" s="19"/>
      <c r="B32" s="158">
        <v>16</v>
      </c>
      <c r="C32" s="292"/>
      <c r="D32" s="304"/>
      <c r="E32" s="54" t="s">
        <v>43</v>
      </c>
      <c r="F32" s="279"/>
      <c r="G32" s="265"/>
      <c r="H32" s="25"/>
      <c r="I32" s="25"/>
      <c r="J32" s="536"/>
      <c r="K32" s="536"/>
      <c r="L32" s="536"/>
    </row>
    <row r="33" spans="1:12" ht="47.25" customHeight="1" thickBot="1" x14ac:dyDescent="0.35">
      <c r="A33" s="19"/>
      <c r="B33" s="158">
        <v>17</v>
      </c>
      <c r="C33" s="292"/>
      <c r="D33" s="304"/>
      <c r="E33" s="53" t="s">
        <v>44</v>
      </c>
      <c r="F33" s="279"/>
      <c r="G33" s="265"/>
      <c r="H33" s="25"/>
      <c r="I33" s="25"/>
      <c r="J33" s="536"/>
      <c r="K33" s="536"/>
      <c r="L33" s="536"/>
    </row>
    <row r="34" spans="1:12" ht="39.75" customHeight="1" thickBot="1" x14ac:dyDescent="0.35">
      <c r="A34" s="19"/>
      <c r="B34" s="158">
        <v>18</v>
      </c>
      <c r="C34" s="292"/>
      <c r="D34" s="305"/>
      <c r="E34" s="55" t="s">
        <v>45</v>
      </c>
      <c r="F34" s="273"/>
      <c r="G34" s="266"/>
      <c r="H34" s="25"/>
      <c r="I34" s="25"/>
      <c r="J34" s="537"/>
      <c r="K34" s="537"/>
      <c r="L34" s="537"/>
    </row>
    <row r="35" spans="1:12" ht="44.25" customHeight="1" thickBot="1" x14ac:dyDescent="0.35">
      <c r="A35" s="19"/>
      <c r="B35" s="274"/>
      <c r="C35" s="293"/>
      <c r="D35" s="267" t="s">
        <v>115</v>
      </c>
      <c r="E35" s="268"/>
      <c r="F35" s="268"/>
      <c r="G35" s="269"/>
      <c r="H35" s="18"/>
      <c r="I35" s="18"/>
      <c r="J35" s="58"/>
      <c r="K35" s="109"/>
      <c r="L35" s="242">
        <f>ROUND(SUM(L17:L34),2)</f>
        <v>1942717.42</v>
      </c>
    </row>
    <row r="36" spans="1:12" ht="32.25" customHeight="1" thickBot="1" x14ac:dyDescent="0.35">
      <c r="A36" s="19"/>
      <c r="B36" s="265"/>
      <c r="C36" s="293"/>
      <c r="D36" s="27"/>
      <c r="E36" s="24"/>
      <c r="F36" s="111"/>
      <c r="G36" s="111"/>
      <c r="H36" s="25"/>
      <c r="I36" s="25"/>
      <c r="J36" s="19"/>
      <c r="K36" s="19"/>
      <c r="L36" s="19"/>
    </row>
    <row r="37" spans="1:12" ht="39" customHeight="1" thickBot="1" x14ac:dyDescent="0.35">
      <c r="A37" s="19"/>
      <c r="B37" s="158">
        <v>1</v>
      </c>
      <c r="C37" s="294"/>
      <c r="D37" s="280" t="s">
        <v>116</v>
      </c>
      <c r="E37" s="35" t="s">
        <v>46</v>
      </c>
      <c r="F37" s="158" t="s">
        <v>31</v>
      </c>
      <c r="G37" s="158">
        <v>1</v>
      </c>
      <c r="H37" s="25"/>
      <c r="I37" s="25"/>
      <c r="J37" s="241">
        <f>'ANEXO 3 hist vs cotizaaciones'!S75</f>
        <v>7630.17</v>
      </c>
      <c r="K37" s="241">
        <f>ROUND(J37*19%,2)</f>
        <v>1449.73</v>
      </c>
      <c r="L37" s="241">
        <f>ROUND(J37+K37,2)</f>
        <v>9079.9</v>
      </c>
    </row>
    <row r="38" spans="1:12" ht="39" customHeight="1" thickBot="1" x14ac:dyDescent="0.35">
      <c r="A38" s="19"/>
      <c r="B38" s="158">
        <v>2</v>
      </c>
      <c r="C38" s="294"/>
      <c r="D38" s="280"/>
      <c r="E38" s="35" t="s">
        <v>16</v>
      </c>
      <c r="F38" s="158" t="s">
        <v>31</v>
      </c>
      <c r="G38" s="158">
        <v>1</v>
      </c>
      <c r="H38" s="25"/>
      <c r="I38" s="25"/>
      <c r="J38" s="241">
        <f>'ANEXO 3 hist vs cotizaaciones'!S76</f>
        <v>22750</v>
      </c>
      <c r="K38" s="241">
        <f t="shared" ref="K38:K65" si="0">ROUND(J38*19%,2)</f>
        <v>4322.5</v>
      </c>
      <c r="L38" s="241">
        <f t="shared" ref="L38:L65" si="1">ROUND(J38+K38,2)</f>
        <v>27072.5</v>
      </c>
    </row>
    <row r="39" spans="1:12" ht="39" customHeight="1" thickBot="1" x14ac:dyDescent="0.35">
      <c r="A39" s="19"/>
      <c r="B39" s="158">
        <v>3</v>
      </c>
      <c r="C39" s="294"/>
      <c r="D39" s="280"/>
      <c r="E39" s="35" t="s">
        <v>17</v>
      </c>
      <c r="F39" s="158" t="s">
        <v>31</v>
      </c>
      <c r="G39" s="158">
        <v>1</v>
      </c>
      <c r="H39" s="25"/>
      <c r="I39" s="25"/>
      <c r="J39" s="241">
        <f>'ANEXO 3 hist vs cotizaaciones'!S77</f>
        <v>9250</v>
      </c>
      <c r="K39" s="241">
        <f t="shared" si="0"/>
        <v>1757.5</v>
      </c>
      <c r="L39" s="241">
        <f t="shared" si="1"/>
        <v>11007.5</v>
      </c>
    </row>
    <row r="40" spans="1:12" ht="39" customHeight="1" thickBot="1" x14ac:dyDescent="0.35">
      <c r="A40" s="19"/>
      <c r="B40" s="158">
        <v>4</v>
      </c>
      <c r="C40" s="294"/>
      <c r="D40" s="280"/>
      <c r="E40" s="35" t="s">
        <v>18</v>
      </c>
      <c r="F40" s="158" t="s">
        <v>31</v>
      </c>
      <c r="G40" s="158">
        <v>1</v>
      </c>
      <c r="H40" s="25"/>
      <c r="I40" s="25"/>
      <c r="J40" s="241">
        <f>'ANEXO 3 hist vs cotizaaciones'!S78</f>
        <v>6510.4</v>
      </c>
      <c r="K40" s="241">
        <f t="shared" si="0"/>
        <v>1236.98</v>
      </c>
      <c r="L40" s="241">
        <f t="shared" si="1"/>
        <v>7747.38</v>
      </c>
    </row>
    <row r="41" spans="1:12" ht="39" customHeight="1" thickBot="1" x14ac:dyDescent="0.35">
      <c r="A41" s="19"/>
      <c r="B41" s="158">
        <v>5</v>
      </c>
      <c r="C41" s="294"/>
      <c r="D41" s="280"/>
      <c r="E41" s="35" t="s">
        <v>47</v>
      </c>
      <c r="F41" s="158" t="s">
        <v>31</v>
      </c>
      <c r="G41" s="158">
        <v>1</v>
      </c>
      <c r="H41" s="25"/>
      <c r="I41" s="25"/>
      <c r="J41" s="241">
        <f>'ANEXO 3 hist vs cotizaaciones'!S79</f>
        <v>11000</v>
      </c>
      <c r="K41" s="241">
        <f t="shared" si="0"/>
        <v>2090</v>
      </c>
      <c r="L41" s="241">
        <f t="shared" si="1"/>
        <v>13090</v>
      </c>
    </row>
    <row r="42" spans="1:12" ht="39" customHeight="1" thickBot="1" x14ac:dyDescent="0.35">
      <c r="A42" s="19"/>
      <c r="B42" s="158">
        <v>6</v>
      </c>
      <c r="C42" s="294"/>
      <c r="D42" s="280"/>
      <c r="E42" s="35" t="s">
        <v>48</v>
      </c>
      <c r="F42" s="158" t="s">
        <v>31</v>
      </c>
      <c r="G42" s="158">
        <v>1</v>
      </c>
      <c r="H42" s="25"/>
      <c r="I42" s="25"/>
      <c r="J42" s="241">
        <f>'ANEXO 3 hist vs cotizaaciones'!S80</f>
        <v>7415.42</v>
      </c>
      <c r="K42" s="241">
        <f t="shared" si="0"/>
        <v>1408.93</v>
      </c>
      <c r="L42" s="241">
        <f t="shared" si="1"/>
        <v>8824.35</v>
      </c>
    </row>
    <row r="43" spans="1:12" ht="39" customHeight="1" thickBot="1" x14ac:dyDescent="0.35">
      <c r="A43" s="19"/>
      <c r="B43" s="158">
        <v>7</v>
      </c>
      <c r="C43" s="294"/>
      <c r="D43" s="280"/>
      <c r="E43" s="35" t="s">
        <v>49</v>
      </c>
      <c r="F43" s="158" t="s">
        <v>31</v>
      </c>
      <c r="G43" s="158">
        <v>1</v>
      </c>
      <c r="H43" s="25"/>
      <c r="I43" s="25"/>
      <c r="J43" s="241">
        <f>'ANEXO 3 hist vs cotizaaciones'!S81</f>
        <v>13000</v>
      </c>
      <c r="K43" s="241">
        <f t="shared" si="0"/>
        <v>2470</v>
      </c>
      <c r="L43" s="241">
        <f t="shared" si="1"/>
        <v>15470</v>
      </c>
    </row>
    <row r="44" spans="1:12" ht="39" customHeight="1" thickBot="1" x14ac:dyDescent="0.35">
      <c r="A44" s="19"/>
      <c r="B44" s="158">
        <v>8</v>
      </c>
      <c r="C44" s="294"/>
      <c r="D44" s="280"/>
      <c r="E44" s="35" t="s">
        <v>50</v>
      </c>
      <c r="F44" s="158" t="s">
        <v>31</v>
      </c>
      <c r="G44" s="158">
        <v>1</v>
      </c>
      <c r="H44" s="25"/>
      <c r="I44" s="25"/>
      <c r="J44" s="241">
        <f>'ANEXO 3 hist vs cotizaaciones'!S82</f>
        <v>13000</v>
      </c>
      <c r="K44" s="241">
        <f t="shared" si="0"/>
        <v>2470</v>
      </c>
      <c r="L44" s="241">
        <f t="shared" si="1"/>
        <v>15470</v>
      </c>
    </row>
    <row r="45" spans="1:12" ht="39" customHeight="1" thickBot="1" x14ac:dyDescent="0.35">
      <c r="A45" s="19"/>
      <c r="B45" s="158">
        <v>9</v>
      </c>
      <c r="C45" s="294"/>
      <c r="D45" s="280"/>
      <c r="E45" s="35" t="s">
        <v>51</v>
      </c>
      <c r="F45" s="158" t="s">
        <v>31</v>
      </c>
      <c r="G45" s="158">
        <v>1</v>
      </c>
      <c r="H45" s="25"/>
      <c r="I45" s="25"/>
      <c r="J45" s="241">
        <f>'ANEXO 3 hist vs cotizaaciones'!S83</f>
        <v>14500</v>
      </c>
      <c r="K45" s="241">
        <f t="shared" si="0"/>
        <v>2755</v>
      </c>
      <c r="L45" s="241">
        <f t="shared" si="1"/>
        <v>17255</v>
      </c>
    </row>
    <row r="46" spans="1:12" ht="39" customHeight="1" thickBot="1" x14ac:dyDescent="0.35">
      <c r="A46" s="19"/>
      <c r="B46" s="158">
        <v>10</v>
      </c>
      <c r="C46" s="294"/>
      <c r="D46" s="280"/>
      <c r="E46" s="35" t="s">
        <v>52</v>
      </c>
      <c r="F46" s="158" t="s">
        <v>31</v>
      </c>
      <c r="G46" s="158">
        <v>1</v>
      </c>
      <c r="H46" s="25"/>
      <c r="I46" s="25"/>
      <c r="J46" s="241">
        <f>'ANEXO 3 hist vs cotizaaciones'!S84</f>
        <v>11450</v>
      </c>
      <c r="K46" s="241">
        <f t="shared" si="0"/>
        <v>2175.5</v>
      </c>
      <c r="L46" s="241">
        <f t="shared" si="1"/>
        <v>13625.5</v>
      </c>
    </row>
    <row r="47" spans="1:12" ht="39" customHeight="1" thickBot="1" x14ac:dyDescent="0.35">
      <c r="A47" s="19"/>
      <c r="B47" s="158">
        <v>11</v>
      </c>
      <c r="C47" s="294"/>
      <c r="D47" s="280"/>
      <c r="E47" s="35" t="s">
        <v>53</v>
      </c>
      <c r="F47" s="158" t="s">
        <v>31</v>
      </c>
      <c r="G47" s="158">
        <v>1</v>
      </c>
      <c r="H47" s="25"/>
      <c r="I47" s="25"/>
      <c r="J47" s="241">
        <f>'ANEXO 3 hist vs cotizaaciones'!S85</f>
        <v>9650</v>
      </c>
      <c r="K47" s="241">
        <f t="shared" si="0"/>
        <v>1833.5</v>
      </c>
      <c r="L47" s="241">
        <f t="shared" si="1"/>
        <v>11483.5</v>
      </c>
    </row>
    <row r="48" spans="1:12" ht="39" customHeight="1" thickBot="1" x14ac:dyDescent="0.35">
      <c r="A48" s="19"/>
      <c r="B48" s="158">
        <v>12</v>
      </c>
      <c r="C48" s="294"/>
      <c r="D48" s="280"/>
      <c r="E48" s="35" t="s">
        <v>54</v>
      </c>
      <c r="F48" s="158" t="s">
        <v>31</v>
      </c>
      <c r="G48" s="158">
        <v>1</v>
      </c>
      <c r="H48" s="25"/>
      <c r="I48" s="25"/>
      <c r="J48" s="241">
        <f>'ANEXO 3 hist vs cotizaaciones'!S86</f>
        <v>8198.8700000000008</v>
      </c>
      <c r="K48" s="241">
        <f t="shared" si="0"/>
        <v>1557.79</v>
      </c>
      <c r="L48" s="241">
        <f t="shared" si="1"/>
        <v>9756.66</v>
      </c>
    </row>
    <row r="49" spans="1:12" ht="39" customHeight="1" thickBot="1" x14ac:dyDescent="0.35">
      <c r="A49" s="19"/>
      <c r="B49" s="158">
        <v>13</v>
      </c>
      <c r="C49" s="294"/>
      <c r="D49" s="280"/>
      <c r="E49" s="35" t="s">
        <v>55</v>
      </c>
      <c r="F49" s="158" t="s">
        <v>31</v>
      </c>
      <c r="G49" s="158">
        <v>1</v>
      </c>
      <c r="H49" s="25"/>
      <c r="I49" s="25"/>
      <c r="J49" s="241">
        <f>'ANEXO 3 hist vs cotizaaciones'!S87</f>
        <v>5530.37</v>
      </c>
      <c r="K49" s="241">
        <f t="shared" si="0"/>
        <v>1050.77</v>
      </c>
      <c r="L49" s="241">
        <f t="shared" si="1"/>
        <v>6581.14</v>
      </c>
    </row>
    <row r="50" spans="1:12" ht="39" customHeight="1" thickBot="1" x14ac:dyDescent="0.35">
      <c r="A50" s="19"/>
      <c r="B50" s="158">
        <v>14</v>
      </c>
      <c r="C50" s="294"/>
      <c r="D50" s="280"/>
      <c r="E50" s="35" t="s">
        <v>56</v>
      </c>
      <c r="F50" s="158" t="s">
        <v>31</v>
      </c>
      <c r="G50" s="158">
        <v>1</v>
      </c>
      <c r="H50" s="25"/>
      <c r="I50" s="25"/>
      <c r="J50" s="241">
        <f>'ANEXO 3 hist vs cotizaaciones'!S88</f>
        <v>8427.83</v>
      </c>
      <c r="K50" s="241">
        <f t="shared" si="0"/>
        <v>1601.29</v>
      </c>
      <c r="L50" s="241">
        <f t="shared" si="1"/>
        <v>10029.120000000001</v>
      </c>
    </row>
    <row r="51" spans="1:12" ht="39" customHeight="1" thickBot="1" x14ac:dyDescent="0.35">
      <c r="A51" s="19"/>
      <c r="B51" s="158">
        <v>15</v>
      </c>
      <c r="C51" s="294"/>
      <c r="D51" s="280"/>
      <c r="E51" s="35" t="s">
        <v>57</v>
      </c>
      <c r="F51" s="158" t="s">
        <v>31</v>
      </c>
      <c r="G51" s="158">
        <v>1</v>
      </c>
      <c r="H51" s="25"/>
      <c r="I51" s="25"/>
      <c r="J51" s="241">
        <f>'ANEXO 3 hist vs cotizaaciones'!S89</f>
        <v>13500</v>
      </c>
      <c r="K51" s="241">
        <f t="shared" si="0"/>
        <v>2565</v>
      </c>
      <c r="L51" s="241">
        <f t="shared" si="1"/>
        <v>16065</v>
      </c>
    </row>
    <row r="52" spans="1:12" ht="39" customHeight="1" thickBot="1" x14ac:dyDescent="0.35">
      <c r="A52" s="19"/>
      <c r="B52" s="158">
        <v>16</v>
      </c>
      <c r="C52" s="294"/>
      <c r="D52" s="280"/>
      <c r="E52" s="35" t="s">
        <v>58</v>
      </c>
      <c r="F52" s="158" t="s">
        <v>31</v>
      </c>
      <c r="G52" s="158">
        <v>1</v>
      </c>
      <c r="H52" s="25"/>
      <c r="I52" s="25"/>
      <c r="J52" s="241">
        <f>'ANEXO 3 hist vs cotizaaciones'!S90</f>
        <v>5530.37</v>
      </c>
      <c r="K52" s="241">
        <f t="shared" si="0"/>
        <v>1050.77</v>
      </c>
      <c r="L52" s="241">
        <f t="shared" si="1"/>
        <v>6581.14</v>
      </c>
    </row>
    <row r="53" spans="1:12" ht="39" customHeight="1" thickBot="1" x14ac:dyDescent="0.35">
      <c r="A53" s="19"/>
      <c r="B53" s="158">
        <v>17</v>
      </c>
      <c r="C53" s="294"/>
      <c r="D53" s="280"/>
      <c r="E53" s="35" t="s">
        <v>20</v>
      </c>
      <c r="F53" s="158" t="s">
        <v>31</v>
      </c>
      <c r="G53" s="158">
        <v>1</v>
      </c>
      <c r="H53" s="25"/>
      <c r="I53" s="25"/>
      <c r="J53" s="241">
        <f>'ANEXO 3 hist vs cotizaaciones'!S91</f>
        <v>10600</v>
      </c>
      <c r="K53" s="241">
        <f t="shared" si="0"/>
        <v>2014</v>
      </c>
      <c r="L53" s="241">
        <f t="shared" si="1"/>
        <v>12614</v>
      </c>
    </row>
    <row r="54" spans="1:12" ht="39" customHeight="1" thickBot="1" x14ac:dyDescent="0.35">
      <c r="A54" s="19"/>
      <c r="B54" s="158">
        <v>18</v>
      </c>
      <c r="C54" s="294"/>
      <c r="D54" s="280"/>
      <c r="E54" s="35" t="s">
        <v>59</v>
      </c>
      <c r="F54" s="158" t="s">
        <v>31</v>
      </c>
      <c r="G54" s="158">
        <v>1</v>
      </c>
      <c r="H54" s="25"/>
      <c r="I54" s="25"/>
      <c r="J54" s="241">
        <f>'ANEXO 3 hist vs cotizaaciones'!S92</f>
        <v>7687.54</v>
      </c>
      <c r="K54" s="241">
        <f t="shared" si="0"/>
        <v>1460.63</v>
      </c>
      <c r="L54" s="241">
        <f t="shared" si="1"/>
        <v>9148.17</v>
      </c>
    </row>
    <row r="55" spans="1:12" ht="39" customHeight="1" thickBot="1" x14ac:dyDescent="0.35">
      <c r="A55" s="19"/>
      <c r="B55" s="158">
        <v>19</v>
      </c>
      <c r="C55" s="294"/>
      <c r="D55" s="280"/>
      <c r="E55" s="35" t="s">
        <v>60</v>
      </c>
      <c r="F55" s="158" t="s">
        <v>31</v>
      </c>
      <c r="G55" s="158">
        <v>1</v>
      </c>
      <c r="H55" s="25"/>
      <c r="I55" s="25"/>
      <c r="J55" s="241">
        <f>'ANEXO 3 hist vs cotizaaciones'!S93</f>
        <v>6403.02</v>
      </c>
      <c r="K55" s="241">
        <f t="shared" si="0"/>
        <v>1216.57</v>
      </c>
      <c r="L55" s="241">
        <f t="shared" si="1"/>
        <v>7619.59</v>
      </c>
    </row>
    <row r="56" spans="1:12" ht="39" customHeight="1" thickBot="1" x14ac:dyDescent="0.35">
      <c r="A56" s="19"/>
      <c r="B56" s="158">
        <v>20</v>
      </c>
      <c r="C56" s="294"/>
      <c r="D56" s="280"/>
      <c r="E56" s="35" t="s">
        <v>61</v>
      </c>
      <c r="F56" s="158" t="s">
        <v>31</v>
      </c>
      <c r="G56" s="158">
        <v>1</v>
      </c>
      <c r="H56" s="25"/>
      <c r="I56" s="25"/>
      <c r="J56" s="241">
        <f>'ANEXO 3 hist vs cotizaaciones'!S94</f>
        <v>6049.07</v>
      </c>
      <c r="K56" s="241">
        <f t="shared" si="0"/>
        <v>1149.32</v>
      </c>
      <c r="L56" s="241">
        <f t="shared" si="1"/>
        <v>7198.39</v>
      </c>
    </row>
    <row r="57" spans="1:12" ht="39" customHeight="1" thickBot="1" x14ac:dyDescent="0.35">
      <c r="A57" s="19"/>
      <c r="B57" s="158">
        <v>21</v>
      </c>
      <c r="C57" s="294"/>
      <c r="D57" s="280"/>
      <c r="E57" s="35" t="s">
        <v>62</v>
      </c>
      <c r="F57" s="158" t="s">
        <v>31</v>
      </c>
      <c r="G57" s="158">
        <v>1</v>
      </c>
      <c r="H57" s="25"/>
      <c r="I57" s="25"/>
      <c r="J57" s="241">
        <f>'ANEXO 3 hist vs cotizaaciones'!S95</f>
        <v>5991.7</v>
      </c>
      <c r="K57" s="241">
        <f t="shared" si="0"/>
        <v>1138.42</v>
      </c>
      <c r="L57" s="241">
        <f t="shared" si="1"/>
        <v>7130.12</v>
      </c>
    </row>
    <row r="58" spans="1:12" ht="39" customHeight="1" thickBot="1" x14ac:dyDescent="0.35">
      <c r="A58" s="19"/>
      <c r="B58" s="158">
        <v>22</v>
      </c>
      <c r="C58" s="294"/>
      <c r="D58" s="280"/>
      <c r="E58" s="35" t="s">
        <v>63</v>
      </c>
      <c r="F58" s="158" t="s">
        <v>31</v>
      </c>
      <c r="G58" s="158">
        <v>1</v>
      </c>
      <c r="H58" s="25"/>
      <c r="I58" s="25"/>
      <c r="J58" s="241">
        <f>'ANEXO 3 hist vs cotizaaciones'!S96</f>
        <v>7333.05</v>
      </c>
      <c r="K58" s="241">
        <f t="shared" si="0"/>
        <v>1393.28</v>
      </c>
      <c r="L58" s="241">
        <f t="shared" si="1"/>
        <v>8726.33</v>
      </c>
    </row>
    <row r="59" spans="1:12" ht="39" customHeight="1" thickBot="1" x14ac:dyDescent="0.35">
      <c r="A59" s="19"/>
      <c r="B59" s="158">
        <v>23</v>
      </c>
      <c r="C59" s="294"/>
      <c r="D59" s="280"/>
      <c r="E59" s="35" t="s">
        <v>64</v>
      </c>
      <c r="F59" s="158" t="s">
        <v>31</v>
      </c>
      <c r="G59" s="158">
        <v>1</v>
      </c>
      <c r="H59" s="25"/>
      <c r="I59" s="25"/>
      <c r="J59" s="241">
        <f>'ANEXO 3 hist vs cotizaaciones'!S97</f>
        <v>102500</v>
      </c>
      <c r="K59" s="241">
        <f t="shared" si="0"/>
        <v>19475</v>
      </c>
      <c r="L59" s="241">
        <f t="shared" si="1"/>
        <v>121975</v>
      </c>
    </row>
    <row r="60" spans="1:12" ht="59.25" customHeight="1" thickBot="1" x14ac:dyDescent="0.35">
      <c r="A60" s="19"/>
      <c r="B60" s="158">
        <v>24</v>
      </c>
      <c r="C60" s="294"/>
      <c r="D60" s="280"/>
      <c r="E60" s="35" t="s">
        <v>37</v>
      </c>
      <c r="F60" s="158" t="s">
        <v>31</v>
      </c>
      <c r="G60" s="158">
        <v>1</v>
      </c>
      <c r="H60" s="25"/>
      <c r="I60" s="25"/>
      <c r="J60" s="241">
        <f>'ANEXO 3 hist vs cotizaaciones'!S98</f>
        <v>19243.580000000002</v>
      </c>
      <c r="K60" s="241">
        <f t="shared" si="0"/>
        <v>3656.28</v>
      </c>
      <c r="L60" s="241">
        <f t="shared" si="1"/>
        <v>22899.86</v>
      </c>
    </row>
    <row r="61" spans="1:12" ht="39" customHeight="1" thickBot="1" x14ac:dyDescent="0.35">
      <c r="A61" s="19"/>
      <c r="B61" s="158">
        <v>25</v>
      </c>
      <c r="C61" s="294"/>
      <c r="D61" s="280"/>
      <c r="E61" s="35" t="s">
        <v>38</v>
      </c>
      <c r="F61" s="158" t="s">
        <v>31</v>
      </c>
      <c r="G61" s="158">
        <v>1</v>
      </c>
      <c r="H61" s="25"/>
      <c r="I61" s="25"/>
      <c r="J61" s="241">
        <f>'ANEXO 3 hist vs cotizaaciones'!S99</f>
        <v>5900</v>
      </c>
      <c r="K61" s="241">
        <f t="shared" si="0"/>
        <v>1121</v>
      </c>
      <c r="L61" s="241">
        <f t="shared" si="1"/>
        <v>7021</v>
      </c>
    </row>
    <row r="62" spans="1:12" ht="39" customHeight="1" thickBot="1" x14ac:dyDescent="0.35">
      <c r="A62" s="19"/>
      <c r="B62" s="158">
        <v>26</v>
      </c>
      <c r="C62" s="294"/>
      <c r="D62" s="280"/>
      <c r="E62" s="35" t="s">
        <v>65</v>
      </c>
      <c r="F62" s="158" t="s">
        <v>31</v>
      </c>
      <c r="G62" s="158">
        <v>1</v>
      </c>
      <c r="H62" s="25"/>
      <c r="I62" s="25"/>
      <c r="J62" s="241">
        <f>'ANEXO 3 hist vs cotizaaciones'!S100</f>
        <v>108216.84</v>
      </c>
      <c r="K62" s="241">
        <f t="shared" si="0"/>
        <v>20561.2</v>
      </c>
      <c r="L62" s="241">
        <f t="shared" si="1"/>
        <v>128778.04</v>
      </c>
    </row>
    <row r="63" spans="1:12" ht="39" customHeight="1" thickBot="1" x14ac:dyDescent="0.35">
      <c r="A63" s="19"/>
      <c r="B63" s="158">
        <v>27</v>
      </c>
      <c r="C63" s="294"/>
      <c r="D63" s="280"/>
      <c r="E63" s="35" t="s">
        <v>41</v>
      </c>
      <c r="F63" s="158" t="s">
        <v>31</v>
      </c>
      <c r="G63" s="158">
        <v>1</v>
      </c>
      <c r="H63" s="25"/>
      <c r="I63" s="25"/>
      <c r="J63" s="241">
        <f>'ANEXO 3 hist vs cotizaaciones'!S101</f>
        <v>149226.12</v>
      </c>
      <c r="K63" s="241">
        <f t="shared" si="0"/>
        <v>28352.959999999999</v>
      </c>
      <c r="L63" s="241">
        <f t="shared" si="1"/>
        <v>177579.08</v>
      </c>
    </row>
    <row r="64" spans="1:12" ht="59.25" customHeight="1" thickBot="1" x14ac:dyDescent="0.35">
      <c r="A64" s="19"/>
      <c r="B64" s="158">
        <v>28</v>
      </c>
      <c r="C64" s="294"/>
      <c r="D64" s="280"/>
      <c r="E64" s="35" t="s">
        <v>42</v>
      </c>
      <c r="F64" s="158" t="s">
        <v>31</v>
      </c>
      <c r="G64" s="158">
        <v>1</v>
      </c>
      <c r="H64" s="25"/>
      <c r="I64" s="25"/>
      <c r="J64" s="241">
        <f>'ANEXO 3 hist vs cotizaaciones'!S102</f>
        <v>493010.31</v>
      </c>
      <c r="K64" s="241">
        <f t="shared" si="0"/>
        <v>93671.96</v>
      </c>
      <c r="L64" s="241">
        <f t="shared" si="1"/>
        <v>586682.27</v>
      </c>
    </row>
    <row r="65" spans="1:13" ht="63.75" customHeight="1" thickBot="1" x14ac:dyDescent="0.35">
      <c r="A65" s="19"/>
      <c r="B65" s="158">
        <v>29</v>
      </c>
      <c r="C65" s="294"/>
      <c r="D65" s="280"/>
      <c r="E65" s="87" t="s">
        <v>43</v>
      </c>
      <c r="F65" s="158" t="s">
        <v>31</v>
      </c>
      <c r="G65" s="158">
        <v>1</v>
      </c>
      <c r="H65" s="25"/>
      <c r="I65" s="25"/>
      <c r="J65" s="241">
        <f>'ANEXO 3 hist vs cotizaaciones'!S103</f>
        <v>18707.79</v>
      </c>
      <c r="K65" s="241">
        <f t="shared" si="0"/>
        <v>3554.48</v>
      </c>
      <c r="L65" s="241">
        <f t="shared" si="1"/>
        <v>22262.27</v>
      </c>
    </row>
    <row r="66" spans="1:13" ht="36.75" customHeight="1" thickBot="1" x14ac:dyDescent="0.35">
      <c r="A66" s="19"/>
      <c r="B66" s="26"/>
      <c r="C66" s="295"/>
      <c r="D66" s="281" t="s">
        <v>113</v>
      </c>
      <c r="E66" s="282"/>
      <c r="F66" s="282"/>
      <c r="G66" s="283"/>
      <c r="H66" s="18"/>
      <c r="I66" s="18"/>
      <c r="J66" s="58"/>
      <c r="K66" s="109"/>
      <c r="L66" s="242">
        <f>ROUND(SUM(L37:L65),2)</f>
        <v>1318772.81</v>
      </c>
      <c r="M66" s="71"/>
    </row>
    <row r="67" spans="1:13" ht="33.75" customHeight="1" thickBot="1" x14ac:dyDescent="0.35">
      <c r="A67" s="19"/>
      <c r="B67" s="27"/>
      <c r="C67" s="111"/>
      <c r="D67" s="111"/>
      <c r="E67" s="24"/>
      <c r="F67" s="111"/>
      <c r="G67" s="111"/>
      <c r="H67" s="25"/>
      <c r="I67" s="18"/>
      <c r="J67" s="63"/>
      <c r="K67" s="63"/>
      <c r="L67" s="63"/>
      <c r="M67" s="71"/>
    </row>
    <row r="68" spans="1:13" ht="38.25" customHeight="1" thickBot="1" x14ac:dyDescent="0.35">
      <c r="A68" s="19"/>
      <c r="B68" s="857" t="s">
        <v>108</v>
      </c>
      <c r="C68" s="858"/>
      <c r="D68" s="858"/>
      <c r="E68" s="858"/>
      <c r="F68" s="858"/>
      <c r="G68" s="859"/>
      <c r="H68" s="18"/>
      <c r="I68" s="18"/>
      <c r="J68" s="19"/>
      <c r="K68" s="19"/>
      <c r="L68" s="247">
        <f>ROUND(L15+L35+L66,2)</f>
        <v>3352227.73</v>
      </c>
    </row>
    <row r="69" spans="1:13" ht="20.25" x14ac:dyDescent="0.3">
      <c r="A69" s="19"/>
      <c r="B69" s="433"/>
      <c r="C69" s="349"/>
      <c r="D69" s="349"/>
      <c r="E69" s="349"/>
      <c r="F69" s="112"/>
      <c r="G69" s="112"/>
      <c r="H69" s="46"/>
      <c r="I69" s="46"/>
      <c r="J69" s="19"/>
      <c r="K69" s="19"/>
      <c r="L69" s="19"/>
    </row>
    <row r="70" spans="1:13" ht="27" customHeight="1" x14ac:dyDescent="0.3">
      <c r="A70" s="19"/>
      <c r="B70" s="349"/>
      <c r="C70" s="349"/>
      <c r="D70" s="349"/>
      <c r="E70" s="349"/>
      <c r="F70" s="112"/>
      <c r="G70" s="112"/>
      <c r="H70" s="46"/>
      <c r="I70" s="46"/>
      <c r="J70" s="19"/>
      <c r="K70" s="19"/>
      <c r="L70" s="19"/>
    </row>
    <row r="78" spans="1:13" ht="15.75" customHeight="1" x14ac:dyDescent="0.25"/>
    <row r="79" spans="1:13" ht="15.75" customHeight="1" x14ac:dyDescent="0.25"/>
    <row r="80" spans="1:13"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sheetData>
  <mergeCells count="37">
    <mergeCell ref="D66:G66"/>
    <mergeCell ref="B68:G68"/>
    <mergeCell ref="B69:E70"/>
    <mergeCell ref="L28:L34"/>
    <mergeCell ref="B35:B36"/>
    <mergeCell ref="D35:G35"/>
    <mergeCell ref="J17:J27"/>
    <mergeCell ref="D37:D65"/>
    <mergeCell ref="K13:K14"/>
    <mergeCell ref="L13:L14"/>
    <mergeCell ref="B15:B16"/>
    <mergeCell ref="D15:G15"/>
    <mergeCell ref="D17:D34"/>
    <mergeCell ref="F17:F34"/>
    <mergeCell ref="G17:G34"/>
    <mergeCell ref="C13:C66"/>
    <mergeCell ref="D13:D14"/>
    <mergeCell ref="F13:F14"/>
    <mergeCell ref="G13:G14"/>
    <mergeCell ref="J13:J14"/>
    <mergeCell ref="K17:K27"/>
    <mergeCell ref="L17:L27"/>
    <mergeCell ref="J28:J34"/>
    <mergeCell ref="K28:K34"/>
    <mergeCell ref="B2:L2"/>
    <mergeCell ref="D3:L5"/>
    <mergeCell ref="B6:L7"/>
    <mergeCell ref="J9:L10"/>
    <mergeCell ref="B11:B12"/>
    <mergeCell ref="C11:C12"/>
    <mergeCell ref="D11:D12"/>
    <mergeCell ref="E11:E12"/>
    <mergeCell ref="F11:F12"/>
    <mergeCell ref="G11:G12"/>
    <mergeCell ref="J11:J12"/>
    <mergeCell ref="K11:K12"/>
    <mergeCell ref="L11:L12"/>
  </mergeCells>
  <printOptions horizontalCentered="1"/>
  <pageMargins left="0.70866141732283472" right="0.70866141732283472" top="0.74803149606299213" bottom="0.74803149606299213" header="0.31496062992125984" footer="0.31496062992125984"/>
  <pageSetup scale="42" fitToHeight="0" orientation="landscape" r:id="rId1"/>
  <rowBreaks count="5" manualBreakCount="5">
    <brk id="15" max="11" man="1"/>
    <brk id="27" max="11" man="1"/>
    <brk id="46" max="11" man="1"/>
    <brk id="60" max="11" man="1"/>
    <brk id="68" max="1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1B5CD-29ED-425E-9E01-5ECD87568928}">
  <sheetPr>
    <tabColor rgb="FFFFC000"/>
    <pageSetUpPr fitToPage="1"/>
  </sheetPr>
  <dimension ref="A1:N58"/>
  <sheetViews>
    <sheetView showGridLines="0" view="pageBreakPreview" zoomScale="60" zoomScaleNormal="55" workbookViewId="0">
      <selection activeCell="D63" sqref="D63"/>
    </sheetView>
  </sheetViews>
  <sheetFormatPr baseColWidth="10" defaultColWidth="11.42578125" defaultRowHeight="15.75" x14ac:dyDescent="0.25"/>
  <cols>
    <col min="1" max="1" width="10.28515625" style="2" customWidth="1"/>
    <col min="2" max="2" width="35.140625" style="2" customWidth="1"/>
    <col min="3" max="3" width="44.5703125" style="2" customWidth="1"/>
    <col min="4" max="4" width="63.7109375" style="4" customWidth="1"/>
    <col min="5" max="6" width="17.28515625" style="5" customWidth="1"/>
    <col min="7" max="7" width="17.28515625" style="17" customWidth="1"/>
    <col min="8" max="8" width="4.28515625" style="17" customWidth="1"/>
    <col min="9" max="9" width="22.140625" style="2" customWidth="1"/>
    <col min="10" max="10" width="18" style="2" bestFit="1" customWidth="1"/>
    <col min="11" max="11" width="21.140625" style="2" customWidth="1"/>
    <col min="12" max="16384" width="11.42578125" style="2"/>
  </cols>
  <sheetData>
    <row r="1" spans="1:14" ht="36" customHeight="1" thickBot="1" x14ac:dyDescent="0.35">
      <c r="A1" s="299" t="s">
        <v>137</v>
      </c>
      <c r="B1" s="300"/>
      <c r="C1" s="300"/>
      <c r="D1" s="300"/>
      <c r="E1" s="300"/>
      <c r="F1" s="300"/>
      <c r="G1" s="300"/>
      <c r="H1" s="300"/>
      <c r="I1" s="300"/>
      <c r="J1" s="300"/>
      <c r="K1" s="301"/>
      <c r="L1" s="19"/>
      <c r="M1" s="19"/>
      <c r="N1" s="19"/>
    </row>
    <row r="2" spans="1:14" ht="27.75" customHeight="1" x14ac:dyDescent="0.3">
      <c r="A2" s="450"/>
      <c r="B2" s="451"/>
      <c r="C2" s="452"/>
      <c r="D2" s="377" t="s">
        <v>97</v>
      </c>
      <c r="E2" s="378"/>
      <c r="F2" s="378"/>
      <c r="G2" s="378"/>
      <c r="H2" s="378"/>
      <c r="I2" s="378"/>
      <c r="J2" s="378"/>
      <c r="K2" s="379"/>
      <c r="L2" s="19"/>
      <c r="M2" s="19"/>
      <c r="N2" s="19"/>
    </row>
    <row r="3" spans="1:14" ht="27.75" customHeight="1" x14ac:dyDescent="0.3">
      <c r="A3" s="450"/>
      <c r="B3" s="451"/>
      <c r="C3" s="452"/>
      <c r="D3" s="380"/>
      <c r="E3" s="381"/>
      <c r="F3" s="381"/>
      <c r="G3" s="381"/>
      <c r="H3" s="381"/>
      <c r="I3" s="381"/>
      <c r="J3" s="381"/>
      <c r="K3" s="382"/>
      <c r="L3" s="19"/>
      <c r="M3" s="19"/>
      <c r="N3" s="19"/>
    </row>
    <row r="4" spans="1:14" ht="27.75" customHeight="1" thickBot="1" x14ac:dyDescent="0.35">
      <c r="A4" s="453"/>
      <c r="B4" s="454"/>
      <c r="C4" s="455"/>
      <c r="D4" s="383"/>
      <c r="E4" s="384"/>
      <c r="F4" s="384"/>
      <c r="G4" s="384"/>
      <c r="H4" s="384"/>
      <c r="I4" s="384"/>
      <c r="J4" s="384"/>
      <c r="K4" s="385"/>
      <c r="L4" s="19"/>
      <c r="M4" s="19"/>
      <c r="N4" s="19"/>
    </row>
    <row r="5" spans="1:14" ht="25.5" customHeight="1" thickBot="1" x14ac:dyDescent="0.35">
      <c r="A5" s="19"/>
      <c r="B5" s="19"/>
      <c r="C5" s="111"/>
      <c r="D5" s="24"/>
      <c r="E5" s="111"/>
      <c r="F5" s="111"/>
      <c r="G5" s="25"/>
      <c r="H5" s="25"/>
      <c r="I5" s="19"/>
      <c r="J5" s="19"/>
      <c r="K5" s="19"/>
      <c r="L5" s="19"/>
      <c r="M5" s="19"/>
      <c r="N5" s="19"/>
    </row>
    <row r="6" spans="1:14" ht="103.5" customHeight="1" thickBot="1" x14ac:dyDescent="0.35">
      <c r="A6" s="446" t="s">
        <v>210</v>
      </c>
      <c r="B6" s="447"/>
      <c r="C6" s="447"/>
      <c r="D6" s="447"/>
      <c r="E6" s="447"/>
      <c r="F6" s="447"/>
      <c r="G6" s="447"/>
      <c r="H6" s="447"/>
      <c r="I6" s="447"/>
      <c r="J6" s="447"/>
      <c r="K6" s="448"/>
      <c r="L6" s="19"/>
      <c r="M6" s="19"/>
      <c r="N6" s="19"/>
    </row>
    <row r="7" spans="1:14" ht="37.5" customHeight="1" thickBot="1" x14ac:dyDescent="0.35">
      <c r="A7" s="27"/>
      <c r="B7" s="27"/>
      <c r="C7" s="27"/>
      <c r="D7" s="27"/>
      <c r="E7" s="27"/>
      <c r="F7" s="27"/>
      <c r="G7" s="18"/>
      <c r="H7" s="18"/>
      <c r="I7" s="19"/>
      <c r="J7" s="19"/>
      <c r="K7" s="19"/>
      <c r="L7" s="19"/>
      <c r="M7" s="19"/>
      <c r="N7" s="19"/>
    </row>
    <row r="8" spans="1:14" ht="18" customHeight="1" thickBot="1" x14ac:dyDescent="0.35">
      <c r="A8" s="27"/>
      <c r="B8" s="49"/>
      <c r="C8" s="49"/>
      <c r="D8" s="49"/>
      <c r="E8" s="49"/>
      <c r="F8" s="49"/>
      <c r="G8" s="50"/>
      <c r="H8" s="50"/>
      <c r="I8" s="350" t="s">
        <v>93</v>
      </c>
      <c r="J8" s="351"/>
      <c r="K8" s="352"/>
      <c r="L8" s="19"/>
      <c r="M8" s="19"/>
      <c r="N8" s="19"/>
    </row>
    <row r="9" spans="1:14" ht="18" customHeight="1" thickBot="1" x14ac:dyDescent="0.35">
      <c r="A9" s="258" t="s">
        <v>0</v>
      </c>
      <c r="B9" s="258" t="s">
        <v>4</v>
      </c>
      <c r="C9" s="258" t="s">
        <v>3</v>
      </c>
      <c r="D9" s="258" t="s">
        <v>1</v>
      </c>
      <c r="E9" s="261" t="s">
        <v>30</v>
      </c>
      <c r="F9" s="261" t="s">
        <v>29</v>
      </c>
      <c r="G9" s="18"/>
      <c r="H9" s="18"/>
      <c r="I9" s="353"/>
      <c r="J9" s="354"/>
      <c r="K9" s="355"/>
      <c r="L9" s="19"/>
      <c r="M9" s="19"/>
      <c r="N9" s="19"/>
    </row>
    <row r="10" spans="1:14" ht="30.75" customHeight="1" x14ac:dyDescent="0.3">
      <c r="A10" s="284"/>
      <c r="B10" s="284"/>
      <c r="C10" s="284"/>
      <c r="D10" s="259"/>
      <c r="E10" s="262"/>
      <c r="F10" s="262"/>
      <c r="G10" s="18"/>
      <c r="H10" s="18"/>
      <c r="I10" s="262" t="s">
        <v>90</v>
      </c>
      <c r="J10" s="262" t="s">
        <v>91</v>
      </c>
      <c r="K10" s="388" t="s">
        <v>92</v>
      </c>
      <c r="L10" s="19"/>
      <c r="M10" s="19"/>
      <c r="N10" s="19"/>
    </row>
    <row r="11" spans="1:14" ht="30.75" customHeight="1" thickBot="1" x14ac:dyDescent="0.35">
      <c r="A11" s="284"/>
      <c r="B11" s="285"/>
      <c r="C11" s="285"/>
      <c r="D11" s="260"/>
      <c r="E11" s="263"/>
      <c r="F11" s="263"/>
      <c r="G11" s="18"/>
      <c r="H11" s="18"/>
      <c r="I11" s="263"/>
      <c r="J11" s="263"/>
      <c r="K11" s="443"/>
      <c r="L11" s="19"/>
      <c r="M11" s="19"/>
      <c r="N11" s="19"/>
    </row>
    <row r="12" spans="1:14" ht="39" customHeight="1" thickBot="1" x14ac:dyDescent="0.35">
      <c r="A12" s="158">
        <v>1</v>
      </c>
      <c r="B12" s="270" t="s">
        <v>66</v>
      </c>
      <c r="C12" s="270" t="s">
        <v>98</v>
      </c>
      <c r="D12" s="57" t="s">
        <v>2</v>
      </c>
      <c r="E12" s="274" t="s">
        <v>31</v>
      </c>
      <c r="F12" s="274">
        <v>1</v>
      </c>
      <c r="G12" s="25"/>
      <c r="H12" s="25"/>
      <c r="I12" s="533">
        <f>'ANEXO 3 hist vs cotizaaciones'!S110</f>
        <v>76250</v>
      </c>
      <c r="J12" s="531">
        <f>ROUND(I12*19%,2)</f>
        <v>14487.5</v>
      </c>
      <c r="K12" s="531">
        <f>ROUND(I12+J12,2)</f>
        <v>90737.5</v>
      </c>
      <c r="L12" s="19"/>
      <c r="M12" s="19"/>
      <c r="N12" s="19"/>
    </row>
    <row r="13" spans="1:14" ht="58.5" customHeight="1" thickBot="1" x14ac:dyDescent="0.35">
      <c r="A13" s="158">
        <v>2</v>
      </c>
      <c r="B13" s="271"/>
      <c r="C13" s="273"/>
      <c r="D13" s="57" t="s">
        <v>99</v>
      </c>
      <c r="E13" s="266"/>
      <c r="F13" s="266"/>
      <c r="G13" s="25"/>
      <c r="H13" s="25"/>
      <c r="I13" s="550"/>
      <c r="J13" s="532"/>
      <c r="K13" s="532"/>
      <c r="L13" s="19"/>
      <c r="M13" s="19"/>
      <c r="N13" s="19"/>
    </row>
    <row r="14" spans="1:14" ht="33" customHeight="1" thickBot="1" x14ac:dyDescent="0.35">
      <c r="A14" s="66"/>
      <c r="B14" s="271"/>
      <c r="C14" s="267" t="s">
        <v>112</v>
      </c>
      <c r="D14" s="268"/>
      <c r="E14" s="268"/>
      <c r="F14" s="269"/>
      <c r="G14" s="18"/>
      <c r="H14" s="18"/>
      <c r="I14" s="245"/>
      <c r="J14" s="246"/>
      <c r="K14" s="242">
        <f>ROUND(SUM(K12),2)</f>
        <v>90737.5</v>
      </c>
      <c r="L14" s="19"/>
      <c r="M14" s="19"/>
      <c r="N14" s="19"/>
    </row>
    <row r="15" spans="1:14" ht="27.75" customHeight="1" thickBot="1" x14ac:dyDescent="0.35">
      <c r="A15" s="66"/>
      <c r="B15" s="271"/>
      <c r="C15" s="275"/>
      <c r="D15" s="276"/>
      <c r="E15" s="276"/>
      <c r="F15" s="276"/>
      <c r="G15" s="276"/>
      <c r="H15" s="25"/>
      <c r="I15" s="19"/>
      <c r="J15" s="19"/>
      <c r="K15" s="19"/>
      <c r="L15" s="19"/>
      <c r="M15" s="19"/>
      <c r="N15" s="19"/>
    </row>
    <row r="16" spans="1:14" ht="45" customHeight="1" thickBot="1" x14ac:dyDescent="0.35">
      <c r="A16" s="158">
        <v>1</v>
      </c>
      <c r="B16" s="271"/>
      <c r="C16" s="277" t="s">
        <v>102</v>
      </c>
      <c r="D16" s="74" t="s">
        <v>5</v>
      </c>
      <c r="E16" s="278" t="s">
        <v>31</v>
      </c>
      <c r="F16" s="274">
        <v>1</v>
      </c>
      <c r="G16" s="25"/>
      <c r="H16" s="25"/>
      <c r="I16" s="544">
        <f>'ANEXO 3 hist vs cotizaaciones'!S114</f>
        <v>1130828.6100000001</v>
      </c>
      <c r="J16" s="544">
        <f>ROUND(I16*19%,2)</f>
        <v>214857.44</v>
      </c>
      <c r="K16" s="547">
        <f>ROUND(I16+J16,2)</f>
        <v>1345686.05</v>
      </c>
      <c r="L16" s="19"/>
      <c r="M16" s="19"/>
      <c r="N16" s="19"/>
    </row>
    <row r="17" spans="1:14" ht="48" customHeight="1" thickBot="1" x14ac:dyDescent="0.35">
      <c r="A17" s="158">
        <v>2</v>
      </c>
      <c r="B17" s="271"/>
      <c r="C17" s="275"/>
      <c r="D17" s="28" t="s">
        <v>6</v>
      </c>
      <c r="E17" s="279"/>
      <c r="F17" s="265"/>
      <c r="G17" s="25"/>
      <c r="H17" s="25"/>
      <c r="I17" s="545"/>
      <c r="J17" s="545"/>
      <c r="K17" s="548"/>
      <c r="L17" s="19"/>
      <c r="M17" s="19"/>
      <c r="N17" s="19"/>
    </row>
    <row r="18" spans="1:14" ht="39.75" customHeight="1" thickBot="1" x14ac:dyDescent="0.35">
      <c r="A18" s="158">
        <v>3</v>
      </c>
      <c r="B18" s="271"/>
      <c r="C18" s="275"/>
      <c r="D18" s="35" t="s">
        <v>67</v>
      </c>
      <c r="E18" s="279"/>
      <c r="F18" s="265"/>
      <c r="G18" s="25"/>
      <c r="H18" s="25"/>
      <c r="I18" s="545"/>
      <c r="J18" s="545"/>
      <c r="K18" s="548"/>
      <c r="L18" s="19"/>
      <c r="M18" s="19"/>
      <c r="N18" s="19"/>
    </row>
    <row r="19" spans="1:14" ht="42.75" customHeight="1" thickBot="1" x14ac:dyDescent="0.35">
      <c r="A19" s="158">
        <v>4</v>
      </c>
      <c r="B19" s="271"/>
      <c r="C19" s="275"/>
      <c r="D19" s="35" t="s">
        <v>8</v>
      </c>
      <c r="E19" s="279"/>
      <c r="F19" s="265"/>
      <c r="G19" s="25"/>
      <c r="H19" s="25"/>
      <c r="I19" s="545"/>
      <c r="J19" s="545"/>
      <c r="K19" s="548"/>
      <c r="L19" s="19"/>
      <c r="M19" s="19"/>
      <c r="N19" s="19"/>
    </row>
    <row r="20" spans="1:14" ht="41.25" customHeight="1" thickBot="1" x14ac:dyDescent="0.35">
      <c r="A20" s="158">
        <v>5</v>
      </c>
      <c r="B20" s="271"/>
      <c r="C20" s="275"/>
      <c r="D20" s="35" t="s">
        <v>68</v>
      </c>
      <c r="E20" s="279"/>
      <c r="F20" s="265"/>
      <c r="G20" s="25"/>
      <c r="H20" s="25"/>
      <c r="I20" s="545"/>
      <c r="J20" s="545"/>
      <c r="K20" s="548"/>
      <c r="L20" s="19"/>
      <c r="M20" s="19"/>
      <c r="N20" s="19"/>
    </row>
    <row r="21" spans="1:14" ht="57" customHeight="1" thickBot="1" x14ac:dyDescent="0.35">
      <c r="A21" s="158">
        <v>6</v>
      </c>
      <c r="B21" s="271"/>
      <c r="C21" s="275"/>
      <c r="D21" s="35" t="s">
        <v>69</v>
      </c>
      <c r="E21" s="279"/>
      <c r="F21" s="265"/>
      <c r="G21" s="25"/>
      <c r="H21" s="25"/>
      <c r="I21" s="545"/>
      <c r="J21" s="545"/>
      <c r="K21" s="548"/>
      <c r="L21" s="19"/>
      <c r="M21" s="19"/>
      <c r="N21" s="19"/>
    </row>
    <row r="22" spans="1:14" ht="57" customHeight="1" thickBot="1" x14ac:dyDescent="0.35">
      <c r="A22" s="158">
        <v>7</v>
      </c>
      <c r="B22" s="271"/>
      <c r="C22" s="275"/>
      <c r="D22" s="35" t="s">
        <v>9</v>
      </c>
      <c r="E22" s="279"/>
      <c r="F22" s="265"/>
      <c r="G22" s="25"/>
      <c r="H22" s="25"/>
      <c r="I22" s="545"/>
      <c r="J22" s="545"/>
      <c r="K22" s="548"/>
      <c r="L22" s="19"/>
      <c r="M22" s="19"/>
      <c r="N22" s="19"/>
    </row>
    <row r="23" spans="1:14" ht="52.5" customHeight="1" thickBot="1" x14ac:dyDescent="0.35">
      <c r="A23" s="158">
        <v>8</v>
      </c>
      <c r="B23" s="271"/>
      <c r="C23" s="275"/>
      <c r="D23" s="74" t="s">
        <v>10</v>
      </c>
      <c r="E23" s="279"/>
      <c r="F23" s="265"/>
      <c r="G23" s="25"/>
      <c r="H23" s="25"/>
      <c r="I23" s="545"/>
      <c r="J23" s="545"/>
      <c r="K23" s="548"/>
      <c r="L23" s="19"/>
      <c r="M23" s="19"/>
      <c r="N23" s="19"/>
    </row>
    <row r="24" spans="1:14" ht="42" customHeight="1" thickBot="1" x14ac:dyDescent="0.35">
      <c r="A24" s="158">
        <v>9</v>
      </c>
      <c r="B24" s="271"/>
      <c r="C24" s="275"/>
      <c r="D24" s="35" t="s">
        <v>70</v>
      </c>
      <c r="E24" s="279"/>
      <c r="F24" s="265"/>
      <c r="G24" s="25"/>
      <c r="H24" s="25"/>
      <c r="I24" s="545"/>
      <c r="J24" s="545"/>
      <c r="K24" s="548"/>
      <c r="L24" s="19"/>
      <c r="M24" s="19"/>
      <c r="N24" s="19"/>
    </row>
    <row r="25" spans="1:14" ht="45.75" customHeight="1" thickBot="1" x14ac:dyDescent="0.35">
      <c r="A25" s="158">
        <v>10</v>
      </c>
      <c r="B25" s="271"/>
      <c r="C25" s="275"/>
      <c r="D25" s="35" t="s">
        <v>71</v>
      </c>
      <c r="E25" s="279"/>
      <c r="F25" s="265"/>
      <c r="G25" s="25"/>
      <c r="H25" s="25"/>
      <c r="I25" s="545"/>
      <c r="J25" s="545"/>
      <c r="K25" s="548"/>
      <c r="L25" s="19"/>
      <c r="M25" s="19"/>
      <c r="N25" s="19"/>
    </row>
    <row r="26" spans="1:14" ht="41.25" customHeight="1" thickBot="1" x14ac:dyDescent="0.35">
      <c r="A26" s="158">
        <v>11</v>
      </c>
      <c r="B26" s="271"/>
      <c r="C26" s="275"/>
      <c r="D26" s="56" t="s">
        <v>72</v>
      </c>
      <c r="E26" s="279"/>
      <c r="F26" s="265"/>
      <c r="G26" s="25"/>
      <c r="H26" s="25"/>
      <c r="I26" s="546"/>
      <c r="J26" s="546"/>
      <c r="K26" s="549"/>
      <c r="L26" s="19"/>
      <c r="M26" s="19"/>
      <c r="N26" s="19"/>
    </row>
    <row r="27" spans="1:14" ht="42" customHeight="1" thickBot="1" x14ac:dyDescent="0.35">
      <c r="A27" s="66"/>
      <c r="B27" s="271"/>
      <c r="C27" s="267" t="s">
        <v>109</v>
      </c>
      <c r="D27" s="268"/>
      <c r="E27" s="268"/>
      <c r="F27" s="269"/>
      <c r="G27" s="25"/>
      <c r="H27" s="18"/>
      <c r="I27" s="456"/>
      <c r="J27" s="456"/>
      <c r="K27" s="244">
        <f>ROUND(SUM(K16:K26),2)</f>
        <v>1345686.05</v>
      </c>
      <c r="L27" s="63"/>
      <c r="M27" s="19"/>
      <c r="N27" s="19"/>
    </row>
    <row r="28" spans="1:14" ht="27" customHeight="1" thickBot="1" x14ac:dyDescent="0.35">
      <c r="A28" s="66"/>
      <c r="B28" s="271"/>
      <c r="C28" s="75"/>
      <c r="D28" s="76"/>
      <c r="E28" s="77"/>
      <c r="F28" s="108"/>
      <c r="G28" s="25"/>
      <c r="H28" s="25"/>
      <c r="I28" s="19"/>
      <c r="J28" s="19"/>
      <c r="K28" s="19"/>
      <c r="L28" s="19"/>
      <c r="M28" s="19"/>
      <c r="N28" s="19"/>
    </row>
    <row r="29" spans="1:14" ht="39" customHeight="1" thickBot="1" x14ac:dyDescent="0.35">
      <c r="A29" s="158">
        <v>1</v>
      </c>
      <c r="B29" s="271"/>
      <c r="C29" s="264" t="s">
        <v>103</v>
      </c>
      <c r="D29" s="56" t="s">
        <v>16</v>
      </c>
      <c r="E29" s="158" t="s">
        <v>31</v>
      </c>
      <c r="F29" s="158">
        <v>1</v>
      </c>
      <c r="G29" s="25"/>
      <c r="H29" s="25"/>
      <c r="I29" s="243">
        <f>'ANEXO 3 hist vs cotizaaciones'!S127</f>
        <v>24421.61</v>
      </c>
      <c r="J29" s="243">
        <f>ROUND(I29*19%,2)</f>
        <v>4640.1099999999997</v>
      </c>
      <c r="K29" s="243">
        <f>ROUND(I29+J29,2)</f>
        <v>29061.72</v>
      </c>
      <c r="L29" s="19"/>
      <c r="M29" s="19"/>
      <c r="N29" s="19"/>
    </row>
    <row r="30" spans="1:14" ht="39" customHeight="1" thickBot="1" x14ac:dyDescent="0.35">
      <c r="A30" s="158">
        <v>2</v>
      </c>
      <c r="B30" s="271"/>
      <c r="C30" s="265"/>
      <c r="D30" s="56" t="s">
        <v>100</v>
      </c>
      <c r="E30" s="158" t="s">
        <v>31</v>
      </c>
      <c r="F30" s="158">
        <v>1</v>
      </c>
      <c r="G30" s="25"/>
      <c r="H30" s="25"/>
      <c r="I30" s="243">
        <f>'ANEXO 3 hist vs cotizaaciones'!S128</f>
        <v>7440.42</v>
      </c>
      <c r="J30" s="243">
        <f t="shared" ref="J30:J53" si="0">ROUND(I30*19%,2)</f>
        <v>1413.68</v>
      </c>
      <c r="K30" s="243">
        <f t="shared" ref="K30:K53" si="1">ROUND(I30+J30,2)</f>
        <v>8854.1</v>
      </c>
      <c r="L30" s="19"/>
      <c r="M30" s="19"/>
      <c r="N30" s="19"/>
    </row>
    <row r="31" spans="1:14" ht="39" customHeight="1" thickBot="1" x14ac:dyDescent="0.35">
      <c r="A31" s="158">
        <v>3</v>
      </c>
      <c r="B31" s="271"/>
      <c r="C31" s="265"/>
      <c r="D31" s="35" t="s">
        <v>73</v>
      </c>
      <c r="E31" s="158" t="s">
        <v>31</v>
      </c>
      <c r="F31" s="158">
        <v>1</v>
      </c>
      <c r="G31" s="25"/>
      <c r="H31" s="25"/>
      <c r="I31" s="243">
        <f>'ANEXO 3 hist vs cotizaaciones'!S129</f>
        <v>6510.4</v>
      </c>
      <c r="J31" s="243">
        <f t="shared" si="0"/>
        <v>1236.98</v>
      </c>
      <c r="K31" s="243">
        <f t="shared" si="1"/>
        <v>7747.38</v>
      </c>
      <c r="L31" s="19"/>
      <c r="M31" s="19"/>
      <c r="N31" s="19"/>
    </row>
    <row r="32" spans="1:14" ht="39" customHeight="1" thickBot="1" x14ac:dyDescent="0.35">
      <c r="A32" s="158">
        <v>4</v>
      </c>
      <c r="B32" s="271"/>
      <c r="C32" s="265"/>
      <c r="D32" s="35" t="s">
        <v>17</v>
      </c>
      <c r="E32" s="158" t="s">
        <v>31</v>
      </c>
      <c r="F32" s="158">
        <v>1</v>
      </c>
      <c r="G32" s="25"/>
      <c r="H32" s="25"/>
      <c r="I32" s="243">
        <f>'ANEXO 3 hist vs cotizaaciones'!S130</f>
        <v>13000</v>
      </c>
      <c r="J32" s="243">
        <f t="shared" si="0"/>
        <v>2470</v>
      </c>
      <c r="K32" s="243">
        <f t="shared" si="1"/>
        <v>15470</v>
      </c>
      <c r="L32" s="19"/>
      <c r="M32" s="19"/>
      <c r="N32" s="19"/>
    </row>
    <row r="33" spans="1:14" ht="39" customHeight="1" thickBot="1" x14ac:dyDescent="0.35">
      <c r="A33" s="158">
        <v>5</v>
      </c>
      <c r="B33" s="271"/>
      <c r="C33" s="265"/>
      <c r="D33" s="35" t="s">
        <v>74</v>
      </c>
      <c r="E33" s="158" t="s">
        <v>31</v>
      </c>
      <c r="F33" s="158">
        <v>1</v>
      </c>
      <c r="G33" s="25"/>
      <c r="H33" s="25"/>
      <c r="I33" s="243">
        <f>'ANEXO 3 hist vs cotizaaciones'!S131</f>
        <v>5530.37</v>
      </c>
      <c r="J33" s="243">
        <f t="shared" si="0"/>
        <v>1050.77</v>
      </c>
      <c r="K33" s="243">
        <f t="shared" si="1"/>
        <v>6581.14</v>
      </c>
      <c r="L33" s="19"/>
      <c r="M33" s="19"/>
      <c r="N33" s="19"/>
    </row>
    <row r="34" spans="1:14" ht="39" customHeight="1" thickBot="1" x14ac:dyDescent="0.35">
      <c r="A34" s="158">
        <v>6</v>
      </c>
      <c r="B34" s="271"/>
      <c r="C34" s="265"/>
      <c r="D34" s="35" t="s">
        <v>75</v>
      </c>
      <c r="E34" s="158" t="s">
        <v>31</v>
      </c>
      <c r="F34" s="158">
        <v>1</v>
      </c>
      <c r="G34" s="25"/>
      <c r="H34" s="25"/>
      <c r="I34" s="243">
        <f>'ANEXO 3 hist vs cotizaaciones'!S132</f>
        <v>5612.74</v>
      </c>
      <c r="J34" s="243">
        <f t="shared" si="0"/>
        <v>1066.42</v>
      </c>
      <c r="K34" s="243">
        <f t="shared" si="1"/>
        <v>6679.16</v>
      </c>
      <c r="L34" s="19"/>
      <c r="M34" s="19"/>
      <c r="N34" s="19"/>
    </row>
    <row r="35" spans="1:14" ht="39" customHeight="1" thickBot="1" x14ac:dyDescent="0.35">
      <c r="A35" s="158">
        <v>7</v>
      </c>
      <c r="B35" s="271"/>
      <c r="C35" s="265"/>
      <c r="D35" s="35" t="s">
        <v>76</v>
      </c>
      <c r="E35" s="158" t="s">
        <v>31</v>
      </c>
      <c r="F35" s="158">
        <v>1</v>
      </c>
      <c r="G35" s="25"/>
      <c r="H35" s="25"/>
      <c r="I35" s="243">
        <f>'ANEXO 3 hist vs cotizaaciones'!S133</f>
        <v>6156.44</v>
      </c>
      <c r="J35" s="243">
        <f t="shared" si="0"/>
        <v>1169.72</v>
      </c>
      <c r="K35" s="243">
        <f t="shared" si="1"/>
        <v>7326.16</v>
      </c>
      <c r="L35" s="19"/>
      <c r="M35" s="19"/>
      <c r="N35" s="19"/>
    </row>
    <row r="36" spans="1:14" ht="39" customHeight="1" thickBot="1" x14ac:dyDescent="0.35">
      <c r="A36" s="158">
        <v>8</v>
      </c>
      <c r="B36" s="271"/>
      <c r="C36" s="265"/>
      <c r="D36" s="78" t="s">
        <v>101</v>
      </c>
      <c r="E36" s="158" t="s">
        <v>31</v>
      </c>
      <c r="F36" s="158">
        <v>1</v>
      </c>
      <c r="G36" s="25"/>
      <c r="H36" s="25"/>
      <c r="I36" s="243">
        <f>'ANEXO 3 hist vs cotizaaciones'!S134</f>
        <v>4904.3</v>
      </c>
      <c r="J36" s="243">
        <f t="shared" si="0"/>
        <v>931.82</v>
      </c>
      <c r="K36" s="243">
        <f t="shared" si="1"/>
        <v>5836.12</v>
      </c>
      <c r="L36" s="19"/>
      <c r="M36" s="19"/>
      <c r="N36" s="19"/>
    </row>
    <row r="37" spans="1:14" ht="39" customHeight="1" thickBot="1" x14ac:dyDescent="0.35">
      <c r="A37" s="158">
        <v>9</v>
      </c>
      <c r="B37" s="271"/>
      <c r="C37" s="265"/>
      <c r="D37" s="35" t="s">
        <v>77</v>
      </c>
      <c r="E37" s="158" t="s">
        <v>31</v>
      </c>
      <c r="F37" s="158">
        <v>1</v>
      </c>
      <c r="G37" s="25"/>
      <c r="H37" s="25"/>
      <c r="I37" s="243">
        <f>'ANEXO 3 hist vs cotizaaciones'!S135</f>
        <v>11450</v>
      </c>
      <c r="J37" s="243">
        <f t="shared" si="0"/>
        <v>2175.5</v>
      </c>
      <c r="K37" s="243">
        <f t="shared" si="1"/>
        <v>13625.5</v>
      </c>
      <c r="L37" s="19"/>
      <c r="M37" s="19"/>
      <c r="N37" s="19"/>
    </row>
    <row r="38" spans="1:14" ht="39" customHeight="1" thickBot="1" x14ac:dyDescent="0.35">
      <c r="A38" s="158">
        <v>10</v>
      </c>
      <c r="B38" s="271"/>
      <c r="C38" s="265"/>
      <c r="D38" s="35" t="s">
        <v>78</v>
      </c>
      <c r="E38" s="158" t="s">
        <v>31</v>
      </c>
      <c r="F38" s="158">
        <v>1</v>
      </c>
      <c r="G38" s="25"/>
      <c r="H38" s="25"/>
      <c r="I38" s="243">
        <f>'ANEXO 3 hist vs cotizaaciones'!S136</f>
        <v>4904.3</v>
      </c>
      <c r="J38" s="243">
        <f t="shared" si="0"/>
        <v>931.82</v>
      </c>
      <c r="K38" s="243">
        <f t="shared" si="1"/>
        <v>5836.12</v>
      </c>
      <c r="L38" s="19"/>
      <c r="M38" s="19"/>
      <c r="N38" s="19"/>
    </row>
    <row r="39" spans="1:14" ht="39" customHeight="1" thickBot="1" x14ac:dyDescent="0.35">
      <c r="A39" s="158">
        <v>11</v>
      </c>
      <c r="B39" s="271"/>
      <c r="C39" s="265"/>
      <c r="D39" s="35" t="s">
        <v>79</v>
      </c>
      <c r="E39" s="158" t="s">
        <v>31</v>
      </c>
      <c r="F39" s="158">
        <v>1</v>
      </c>
      <c r="G39" s="25"/>
      <c r="H39" s="25"/>
      <c r="I39" s="243">
        <f>'ANEXO 3 hist vs cotizaaciones'!S137</f>
        <v>19327.57</v>
      </c>
      <c r="J39" s="243">
        <f t="shared" si="0"/>
        <v>3672.24</v>
      </c>
      <c r="K39" s="243">
        <f t="shared" si="1"/>
        <v>22999.81</v>
      </c>
      <c r="L39" s="19"/>
      <c r="M39" s="19"/>
      <c r="N39" s="19"/>
    </row>
    <row r="40" spans="1:14" ht="39" customHeight="1" thickBot="1" x14ac:dyDescent="0.35">
      <c r="A40" s="158">
        <v>12</v>
      </c>
      <c r="B40" s="271"/>
      <c r="C40" s="265"/>
      <c r="D40" s="35" t="s">
        <v>80</v>
      </c>
      <c r="E40" s="158" t="s">
        <v>31</v>
      </c>
      <c r="F40" s="158">
        <v>1</v>
      </c>
      <c r="G40" s="25"/>
      <c r="H40" s="25"/>
      <c r="I40" s="243">
        <f>'ANEXO 3 hist vs cotizaaciones'!S138</f>
        <v>6156.44</v>
      </c>
      <c r="J40" s="243">
        <f t="shared" si="0"/>
        <v>1169.72</v>
      </c>
      <c r="K40" s="243">
        <f t="shared" si="1"/>
        <v>7326.16</v>
      </c>
      <c r="L40" s="19"/>
      <c r="M40" s="19"/>
      <c r="N40" s="19"/>
    </row>
    <row r="41" spans="1:14" ht="39" customHeight="1" thickBot="1" x14ac:dyDescent="0.35">
      <c r="A41" s="158">
        <v>13</v>
      </c>
      <c r="B41" s="271"/>
      <c r="C41" s="265"/>
      <c r="D41" s="35" t="s">
        <v>81</v>
      </c>
      <c r="E41" s="158" t="s">
        <v>31</v>
      </c>
      <c r="F41" s="158">
        <v>1</v>
      </c>
      <c r="G41" s="25"/>
      <c r="H41" s="25"/>
      <c r="I41" s="243">
        <f>'ANEXO 3 hist vs cotizaaciones'!S139</f>
        <v>4904.3</v>
      </c>
      <c r="J41" s="243">
        <f t="shared" si="0"/>
        <v>931.82</v>
      </c>
      <c r="K41" s="243">
        <f t="shared" si="1"/>
        <v>5836.12</v>
      </c>
      <c r="L41" s="19"/>
      <c r="M41" s="19"/>
      <c r="N41" s="19"/>
    </row>
    <row r="42" spans="1:14" ht="39" customHeight="1" thickBot="1" x14ac:dyDescent="0.35">
      <c r="A42" s="158">
        <v>14</v>
      </c>
      <c r="B42" s="271"/>
      <c r="C42" s="265"/>
      <c r="D42" s="35" t="s">
        <v>82</v>
      </c>
      <c r="E42" s="158" t="s">
        <v>31</v>
      </c>
      <c r="F42" s="158">
        <v>1</v>
      </c>
      <c r="G42" s="25"/>
      <c r="H42" s="25"/>
      <c r="I42" s="243">
        <f>'ANEXO 3 hist vs cotizaaciones'!S140</f>
        <v>6510.4</v>
      </c>
      <c r="J42" s="243">
        <f t="shared" si="0"/>
        <v>1236.98</v>
      </c>
      <c r="K42" s="243">
        <f t="shared" si="1"/>
        <v>7747.38</v>
      </c>
      <c r="L42" s="19"/>
      <c r="M42" s="19"/>
      <c r="N42" s="19"/>
    </row>
    <row r="43" spans="1:14" ht="39" customHeight="1" thickBot="1" x14ac:dyDescent="0.35">
      <c r="A43" s="158">
        <v>15</v>
      </c>
      <c r="B43" s="271"/>
      <c r="C43" s="265"/>
      <c r="D43" s="35" t="s">
        <v>83</v>
      </c>
      <c r="E43" s="158" t="s">
        <v>31</v>
      </c>
      <c r="F43" s="158">
        <v>1</v>
      </c>
      <c r="G43" s="25"/>
      <c r="H43" s="25"/>
      <c r="I43" s="243">
        <f>'ANEXO 3 hist vs cotizaaciones'!S141</f>
        <v>6510.4</v>
      </c>
      <c r="J43" s="243">
        <f t="shared" si="0"/>
        <v>1236.98</v>
      </c>
      <c r="K43" s="243">
        <f t="shared" si="1"/>
        <v>7747.38</v>
      </c>
      <c r="L43" s="19"/>
      <c r="M43" s="19"/>
      <c r="N43" s="19"/>
    </row>
    <row r="44" spans="1:14" ht="39" customHeight="1" thickBot="1" x14ac:dyDescent="0.35">
      <c r="A44" s="158">
        <v>16</v>
      </c>
      <c r="B44" s="271"/>
      <c r="C44" s="265"/>
      <c r="D44" s="35" t="s">
        <v>84</v>
      </c>
      <c r="E44" s="158" t="s">
        <v>31</v>
      </c>
      <c r="F44" s="158">
        <v>1</v>
      </c>
      <c r="G44" s="25"/>
      <c r="H44" s="25"/>
      <c r="I44" s="243">
        <f>'ANEXO 3 hist vs cotizaaciones'!S142</f>
        <v>7440.42</v>
      </c>
      <c r="J44" s="243">
        <f t="shared" si="0"/>
        <v>1413.68</v>
      </c>
      <c r="K44" s="243">
        <f t="shared" si="1"/>
        <v>8854.1</v>
      </c>
      <c r="L44" s="19"/>
      <c r="M44" s="19"/>
      <c r="N44" s="19"/>
    </row>
    <row r="45" spans="1:14" ht="39" customHeight="1" thickBot="1" x14ac:dyDescent="0.35">
      <c r="A45" s="158">
        <v>17</v>
      </c>
      <c r="B45" s="271"/>
      <c r="C45" s="265"/>
      <c r="D45" s="35" t="s">
        <v>47</v>
      </c>
      <c r="E45" s="158" t="s">
        <v>31</v>
      </c>
      <c r="F45" s="158">
        <v>1</v>
      </c>
      <c r="G45" s="25"/>
      <c r="H45" s="25"/>
      <c r="I45" s="243">
        <f>'ANEXO 3 hist vs cotizaaciones'!S143</f>
        <v>6510.4</v>
      </c>
      <c r="J45" s="243">
        <f t="shared" si="0"/>
        <v>1236.98</v>
      </c>
      <c r="K45" s="243">
        <f t="shared" si="1"/>
        <v>7747.38</v>
      </c>
      <c r="L45" s="19"/>
      <c r="M45" s="19"/>
      <c r="N45" s="19"/>
    </row>
    <row r="46" spans="1:14" ht="39" customHeight="1" thickBot="1" x14ac:dyDescent="0.35">
      <c r="A46" s="158">
        <v>18</v>
      </c>
      <c r="B46" s="271"/>
      <c r="C46" s="265"/>
      <c r="D46" s="35" t="s">
        <v>85</v>
      </c>
      <c r="E46" s="158" t="s">
        <v>31</v>
      </c>
      <c r="F46" s="158">
        <v>1</v>
      </c>
      <c r="G46" s="25"/>
      <c r="H46" s="25"/>
      <c r="I46" s="243">
        <f>'ANEXO 3 hist vs cotizaaciones'!S144</f>
        <v>6320.65</v>
      </c>
      <c r="J46" s="243">
        <f t="shared" si="0"/>
        <v>1200.92</v>
      </c>
      <c r="K46" s="243">
        <f t="shared" si="1"/>
        <v>7521.57</v>
      </c>
      <c r="L46" s="19"/>
      <c r="M46" s="19"/>
      <c r="N46" s="19"/>
    </row>
    <row r="47" spans="1:14" ht="39" customHeight="1" thickBot="1" x14ac:dyDescent="0.35">
      <c r="A47" s="158">
        <v>19</v>
      </c>
      <c r="B47" s="271"/>
      <c r="C47" s="265"/>
      <c r="D47" s="35" t="s">
        <v>86</v>
      </c>
      <c r="E47" s="158" t="s">
        <v>31</v>
      </c>
      <c r="F47" s="158">
        <v>1</v>
      </c>
      <c r="G47" s="25"/>
      <c r="H47" s="25"/>
      <c r="I47" s="243">
        <f>'ANEXO 3 hist vs cotizaaciones'!S145</f>
        <v>20989.43</v>
      </c>
      <c r="J47" s="243">
        <f t="shared" si="0"/>
        <v>3987.99</v>
      </c>
      <c r="K47" s="243">
        <f t="shared" si="1"/>
        <v>24977.42</v>
      </c>
      <c r="L47" s="19"/>
      <c r="M47" s="19"/>
      <c r="N47" s="19"/>
    </row>
    <row r="48" spans="1:14" ht="39" customHeight="1" thickBot="1" x14ac:dyDescent="0.35">
      <c r="A48" s="158">
        <v>20</v>
      </c>
      <c r="B48" s="271"/>
      <c r="C48" s="265"/>
      <c r="D48" s="35" t="s">
        <v>87</v>
      </c>
      <c r="E48" s="158" t="s">
        <v>31</v>
      </c>
      <c r="F48" s="158">
        <v>1</v>
      </c>
      <c r="G48" s="25"/>
      <c r="H48" s="25"/>
      <c r="I48" s="243">
        <f>'ANEXO 3 hist vs cotizaaciones'!S146</f>
        <v>22709.74</v>
      </c>
      <c r="J48" s="243">
        <f t="shared" si="0"/>
        <v>4314.8500000000004</v>
      </c>
      <c r="K48" s="243">
        <f t="shared" si="1"/>
        <v>27024.59</v>
      </c>
      <c r="L48" s="19"/>
      <c r="M48" s="19"/>
      <c r="N48" s="19"/>
    </row>
    <row r="49" spans="1:14" ht="50.25" customHeight="1" thickBot="1" x14ac:dyDescent="0.35">
      <c r="A49" s="158">
        <v>21</v>
      </c>
      <c r="B49" s="271"/>
      <c r="C49" s="265"/>
      <c r="D49" s="35" t="s">
        <v>88</v>
      </c>
      <c r="E49" s="158" t="s">
        <v>31</v>
      </c>
      <c r="F49" s="158">
        <v>1</v>
      </c>
      <c r="G49" s="25"/>
      <c r="H49" s="25"/>
      <c r="I49" s="243">
        <f>'ANEXO 3 hist vs cotizaaciones'!S147</f>
        <v>635297.6</v>
      </c>
      <c r="J49" s="243">
        <f t="shared" si="0"/>
        <v>120706.54</v>
      </c>
      <c r="K49" s="243">
        <f t="shared" si="1"/>
        <v>756004.14</v>
      </c>
      <c r="L49" s="19"/>
      <c r="M49" s="19"/>
      <c r="N49" s="19"/>
    </row>
    <row r="50" spans="1:14" ht="39" customHeight="1" thickBot="1" x14ac:dyDescent="0.35">
      <c r="A50" s="158">
        <v>22</v>
      </c>
      <c r="B50" s="271"/>
      <c r="C50" s="265"/>
      <c r="D50" s="35" t="s">
        <v>89</v>
      </c>
      <c r="E50" s="158" t="s">
        <v>31</v>
      </c>
      <c r="F50" s="158">
        <v>1</v>
      </c>
      <c r="G50" s="25"/>
      <c r="H50" s="25"/>
      <c r="I50" s="243">
        <f>'ANEXO 3 hist vs cotizaaciones'!S148</f>
        <v>152142.35999999999</v>
      </c>
      <c r="J50" s="243">
        <f t="shared" si="0"/>
        <v>28907.05</v>
      </c>
      <c r="K50" s="243">
        <f t="shared" si="1"/>
        <v>181049.41</v>
      </c>
      <c r="L50" s="19"/>
      <c r="M50" s="19"/>
      <c r="N50" s="19"/>
    </row>
    <row r="51" spans="1:14" ht="51.75" customHeight="1" thickBot="1" x14ac:dyDescent="0.35">
      <c r="A51" s="158">
        <v>23</v>
      </c>
      <c r="B51" s="271"/>
      <c r="C51" s="265"/>
      <c r="D51" s="35" t="s">
        <v>6</v>
      </c>
      <c r="E51" s="158" t="s">
        <v>31</v>
      </c>
      <c r="F51" s="158">
        <v>1</v>
      </c>
      <c r="G51" s="18"/>
      <c r="H51" s="18"/>
      <c r="I51" s="243">
        <f>'ANEXO 3 hist vs cotizaaciones'!S149</f>
        <v>110872.74</v>
      </c>
      <c r="J51" s="243">
        <f t="shared" si="0"/>
        <v>21065.82</v>
      </c>
      <c r="K51" s="243">
        <f t="shared" si="1"/>
        <v>131938.56</v>
      </c>
      <c r="L51" s="19"/>
      <c r="M51" s="19"/>
      <c r="N51" s="19"/>
    </row>
    <row r="52" spans="1:14" ht="39" customHeight="1" thickBot="1" x14ac:dyDescent="0.35">
      <c r="A52" s="158">
        <v>24</v>
      </c>
      <c r="B52" s="271"/>
      <c r="C52" s="265"/>
      <c r="D52" s="35" t="s">
        <v>70</v>
      </c>
      <c r="E52" s="158" t="s">
        <v>31</v>
      </c>
      <c r="F52" s="158">
        <v>1</v>
      </c>
      <c r="G52" s="25"/>
      <c r="H52" s="25"/>
      <c r="I52" s="243">
        <f>'ANEXO 3 hist vs cotizaaciones'!S150</f>
        <v>60000</v>
      </c>
      <c r="J52" s="243">
        <f t="shared" si="0"/>
        <v>11400</v>
      </c>
      <c r="K52" s="243">
        <f t="shared" si="1"/>
        <v>71400</v>
      </c>
      <c r="L52" s="19"/>
      <c r="M52" s="19"/>
      <c r="N52" s="19"/>
    </row>
    <row r="53" spans="1:14" ht="39" customHeight="1" thickBot="1" x14ac:dyDescent="0.35">
      <c r="A53" s="158">
        <v>25</v>
      </c>
      <c r="B53" s="271"/>
      <c r="C53" s="266"/>
      <c r="D53" s="35" t="s">
        <v>71</v>
      </c>
      <c r="E53" s="158" t="s">
        <v>31</v>
      </c>
      <c r="F53" s="158">
        <v>1</v>
      </c>
      <c r="G53" s="18"/>
      <c r="H53" s="18"/>
      <c r="I53" s="243">
        <f>'ANEXO 3 hist vs cotizaaciones'!S151</f>
        <v>167840.1</v>
      </c>
      <c r="J53" s="243">
        <f t="shared" si="0"/>
        <v>31889.62</v>
      </c>
      <c r="K53" s="243">
        <f t="shared" si="1"/>
        <v>199729.72</v>
      </c>
      <c r="L53" s="19"/>
      <c r="M53" s="19"/>
      <c r="N53" s="19"/>
    </row>
    <row r="54" spans="1:14" ht="45" customHeight="1" thickBot="1" x14ac:dyDescent="0.35">
      <c r="A54" s="110"/>
      <c r="B54" s="272"/>
      <c r="C54" s="267" t="s">
        <v>117</v>
      </c>
      <c r="D54" s="268"/>
      <c r="E54" s="268"/>
      <c r="F54" s="269"/>
      <c r="G54" s="46"/>
      <c r="H54" s="80"/>
      <c r="I54" s="84"/>
      <c r="J54" s="109"/>
      <c r="K54" s="242">
        <f>ROUND(SUM(K29:K53),2)</f>
        <v>1574921.14</v>
      </c>
      <c r="L54" s="19"/>
      <c r="M54" s="19"/>
      <c r="N54" s="19"/>
    </row>
    <row r="55" spans="1:14" ht="22.5" customHeight="1" thickBot="1" x14ac:dyDescent="0.35">
      <c r="A55" s="111"/>
      <c r="B55" s="111"/>
      <c r="C55" s="111"/>
      <c r="D55" s="24"/>
      <c r="E55" s="111"/>
      <c r="F55" s="111"/>
      <c r="G55" s="46"/>
      <c r="H55" s="46"/>
      <c r="I55" s="19"/>
      <c r="J55" s="19"/>
      <c r="K55" s="19"/>
      <c r="L55" s="19"/>
      <c r="M55" s="19"/>
      <c r="N55" s="19"/>
    </row>
    <row r="56" spans="1:14" ht="42.75" customHeight="1" thickBot="1" x14ac:dyDescent="0.35">
      <c r="A56" s="434" t="s">
        <v>124</v>
      </c>
      <c r="B56" s="435"/>
      <c r="C56" s="435"/>
      <c r="D56" s="435"/>
      <c r="E56" s="435"/>
      <c r="F56" s="436"/>
      <c r="G56" s="81"/>
      <c r="H56" s="81"/>
      <c r="I56" s="19"/>
      <c r="J56" s="19"/>
      <c r="K56" s="82">
        <f>ROUND(K14+K27+K54,2)</f>
        <v>3011344.69</v>
      </c>
      <c r="L56" s="19"/>
      <c r="M56" s="19"/>
      <c r="N56" s="19"/>
    </row>
    <row r="57" spans="1:14" ht="20.25" x14ac:dyDescent="0.3">
      <c r="A57" s="20"/>
      <c r="B57" s="19"/>
      <c r="C57" s="19"/>
      <c r="D57" s="44"/>
      <c r="E57" s="112"/>
      <c r="F57" s="112"/>
      <c r="G57" s="83"/>
      <c r="H57" s="83"/>
      <c r="I57" s="19"/>
      <c r="J57" s="19"/>
      <c r="K57" s="19"/>
      <c r="L57" s="19"/>
      <c r="M57" s="19"/>
      <c r="N57" s="19"/>
    </row>
    <row r="58" spans="1:14" ht="25.5" x14ac:dyDescent="0.35">
      <c r="A58" s="7"/>
      <c r="B58" s="444"/>
      <c r="C58" s="445"/>
      <c r="D58" s="445"/>
      <c r="E58" s="445"/>
      <c r="F58" s="13"/>
    </row>
  </sheetData>
  <mergeCells count="35">
    <mergeCell ref="J12:J13"/>
    <mergeCell ref="B58:E58"/>
    <mergeCell ref="K12:K13"/>
    <mergeCell ref="C14:F14"/>
    <mergeCell ref="C15:G15"/>
    <mergeCell ref="C16:C26"/>
    <mergeCell ref="E16:E26"/>
    <mergeCell ref="F16:F26"/>
    <mergeCell ref="I16:I26"/>
    <mergeCell ref="J16:J26"/>
    <mergeCell ref="K16:K26"/>
    <mergeCell ref="C27:F27"/>
    <mergeCell ref="I27:J27"/>
    <mergeCell ref="C29:C53"/>
    <mergeCell ref="C54:F54"/>
    <mergeCell ref="A56:F56"/>
    <mergeCell ref="B12:B54"/>
    <mergeCell ref="C12:C13"/>
    <mergeCell ref="E12:E13"/>
    <mergeCell ref="F12:F13"/>
    <mergeCell ref="I12:I13"/>
    <mergeCell ref="A1:K1"/>
    <mergeCell ref="A2:C4"/>
    <mergeCell ref="D2:K4"/>
    <mergeCell ref="A6:K6"/>
    <mergeCell ref="I8:K9"/>
    <mergeCell ref="A9:A11"/>
    <mergeCell ref="B9:B11"/>
    <mergeCell ref="C9:C11"/>
    <mergeCell ref="D9:D11"/>
    <mergeCell ref="E9:E11"/>
    <mergeCell ref="F9:F11"/>
    <mergeCell ref="I10:I11"/>
    <mergeCell ref="J10:J11"/>
    <mergeCell ref="K10:K11"/>
  </mergeCells>
  <printOptions horizontalCentered="1"/>
  <pageMargins left="0.70866141732283472" right="0.70866141732283472" top="0.74803149606299213" bottom="0.74803149606299213" header="0.31496062992125984" footer="0.31496062992125984"/>
  <pageSetup scale="45" fitToHeight="0" orientation="landscape" r:id="rId1"/>
  <rowBreaks count="3" manualBreakCount="3">
    <brk id="28" max="10" man="1"/>
    <brk id="46" max="10" man="1"/>
    <brk id="57" max="1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pageSetUpPr fitToPage="1"/>
  </sheetPr>
  <dimension ref="B1:L16"/>
  <sheetViews>
    <sheetView showGridLines="0" zoomScale="40" zoomScaleNormal="40" workbookViewId="0">
      <selection activeCell="J9" sqref="J9:K9"/>
    </sheetView>
  </sheetViews>
  <sheetFormatPr baseColWidth="10" defaultColWidth="11.42578125" defaultRowHeight="15.75" x14ac:dyDescent="0.25"/>
  <cols>
    <col min="1" max="1" width="11.42578125" style="2"/>
    <col min="2" max="2" width="21.140625" style="2" customWidth="1"/>
    <col min="3" max="3" width="35.140625" style="2" customWidth="1"/>
    <col min="4" max="4" width="33.28515625" style="2" customWidth="1"/>
    <col min="5" max="5" width="26.85546875" style="4" customWidth="1"/>
    <col min="6" max="7" width="17.28515625" style="5" customWidth="1"/>
    <col min="8" max="8" width="16.7109375" style="5" customWidth="1"/>
    <col min="9" max="10" width="21.140625" style="2" customWidth="1"/>
    <col min="11" max="11" width="30.85546875" style="2" customWidth="1"/>
    <col min="12" max="16384" width="11.42578125" style="2"/>
  </cols>
  <sheetData>
    <row r="1" spans="2:12" ht="46.5" customHeight="1" thickBot="1" x14ac:dyDescent="0.3">
      <c r="B1" s="572" t="s">
        <v>136</v>
      </c>
      <c r="C1" s="573"/>
      <c r="D1" s="573"/>
      <c r="E1" s="573"/>
      <c r="F1" s="573"/>
      <c r="G1" s="573"/>
      <c r="H1" s="573"/>
      <c r="I1" s="573"/>
      <c r="J1" s="573"/>
      <c r="K1" s="574"/>
    </row>
    <row r="2" spans="2:12" ht="56.25" customHeight="1" thickBot="1" x14ac:dyDescent="0.3">
      <c r="B2" s="575" t="s">
        <v>135</v>
      </c>
      <c r="C2" s="576"/>
      <c r="D2" s="576"/>
      <c r="E2" s="576"/>
      <c r="F2" s="576"/>
      <c r="G2" s="576"/>
      <c r="H2" s="576"/>
      <c r="I2" s="576"/>
      <c r="J2" s="576"/>
      <c r="K2" s="577"/>
    </row>
    <row r="3" spans="2:12" ht="32.25" customHeight="1" x14ac:dyDescent="0.35">
      <c r="B3" s="8"/>
      <c r="C3" s="7"/>
      <c r="D3" s="578" t="s">
        <v>122</v>
      </c>
      <c r="E3" s="579"/>
      <c r="F3" s="579"/>
      <c r="G3" s="579"/>
      <c r="H3" s="579"/>
      <c r="I3" s="579"/>
      <c r="J3" s="579"/>
      <c r="K3" s="580"/>
    </row>
    <row r="4" spans="2:12" ht="32.25" customHeight="1" x14ac:dyDescent="0.35">
      <c r="B4" s="8"/>
      <c r="C4" s="7"/>
      <c r="D4" s="581"/>
      <c r="E4" s="582"/>
      <c r="F4" s="582"/>
      <c r="G4" s="582"/>
      <c r="H4" s="582"/>
      <c r="I4" s="582"/>
      <c r="J4" s="582"/>
      <c r="K4" s="583"/>
    </row>
    <row r="5" spans="2:12" ht="51.75" customHeight="1" thickBot="1" x14ac:dyDescent="0.4">
      <c r="B5" s="9"/>
      <c r="C5" s="10"/>
      <c r="D5" s="584"/>
      <c r="E5" s="585"/>
      <c r="F5" s="585"/>
      <c r="G5" s="585"/>
      <c r="H5" s="585"/>
      <c r="I5" s="585"/>
      <c r="J5" s="585"/>
      <c r="K5" s="586"/>
    </row>
    <row r="6" spans="2:12" ht="47.25" customHeight="1" thickBot="1" x14ac:dyDescent="0.4">
      <c r="B6" s="11"/>
      <c r="C6" s="11"/>
      <c r="D6" s="11"/>
      <c r="E6" s="11"/>
      <c r="F6" s="11"/>
      <c r="G6" s="11"/>
      <c r="H6" s="11"/>
      <c r="I6" s="7"/>
      <c r="J6" s="7"/>
      <c r="K6" s="7"/>
    </row>
    <row r="7" spans="2:12" ht="65.25" customHeight="1" thickBot="1" x14ac:dyDescent="0.4">
      <c r="B7" s="11"/>
      <c r="C7" s="15"/>
      <c r="D7" s="15"/>
      <c r="E7" s="15"/>
      <c r="F7" s="15"/>
      <c r="G7" s="15"/>
      <c r="H7" s="15"/>
      <c r="I7" s="7"/>
      <c r="J7" s="587" t="s">
        <v>118</v>
      </c>
      <c r="K7" s="588"/>
    </row>
    <row r="8" spans="2:12" ht="88.5" customHeight="1" thickBot="1" x14ac:dyDescent="0.4">
      <c r="B8" s="589" t="s">
        <v>119</v>
      </c>
      <c r="C8" s="590"/>
      <c r="D8" s="590"/>
      <c r="E8" s="590"/>
      <c r="F8" s="590"/>
      <c r="G8" s="590"/>
      <c r="H8" s="591"/>
      <c r="I8" s="7"/>
      <c r="J8" s="592" t="s">
        <v>120</v>
      </c>
      <c r="K8" s="593"/>
    </row>
    <row r="9" spans="2:12" ht="108" customHeight="1" thickBot="1" x14ac:dyDescent="0.3">
      <c r="B9" s="567" t="s">
        <v>128</v>
      </c>
      <c r="C9" s="568"/>
      <c r="D9" s="568"/>
      <c r="E9" s="568"/>
      <c r="F9" s="568"/>
      <c r="G9" s="568"/>
      <c r="H9" s="569"/>
      <c r="I9" s="16"/>
      <c r="J9" s="570">
        <f>'ANEXO 4- PISTOLAS  DEF '!K52</f>
        <v>1639727.35</v>
      </c>
      <c r="K9" s="571"/>
    </row>
    <row r="10" spans="2:12" ht="153.75" customHeight="1" thickBot="1" x14ac:dyDescent="0.3">
      <c r="B10" s="567" t="s">
        <v>144</v>
      </c>
      <c r="C10" s="568"/>
      <c r="D10" s="568"/>
      <c r="E10" s="568"/>
      <c r="F10" s="568"/>
      <c r="G10" s="568"/>
      <c r="H10" s="569"/>
      <c r="I10" s="16"/>
      <c r="J10" s="570">
        <f>'ANEXO 4 - SUBAMETRALLADORAS DEF'!L68</f>
        <v>3352227.73</v>
      </c>
      <c r="K10" s="571"/>
    </row>
    <row r="11" spans="2:12" ht="153" customHeight="1" thickBot="1" x14ac:dyDescent="0.3">
      <c r="B11" s="567" t="s">
        <v>145</v>
      </c>
      <c r="C11" s="568"/>
      <c r="D11" s="568"/>
      <c r="E11" s="568"/>
      <c r="F11" s="568"/>
      <c r="G11" s="568"/>
      <c r="H11" s="569"/>
      <c r="I11" s="16"/>
      <c r="J11" s="570">
        <f>'ANEXO 4- FUSILES   DEF'!K56</f>
        <v>3011344.69</v>
      </c>
      <c r="K11" s="571"/>
      <c r="L11" s="6"/>
    </row>
    <row r="12" spans="2:12" ht="16.5" customHeight="1" x14ac:dyDescent="0.25">
      <c r="B12" s="551" t="s">
        <v>121</v>
      </c>
      <c r="C12" s="552"/>
      <c r="D12" s="552"/>
      <c r="E12" s="552"/>
      <c r="F12" s="552"/>
      <c r="G12" s="552"/>
      <c r="H12" s="553"/>
      <c r="I12" s="560"/>
      <c r="J12" s="561">
        <f>ROUND(SUM(J9:K11),2)</f>
        <v>8003299.7699999996</v>
      </c>
      <c r="K12" s="562"/>
    </row>
    <row r="13" spans="2:12" ht="15" customHeight="1" x14ac:dyDescent="0.25">
      <c r="B13" s="554"/>
      <c r="C13" s="555"/>
      <c r="D13" s="555"/>
      <c r="E13" s="555"/>
      <c r="F13" s="555"/>
      <c r="G13" s="555"/>
      <c r="H13" s="556"/>
      <c r="I13" s="560"/>
      <c r="J13" s="563"/>
      <c r="K13" s="564"/>
    </row>
    <row r="14" spans="2:12" ht="49.5" customHeight="1" thickBot="1" x14ac:dyDescent="0.3">
      <c r="B14" s="557"/>
      <c r="C14" s="558"/>
      <c r="D14" s="558"/>
      <c r="E14" s="558"/>
      <c r="F14" s="558"/>
      <c r="G14" s="558"/>
      <c r="H14" s="559"/>
      <c r="I14" s="560"/>
      <c r="J14" s="565"/>
      <c r="K14" s="566"/>
    </row>
    <row r="15" spans="2:12" ht="15.75" customHeight="1" x14ac:dyDescent="0.35">
      <c r="B15" s="7"/>
      <c r="C15" s="7"/>
      <c r="D15" s="7"/>
      <c r="E15" s="12"/>
      <c r="F15" s="13"/>
      <c r="G15" s="13"/>
      <c r="H15" s="13"/>
      <c r="I15" s="7"/>
      <c r="J15" s="7"/>
      <c r="K15" s="7"/>
    </row>
    <row r="16" spans="2:12" ht="25.5" x14ac:dyDescent="0.25">
      <c r="B16" s="67"/>
      <c r="C16" s="67"/>
      <c r="D16" s="68"/>
      <c r="E16" s="68"/>
    </row>
  </sheetData>
  <mergeCells count="15">
    <mergeCell ref="B1:K1"/>
    <mergeCell ref="B9:H9"/>
    <mergeCell ref="J9:K9"/>
    <mergeCell ref="B2:K2"/>
    <mergeCell ref="D3:K5"/>
    <mergeCell ref="J7:K7"/>
    <mergeCell ref="B8:H8"/>
    <mergeCell ref="J8:K8"/>
    <mergeCell ref="B12:H14"/>
    <mergeCell ref="I12:I14"/>
    <mergeCell ref="J12:K14"/>
    <mergeCell ref="B10:H10"/>
    <mergeCell ref="J10:K10"/>
    <mergeCell ref="B11:H11"/>
    <mergeCell ref="J11:K11"/>
  </mergeCells>
  <printOptions horizontalCentered="1"/>
  <pageMargins left="0.70866141732283472" right="0.70866141732283472" top="0.74803149606299213" bottom="0.74803149606299213" header="0.31496062992125984" footer="0.31496062992125984"/>
  <pageSetup scale="3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ANEXO 1</vt:lpstr>
      <vt:lpstr>ANEXO 4- PISTOLAS </vt:lpstr>
      <vt:lpstr>ANEXO 4 - SUBAMETRALLADORAS </vt:lpstr>
      <vt:lpstr>ANEXO 4- FUSILES  </vt:lpstr>
      <vt:lpstr>ANEXO 2 HISTORICOS</vt:lpstr>
      <vt:lpstr>ANEXO 3 hist vs cotizaaciones</vt:lpstr>
      <vt:lpstr>ANEXO 4- PISTOLAS  DEF </vt:lpstr>
      <vt:lpstr>ANEXO 4 - SUBAMETRALLADORAS DEF</vt:lpstr>
      <vt:lpstr>ANEXO 4- FUSILES   DEF</vt:lpstr>
      <vt:lpstr>OFERTA ECONÓMICA - CONSOLIDADA</vt:lpstr>
      <vt:lpstr>'ANEXO 3 hist vs cotizaaciones'!Área_de_impresión</vt:lpstr>
      <vt:lpstr>'ANEXO 4 - SUBAMETRALLADORAS '!Área_de_impresión</vt:lpstr>
      <vt:lpstr>'ANEXO 4 - SUBAMETRALLADORAS DEF'!Área_de_impresión</vt:lpstr>
      <vt:lpstr>'ANEXO 4- FUSILES  '!Área_de_impresión</vt:lpstr>
      <vt:lpstr>'ANEXO 4- FUSILES   DEF'!Área_de_impresión</vt:lpstr>
      <vt:lpstr>'ANEXO 4- PISTOLAS '!Área_de_impresión</vt:lpstr>
      <vt:lpstr>'ANEXO 4- PISTOLAS  DEF '!Área_de_impresión</vt:lpstr>
      <vt:lpstr>'ANEXO 4 - SUBAMETRALLADORAS '!Títulos_a_imprimir</vt:lpstr>
      <vt:lpstr>'ANEXO 4 - SUBAMETRALLADORAS DEF'!Títulos_a_imprimir</vt:lpstr>
      <vt:lpstr>'ANEXO 4- FUSILES  '!Títulos_a_imprimir</vt:lpstr>
      <vt:lpstr>'ANEXO 4- FUSILES   DEF'!Títulos_a_imprimir</vt:lpstr>
      <vt:lpstr>'OFERTA ECONÓMICA - CONSOLIDADA'!Títulos_a_imprimir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Liliana Martinez Contreras</dc:creator>
  <cp:lastModifiedBy>Maria Catalina Karam Palacios</cp:lastModifiedBy>
  <cp:lastPrinted>2026-02-11T19:35:22Z</cp:lastPrinted>
  <dcterms:created xsi:type="dcterms:W3CDTF">2021-05-25T14:00:16Z</dcterms:created>
  <dcterms:modified xsi:type="dcterms:W3CDTF">2026-03-05T17:23:57Z</dcterms:modified>
</cp:coreProperties>
</file>