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rbanexpress-my.sharepoint.com/personal/coordinador_sac_urbanex_com_co/Documents/Documentos/ALSC/Facturación/1. Noviembre 2025V2/anexos factura Nov_pago1_11Mar2026/"/>
    </mc:Choice>
  </mc:AlternateContent>
  <xr:revisionPtr revIDLastSave="106" documentId="8_{FFCEF233-B33D-4F91-9637-A1F35EEECD3B}" xr6:coauthVersionLast="47" xr6:coauthVersionMax="47" xr10:uidLastSave="{B52286B9-77B6-4063-B64E-3F29CDF262BB}"/>
  <bookViews>
    <workbookView xWindow="-108" yWindow="-108" windowWidth="23256" windowHeight="12456" xr2:uid="{566CDD88-87F3-44B9-B6DF-9C7CF7B05ED6}"/>
  </bookViews>
  <sheets>
    <sheet name="desglose factura Nov2025" sheetId="1" r:id="rId1"/>
  </sheets>
  <definedNames>
    <definedName name="_xlnm._FilterDatabase" localSheetId="0" hidden="1">'desglose factura Nov2025'!$A$1:$O$40</definedName>
    <definedName name="_xlnm.Print_Area" localSheetId="0">'desglose factura Nov2025'!$A$1:$M$41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2" i="1" l="1"/>
  <c r="P30" i="1"/>
  <c r="P18" i="1"/>
  <c r="P16" i="1"/>
  <c r="F16" i="1"/>
  <c r="J15" i="1"/>
  <c r="K15" i="1" s="1"/>
  <c r="I14" i="1"/>
  <c r="I13" i="1"/>
  <c r="I12" i="1"/>
  <c r="I8" i="1"/>
  <c r="I3" i="1"/>
  <c r="I2" i="1"/>
  <c r="M15" i="1" l="1"/>
  <c r="I39" i="1"/>
  <c r="I38" i="1"/>
  <c r="J38" i="1" s="1"/>
  <c r="M38" i="1" s="1"/>
  <c r="Q38" i="1" s="1"/>
  <c r="I37" i="1"/>
  <c r="J37" i="1" s="1"/>
  <c r="I36" i="1"/>
  <c r="J36" i="1" s="1"/>
  <c r="M36" i="1" s="1"/>
  <c r="I35" i="1"/>
  <c r="J35" i="1" s="1"/>
  <c r="J34" i="1"/>
  <c r="K34" i="1" s="1"/>
  <c r="M34" i="1" s="1"/>
  <c r="Q34" i="1" s="1"/>
  <c r="I33" i="1"/>
  <c r="J33" i="1" s="1"/>
  <c r="K33" i="1" s="1"/>
  <c r="M33" i="1" s="1"/>
  <c r="Q33" i="1" s="1"/>
  <c r="J32" i="1"/>
  <c r="K32" i="1" s="1"/>
  <c r="M32" i="1" s="1"/>
  <c r="Q32" i="1" s="1"/>
  <c r="J31" i="1"/>
  <c r="K31" i="1" s="1"/>
  <c r="M31" i="1" s="1"/>
  <c r="Q31" i="1" s="1"/>
  <c r="J30" i="1"/>
  <c r="K30" i="1" s="1"/>
  <c r="M30" i="1" s="1"/>
  <c r="Q30" i="1" s="1"/>
  <c r="J29" i="1"/>
  <c r="K29" i="1" s="1"/>
  <c r="M29" i="1" s="1"/>
  <c r="Q29" i="1" s="1"/>
  <c r="J28" i="1"/>
  <c r="K28" i="1" s="1"/>
  <c r="M28" i="1" s="1"/>
  <c r="Q28" i="1" s="1"/>
  <c r="J27" i="1"/>
  <c r="K27" i="1" s="1"/>
  <c r="M27" i="1" s="1"/>
  <c r="Q27" i="1" s="1"/>
  <c r="I26" i="1"/>
  <c r="J26" i="1" s="1"/>
  <c r="K26" i="1" s="1"/>
  <c r="M26" i="1" s="1"/>
  <c r="Q26" i="1" s="1"/>
  <c r="I25" i="1"/>
  <c r="J25" i="1" s="1"/>
  <c r="K25" i="1" s="1"/>
  <c r="M25" i="1" s="1"/>
  <c r="Q25" i="1" s="1"/>
  <c r="I24" i="1"/>
  <c r="J24" i="1" s="1"/>
  <c r="K24" i="1" s="1"/>
  <c r="M24" i="1" s="1"/>
  <c r="Q24" i="1" s="1"/>
  <c r="I23" i="1"/>
  <c r="J23" i="1" s="1"/>
  <c r="K23" i="1" s="1"/>
  <c r="M23" i="1" s="1"/>
  <c r="Q23" i="1" s="1"/>
  <c r="J22" i="1"/>
  <c r="K22" i="1" s="1"/>
  <c r="M22" i="1" s="1"/>
  <c r="Q22" i="1" s="1"/>
  <c r="J21" i="1"/>
  <c r="K21" i="1" s="1"/>
  <c r="M21" i="1" s="1"/>
  <c r="Q21" i="1" s="1"/>
  <c r="J20" i="1"/>
  <c r="K20" i="1" s="1"/>
  <c r="M20" i="1" s="1"/>
  <c r="Q20" i="1" s="1"/>
  <c r="J19" i="1"/>
  <c r="K19" i="1" s="1"/>
  <c r="M19" i="1" s="1"/>
  <c r="Q19" i="1" s="1"/>
  <c r="J18" i="1"/>
  <c r="K18" i="1" s="1"/>
  <c r="M18" i="1" s="1"/>
  <c r="Q18" i="1" s="1"/>
  <c r="J17" i="1"/>
  <c r="K17" i="1" s="1"/>
  <c r="M17" i="1" s="1"/>
  <c r="Q17" i="1" s="1"/>
  <c r="J16" i="1"/>
  <c r="K16" i="1" s="1"/>
  <c r="M16" i="1" s="1"/>
  <c r="Q16" i="1" s="1"/>
  <c r="J14" i="1"/>
  <c r="L14" i="1" s="1"/>
  <c r="M14" i="1" s="1"/>
  <c r="J13" i="1"/>
  <c r="M13" i="1" s="1"/>
  <c r="J12" i="1"/>
  <c r="M12" i="1" s="1"/>
  <c r="I11" i="1"/>
  <c r="J11" i="1" s="1"/>
  <c r="I10" i="1"/>
  <c r="J10" i="1" s="1"/>
  <c r="I9" i="1"/>
  <c r="J9" i="1" s="1"/>
  <c r="J8" i="1"/>
  <c r="I7" i="1"/>
  <c r="J7" i="1" s="1"/>
  <c r="M7" i="1" s="1"/>
  <c r="I6" i="1"/>
  <c r="J6" i="1" s="1"/>
  <c r="I5" i="1"/>
  <c r="J5" i="1" s="1"/>
  <c r="I4" i="1"/>
  <c r="J4" i="1" s="1"/>
  <c r="J3" i="1"/>
  <c r="J2" i="1"/>
  <c r="K39" i="1" l="1"/>
  <c r="M39" i="1" s="1"/>
  <c r="Q39" i="1" s="1"/>
  <c r="L35" i="1"/>
  <c r="M35" i="1" s="1"/>
  <c r="L37" i="1"/>
  <c r="M37" i="1" s="1"/>
  <c r="K5" i="1"/>
  <c r="J40" i="1"/>
  <c r="L2" i="1"/>
  <c r="K6" i="1"/>
  <c r="M6" i="1" s="1"/>
  <c r="L10" i="1"/>
  <c r="M10" i="1" s="1"/>
  <c r="L3" i="1"/>
  <c r="M3" i="1" s="1"/>
  <c r="L11" i="1"/>
  <c r="M11" i="1" s="1"/>
  <c r="L4" i="1"/>
  <c r="M4" i="1" s="1"/>
  <c r="L8" i="1"/>
  <c r="M8" i="1" s="1"/>
  <c r="L9" i="1"/>
  <c r="M9" i="1" s="1"/>
  <c r="L40" i="1" l="1"/>
  <c r="M5" i="1"/>
  <c r="K40" i="1"/>
  <c r="M2" i="1"/>
  <c r="M40" i="1" s="1"/>
</calcChain>
</file>

<file path=xl/sharedStrings.xml><?xml version="1.0" encoding="utf-8"?>
<sst xmlns="http://schemas.openxmlformats.org/spreadsheetml/2006/main" count="184" uniqueCount="76">
  <si>
    <t>codigo_agrupacion</t>
  </si>
  <si>
    <t>nombre_evento</t>
  </si>
  <si>
    <t>servicio_1</t>
  </si>
  <si>
    <t>cantidad_1</t>
  </si>
  <si>
    <t>valor_unitario_1</t>
  </si>
  <si>
    <t>Categoria</t>
  </si>
  <si>
    <t>descripcion_1</t>
  </si>
  <si>
    <t xml:space="preserve">SUBTOTAL UNIT. </t>
  </si>
  <si>
    <t xml:space="preserve">SUBTOTAL </t>
  </si>
  <si>
    <t xml:space="preserve">IVA </t>
  </si>
  <si>
    <t xml:space="preserve">IPC </t>
  </si>
  <si>
    <t xml:space="preserve">TOTAL </t>
  </si>
  <si>
    <t>UTEL-001</t>
  </si>
  <si>
    <t>GRAN FERIA UNIVERSITARIA DE SAN CRSTÓBAL</t>
  </si>
  <si>
    <t>Refrigerios Tipo A</t>
  </si>
  <si>
    <t>ALIMENTOS</t>
  </si>
  <si>
    <t>UTEL-002</t>
  </si>
  <si>
    <t>LANZAMIENTO LABORATORIOS INTERACTIVOS DE LECTURA</t>
  </si>
  <si>
    <t>UTEL-003</t>
  </si>
  <si>
    <t>FERIA TERRITORIAL DE EMPRENDIMIENTOS ATENAS</t>
  </si>
  <si>
    <t>carpa 2x2</t>
  </si>
  <si>
    <t>carpa 4x4</t>
  </si>
  <si>
    <t xml:space="preserve">CUARTETOS </t>
  </si>
  <si>
    <t>UTEL-004</t>
  </si>
  <si>
    <t>CONMEMORACIÓN DEL DÍA TRANS</t>
  </si>
  <si>
    <t>UTEL-005</t>
  </si>
  <si>
    <t>DÍA DE LA ELIMINACIÓN DE LAS VIOLENCIAS CONTRA LA MUJER</t>
  </si>
  <si>
    <t>UTEL-006</t>
  </si>
  <si>
    <t>CONSEJO LOCAL DE POLÍTICA SOCIAL CLOPS</t>
  </si>
  <si>
    <t>UTEL-009</t>
  </si>
  <si>
    <t>FERIA TERRITORIAL DE EMPRENDIMIENTOS Y CIERRE TERRITORIO CONFIABLE</t>
  </si>
  <si>
    <t>UTEL-013</t>
  </si>
  <si>
    <t>TOMA TERRITORIAL NOCTURNA</t>
  </si>
  <si>
    <t>ARTISTAS TIPO B</t>
  </si>
  <si>
    <t>PRESENTACIONES</t>
  </si>
  <si>
    <t xml:space="preserve">Batucada  Presentaciones grupos artísticos y/o culturales: Artísta individual, tiempo de presentación: 45 a 60 minutos, incluye vestuario, escenografía, utilería, instrumentos si se requieren, transporte ida y regreso al sitio de la presentación.			</t>
  </si>
  <si>
    <t xml:space="preserve"> Presentaciones grupos artísticos y/o culturales: Artísta individual, tiempo de presentación: 45 a 60 minutos, incluye vestuario, escenografía, utilería, instrumentos si se requieren, transporte ida y regreso al sitio de la presentación.			</t>
  </si>
  <si>
    <t>Velas</t>
  </si>
  <si>
    <t>velas de color púrpura de cera o parafina, de combustión lenta y aptas para espacios abiertos, con una altura aproximada de 10–15 cm y diámetro de 2–3 cm. Deben ser seguras, con soporte estable o autoextinguibles, con duración de 2–3 horas por vela. Se requiere encendido seguro por personal capacitado, con extintor o cubetas de agua cercanas, y limpieza del área tras la actividad. Su función será generar un espacio simbólico y conmemorativo, reforzando el carácter visual y representativo del evento</t>
  </si>
  <si>
    <t>Sombrillas</t>
  </si>
  <si>
    <t xml:space="preserve">sombrillas de color púrpura, con tela resistente a la radiación UV y lluvia ligera, estructura de aluminio o acero liviano anticorrosión, diámetro de 1.5–2 metros y altura ajustable entre 1.8 y 2.2 metros. Deben ser plegables o desmontables, fáciles de transportar e instalar, con base o anclaje seguro para garantizar estabilidad. MARCADAS CON LOGO DE LA ALCALDÍA SAN CRISTOBAL TERRITORIO CONFIABLE			</t>
  </si>
  <si>
    <t>UTEL-015</t>
  </si>
  <si>
    <t>ESPACIOS LIBRES DE VIOLENCIAS: RECUPERANDO NUESTROS TERRITORIOS CON MEMORIA DIGNA</t>
  </si>
  <si>
    <t>Pintura Vinilo Tipo 1 (Exteriores)  Galon</t>
  </si>
  <si>
    <t>Pintura Para El Fondo Cuñetes</t>
  </si>
  <si>
    <t>Pintura  Morado Galon</t>
  </si>
  <si>
    <t>Pintura Naranja Galon</t>
  </si>
  <si>
    <t>Pintura Verde Galon</t>
  </si>
  <si>
    <t>Pintura Blanca  Blanca</t>
  </si>
  <si>
    <t>Pintura Negra Galon</t>
  </si>
  <si>
    <t>Pintura Amarilla Galon</t>
  </si>
  <si>
    <t>Pintura Azul Galon</t>
  </si>
  <si>
    <t>Pintura  Roja  Galon</t>
  </si>
  <si>
    <t xml:space="preserve">Aerosoles </t>
  </si>
  <si>
    <t>Brochas</t>
  </si>
  <si>
    <t>Rodillo</t>
  </si>
  <si>
    <t>Pinceles</t>
  </si>
  <si>
    <t>Extensor</t>
  </si>
  <si>
    <t>Bisturi</t>
  </si>
  <si>
    <t xml:space="preserve">Bandeja De Pintura </t>
  </si>
  <si>
    <t>Cartón Cartuliana  Pliegos</t>
  </si>
  <si>
    <t>UTEL-016</t>
  </si>
  <si>
    <t>CONMEMORACIÓN DEL DÍA DE LA ELIMINACION DE LA VIOLENCIA CONTRA LA MUJER</t>
  </si>
  <si>
    <t>Saxofonista -SOLISTA</t>
  </si>
  <si>
    <t>UTEL-017</t>
  </si>
  <si>
    <t>FESTIVAL EPOCA DORADA</t>
  </si>
  <si>
    <t>Botella agua 20 lt</t>
  </si>
  <si>
    <t>Vasos De Cartón</t>
  </si>
  <si>
    <t>7 Oz</t>
  </si>
  <si>
    <t xml:space="preserve">items en factura </t>
  </si>
  <si>
    <t>valor oferta economica</t>
  </si>
  <si>
    <t>Tarifario</t>
  </si>
  <si>
    <t>no previsto</t>
  </si>
  <si>
    <t>No previsto / tarifario</t>
  </si>
  <si>
    <t xml:space="preserve">VALORES ALMACEN </t>
  </si>
  <si>
    <t xml:space="preserve">DIFERENCIA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</si>
</sst>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u val="singleAccounting"/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66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164" fontId="0" fillId="0" borderId="0" xfId="1" applyNumberFormat="1" applyFont="1"/>
    <xf numFmtId="164" fontId="2" fillId="2" borderId="2" xfId="1" applyNumberFormat="1" applyFont="1" applyFill="1" applyBorder="1"/>
    <xf numFmtId="0" fontId="0" fillId="3" borderId="1" xfId="0" applyFill="1" applyBorder="1"/>
    <xf numFmtId="164" fontId="0" fillId="3" borderId="1" xfId="1" applyNumberFormat="1" applyFont="1" applyFill="1" applyBorder="1"/>
    <xf numFmtId="0" fontId="0" fillId="3" borderId="0" xfId="0" applyFill="1"/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164" fontId="0" fillId="4" borderId="1" xfId="1" applyNumberFormat="1" applyFont="1" applyFill="1" applyBorder="1"/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164" fontId="3" fillId="5" borderId="1" xfId="1" applyNumberFormat="1" applyFont="1" applyFill="1" applyBorder="1" applyAlignment="1">
      <alignment horizontal="center" vertical="center"/>
    </xf>
    <xf numFmtId="164" fontId="3" fillId="5" borderId="1" xfId="1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44" fontId="0" fillId="3" borderId="1" xfId="1" applyFont="1" applyFill="1" applyBorder="1" applyAlignment="1">
      <alignment horizontal="center"/>
    </xf>
    <xf numFmtId="164" fontId="0" fillId="3" borderId="0" xfId="0" applyNumberFormat="1" applyFill="1"/>
    <xf numFmtId="0" fontId="3" fillId="5" borderId="3" xfId="0" applyFont="1" applyFill="1" applyBorder="1" applyAlignment="1">
      <alignment horizontal="center" vertical="center"/>
    </xf>
    <xf numFmtId="0" fontId="0" fillId="3" borderId="3" xfId="0" applyFill="1" applyBorder="1"/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3" borderId="2" xfId="0" applyFill="1" applyBorder="1"/>
    <xf numFmtId="164" fontId="0" fillId="4" borderId="2" xfId="1" applyNumberFormat="1" applyFont="1" applyFill="1" applyBorder="1"/>
    <xf numFmtId="44" fontId="0" fillId="3" borderId="2" xfId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44" fontId="0" fillId="3" borderId="1" xfId="1" applyFont="1" applyFill="1" applyBorder="1"/>
    <xf numFmtId="164" fontId="0" fillId="3" borderId="1" xfId="0" applyNumberForma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6699"/>
      <color rgb="FFFDF9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5E70C-0183-4177-9B83-F1A55D366EE3}">
  <dimension ref="A1:Q40"/>
  <sheetViews>
    <sheetView tabSelected="1" zoomScale="135" zoomScaleNormal="135" workbookViewId="0">
      <pane xSplit="2" topLeftCell="G1" activePane="topRight" state="frozen"/>
      <selection pane="topRight" activeCell="H1" sqref="H1:H1048576"/>
    </sheetView>
  </sheetViews>
  <sheetFormatPr baseColWidth="10" defaultRowHeight="14.4" x14ac:dyDescent="0.3"/>
  <cols>
    <col min="1" max="1" width="11.77734375" style="6" customWidth="1"/>
    <col min="2" max="2" width="10.33203125" style="6" customWidth="1"/>
    <col min="3" max="3" width="52" customWidth="1"/>
    <col min="4" max="4" width="25.21875" customWidth="1"/>
    <col min="5" max="5" width="11.5546875" customWidth="1"/>
    <col min="6" max="6" width="17.88671875" style="1" customWidth="1"/>
    <col min="7" max="7" width="54.6640625" customWidth="1"/>
    <col min="8" max="8" width="255.6640625" hidden="1" customWidth="1"/>
    <col min="9" max="9" width="12.33203125" style="1" customWidth="1"/>
    <col min="10" max="11" width="14.33203125" style="1" customWidth="1"/>
    <col min="12" max="12" width="12.6640625" style="1" customWidth="1"/>
    <col min="13" max="13" width="15.33203125" style="1" bestFit="1" customWidth="1"/>
    <col min="14" max="14" width="21.77734375" customWidth="1"/>
    <col min="15" max="15" width="24.109375" customWidth="1"/>
    <col min="16" max="16" width="22.6640625" customWidth="1"/>
  </cols>
  <sheetData>
    <row r="1" spans="1:17" s="8" customFormat="1" ht="42.6" customHeight="1" x14ac:dyDescent="0.3">
      <c r="A1" s="10" t="s">
        <v>0</v>
      </c>
      <c r="B1" s="11" t="s">
        <v>69</v>
      </c>
      <c r="C1" s="10" t="s">
        <v>1</v>
      </c>
      <c r="D1" s="10" t="s">
        <v>2</v>
      </c>
      <c r="E1" s="17" t="s">
        <v>3</v>
      </c>
      <c r="F1" s="12" t="s">
        <v>4</v>
      </c>
      <c r="G1" s="10" t="s">
        <v>5</v>
      </c>
      <c r="H1" s="10" t="s">
        <v>6</v>
      </c>
      <c r="I1" s="13" t="s">
        <v>7</v>
      </c>
      <c r="J1" s="13" t="s">
        <v>8</v>
      </c>
      <c r="K1" s="13" t="s">
        <v>9</v>
      </c>
      <c r="L1" s="13" t="s">
        <v>10</v>
      </c>
      <c r="M1" s="13" t="s">
        <v>11</v>
      </c>
      <c r="N1" s="10" t="s">
        <v>73</v>
      </c>
      <c r="O1" s="10" t="s">
        <v>70</v>
      </c>
      <c r="P1" s="24" t="s">
        <v>74</v>
      </c>
      <c r="Q1" s="24" t="s">
        <v>75</v>
      </c>
    </row>
    <row r="2" spans="1:17" s="5" customFormat="1" x14ac:dyDescent="0.3">
      <c r="A2" s="19" t="s">
        <v>12</v>
      </c>
      <c r="B2" s="20">
        <v>1</v>
      </c>
      <c r="C2" s="21" t="s">
        <v>13</v>
      </c>
      <c r="D2" s="21" t="s">
        <v>14</v>
      </c>
      <c r="E2" s="3">
        <v>200</v>
      </c>
      <c r="F2" s="4">
        <v>26649</v>
      </c>
      <c r="G2" s="3" t="s">
        <v>15</v>
      </c>
      <c r="H2" s="3"/>
      <c r="I2" s="4">
        <f>F2/1.08</f>
        <v>24675</v>
      </c>
      <c r="J2" s="9">
        <f t="shared" ref="J2:J38" si="0">I2*E2</f>
        <v>4935000</v>
      </c>
      <c r="K2" s="4">
        <v>0</v>
      </c>
      <c r="L2" s="4">
        <f>J2*8%</f>
        <v>394800</v>
      </c>
      <c r="M2" s="22">
        <f>J2+K2+L2</f>
        <v>5329800</v>
      </c>
      <c r="N2" s="19" t="s">
        <v>71</v>
      </c>
      <c r="O2" s="23">
        <v>26649</v>
      </c>
    </row>
    <row r="3" spans="1:17" s="5" customFormat="1" x14ac:dyDescent="0.3">
      <c r="A3" s="7" t="s">
        <v>16</v>
      </c>
      <c r="B3" s="14">
        <v>2</v>
      </c>
      <c r="C3" s="3" t="s">
        <v>17</v>
      </c>
      <c r="D3" s="3" t="s">
        <v>14</v>
      </c>
      <c r="E3" s="3">
        <v>50</v>
      </c>
      <c r="F3" s="4">
        <v>26649</v>
      </c>
      <c r="G3" s="3" t="s">
        <v>15</v>
      </c>
      <c r="H3" s="3"/>
      <c r="I3" s="4">
        <f>F3/1.08</f>
        <v>24675</v>
      </c>
      <c r="J3" s="9">
        <f t="shared" si="0"/>
        <v>1233750</v>
      </c>
      <c r="K3" s="4">
        <v>0</v>
      </c>
      <c r="L3" s="4">
        <f t="shared" ref="L3:L4" si="1">J3*8%</f>
        <v>98700</v>
      </c>
      <c r="M3" s="9">
        <f t="shared" ref="M3:M4" si="2">J3+K3+L3</f>
        <v>1332450</v>
      </c>
      <c r="N3" s="7" t="s">
        <v>71</v>
      </c>
      <c r="O3" s="15">
        <v>26649</v>
      </c>
    </row>
    <row r="4" spans="1:17" s="5" customFormat="1" x14ac:dyDescent="0.3">
      <c r="A4" s="7" t="s">
        <v>18</v>
      </c>
      <c r="B4" s="14">
        <v>3</v>
      </c>
      <c r="C4" s="3" t="s">
        <v>19</v>
      </c>
      <c r="D4" s="3" t="s">
        <v>14</v>
      </c>
      <c r="E4" s="3">
        <v>100</v>
      </c>
      <c r="F4" s="4">
        <v>26649</v>
      </c>
      <c r="G4" s="3" t="s">
        <v>15</v>
      </c>
      <c r="H4" s="3"/>
      <c r="I4" s="4">
        <f>F4/1.08</f>
        <v>24675</v>
      </c>
      <c r="J4" s="9">
        <f t="shared" si="0"/>
        <v>2467500</v>
      </c>
      <c r="K4" s="4">
        <v>0</v>
      </c>
      <c r="L4" s="4">
        <f t="shared" si="1"/>
        <v>197400</v>
      </c>
      <c r="M4" s="9">
        <f t="shared" si="2"/>
        <v>2664900</v>
      </c>
      <c r="N4" s="7" t="s">
        <v>71</v>
      </c>
      <c r="O4" s="15">
        <v>26649</v>
      </c>
    </row>
    <row r="5" spans="1:17" s="5" customFormat="1" x14ac:dyDescent="0.3">
      <c r="A5" s="7" t="s">
        <v>18</v>
      </c>
      <c r="B5" s="14">
        <v>4</v>
      </c>
      <c r="C5" s="3" t="s">
        <v>19</v>
      </c>
      <c r="D5" s="3" t="s">
        <v>20</v>
      </c>
      <c r="E5" s="18">
        <v>32</v>
      </c>
      <c r="F5" s="4">
        <v>249900</v>
      </c>
      <c r="G5" s="3" t="e">
        <v>#N/A</v>
      </c>
      <c r="H5" s="3"/>
      <c r="I5" s="4">
        <f>F5/1.19</f>
        <v>210000</v>
      </c>
      <c r="J5" s="9">
        <f t="shared" si="0"/>
        <v>6720000</v>
      </c>
      <c r="K5" s="4">
        <f>J5*19%</f>
        <v>1276800</v>
      </c>
      <c r="L5" s="4">
        <v>0</v>
      </c>
      <c r="M5" s="9">
        <f>J5+K5+L5</f>
        <v>7996800</v>
      </c>
      <c r="N5" s="7" t="s">
        <v>72</v>
      </c>
      <c r="O5" s="15" t="e">
        <v>#N/A</v>
      </c>
      <c r="P5" s="3"/>
      <c r="Q5" s="3"/>
    </row>
    <row r="6" spans="1:17" s="5" customFormat="1" x14ac:dyDescent="0.3">
      <c r="A6" s="7" t="s">
        <v>18</v>
      </c>
      <c r="B6" s="14">
        <v>5</v>
      </c>
      <c r="C6" s="3" t="s">
        <v>19</v>
      </c>
      <c r="D6" s="3" t="s">
        <v>21</v>
      </c>
      <c r="E6" s="18">
        <v>1</v>
      </c>
      <c r="F6" s="4">
        <v>374850</v>
      </c>
      <c r="G6" s="3" t="e">
        <v>#N/A</v>
      </c>
      <c r="H6" s="3"/>
      <c r="I6" s="4">
        <f>F6/1.19</f>
        <v>315000</v>
      </c>
      <c r="J6" s="9">
        <f t="shared" si="0"/>
        <v>315000</v>
      </c>
      <c r="K6" s="4">
        <f t="shared" ref="K6" si="3">J6*19%</f>
        <v>59850</v>
      </c>
      <c r="L6" s="4">
        <v>0</v>
      </c>
      <c r="M6" s="9">
        <f t="shared" ref="M6:M13" si="4">J6+K6+L6</f>
        <v>374850</v>
      </c>
      <c r="N6" s="7" t="s">
        <v>72</v>
      </c>
      <c r="O6" s="15" t="e">
        <v>#N/A</v>
      </c>
      <c r="P6" s="3"/>
      <c r="Q6" s="3"/>
    </row>
    <row r="7" spans="1:17" s="5" customFormat="1" x14ac:dyDescent="0.3">
      <c r="A7" s="19" t="s">
        <v>18</v>
      </c>
      <c r="B7" s="20">
        <v>6</v>
      </c>
      <c r="C7" s="21" t="s">
        <v>19</v>
      </c>
      <c r="D7" s="21" t="s">
        <v>22</v>
      </c>
      <c r="E7" s="3">
        <v>2</v>
      </c>
      <c r="F7" s="4">
        <v>5274199</v>
      </c>
      <c r="G7" s="3" t="e">
        <v>#N/A</v>
      </c>
      <c r="H7" s="3"/>
      <c r="I7" s="4">
        <f>F7</f>
        <v>5274199</v>
      </c>
      <c r="J7" s="9">
        <f t="shared" si="0"/>
        <v>10548398</v>
      </c>
      <c r="K7" s="4">
        <v>0</v>
      </c>
      <c r="L7" s="4">
        <v>0</v>
      </c>
      <c r="M7" s="22">
        <f t="shared" si="4"/>
        <v>10548398</v>
      </c>
      <c r="N7" s="19" t="s">
        <v>71</v>
      </c>
      <c r="O7" s="23">
        <v>5274199</v>
      </c>
    </row>
    <row r="8" spans="1:17" s="5" customFormat="1" x14ac:dyDescent="0.3">
      <c r="A8" s="7" t="s">
        <v>23</v>
      </c>
      <c r="B8" s="14">
        <v>7</v>
      </c>
      <c r="C8" s="3" t="s">
        <v>24</v>
      </c>
      <c r="D8" s="3" t="s">
        <v>14</v>
      </c>
      <c r="E8" s="3">
        <v>60</v>
      </c>
      <c r="F8" s="4">
        <v>26649</v>
      </c>
      <c r="G8" s="3" t="s">
        <v>15</v>
      </c>
      <c r="H8" s="3"/>
      <c r="I8" s="4">
        <f>F8/1.08</f>
        <v>24675</v>
      </c>
      <c r="J8" s="9">
        <f t="shared" si="0"/>
        <v>1480500</v>
      </c>
      <c r="K8" s="4">
        <v>0</v>
      </c>
      <c r="L8" s="4">
        <f t="shared" ref="L8:L11" si="5">J8*8%</f>
        <v>118440</v>
      </c>
      <c r="M8" s="9">
        <f t="shared" si="4"/>
        <v>1598940</v>
      </c>
      <c r="N8" s="7" t="s">
        <v>71</v>
      </c>
      <c r="O8" s="15">
        <v>26649</v>
      </c>
    </row>
    <row r="9" spans="1:17" s="5" customFormat="1" x14ac:dyDescent="0.3">
      <c r="A9" s="7" t="s">
        <v>25</v>
      </c>
      <c r="B9" s="14">
        <v>8</v>
      </c>
      <c r="C9" s="3" t="s">
        <v>26</v>
      </c>
      <c r="D9" s="3" t="s">
        <v>14</v>
      </c>
      <c r="E9" s="3">
        <v>70</v>
      </c>
      <c r="F9" s="4">
        <v>26649</v>
      </c>
      <c r="G9" s="3" t="s">
        <v>15</v>
      </c>
      <c r="H9" s="3"/>
      <c r="I9" s="4">
        <f>F9/1.08</f>
        <v>24675</v>
      </c>
      <c r="J9" s="9">
        <f t="shared" si="0"/>
        <v>1727250</v>
      </c>
      <c r="K9" s="4">
        <v>0</v>
      </c>
      <c r="L9" s="4">
        <f t="shared" si="5"/>
        <v>138180</v>
      </c>
      <c r="M9" s="9">
        <f t="shared" si="4"/>
        <v>1865430</v>
      </c>
      <c r="N9" s="7" t="s">
        <v>71</v>
      </c>
      <c r="O9" s="15">
        <v>26649</v>
      </c>
    </row>
    <row r="10" spans="1:17" s="5" customFormat="1" ht="16.2" customHeight="1" x14ac:dyDescent="0.3">
      <c r="A10" s="7" t="s">
        <v>27</v>
      </c>
      <c r="B10" s="14">
        <v>9</v>
      </c>
      <c r="C10" s="3" t="s">
        <v>28</v>
      </c>
      <c r="D10" s="3" t="s">
        <v>14</v>
      </c>
      <c r="E10" s="3">
        <v>50</v>
      </c>
      <c r="F10" s="4">
        <v>26649</v>
      </c>
      <c r="G10" s="3" t="s">
        <v>15</v>
      </c>
      <c r="H10" s="3"/>
      <c r="I10" s="4">
        <f>F10/1.08</f>
        <v>24675</v>
      </c>
      <c r="J10" s="9">
        <f t="shared" si="0"/>
        <v>1233750</v>
      </c>
      <c r="K10" s="4">
        <v>0</v>
      </c>
      <c r="L10" s="4">
        <f t="shared" si="5"/>
        <v>98700</v>
      </c>
      <c r="M10" s="9">
        <f t="shared" si="4"/>
        <v>1332450</v>
      </c>
      <c r="N10" s="7" t="s">
        <v>71</v>
      </c>
      <c r="O10" s="15">
        <v>26649</v>
      </c>
    </row>
    <row r="11" spans="1:17" s="5" customFormat="1" x14ac:dyDescent="0.3">
      <c r="A11" s="7" t="s">
        <v>29</v>
      </c>
      <c r="B11" s="14">
        <v>10</v>
      </c>
      <c r="C11" s="3" t="s">
        <v>30</v>
      </c>
      <c r="D11" s="3" t="s">
        <v>14</v>
      </c>
      <c r="E11" s="3">
        <v>150</v>
      </c>
      <c r="F11" s="4">
        <v>26649</v>
      </c>
      <c r="G11" s="3" t="s">
        <v>15</v>
      </c>
      <c r="H11" s="3"/>
      <c r="I11" s="4">
        <f>F11/1.08</f>
        <v>24675</v>
      </c>
      <c r="J11" s="9">
        <f t="shared" si="0"/>
        <v>3701250</v>
      </c>
      <c r="K11" s="4">
        <v>0</v>
      </c>
      <c r="L11" s="4">
        <f t="shared" si="5"/>
        <v>296100</v>
      </c>
      <c r="M11" s="9">
        <f t="shared" si="4"/>
        <v>3997350</v>
      </c>
      <c r="N11" s="7" t="s">
        <v>71</v>
      </c>
      <c r="O11" s="15">
        <v>26649</v>
      </c>
    </row>
    <row r="12" spans="1:17" s="5" customFormat="1" x14ac:dyDescent="0.3">
      <c r="A12" s="7" t="s">
        <v>31</v>
      </c>
      <c r="B12" s="14">
        <v>11</v>
      </c>
      <c r="C12" s="3" t="s">
        <v>32</v>
      </c>
      <c r="D12" s="3" t="s">
        <v>33</v>
      </c>
      <c r="E12" s="3">
        <v>1</v>
      </c>
      <c r="F12" s="4">
        <v>1226038</v>
      </c>
      <c r="G12" s="3" t="s">
        <v>34</v>
      </c>
      <c r="H12" s="3" t="s">
        <v>35</v>
      </c>
      <c r="I12" s="4">
        <f>F12</f>
        <v>1226038</v>
      </c>
      <c r="J12" s="9">
        <f t="shared" si="0"/>
        <v>1226038</v>
      </c>
      <c r="K12" s="4">
        <v>0</v>
      </c>
      <c r="L12" s="4">
        <v>0</v>
      </c>
      <c r="M12" s="9">
        <f t="shared" si="4"/>
        <v>1226038</v>
      </c>
      <c r="N12" s="7" t="s">
        <v>71</v>
      </c>
      <c r="O12" s="15">
        <v>1226038</v>
      </c>
    </row>
    <row r="13" spans="1:17" s="5" customFormat="1" x14ac:dyDescent="0.3">
      <c r="A13" s="7" t="s">
        <v>31</v>
      </c>
      <c r="B13" s="14">
        <v>12</v>
      </c>
      <c r="C13" s="3" t="s">
        <v>32</v>
      </c>
      <c r="D13" s="3" t="s">
        <v>33</v>
      </c>
      <c r="E13" s="3">
        <v>1</v>
      </c>
      <c r="F13" s="4">
        <v>1226038</v>
      </c>
      <c r="G13" s="3" t="s">
        <v>34</v>
      </c>
      <c r="H13" s="3" t="s">
        <v>36</v>
      </c>
      <c r="I13" s="4">
        <f>F13</f>
        <v>1226038</v>
      </c>
      <c r="J13" s="9">
        <f t="shared" si="0"/>
        <v>1226038</v>
      </c>
      <c r="K13" s="4">
        <v>0</v>
      </c>
      <c r="L13" s="4">
        <v>0</v>
      </c>
      <c r="M13" s="9">
        <f t="shared" si="4"/>
        <v>1226038</v>
      </c>
      <c r="N13" s="7" t="s">
        <v>71</v>
      </c>
      <c r="O13" s="15">
        <v>1226038</v>
      </c>
    </row>
    <row r="14" spans="1:17" s="5" customFormat="1" x14ac:dyDescent="0.3">
      <c r="A14" s="7" t="s">
        <v>31</v>
      </c>
      <c r="B14" s="14">
        <v>13</v>
      </c>
      <c r="C14" s="3" t="s">
        <v>32</v>
      </c>
      <c r="D14" s="3" t="s">
        <v>14</v>
      </c>
      <c r="E14" s="3">
        <v>100</v>
      </c>
      <c r="F14" s="4">
        <v>26649</v>
      </c>
      <c r="G14" s="3" t="s">
        <v>15</v>
      </c>
      <c r="H14" s="3"/>
      <c r="I14" s="4">
        <f>F14/1.08</f>
        <v>24675</v>
      </c>
      <c r="J14" s="9">
        <f t="shared" si="0"/>
        <v>2467500</v>
      </c>
      <c r="K14" s="4">
        <v>0</v>
      </c>
      <c r="L14" s="4">
        <f>J14*8%</f>
        <v>197400</v>
      </c>
      <c r="M14" s="9">
        <f>J14+K14+L14</f>
        <v>2664900</v>
      </c>
      <c r="N14" s="7" t="s">
        <v>71</v>
      </c>
      <c r="O14" s="15">
        <v>26649</v>
      </c>
    </row>
    <row r="15" spans="1:17" s="5" customFormat="1" x14ac:dyDescent="0.3">
      <c r="A15" s="7" t="s">
        <v>31</v>
      </c>
      <c r="B15" s="14">
        <v>14</v>
      </c>
      <c r="C15" s="3" t="s">
        <v>32</v>
      </c>
      <c r="D15" s="3" t="s">
        <v>37</v>
      </c>
      <c r="E15" s="18">
        <v>100</v>
      </c>
      <c r="F15" s="4">
        <v>1250</v>
      </c>
      <c r="G15" s="3" t="e">
        <v>#N/A</v>
      </c>
      <c r="H15" s="3" t="s">
        <v>38</v>
      </c>
      <c r="I15" s="4">
        <v>1250</v>
      </c>
      <c r="J15" s="9">
        <f t="shared" si="0"/>
        <v>125000</v>
      </c>
      <c r="K15" s="4">
        <f>+J15*19%</f>
        <v>23750</v>
      </c>
      <c r="L15" s="4">
        <v>0</v>
      </c>
      <c r="M15" s="9">
        <f>J15+K15+L15</f>
        <v>148750</v>
      </c>
      <c r="N15" s="7" t="s">
        <v>72</v>
      </c>
      <c r="O15" s="15" t="e">
        <v>#N/A</v>
      </c>
      <c r="P15" s="3"/>
      <c r="Q15" s="3"/>
    </row>
    <row r="16" spans="1:17" s="5" customFormat="1" x14ac:dyDescent="0.3">
      <c r="A16" s="7" t="s">
        <v>31</v>
      </c>
      <c r="B16" s="14">
        <v>15</v>
      </c>
      <c r="C16" s="3" t="s">
        <v>32</v>
      </c>
      <c r="D16" s="3" t="s">
        <v>39</v>
      </c>
      <c r="E16" s="18">
        <v>100</v>
      </c>
      <c r="F16" s="4">
        <f>+I16*1.19</f>
        <v>59672.549999999996</v>
      </c>
      <c r="G16" s="3" t="e">
        <v>#N/A</v>
      </c>
      <c r="H16" s="3" t="s">
        <v>40</v>
      </c>
      <c r="I16" s="4">
        <v>50145</v>
      </c>
      <c r="J16" s="9">
        <f t="shared" si="0"/>
        <v>5014500</v>
      </c>
      <c r="K16" s="4">
        <f t="shared" ref="K16:K34" si="6">J16*19%</f>
        <v>952755</v>
      </c>
      <c r="L16" s="4">
        <v>0</v>
      </c>
      <c r="M16" s="9">
        <f t="shared" ref="M16:M34" si="7">J16+K16+L16</f>
        <v>5967255</v>
      </c>
      <c r="N16" s="7" t="s">
        <v>72</v>
      </c>
      <c r="O16" s="15" t="e">
        <v>#N/A</v>
      </c>
      <c r="P16" s="25">
        <f>3401361+2565896</f>
        <v>5967257</v>
      </c>
      <c r="Q16" s="26">
        <f>+P16-M16</f>
        <v>2</v>
      </c>
    </row>
    <row r="17" spans="1:17" s="5" customFormat="1" x14ac:dyDescent="0.3">
      <c r="A17" s="7" t="s">
        <v>41</v>
      </c>
      <c r="B17" s="14">
        <v>16</v>
      </c>
      <c r="C17" s="3" t="s">
        <v>42</v>
      </c>
      <c r="D17" s="3" t="s">
        <v>43</v>
      </c>
      <c r="E17" s="18">
        <v>1</v>
      </c>
      <c r="F17" s="4">
        <v>127309</v>
      </c>
      <c r="G17" s="3" t="e">
        <v>#N/A</v>
      </c>
      <c r="H17" s="3"/>
      <c r="I17" s="4">
        <v>127309</v>
      </c>
      <c r="J17" s="9">
        <f t="shared" si="0"/>
        <v>127309</v>
      </c>
      <c r="K17" s="4">
        <f t="shared" si="6"/>
        <v>24188.71</v>
      </c>
      <c r="L17" s="4">
        <v>0</v>
      </c>
      <c r="M17" s="9">
        <f t="shared" si="7"/>
        <v>151497.71</v>
      </c>
      <c r="N17" s="7" t="s">
        <v>72</v>
      </c>
      <c r="O17" s="15" t="e">
        <v>#N/A</v>
      </c>
      <c r="P17" s="3">
        <v>151498</v>
      </c>
      <c r="Q17" s="26">
        <f t="shared" ref="Q17:Q34" si="8">+P17-M17</f>
        <v>0.29000000000814907</v>
      </c>
    </row>
    <row r="18" spans="1:17" s="5" customFormat="1" x14ac:dyDescent="0.3">
      <c r="A18" s="7" t="s">
        <v>41</v>
      </c>
      <c r="B18" s="14">
        <v>17</v>
      </c>
      <c r="C18" s="3" t="s">
        <v>42</v>
      </c>
      <c r="D18" s="3" t="s">
        <v>44</v>
      </c>
      <c r="E18" s="18">
        <v>3</v>
      </c>
      <c r="F18" s="4">
        <v>590871</v>
      </c>
      <c r="G18" s="3" t="e">
        <v>#N/A</v>
      </c>
      <c r="H18" s="3"/>
      <c r="I18" s="4">
        <v>496530</v>
      </c>
      <c r="J18" s="9">
        <f t="shared" si="0"/>
        <v>1489590</v>
      </c>
      <c r="K18" s="4">
        <f t="shared" si="6"/>
        <v>283022.09999999998</v>
      </c>
      <c r="L18" s="4">
        <v>0</v>
      </c>
      <c r="M18" s="9">
        <f t="shared" si="7"/>
        <v>1772612.1</v>
      </c>
      <c r="N18" s="7" t="s">
        <v>72</v>
      </c>
      <c r="O18" s="15" t="e">
        <v>#N/A</v>
      </c>
      <c r="P18" s="3">
        <f>1181742+590870</f>
        <v>1772612</v>
      </c>
      <c r="Q18" s="26">
        <f t="shared" si="8"/>
        <v>-0.10000000009313226</v>
      </c>
    </row>
    <row r="19" spans="1:17" s="5" customFormat="1" x14ac:dyDescent="0.3">
      <c r="A19" s="7" t="s">
        <v>41</v>
      </c>
      <c r="B19" s="14">
        <v>18</v>
      </c>
      <c r="C19" s="3" t="s">
        <v>42</v>
      </c>
      <c r="D19" s="3" t="s">
        <v>45</v>
      </c>
      <c r="E19" s="18">
        <v>3</v>
      </c>
      <c r="F19" s="4">
        <v>142537.60000000001</v>
      </c>
      <c r="G19" s="3" t="e">
        <v>#N/A</v>
      </c>
      <c r="H19" s="3"/>
      <c r="I19" s="4">
        <v>119779</v>
      </c>
      <c r="J19" s="9">
        <f t="shared" si="0"/>
        <v>359337</v>
      </c>
      <c r="K19" s="4">
        <f t="shared" si="6"/>
        <v>68274.03</v>
      </c>
      <c r="L19" s="4">
        <v>0</v>
      </c>
      <c r="M19" s="9">
        <f t="shared" si="7"/>
        <v>427611.03</v>
      </c>
      <c r="N19" s="7" t="s">
        <v>72</v>
      </c>
      <c r="O19" s="15" t="e">
        <v>#N/A</v>
      </c>
      <c r="P19" s="3">
        <v>427611</v>
      </c>
      <c r="Q19" s="26">
        <f t="shared" si="8"/>
        <v>-3.0000000027939677E-2</v>
      </c>
    </row>
    <row r="20" spans="1:17" s="5" customFormat="1" x14ac:dyDescent="0.3">
      <c r="A20" s="7" t="s">
        <v>41</v>
      </c>
      <c r="B20" s="14">
        <v>19</v>
      </c>
      <c r="C20" s="3" t="s">
        <v>42</v>
      </c>
      <c r="D20" s="3" t="s">
        <v>46</v>
      </c>
      <c r="E20" s="18">
        <v>3</v>
      </c>
      <c r="F20" s="4">
        <v>142537.60000000001</v>
      </c>
      <c r="G20" s="3" t="e">
        <v>#N/A</v>
      </c>
      <c r="H20" s="3"/>
      <c r="I20" s="4">
        <v>119779</v>
      </c>
      <c r="J20" s="9">
        <f t="shared" si="0"/>
        <v>359337</v>
      </c>
      <c r="K20" s="4">
        <f t="shared" si="6"/>
        <v>68274.03</v>
      </c>
      <c r="L20" s="4">
        <v>0</v>
      </c>
      <c r="M20" s="9">
        <f t="shared" si="7"/>
        <v>427611.03</v>
      </c>
      <c r="N20" s="7" t="s">
        <v>72</v>
      </c>
      <c r="O20" s="15" t="e">
        <v>#N/A</v>
      </c>
      <c r="P20" s="3">
        <v>427611</v>
      </c>
      <c r="Q20" s="26">
        <f t="shared" si="8"/>
        <v>-3.0000000027939677E-2</v>
      </c>
    </row>
    <row r="21" spans="1:17" s="5" customFormat="1" x14ac:dyDescent="0.3">
      <c r="A21" s="7" t="s">
        <v>41</v>
      </c>
      <c r="B21" s="14">
        <v>20</v>
      </c>
      <c r="C21" s="3" t="s">
        <v>42</v>
      </c>
      <c r="D21" s="3" t="s">
        <v>47</v>
      </c>
      <c r="E21" s="18">
        <v>3</v>
      </c>
      <c r="F21" s="4">
        <v>151497.93333333332</v>
      </c>
      <c r="G21" s="3" t="e">
        <v>#N/A</v>
      </c>
      <c r="H21" s="3"/>
      <c r="I21" s="4">
        <v>127309</v>
      </c>
      <c r="J21" s="9">
        <f t="shared" si="0"/>
        <v>381927</v>
      </c>
      <c r="K21" s="4">
        <f t="shared" si="6"/>
        <v>72566.13</v>
      </c>
      <c r="L21" s="4">
        <v>0</v>
      </c>
      <c r="M21" s="9">
        <f t="shared" si="7"/>
        <v>454493.13</v>
      </c>
      <c r="N21" s="7" t="s">
        <v>72</v>
      </c>
      <c r="O21" s="15" t="e">
        <v>#N/A</v>
      </c>
      <c r="P21" s="3">
        <v>454491</v>
      </c>
      <c r="Q21" s="26">
        <f t="shared" si="8"/>
        <v>-2.1300000000046566</v>
      </c>
    </row>
    <row r="22" spans="1:17" s="5" customFormat="1" x14ac:dyDescent="0.3">
      <c r="A22" s="7" t="s">
        <v>41</v>
      </c>
      <c r="B22" s="14">
        <v>21</v>
      </c>
      <c r="C22" s="3" t="s">
        <v>42</v>
      </c>
      <c r="D22" s="3" t="s">
        <v>48</v>
      </c>
      <c r="E22" s="18">
        <v>3</v>
      </c>
      <c r="F22" s="4">
        <v>151497.93333333332</v>
      </c>
      <c r="G22" s="3" t="e">
        <v>#N/A</v>
      </c>
      <c r="H22" s="3"/>
      <c r="I22" s="4">
        <v>127309</v>
      </c>
      <c r="J22" s="9">
        <f t="shared" si="0"/>
        <v>381927</v>
      </c>
      <c r="K22" s="4">
        <f t="shared" si="6"/>
        <v>72566.13</v>
      </c>
      <c r="L22" s="4">
        <v>0</v>
      </c>
      <c r="M22" s="9">
        <f t="shared" si="7"/>
        <v>454493.13</v>
      </c>
      <c r="N22" s="7" t="s">
        <v>72</v>
      </c>
      <c r="O22" s="15" t="e">
        <v>#N/A</v>
      </c>
      <c r="P22" s="3">
        <v>454491</v>
      </c>
      <c r="Q22" s="26">
        <f t="shared" si="8"/>
        <v>-2.1300000000046566</v>
      </c>
    </row>
    <row r="23" spans="1:17" s="5" customFormat="1" x14ac:dyDescent="0.3">
      <c r="A23" s="7" t="s">
        <v>41</v>
      </c>
      <c r="B23" s="14">
        <v>22</v>
      </c>
      <c r="C23" s="3" t="s">
        <v>42</v>
      </c>
      <c r="D23" s="3" t="s">
        <v>49</v>
      </c>
      <c r="E23" s="18">
        <v>1</v>
      </c>
      <c r="F23" s="4">
        <v>31101</v>
      </c>
      <c r="G23" s="3" t="e">
        <v>#N/A</v>
      </c>
      <c r="H23" s="3"/>
      <c r="I23" s="4">
        <f>F23/1.19</f>
        <v>26135.294117647059</v>
      </c>
      <c r="J23" s="9">
        <f t="shared" si="0"/>
        <v>26135.294117647059</v>
      </c>
      <c r="K23" s="4">
        <f t="shared" si="6"/>
        <v>4965.7058823529414</v>
      </c>
      <c r="L23" s="4">
        <v>0</v>
      </c>
      <c r="M23" s="9">
        <f t="shared" si="7"/>
        <v>31101</v>
      </c>
      <c r="N23" s="7" t="s">
        <v>72</v>
      </c>
      <c r="O23" s="15" t="e">
        <v>#N/A</v>
      </c>
      <c r="P23" s="3">
        <v>31101</v>
      </c>
      <c r="Q23" s="26">
        <f t="shared" si="8"/>
        <v>0</v>
      </c>
    </row>
    <row r="24" spans="1:17" s="5" customFormat="1" x14ac:dyDescent="0.3">
      <c r="A24" s="7" t="s">
        <v>41</v>
      </c>
      <c r="B24" s="14">
        <v>23</v>
      </c>
      <c r="C24" s="3" t="s">
        <v>42</v>
      </c>
      <c r="D24" s="3" t="s">
        <v>50</v>
      </c>
      <c r="E24" s="18">
        <v>1</v>
      </c>
      <c r="F24" s="4">
        <v>34402</v>
      </c>
      <c r="G24" s="3" t="e">
        <v>#N/A</v>
      </c>
      <c r="H24" s="3"/>
      <c r="I24" s="4">
        <f>F24/1.19</f>
        <v>28909.243697478993</v>
      </c>
      <c r="J24" s="9">
        <f t="shared" si="0"/>
        <v>28909.243697478993</v>
      </c>
      <c r="K24" s="4">
        <f t="shared" si="6"/>
        <v>5492.7563025210084</v>
      </c>
      <c r="L24" s="4">
        <v>0</v>
      </c>
      <c r="M24" s="9">
        <f t="shared" si="7"/>
        <v>34402</v>
      </c>
      <c r="N24" s="7" t="s">
        <v>72</v>
      </c>
      <c r="O24" s="15" t="e">
        <v>#N/A</v>
      </c>
      <c r="P24" s="3">
        <v>34402</v>
      </c>
      <c r="Q24" s="26">
        <f t="shared" si="8"/>
        <v>0</v>
      </c>
    </row>
    <row r="25" spans="1:17" s="5" customFormat="1" ht="14.25" customHeight="1" x14ac:dyDescent="0.3">
      <c r="A25" s="7" t="s">
        <v>41</v>
      </c>
      <c r="B25" s="14">
        <v>24</v>
      </c>
      <c r="C25" s="3" t="s">
        <v>42</v>
      </c>
      <c r="D25" s="3" t="s">
        <v>51</v>
      </c>
      <c r="E25" s="18">
        <v>1</v>
      </c>
      <c r="F25" s="4">
        <v>31101</v>
      </c>
      <c r="G25" s="3" t="e">
        <v>#N/A</v>
      </c>
      <c r="H25" s="3"/>
      <c r="I25" s="4">
        <f>F25/1.19</f>
        <v>26135.294117647059</v>
      </c>
      <c r="J25" s="9">
        <f t="shared" si="0"/>
        <v>26135.294117647059</v>
      </c>
      <c r="K25" s="4">
        <f t="shared" si="6"/>
        <v>4965.7058823529414</v>
      </c>
      <c r="L25" s="4">
        <v>0</v>
      </c>
      <c r="M25" s="9">
        <f t="shared" si="7"/>
        <v>31101</v>
      </c>
      <c r="N25" s="7" t="s">
        <v>72</v>
      </c>
      <c r="O25" s="15" t="e">
        <v>#N/A</v>
      </c>
      <c r="P25" s="3">
        <v>31101</v>
      </c>
      <c r="Q25" s="26">
        <f t="shared" si="8"/>
        <v>0</v>
      </c>
    </row>
    <row r="26" spans="1:17" s="5" customFormat="1" x14ac:dyDescent="0.3">
      <c r="A26" s="7" t="s">
        <v>41</v>
      </c>
      <c r="B26" s="14">
        <v>25</v>
      </c>
      <c r="C26" s="3" t="s">
        <v>42</v>
      </c>
      <c r="D26" s="3" t="s">
        <v>52</v>
      </c>
      <c r="E26" s="18">
        <v>1</v>
      </c>
      <c r="F26" s="4">
        <v>31101</v>
      </c>
      <c r="G26" s="3" t="e">
        <v>#N/A</v>
      </c>
      <c r="H26" s="3"/>
      <c r="I26" s="4">
        <f>F26/1.19</f>
        <v>26135.294117647059</v>
      </c>
      <c r="J26" s="9">
        <f t="shared" si="0"/>
        <v>26135.294117647059</v>
      </c>
      <c r="K26" s="4">
        <f t="shared" si="6"/>
        <v>4965.7058823529414</v>
      </c>
      <c r="L26" s="4">
        <v>0</v>
      </c>
      <c r="M26" s="9">
        <f t="shared" si="7"/>
        <v>31101</v>
      </c>
      <c r="N26" s="7" t="s">
        <v>72</v>
      </c>
      <c r="O26" s="15" t="e">
        <v>#N/A</v>
      </c>
      <c r="P26" s="3">
        <v>31101</v>
      </c>
      <c r="Q26" s="26">
        <f t="shared" si="8"/>
        <v>0</v>
      </c>
    </row>
    <row r="27" spans="1:17" s="5" customFormat="1" x14ac:dyDescent="0.3">
      <c r="A27" s="7" t="s">
        <v>41</v>
      </c>
      <c r="B27" s="14">
        <v>26</v>
      </c>
      <c r="C27" s="3" t="s">
        <v>42</v>
      </c>
      <c r="D27" s="3" t="s">
        <v>53</v>
      </c>
      <c r="E27" s="18">
        <v>50</v>
      </c>
      <c r="F27" s="4">
        <v>33320.333333333336</v>
      </c>
      <c r="G27" s="3" t="e">
        <v>#N/A</v>
      </c>
      <c r="H27" s="3"/>
      <c r="I27" s="4">
        <v>28000</v>
      </c>
      <c r="J27" s="9">
        <f t="shared" si="0"/>
        <v>1400000</v>
      </c>
      <c r="K27" s="4">
        <f t="shared" si="6"/>
        <v>266000</v>
      </c>
      <c r="L27" s="4">
        <v>0</v>
      </c>
      <c r="M27" s="9">
        <f t="shared" si="7"/>
        <v>1666000</v>
      </c>
      <c r="N27" s="7" t="s">
        <v>72</v>
      </c>
      <c r="O27" s="15" t="e">
        <v>#N/A</v>
      </c>
      <c r="P27" s="3">
        <v>1666000</v>
      </c>
      <c r="Q27" s="26">
        <f t="shared" si="8"/>
        <v>0</v>
      </c>
    </row>
    <row r="28" spans="1:17" s="5" customFormat="1" x14ac:dyDescent="0.3">
      <c r="A28" s="7" t="s">
        <v>41</v>
      </c>
      <c r="B28" s="14">
        <v>27</v>
      </c>
      <c r="C28" s="3" t="s">
        <v>42</v>
      </c>
      <c r="D28" s="3" t="s">
        <v>54</v>
      </c>
      <c r="E28" s="18">
        <v>15</v>
      </c>
      <c r="F28" s="4">
        <v>24710.666666666668</v>
      </c>
      <c r="G28" s="3" t="e">
        <v>#N/A</v>
      </c>
      <c r="H28" s="3"/>
      <c r="I28" s="4">
        <v>20765</v>
      </c>
      <c r="J28" s="9">
        <f t="shared" si="0"/>
        <v>311475</v>
      </c>
      <c r="K28" s="4">
        <f t="shared" si="6"/>
        <v>59180.25</v>
      </c>
      <c r="L28" s="4">
        <v>0</v>
      </c>
      <c r="M28" s="9">
        <f t="shared" si="7"/>
        <v>370655.25</v>
      </c>
      <c r="N28" s="7" t="s">
        <v>72</v>
      </c>
      <c r="O28" s="15" t="e">
        <v>#N/A</v>
      </c>
      <c r="P28" s="3">
        <v>370650</v>
      </c>
      <c r="Q28" s="26">
        <f t="shared" si="8"/>
        <v>-5.25</v>
      </c>
    </row>
    <row r="29" spans="1:17" s="5" customFormat="1" x14ac:dyDescent="0.3">
      <c r="A29" s="7" t="s">
        <v>41</v>
      </c>
      <c r="B29" s="14">
        <v>28</v>
      </c>
      <c r="C29" s="3" t="s">
        <v>42</v>
      </c>
      <c r="D29" s="3" t="s">
        <v>55</v>
      </c>
      <c r="E29" s="18">
        <v>12</v>
      </c>
      <c r="F29" s="4">
        <v>14551.666666666666</v>
      </c>
      <c r="G29" s="3" t="e">
        <v>#N/A</v>
      </c>
      <c r="H29" s="3"/>
      <c r="I29" s="4">
        <v>12228</v>
      </c>
      <c r="J29" s="9">
        <f t="shared" si="0"/>
        <v>146736</v>
      </c>
      <c r="K29" s="4">
        <f t="shared" si="6"/>
        <v>27879.84</v>
      </c>
      <c r="L29" s="4">
        <v>0</v>
      </c>
      <c r="M29" s="9">
        <f t="shared" si="7"/>
        <v>174615.84</v>
      </c>
      <c r="N29" s="7" t="s">
        <v>72</v>
      </c>
      <c r="O29" s="15" t="e">
        <v>#N/A</v>
      </c>
      <c r="P29" s="3">
        <v>174612</v>
      </c>
      <c r="Q29" s="26">
        <f t="shared" si="8"/>
        <v>-3.8399999999965075</v>
      </c>
    </row>
    <row r="30" spans="1:17" s="5" customFormat="1" x14ac:dyDescent="0.3">
      <c r="A30" s="7" t="s">
        <v>41</v>
      </c>
      <c r="B30" s="14">
        <v>29</v>
      </c>
      <c r="C30" s="3" t="s">
        <v>42</v>
      </c>
      <c r="D30" s="3" t="s">
        <v>56</v>
      </c>
      <c r="E30" s="18">
        <v>30</v>
      </c>
      <c r="F30" s="4">
        <v>33938.333333333336</v>
      </c>
      <c r="G30" s="3" t="e">
        <v>#N/A</v>
      </c>
      <c r="H30" s="3"/>
      <c r="I30" s="4">
        <v>28520</v>
      </c>
      <c r="J30" s="9">
        <f t="shared" si="0"/>
        <v>855600</v>
      </c>
      <c r="K30" s="4">
        <f t="shared" si="6"/>
        <v>162564</v>
      </c>
      <c r="L30" s="4">
        <v>0</v>
      </c>
      <c r="M30" s="9">
        <f t="shared" si="7"/>
        <v>1018164</v>
      </c>
      <c r="N30" s="7" t="s">
        <v>72</v>
      </c>
      <c r="O30" s="15" t="e">
        <v>#N/A</v>
      </c>
      <c r="P30" s="3">
        <f>814536+203628</f>
        <v>1018164</v>
      </c>
      <c r="Q30" s="26">
        <f t="shared" si="8"/>
        <v>0</v>
      </c>
    </row>
    <row r="31" spans="1:17" s="5" customFormat="1" x14ac:dyDescent="0.3">
      <c r="A31" s="7" t="s">
        <v>41</v>
      </c>
      <c r="B31" s="14">
        <v>30</v>
      </c>
      <c r="C31" s="3" t="s">
        <v>42</v>
      </c>
      <c r="D31" s="3" t="s">
        <v>57</v>
      </c>
      <c r="E31" s="18">
        <v>3</v>
      </c>
      <c r="F31" s="4">
        <v>144448.5</v>
      </c>
      <c r="G31" s="3" t="e">
        <v>#N/A</v>
      </c>
      <c r="H31" s="3"/>
      <c r="I31" s="4">
        <v>121385</v>
      </c>
      <c r="J31" s="9">
        <f t="shared" si="0"/>
        <v>364155</v>
      </c>
      <c r="K31" s="4">
        <f t="shared" si="6"/>
        <v>69189.45</v>
      </c>
      <c r="L31" s="4">
        <v>0</v>
      </c>
      <c r="M31" s="9">
        <f t="shared" si="7"/>
        <v>433344.45</v>
      </c>
      <c r="N31" s="7" t="s">
        <v>72</v>
      </c>
      <c r="O31" s="15" t="e">
        <v>#N/A</v>
      </c>
      <c r="P31" s="3">
        <v>433344</v>
      </c>
      <c r="Q31" s="26">
        <f t="shared" si="8"/>
        <v>-0.45000000001164153</v>
      </c>
    </row>
    <row r="32" spans="1:17" s="5" customFormat="1" x14ac:dyDescent="0.3">
      <c r="A32" s="7" t="s">
        <v>41</v>
      </c>
      <c r="B32" s="14">
        <v>31</v>
      </c>
      <c r="C32" s="3" t="s">
        <v>42</v>
      </c>
      <c r="D32" s="3" t="s">
        <v>58</v>
      </c>
      <c r="E32" s="18">
        <v>10</v>
      </c>
      <c r="F32" s="4">
        <v>26433.183333333334</v>
      </c>
      <c r="G32" s="3" t="e">
        <v>#N/A</v>
      </c>
      <c r="H32" s="3"/>
      <c r="I32" s="4">
        <v>22213</v>
      </c>
      <c r="J32" s="9">
        <f t="shared" si="0"/>
        <v>222130</v>
      </c>
      <c r="K32" s="4">
        <f t="shared" si="6"/>
        <v>42204.7</v>
      </c>
      <c r="L32" s="4">
        <v>0</v>
      </c>
      <c r="M32" s="9">
        <f t="shared" si="7"/>
        <v>264334.7</v>
      </c>
      <c r="N32" s="7" t="s">
        <v>72</v>
      </c>
      <c r="O32" s="15" t="e">
        <v>#N/A</v>
      </c>
      <c r="P32" s="3">
        <f>132165+132170</f>
        <v>264335</v>
      </c>
      <c r="Q32" s="26">
        <f t="shared" si="8"/>
        <v>0.29999999998835847</v>
      </c>
    </row>
    <row r="33" spans="1:17" s="5" customFormat="1" x14ac:dyDescent="0.3">
      <c r="A33" s="7" t="s">
        <v>41</v>
      </c>
      <c r="B33" s="14">
        <v>32</v>
      </c>
      <c r="C33" s="3" t="s">
        <v>42</v>
      </c>
      <c r="D33" s="3" t="s">
        <v>59</v>
      </c>
      <c r="E33" s="18">
        <v>6</v>
      </c>
      <c r="F33" s="4">
        <v>14750</v>
      </c>
      <c r="G33" s="3" t="e">
        <v>#N/A</v>
      </c>
      <c r="H33" s="3"/>
      <c r="I33" s="4">
        <f>F33/1.19</f>
        <v>12394.957983193277</v>
      </c>
      <c r="J33" s="9">
        <f t="shared" si="0"/>
        <v>74369.747899159658</v>
      </c>
      <c r="K33" s="4">
        <f t="shared" si="6"/>
        <v>14130.252100840335</v>
      </c>
      <c r="L33" s="4">
        <v>0</v>
      </c>
      <c r="M33" s="9">
        <f t="shared" si="7"/>
        <v>88500</v>
      </c>
      <c r="N33" s="7" t="s">
        <v>72</v>
      </c>
      <c r="O33" s="15" t="e">
        <v>#N/A</v>
      </c>
      <c r="P33" s="3">
        <v>88500</v>
      </c>
      <c r="Q33" s="26">
        <f t="shared" si="8"/>
        <v>0</v>
      </c>
    </row>
    <row r="34" spans="1:17" s="5" customFormat="1" x14ac:dyDescent="0.3">
      <c r="A34" s="7" t="s">
        <v>41</v>
      </c>
      <c r="B34" s="14">
        <v>33</v>
      </c>
      <c r="C34" s="3" t="s">
        <v>42</v>
      </c>
      <c r="D34" s="3" t="s">
        <v>60</v>
      </c>
      <c r="E34" s="18">
        <v>3</v>
      </c>
      <c r="F34" s="4">
        <v>2996.6666666666665</v>
      </c>
      <c r="G34" s="3" t="e">
        <v>#N/A</v>
      </c>
      <c r="H34" s="3"/>
      <c r="I34" s="4">
        <v>2518</v>
      </c>
      <c r="J34" s="9">
        <f t="shared" si="0"/>
        <v>7554</v>
      </c>
      <c r="K34" s="4">
        <f t="shared" si="6"/>
        <v>1435.26</v>
      </c>
      <c r="L34" s="4">
        <v>0</v>
      </c>
      <c r="M34" s="9">
        <f t="shared" si="7"/>
        <v>8989.26</v>
      </c>
      <c r="N34" s="7" t="s">
        <v>72</v>
      </c>
      <c r="O34" s="15" t="e">
        <v>#N/A</v>
      </c>
      <c r="P34" s="3">
        <v>8988</v>
      </c>
      <c r="Q34" s="26">
        <f t="shared" si="8"/>
        <v>-1.2600000000002183</v>
      </c>
    </row>
    <row r="35" spans="1:17" s="5" customFormat="1" x14ac:dyDescent="0.3">
      <c r="A35" s="19" t="s">
        <v>41</v>
      </c>
      <c r="B35" s="20">
        <v>34</v>
      </c>
      <c r="C35" s="21" t="s">
        <v>42</v>
      </c>
      <c r="D35" s="21" t="s">
        <v>14</v>
      </c>
      <c r="E35" s="3">
        <v>100</v>
      </c>
      <c r="F35" s="4">
        <v>26649</v>
      </c>
      <c r="G35" s="3" t="e">
        <v>#N/A</v>
      </c>
      <c r="H35" s="3"/>
      <c r="I35" s="4">
        <f>F35/1.08</f>
        <v>24675</v>
      </c>
      <c r="J35" s="9">
        <f t="shared" si="0"/>
        <v>2467500</v>
      </c>
      <c r="K35" s="4">
        <v>0</v>
      </c>
      <c r="L35" s="4">
        <f>J35*8%</f>
        <v>197400</v>
      </c>
      <c r="M35" s="22">
        <f>J35+K35+L35</f>
        <v>2664900</v>
      </c>
      <c r="N35" s="19" t="s">
        <v>71</v>
      </c>
      <c r="O35" s="23">
        <v>26649</v>
      </c>
    </row>
    <row r="36" spans="1:17" s="5" customFormat="1" x14ac:dyDescent="0.3">
      <c r="A36" s="7" t="s">
        <v>61</v>
      </c>
      <c r="B36" s="14">
        <v>35</v>
      </c>
      <c r="C36" s="3" t="s">
        <v>62</v>
      </c>
      <c r="D36" s="3" t="s">
        <v>63</v>
      </c>
      <c r="E36" s="3">
        <v>1</v>
      </c>
      <c r="F36" s="4">
        <v>3083378</v>
      </c>
      <c r="G36" s="3" t="e">
        <v>#N/A</v>
      </c>
      <c r="H36" s="3"/>
      <c r="I36" s="4">
        <f>F36</f>
        <v>3083378</v>
      </c>
      <c r="J36" s="9">
        <f t="shared" si="0"/>
        <v>3083378</v>
      </c>
      <c r="K36" s="4">
        <v>0</v>
      </c>
      <c r="L36" s="4">
        <v>0</v>
      </c>
      <c r="M36" s="9">
        <f>J36+K36+L36</f>
        <v>3083378</v>
      </c>
      <c r="N36" s="7" t="s">
        <v>71</v>
      </c>
      <c r="O36" s="15">
        <v>3083378</v>
      </c>
    </row>
    <row r="37" spans="1:17" s="5" customFormat="1" x14ac:dyDescent="0.3">
      <c r="A37" s="7" t="s">
        <v>64</v>
      </c>
      <c r="B37" s="14">
        <v>36</v>
      </c>
      <c r="C37" s="3" t="s">
        <v>65</v>
      </c>
      <c r="D37" s="3" t="s">
        <v>14</v>
      </c>
      <c r="E37" s="3">
        <v>150</v>
      </c>
      <c r="F37" s="4">
        <v>26649</v>
      </c>
      <c r="G37" s="3" t="s">
        <v>15</v>
      </c>
      <c r="H37" s="3"/>
      <c r="I37" s="4">
        <f>F37/1.08</f>
        <v>24675</v>
      </c>
      <c r="J37" s="9">
        <f t="shared" si="0"/>
        <v>3701250</v>
      </c>
      <c r="K37" s="4">
        <v>0</v>
      </c>
      <c r="L37" s="4">
        <f>J37*8%</f>
        <v>296100</v>
      </c>
      <c r="M37" s="9">
        <f>J37+K37+L37</f>
        <v>3997350</v>
      </c>
      <c r="N37" s="7" t="s">
        <v>71</v>
      </c>
      <c r="O37" s="15">
        <v>26649</v>
      </c>
    </row>
    <row r="38" spans="1:17" s="5" customFormat="1" x14ac:dyDescent="0.3">
      <c r="A38" s="7" t="s">
        <v>64</v>
      </c>
      <c r="B38" s="14">
        <v>37</v>
      </c>
      <c r="C38" s="3" t="s">
        <v>65</v>
      </c>
      <c r="D38" s="3" t="s">
        <v>66</v>
      </c>
      <c r="E38" s="3">
        <v>2</v>
      </c>
      <c r="F38" s="4">
        <v>68250</v>
      </c>
      <c r="G38" s="3" t="e">
        <v>#N/A</v>
      </c>
      <c r="H38" s="3"/>
      <c r="I38" s="4">
        <f>F38</f>
        <v>68250</v>
      </c>
      <c r="J38" s="9">
        <f t="shared" si="0"/>
        <v>136500</v>
      </c>
      <c r="K38" s="4">
        <v>0</v>
      </c>
      <c r="L38" s="4">
        <v>0</v>
      </c>
      <c r="M38" s="9">
        <f t="shared" ref="M38" si="9">J38+K38+L38</f>
        <v>136500</v>
      </c>
      <c r="N38" s="7"/>
      <c r="O38" s="15" t="e">
        <v>#N/A</v>
      </c>
      <c r="Q38" s="16">
        <f t="shared" ref="Q38:Q39" si="10">+P38-M38</f>
        <v>-136500</v>
      </c>
    </row>
    <row r="39" spans="1:17" s="5" customFormat="1" x14ac:dyDescent="0.3">
      <c r="A39" s="7" t="s">
        <v>64</v>
      </c>
      <c r="B39" s="14">
        <v>38</v>
      </c>
      <c r="C39" s="3" t="s">
        <v>65</v>
      </c>
      <c r="D39" s="3" t="s">
        <v>67</v>
      </c>
      <c r="E39" s="18">
        <v>300</v>
      </c>
      <c r="F39" s="4">
        <v>100</v>
      </c>
      <c r="G39" s="3" t="e">
        <v>#N/A</v>
      </c>
      <c r="H39" s="3" t="s">
        <v>68</v>
      </c>
      <c r="I39" s="4">
        <f>F39/1.19</f>
        <v>84.033613445378151</v>
      </c>
      <c r="J39" s="9">
        <v>25200</v>
      </c>
      <c r="K39" s="4">
        <f>J39*19%</f>
        <v>4788</v>
      </c>
      <c r="L39" s="4">
        <v>0</v>
      </c>
      <c r="M39" s="9">
        <f>J39+K39+L39</f>
        <v>29988</v>
      </c>
      <c r="N39" s="7" t="s">
        <v>72</v>
      </c>
      <c r="O39" s="15" t="e">
        <v>#N/A</v>
      </c>
      <c r="P39" s="3">
        <v>30000</v>
      </c>
      <c r="Q39" s="26">
        <f t="shared" si="10"/>
        <v>12</v>
      </c>
    </row>
    <row r="40" spans="1:17" ht="16.2" x14ac:dyDescent="0.45">
      <c r="J40" s="2">
        <f>SUM(J2:J39)</f>
        <v>60424063.873949572</v>
      </c>
      <c r="K40" s="2">
        <f>SUM(K2:K39)</f>
        <v>3569807.7560504191</v>
      </c>
      <c r="L40" s="2">
        <f>SUM(L2:L39)</f>
        <v>2033220</v>
      </c>
      <c r="M40" s="2">
        <f>SUM(M2:M39)</f>
        <v>66027091.630000018</v>
      </c>
    </row>
  </sheetData>
  <autoFilter ref="A1:O40" xr:uid="{85D5E70C-0183-4177-9B83-F1A55D366EE3}"/>
  <pageMargins left="0.70866141732283472" right="0.70866141732283472" top="0.74803149606299213" bottom="0.74803149606299213" header="0.31496062992125984" footer="0.31496062992125984"/>
  <pageSetup scale="60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desglose factura Nov2025</vt:lpstr>
      <vt:lpstr>'desglose factura Nov2025'!Área_de_impresión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Facturación</dc:creator>
  <cp:lastModifiedBy>Jairo Rodriguez</cp:lastModifiedBy>
  <cp:lastPrinted>2026-03-13T23:10:29Z</cp:lastPrinted>
  <dcterms:created xsi:type="dcterms:W3CDTF">2026-03-09T16:59:15Z</dcterms:created>
  <dcterms:modified xsi:type="dcterms:W3CDTF">2026-03-17T20:26:44Z</dcterms:modified>
</cp:coreProperties>
</file>