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14"/>
  <workbookPr defaultThemeVersion="166925"/>
  <mc:AlternateContent xmlns:mc="http://schemas.openxmlformats.org/markup-compatibility/2006">
    <mc:Choice Requires="x15">
      <x15ac:absPath xmlns:x15ac="http://schemas.microsoft.com/office/spreadsheetml/2010/11/ac" url="/Users/hillaryvallejo/Library/CloudStorage/GoogleDrive-vallejohillary95@gmail.com/Mi unidad/2026/SDE/PROCESOS/092 - PRESUPUESTOS /10. CONVENIO DE ASOCIACION COMUNAS 14,15 CORREGIMIENTOS NAVARRO Y CASTILLA/"/>
    </mc:Choice>
  </mc:AlternateContent>
  <xr:revisionPtr revIDLastSave="0" documentId="8_{9618DFEC-E2A2-5F40-98A3-1CB8C630BF96}" xr6:coauthVersionLast="47" xr6:coauthVersionMax="47" xr10:uidLastSave="{00000000-0000-0000-0000-000000000000}"/>
  <bookViews>
    <workbookView xWindow="0" yWindow="660" windowWidth="29400" windowHeight="16980" xr2:uid="{3FB4378C-0C2A-491A-979C-A56BA1399D5B}"/>
  </bookViews>
  <sheets>
    <sheet name="Aporte V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52" i="1" l="1"/>
  <c r="K52" i="1"/>
  <c r="J52" i="1"/>
  <c r="I52" i="1"/>
  <c r="L35" i="1"/>
  <c r="L76" i="1"/>
  <c r="L73" i="1"/>
  <c r="K73" i="1"/>
  <c r="J73" i="1"/>
  <c r="I73" i="1"/>
  <c r="K70" i="1"/>
  <c r="J70" i="1"/>
  <c r="I70" i="1"/>
  <c r="L70" i="1"/>
  <c r="L67" i="1"/>
  <c r="L65" i="1"/>
  <c r="L62" i="1"/>
  <c r="L55" i="1"/>
  <c r="K49" i="1"/>
  <c r="J49" i="1"/>
  <c r="I49" i="1"/>
  <c r="L49" i="1"/>
  <c r="L46" i="1"/>
  <c r="L44" i="1"/>
  <c r="L41" i="1"/>
  <c r="L32" i="1"/>
  <c r="K32" i="1"/>
  <c r="J32" i="1"/>
  <c r="I32" i="1"/>
  <c r="K29" i="1"/>
  <c r="J29" i="1"/>
  <c r="I29" i="1"/>
  <c r="L29" i="1"/>
  <c r="L26" i="1"/>
  <c r="L24" i="1"/>
  <c r="L21" i="1"/>
  <c r="L15" i="1"/>
  <c r="L12" i="1"/>
  <c r="K12" i="1"/>
  <c r="J12" i="1"/>
  <c r="I12" i="1"/>
  <c r="L9" i="1"/>
  <c r="L7" i="1"/>
  <c r="L4" i="1"/>
  <c r="G76" i="1"/>
  <c r="F73" i="1"/>
  <c r="G73" i="1" s="1"/>
  <c r="F70" i="1"/>
  <c r="G70" i="1" s="1"/>
  <c r="G67" i="1"/>
  <c r="G65" i="1"/>
  <c r="G62" i="1"/>
  <c r="G55" i="1"/>
  <c r="F52" i="1"/>
  <c r="G52" i="1" s="1"/>
  <c r="F49" i="1"/>
  <c r="G49" i="1" s="1"/>
  <c r="G46" i="1"/>
  <c r="G44" i="1"/>
  <c r="G41" i="1"/>
  <c r="G59" i="1" s="1"/>
  <c r="G35" i="1"/>
  <c r="G32" i="1"/>
  <c r="F29" i="1"/>
  <c r="G29" i="1" s="1"/>
  <c r="G26" i="1"/>
  <c r="G24" i="1"/>
  <c r="G21" i="1"/>
  <c r="G15" i="1"/>
  <c r="G12" i="1"/>
  <c r="G9" i="1"/>
  <c r="G7" i="1"/>
  <c r="G4" i="1"/>
  <c r="G18" i="1" s="1"/>
  <c r="G80" i="1" l="1"/>
  <c r="G38" i="1"/>
  <c r="G81" i="1" l="1"/>
</calcChain>
</file>

<file path=xl/sharedStrings.xml><?xml version="1.0" encoding="utf-8"?>
<sst xmlns="http://schemas.openxmlformats.org/spreadsheetml/2006/main" count="166" uniqueCount="69">
  <si>
    <t xml:space="preserve">APORTE MINIMO </t>
  </si>
  <si>
    <t>Fortalecimiento empresarial a las microempresas y micronegocios de la comuna 14 de Santiago de Cali - BP-26005954</t>
  </si>
  <si>
    <t>Ítem</t>
  </si>
  <si>
    <t>Actividad</t>
  </si>
  <si>
    <t>Actividades detalladas</t>
  </si>
  <si>
    <t>Indicador</t>
  </si>
  <si>
    <t>Cantidad</t>
  </si>
  <si>
    <t>Valor Unitario que ofrece la ESAL</t>
  </si>
  <si>
    <t>Valor Total actividad que ofrece la ESAL</t>
  </si>
  <si>
    <t>1.1.1</t>
  </si>
  <si>
    <t>Realizar proceso de convocatoria, inscripción, selección y caracterización de beneficiarios de la comuna 14</t>
  </si>
  <si>
    <t xml:space="preserve">Realizar sesiones presenciales y virtuales de inscripción, permitiendo una evaluación y selección de beneficiarios con la respectiva caracterización, diligenciamiento de la ficha DUB por cada seleccionado y la actualización en tiempo real de una base de datos dinámica en Excel, Google Forms o Google Sheets con cada persona inscrita. El proceso de selección de los beneficiarios deberá incluir la presentación tipo picht y visitas de verificación de la existencia de las unidades productivas. </t>
  </si>
  <si>
    <t>Número</t>
  </si>
  <si>
    <t>ALCANCE DEL APORTE:</t>
  </si>
  <si>
    <t>El asociado deberá aportar, al proceso de selección tipo pitch jornadas adicionales, con sus respectivos equipamientos técnicos y humanos, necesarios para esta actividad</t>
  </si>
  <si>
    <t>Una vez seleccionados los beneficiarios mediante el proceso de presentación tipo pitch, el asociado deberá realizar visitas de verificación en campo para comprobar la existencia y operatividad de las unidades productivas. Estas visitas deberán evidenciarse en herramientas institucionales de Planeación Distrital como el SAUL (Sistema Automatizado en Línea) y el Geovisor IDESC (Infraestructura de Datos Espaciales de Santiago de Cali).</t>
  </si>
  <si>
    <t>1.1.2</t>
  </si>
  <si>
    <t>Realizar acompañamiento técnico empresarial que permita el fortalecimiento de los emprendedores y empresarios en diferentes temas empresariales de la comuna 14</t>
  </si>
  <si>
    <t>Realizar formación en Plan de Negocios Nivel, para los 100 emprendedores, distribuidos en 4 grupos de 25 personas cada uno, cada grupo participará en 5 sesiones presenciales de 4 horas, completando un total de 20 horas de capacitación por grupo. Al finalizar la formación, los emprendedores habrán desarrollado un sólido entendimiento de su modelo de negocios y habrán creado su propio plan y modelo de negocios plasmado en el Lienzo Lean Canvas.</t>
  </si>
  <si>
    <t>Horas</t>
  </si>
  <si>
    <t>El asociado deberá brindar una hora y media (1,5) horas de asesoria empresarial a cada beneficiario para la estructuración del plan de compras de su unidad productiva, el cual incluye la identificación de insumos y equipos a solicitar. Esta actividad tiene el propósito de fortalecer y potenciar su formación en la elaboración del plan de negocio</t>
  </si>
  <si>
    <t>1.1.3</t>
  </si>
  <si>
    <t>Suministrar insumos para el desarrollo productivo de las unidades económicas de los beneficiarios del proyecto de la comuna 14</t>
  </si>
  <si>
    <t>Suministrar insumos y/o herramientas  para cada una de las unidades productivas seleccionadas de acuerdo a las necesidades o requerimientos evidenciados en la caracterización y asesoría.</t>
  </si>
  <si>
    <t>Numero</t>
  </si>
  <si>
    <t>El asociado debera suministrar apoyo logístico para la realización de eventos públicos de entrega de insumos a los beneficiarios del proyecto, incluyendo el alquiler de espacio, sillas, mesas y sonido, así como la provisión de refrigerios y certificados</t>
  </si>
  <si>
    <t>Suministrar logística de transporte para la entrega de  insumos  a los beneficiarios de las unidades productivas</t>
  </si>
  <si>
    <t xml:space="preserve">Numero </t>
  </si>
  <si>
    <t>El asociado deberá complementar y fortalecer las actividades logísticas de transporte para la entrega de insumos a los 100 beneficiarios de las unidades productivas</t>
  </si>
  <si>
    <t>Fortalecimiento empresarial a las microempresas y micronegocios con enfoque diferencial y de género de la de la comuna 15 de Santiago de Cali - BP-26005531</t>
  </si>
  <si>
    <t>Realizar proceso de convocatoria, inscripción, selección y caracterización de beneficiarios de la comuna 15</t>
  </si>
  <si>
    <t>Realizar sesiones presenciales y virtuales de inscripción, permitiendo una evaluación y selección de beneficiarios con la respectiva caracterización, diligenciamiento de la ficha DUB por cada seleccionado y la actualización en tiempo real de una base de datos dinámica en Excel, Google Forms o Google Sheets con cada persona beneficiaria. El proceso de selección de los beneficiarios  deberá incluir la presentacion tipo pitch y visitas de verificacion de la existencia de las unidades productivas.</t>
  </si>
  <si>
    <t>Realizar acompañamiento técnico y empresarial a las microempresas y micronegocios de la comuna 15</t>
  </si>
  <si>
    <t>Realizar formación en Plan de Negocios dirigida a 150 emprendedores, distribuidos en seis (6) grupos: cada grupo de 25 personas. Cada grupo participará en cinco (5) sesiones presenciales de cuatro (4) horas cada una, completando un total de veinte (20) horas de capacitación por grupo. Al finalizar la formación, los emprendedores habrán desarrollado un sólido entendimiento de su modelo de negocio y habrán construido su propio plan, estructurado mediante el Lienzo Lean Canvas</t>
  </si>
  <si>
    <t>Realizar formación en Mercadeo, ventas, marketing digital y Medios de Pago Digitales dirigida a 150 emprendedores, distribuidos en seis (6) grupos: cada grupo de 25. Cada grupo participará en cinco (5) sesiones presenciales de cuatro (4) horas cada una, completando un total de veinte (20) horas de capacitación por grupo. Esta formación permitirá a los emprendedores comprender y aplicar conceptos clave de mercadeo, ventas y medios de pago digitales, con el propósito de mejorar la comercialización de sus productos y servicios. Al finalizar el curso, se espera que cada emprendedor haya desarrollado su propia estrategia de marketing digital, utilizando herramientas como Marketplace e Instagram Shopping.</t>
  </si>
  <si>
    <t>Suministrar insumos para el desarrollo productivo de las unidades económicas de la comuna 15</t>
  </si>
  <si>
    <t>Suministrar insumos a cada una de las 150 unidades productivas seleccionadas, de acuerdo con las necesidades y requerimientos identificados durante el proceso de caracterización y asesoría técnica, los cuales serán entregados en un evento público</t>
  </si>
  <si>
    <t>Suministrar la logística de transporte requerida para trasladar los insumos de cada una de las unidades productivas seleccionadas hasta el lugar del evento público donde serán entregados a los beneficiarios</t>
  </si>
  <si>
    <t>El asociado deberá complementar y fortalecer las actividades logísticas de transporte para la entrega de insumos a los 150 beneficiarios de las unidades productivas</t>
  </si>
  <si>
    <t>Fortalecimiento empresarial a las microempresas y micronegocios del corregimiento Navarro de Santiago de Cali - BP-26005517</t>
  </si>
  <si>
    <t>Realizar proceso de convocatoria, inscripción, selección y caracterización de beneficiarios del corregimiento de Navarro</t>
  </si>
  <si>
    <t>Realizar sesiones presenciales y virtuales de inscripción, permitiendo una evaluación y selección de beneficiarios con la respectiva caracterización, diligenciamiento de la ficha DUB por cada seleccionado y la actualización en tiempo real de una base de datos dinámica en Excel, Google Forms o Google Sheets con cada persona beneficiaria. El proceso de selección de los beneficiarios deberá incluir la presentación tipo pitch y visitas de verificación de la existencia de las unidades productivas</t>
  </si>
  <si>
    <t>Realizar acompañamiento técnico y empresarial a las microempresas y micronegocios del corregimiento de Navarro</t>
  </si>
  <si>
    <t>Realizar formación en Plan de Negocios dirigida a 50 emprendedores, distribuidos en tres (3) grupos. Cada grupo participará en cuatro (4) sesiones presenciales de cuatro (4) horas cada una, completando un total de dieciséis (16) horas de capacitación por grupo. Al finalizar la formación, los emprendedores habrán desarrollado un sólido entendimiento de su modelo de negocio y habrán construido su propio plan, estructurado mediante el Lienzo Lean Canvas.</t>
  </si>
  <si>
    <t>Realizar formación de Mercadeo, ventas, marketing digital y Medios de Pago Digitales dirigida a 50 emprendedores, distribuidos en tres (3) grupos. Cada grupo participará en cuatro (4) sesiones presenciales de cuatro (4) horas cada una, completando un total de dieciséis (16) horas de capacitación por grupo. Esta formación permitirá a los emprendedores comprender y aplicar conceptos clave de mercadeo, ventas y medios de pago digitales, con el propósito de mejorar la comercialización de sus productos y servicios. Al finalizar el curso, se espera que cada emprendedor haya desarrollado su propia estrategia de marketing digital, utilizando herramientas como Marketplace e Instagram Shopping.</t>
  </si>
  <si>
    <t>Suministrar insumos para el desarrollo productivo de las unidades económicas del corregimiento de Navarro</t>
  </si>
  <si>
    <t xml:space="preserve">Suministrar insumos a cada una de las 50 unidades productivas seleccionadas, de acuerdo con las necesidades y requerimientos identificados durante el proceso de caracterización y asesoría técnica, los cuales serán entregados en un evento público. </t>
  </si>
  <si>
    <t>El asociado deberá suminsirar la logística de transporte necesaria para la entrega de  insumos  a los 50 beneficiarios de las unidades productivas</t>
  </si>
  <si>
    <t>Fortalecimiento empresarial a las microempresas y micronegocios del corregimiento de La Castilla de Santiago de Cali - BP-26005513</t>
  </si>
  <si>
    <t>Realizar proceso de convocatoria, inscripción, selección y caracterización de beneficiarios del corregimiento La Castilla</t>
  </si>
  <si>
    <t>Realizar sesiones presenciales y virtuales de inscripción, permitiendo una evaluación y selección de beneficiarios con la respectiva caracterización, diligenciamiento de la ficha DUB por cada seleccionado y la actualización en tiempo real de una base de datos dinámica en Excel, Google Forms o Google Sheets con cada persona inscrita. El proceso de selección de los beneficiarios  deberá incluir la presentacion tipo pitch y visitas de verificacion de la existencia de las unidades productivas.</t>
  </si>
  <si>
    <t>Realizar acompañamiento técnico y empresarial a las microempresas y micronegocios del corregimiento La Castilla</t>
  </si>
  <si>
    <t>Realizar formación en Plan de Negocios para 50 emprendedores, distribuidos en 2 grupos de 25 personas,  cada grupo participará en 4 sesiones presenciales de 4 horas cada una, completando un total de 16 horas de capacitación por grupo. Al finalizar la formación, los emprendedores habrán desarrollado un sólido entendimiento de su modelo de negocios y habrán creado su propio plan y modelo de negocios plasmado en el Lienzo Lean Canvas.</t>
  </si>
  <si>
    <t>Realizar formación de Mercadeo y ventas, Marketing Digital y Medios de Pago Digitales para 50 emprendedores, distribuidos en 2 grupos de 25 personas,  cada grupo participará en 4 sesiones presenciales de 4 horas cada una, completando un total de 16 horas de capacitación por grupo. Esta formación permitirá a los emprendedores comprender y aplicar conceptos clave de mercadeo, ventas y medios de pago digitales, mejorando así la comercialización de sus productos y servicios. Al finalizar el curso, se espera que cada emprendedor desarrolle su estrategia de marketin digital a través de market place e instagram shopping.</t>
  </si>
  <si>
    <t>Suministrar insumos para el desarrollo productivo de las unidades económicas del corregimiento La Castilla</t>
  </si>
  <si>
    <t xml:space="preserve">Suministrar insumos para cada una de las 50 unidades productivas seleccionadas de acuerdo a las necesidades o requerimientos evidenciados en la caracterización y asesoría. </t>
  </si>
  <si>
    <t>suministrar logística de transporte para la entrega de los insumos para los beneficiarios de las unidades productivas</t>
  </si>
  <si>
    <t>El asociado deberá complementar y fortalecer las actividades logísticas de transporte para la entrega de insumos a los 50 beneficiarios de las unidades productivas</t>
  </si>
  <si>
    <t>Aporte Minimo</t>
  </si>
  <si>
    <t>Total Comuna 14</t>
  </si>
  <si>
    <t>Total comuna 15</t>
  </si>
  <si>
    <t>Total Corregimiento Navarro</t>
  </si>
  <si>
    <t>Total Corregimiento La Castilla</t>
  </si>
  <si>
    <t>COTIZACION 1</t>
  </si>
  <si>
    <t>COTIZACION 2</t>
  </si>
  <si>
    <t>COTIZACION 3</t>
  </si>
  <si>
    <t>VALOR PROMEDIO</t>
  </si>
  <si>
    <r>
      <t xml:space="preserve">El asociado debera suministrar apoyo logístico para la realización de eventos públicos de entrega de insumos a los beneficiarios del proyecto, incluyendo el alquiler de espacio, sillas, mesas y sonido, así como la provisión de refrigerios y certificados
</t>
    </r>
    <r>
      <rPr>
        <b/>
        <i/>
        <sz val="8"/>
        <color theme="1"/>
        <rFont val="Calibri"/>
        <family val="2"/>
        <scheme val="minor"/>
      </rPr>
      <t>Nota: Esta actividad se le estima valor con respecto a los beneficiarios esperados para el respectivo proyecto</t>
    </r>
  </si>
  <si>
    <r>
      <t xml:space="preserve">El asociado debera realizar una (1) feria comercial que
permita visibilizar los productos, servicios y las capacidades de las unidades productivas del proyecto, incluye la convocatoria, coordinación y el montaje logístico necesario para su realización, garantizando las condiciones adecuadas para la exhibición y comercialización de los productos de los beneficiarios
</t>
    </r>
    <r>
      <rPr>
        <b/>
        <i/>
        <sz val="8"/>
        <color theme="1"/>
        <rFont val="Calibri"/>
        <family val="2"/>
        <scheme val="minor"/>
      </rPr>
      <t>Nota: Esta actividad se le estima valor con respecto a los beneficiarios esperados para el respectivo proyecto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</si>
</sst>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quot;$&quot;* #,##0.00_-;_-&quot;$&quot;* &quot;-&quot;??_-;_-@_-"/>
    <numFmt numFmtId="164" formatCode="_-&quot;$&quot;\ * #,##0.00_-;\-&quot;$&quot;\ * #,##0.00_-;_-&quot;$&quot;\ * &quot;-&quot;??_-;_-@_-"/>
    <numFmt numFmtId="165" formatCode="_-* #,##0.0\ _€_-;\-* #,##0.0\ _€_-;_-* &quot;-&quot;??\ _€_-;_-@_-"/>
    <numFmt numFmtId="166" formatCode="[$$-240A]\ #,##0.0"/>
    <numFmt numFmtId="167" formatCode="_-* #,##0\ _€_-;\-* #,##0\ _€_-;_-* &quot;-&quot;??\ _€_-;_-@_-"/>
    <numFmt numFmtId="169" formatCode="_-&quot;$&quot;\ * #,##0_-;\-&quot;$&quot;\ * #,##0_-;_-&quot;$&quot;\ * &quot;-&quot;??_-;_-@_-"/>
    <numFmt numFmtId="170" formatCode="_-* #,##0.0_-;\-* #,##0.0_-;_-* &quot;-&quot;?_-;_-@_-"/>
  </numFmts>
  <fonts count="10" x14ac:knownFonts="1">
    <font>
      <sz val="11"/>
      <color theme="1"/>
      <name val="Calibri"/>
      <family val="2"/>
      <scheme val="minor"/>
    </font>
    <font>
      <sz val="11"/>
      <color theme="1"/>
      <name val="Calibri"/>
      <family val="2"/>
      <scheme val="minor"/>
    </font>
    <font>
      <b/>
      <sz val="8"/>
      <color theme="1"/>
      <name val="Calibri"/>
      <family val="2"/>
      <scheme val="minor"/>
    </font>
    <font>
      <sz val="8"/>
      <color theme="1"/>
      <name val="Calibri"/>
      <family val="2"/>
      <scheme val="minor"/>
    </font>
    <font>
      <b/>
      <sz val="9"/>
      <color theme="1"/>
      <name val="Calibri"/>
      <family val="2"/>
      <scheme val="minor"/>
    </font>
    <font>
      <sz val="9"/>
      <color theme="1"/>
      <name val="Calibri"/>
      <family val="2"/>
      <scheme val="minor"/>
    </font>
    <font>
      <b/>
      <sz val="8"/>
      <color rgb="FF000000"/>
      <name val="Calibri"/>
      <family val="2"/>
      <scheme val="minor"/>
    </font>
    <font>
      <sz val="8"/>
      <color rgb="FF000000"/>
      <name val="Calibri"/>
      <family val="2"/>
      <scheme val="minor"/>
    </font>
    <font>
      <sz val="8"/>
      <color rgb="FFFF0000"/>
      <name val="Calibri"/>
      <family val="2"/>
      <scheme val="minor"/>
    </font>
    <font>
      <b/>
      <i/>
      <sz val="8"/>
      <color theme="1"/>
      <name val="Calibri"/>
      <family val="2"/>
      <scheme val="minor"/>
    </font>
  </fonts>
  <fills count="6">
    <fill>
      <patternFill patternType="none"/>
    </fill>
    <fill>
      <patternFill patternType="gray125"/>
    </fill>
    <fill>
      <patternFill patternType="solid">
        <fgColor theme="2"/>
        <bgColor indexed="64"/>
      </patternFill>
    </fill>
    <fill>
      <patternFill patternType="solid">
        <fgColor rgb="FFBFBFBF"/>
        <bgColor indexed="64"/>
      </patternFill>
    </fill>
    <fill>
      <patternFill patternType="solid">
        <fgColor theme="0"/>
        <bgColor indexed="64"/>
      </patternFill>
    </fill>
    <fill>
      <patternFill patternType="solid">
        <fgColor theme="9" tint="0.79998168889431442"/>
        <bgColor indexed="64"/>
      </patternFill>
    </fill>
  </fills>
  <borders count="1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52">
    <xf numFmtId="0" fontId="0" fillId="0" borderId="0" xfId="0"/>
    <xf numFmtId="0" fontId="3" fillId="0" borderId="0" xfId="0" applyFont="1" applyAlignment="1">
      <alignment horizontal="center" vertical="center"/>
    </xf>
    <xf numFmtId="0" fontId="5" fillId="0" borderId="0" xfId="0" applyFont="1" applyAlignment="1">
      <alignment horizontal="center" vertical="center"/>
    </xf>
    <xf numFmtId="0" fontId="6" fillId="3" borderId="4" xfId="0" applyFont="1" applyFill="1" applyBorder="1" applyAlignment="1">
      <alignment horizontal="center" vertical="center" wrapText="1"/>
    </xf>
    <xf numFmtId="0" fontId="7" fillId="0" borderId="4" xfId="0" applyFont="1" applyBorder="1" applyAlignment="1">
      <alignment horizontal="center" vertical="center" wrapText="1"/>
    </xf>
    <xf numFmtId="0" fontId="3" fillId="0" borderId="4" xfId="0" applyFont="1" applyBorder="1" applyAlignment="1">
      <alignment horizontal="center" vertical="center" wrapText="1"/>
    </xf>
    <xf numFmtId="164" fontId="6" fillId="0" borderId="0" xfId="1" applyFont="1" applyBorder="1" applyAlignment="1">
      <alignment horizontal="center" vertical="center" wrapText="1"/>
    </xf>
    <xf numFmtId="10" fontId="3" fillId="0" borderId="0" xfId="2" applyNumberFormat="1" applyFont="1" applyAlignment="1">
      <alignment horizontal="center" vertical="center"/>
    </xf>
    <xf numFmtId="0" fontId="3" fillId="0" borderId="0" xfId="0" applyFont="1"/>
    <xf numFmtId="166" fontId="3" fillId="0" borderId="0" xfId="0" applyNumberFormat="1" applyFont="1"/>
    <xf numFmtId="10" fontId="3" fillId="0" borderId="0" xfId="2" applyNumberFormat="1" applyFont="1" applyAlignment="1">
      <alignment horizontal="center"/>
    </xf>
    <xf numFmtId="167" fontId="2" fillId="0" borderId="0" xfId="0" applyNumberFormat="1" applyFont="1" applyAlignment="1">
      <alignment vertical="center"/>
    </xf>
    <xf numFmtId="0" fontId="3" fillId="5" borderId="0" xfId="0" applyFont="1" applyFill="1" applyAlignment="1">
      <alignment horizontal="center" vertical="center"/>
    </xf>
    <xf numFmtId="0" fontId="7" fillId="0" borderId="4" xfId="0" applyFont="1" applyBorder="1" applyAlignment="1">
      <alignment horizontal="center" vertical="center" wrapText="1"/>
    </xf>
    <xf numFmtId="164" fontId="7" fillId="0" borderId="4" xfId="1" applyFont="1" applyBorder="1" applyAlignment="1">
      <alignment horizontal="center" vertical="center" wrapText="1"/>
    </xf>
    <xf numFmtId="164" fontId="7" fillId="4" borderId="4" xfId="1"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7" xfId="0" applyFont="1" applyBorder="1" applyAlignment="1">
      <alignment horizontal="center" vertical="center" wrapText="1"/>
    </xf>
    <xf numFmtId="0" fontId="6" fillId="0" borderId="6" xfId="0" applyFont="1" applyBorder="1" applyAlignment="1">
      <alignment horizontal="center" vertical="center" wrapText="1"/>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6" xfId="0" applyFont="1" applyBorder="1" applyAlignment="1">
      <alignment horizontal="center" vertical="center" wrapText="1"/>
    </xf>
    <xf numFmtId="0" fontId="4" fillId="2" borderId="4" xfId="0" applyFont="1" applyFill="1" applyBorder="1" applyAlignment="1">
      <alignment horizontal="center" vertical="center"/>
    </xf>
    <xf numFmtId="164" fontId="7" fillId="4" borderId="5" xfId="1" applyFont="1" applyFill="1" applyBorder="1" applyAlignment="1">
      <alignment horizontal="center" vertical="center" wrapText="1"/>
    </xf>
    <xf numFmtId="164" fontId="7" fillId="4" borderId="6" xfId="1" applyFont="1" applyFill="1" applyBorder="1" applyAlignment="1">
      <alignment horizontal="center" vertical="center" wrapText="1"/>
    </xf>
    <xf numFmtId="0" fontId="4" fillId="2" borderId="4" xfId="0" applyFont="1" applyFill="1" applyBorder="1" applyAlignment="1">
      <alignment horizontal="center" vertical="center" wrapText="1"/>
    </xf>
    <xf numFmtId="164" fontId="7" fillId="0" borderId="5" xfId="1" applyFont="1" applyBorder="1" applyAlignment="1">
      <alignment horizontal="center" vertical="center" wrapText="1"/>
    </xf>
    <xf numFmtId="164" fontId="7" fillId="0" borderId="6" xfId="1" applyFont="1" applyBorder="1" applyAlignment="1">
      <alignment horizontal="center" vertical="center" wrapText="1"/>
    </xf>
    <xf numFmtId="0" fontId="7" fillId="4" borderId="4"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3" fillId="0" borderId="8" xfId="0" applyFont="1" applyBorder="1" applyAlignment="1">
      <alignment horizontal="center" vertical="center"/>
    </xf>
    <xf numFmtId="0" fontId="6" fillId="0" borderId="9" xfId="0" applyFont="1" applyBorder="1" applyAlignment="1">
      <alignment horizontal="center" vertical="center" wrapText="1"/>
    </xf>
    <xf numFmtId="0" fontId="2" fillId="0" borderId="4" xfId="0" applyFont="1" applyBorder="1" applyAlignment="1">
      <alignment horizontal="center" vertical="center"/>
    </xf>
    <xf numFmtId="164" fontId="2" fillId="0" borderId="4" xfId="0" applyNumberFormat="1" applyFont="1" applyBorder="1" applyAlignment="1">
      <alignment horizontal="center" vertical="center"/>
    </xf>
    <xf numFmtId="0" fontId="3" fillId="0" borderId="4" xfId="0" applyFont="1" applyBorder="1" applyAlignment="1">
      <alignment horizontal="center" vertical="center"/>
    </xf>
    <xf numFmtId="164" fontId="3" fillId="0" borderId="4" xfId="0" applyNumberFormat="1" applyFont="1" applyBorder="1" applyAlignment="1">
      <alignment horizontal="center" vertical="center"/>
    </xf>
    <xf numFmtId="0" fontId="3" fillId="0" borderId="0" xfId="0" applyFont="1" applyBorder="1" applyAlignment="1">
      <alignment horizontal="center" vertical="center"/>
    </xf>
    <xf numFmtId="0" fontId="3" fillId="5" borderId="4" xfId="0" applyFont="1" applyFill="1" applyBorder="1" applyAlignment="1">
      <alignment horizontal="center" vertical="center"/>
    </xf>
    <xf numFmtId="165" fontId="2" fillId="0" borderId="4" xfId="0" applyNumberFormat="1" applyFont="1" applyBorder="1" applyAlignment="1">
      <alignment vertical="center"/>
    </xf>
    <xf numFmtId="169" fontId="3" fillId="0" borderId="4" xfId="1" applyNumberFormat="1" applyFont="1" applyBorder="1" applyAlignment="1">
      <alignment horizontal="center" vertical="center"/>
    </xf>
    <xf numFmtId="169" fontId="5" fillId="0" borderId="4" xfId="1" applyNumberFormat="1" applyFont="1" applyBorder="1" applyAlignment="1">
      <alignment horizontal="center" vertical="center"/>
    </xf>
    <xf numFmtId="169" fontId="7" fillId="0" borderId="4" xfId="1" applyNumberFormat="1" applyFont="1" applyBorder="1" applyAlignment="1">
      <alignment horizontal="center" vertical="center" wrapText="1"/>
    </xf>
    <xf numFmtId="169" fontId="7" fillId="4" borderId="4" xfId="1" applyNumberFormat="1" applyFont="1" applyFill="1" applyBorder="1" applyAlignment="1">
      <alignment horizontal="center" vertical="center" wrapText="1"/>
    </xf>
    <xf numFmtId="0" fontId="8" fillId="0" borderId="8" xfId="0" applyFont="1" applyBorder="1" applyAlignment="1">
      <alignment horizontal="center" vertical="center"/>
    </xf>
    <xf numFmtId="164" fontId="8" fillId="0" borderId="8" xfId="1" applyFont="1" applyBorder="1" applyAlignment="1">
      <alignment horizontal="center" vertical="center"/>
    </xf>
    <xf numFmtId="44" fontId="3" fillId="0" borderId="8" xfId="0" applyNumberFormat="1" applyFont="1" applyBorder="1" applyAlignment="1">
      <alignment horizontal="center" vertical="center"/>
    </xf>
    <xf numFmtId="169" fontId="3" fillId="0" borderId="6" xfId="1" applyNumberFormat="1" applyFont="1" applyBorder="1" applyAlignment="1">
      <alignment horizontal="center" vertical="center"/>
    </xf>
    <xf numFmtId="169" fontId="3" fillId="0" borderId="4" xfId="0" applyNumberFormat="1" applyFont="1" applyBorder="1" applyAlignment="1">
      <alignment horizontal="center" vertical="center"/>
    </xf>
    <xf numFmtId="170" fontId="3" fillId="0" borderId="0" xfId="0" applyNumberFormat="1" applyFont="1" applyAlignment="1">
      <alignment horizontal="center" vertical="center"/>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7019AC-30B1-43F3-8ED6-1E393745CFA4}">
  <dimension ref="A1:L85"/>
  <sheetViews>
    <sheetView tabSelected="1" topLeftCell="A67" zoomScale="115" zoomScaleNormal="115" workbookViewId="0">
      <selection activeCell="F76" sqref="F76:F79"/>
    </sheetView>
  </sheetViews>
  <sheetFormatPr baseColWidth="10" defaultColWidth="11.5" defaultRowHeight="11" x14ac:dyDescent="0.2"/>
  <cols>
    <col min="1" max="1" width="4" style="1" bestFit="1" customWidth="1"/>
    <col min="2" max="2" width="14.83203125" style="1" customWidth="1"/>
    <col min="3" max="3" width="48.5" style="1" customWidth="1"/>
    <col min="4" max="4" width="7.5" style="1" bestFit="1" customWidth="1"/>
    <col min="5" max="5" width="7.1640625" style="1" bestFit="1" customWidth="1"/>
    <col min="6" max="7" width="11.83203125" style="1" customWidth="1"/>
    <col min="8" max="16384" width="11.5" style="1"/>
  </cols>
  <sheetData>
    <row r="1" spans="1:12" x14ac:dyDescent="0.2">
      <c r="A1" s="30" t="s">
        <v>0</v>
      </c>
      <c r="B1" s="31"/>
      <c r="C1" s="31"/>
      <c r="D1" s="31"/>
      <c r="E1" s="31"/>
      <c r="F1" s="31"/>
      <c r="G1" s="32"/>
    </row>
    <row r="2" spans="1:12" s="2" customFormat="1" ht="20" customHeight="1" x14ac:dyDescent="0.2">
      <c r="A2" s="23" t="s">
        <v>1</v>
      </c>
      <c r="B2" s="23"/>
      <c r="C2" s="23"/>
      <c r="D2" s="23"/>
      <c r="E2" s="23"/>
      <c r="F2" s="23"/>
      <c r="G2" s="23"/>
    </row>
    <row r="3" spans="1:12" ht="36" x14ac:dyDescent="0.2">
      <c r="A3" s="3" t="s">
        <v>2</v>
      </c>
      <c r="B3" s="3" t="s">
        <v>3</v>
      </c>
      <c r="C3" s="3" t="s">
        <v>4</v>
      </c>
      <c r="D3" s="3" t="s">
        <v>5</v>
      </c>
      <c r="E3" s="3" t="s">
        <v>6</v>
      </c>
      <c r="F3" s="3" t="s">
        <v>7</v>
      </c>
      <c r="G3" s="3" t="s">
        <v>8</v>
      </c>
      <c r="I3" s="3" t="s">
        <v>63</v>
      </c>
      <c r="J3" s="3" t="s">
        <v>64</v>
      </c>
      <c r="K3" s="3" t="s">
        <v>65</v>
      </c>
      <c r="L3" s="3" t="s">
        <v>66</v>
      </c>
    </row>
    <row r="4" spans="1:12" ht="72" x14ac:dyDescent="0.2">
      <c r="A4" s="16" t="s">
        <v>9</v>
      </c>
      <c r="B4" s="13" t="s">
        <v>10</v>
      </c>
      <c r="C4" s="5" t="s">
        <v>11</v>
      </c>
      <c r="D4" s="13" t="s">
        <v>12</v>
      </c>
      <c r="E4" s="13">
        <v>3</v>
      </c>
      <c r="F4" s="44">
        <v>1050000</v>
      </c>
      <c r="G4" s="45">
        <f>F4*E4</f>
        <v>3150000</v>
      </c>
      <c r="H4" s="33"/>
      <c r="I4" s="42">
        <v>1029230</v>
      </c>
      <c r="J4" s="42">
        <v>1179250</v>
      </c>
      <c r="K4" s="42">
        <v>941520</v>
      </c>
      <c r="L4" s="50">
        <f>AVERAGE(I4:K6)</f>
        <v>1050000</v>
      </c>
    </row>
    <row r="5" spans="1:12" ht="12" x14ac:dyDescent="0.2">
      <c r="A5" s="16"/>
      <c r="B5" s="13"/>
      <c r="C5" s="5" t="s">
        <v>13</v>
      </c>
      <c r="D5" s="13"/>
      <c r="E5" s="13"/>
      <c r="F5" s="44"/>
      <c r="G5" s="45"/>
      <c r="H5" s="33"/>
      <c r="I5" s="42"/>
      <c r="J5" s="42"/>
      <c r="K5" s="42"/>
      <c r="L5" s="37"/>
    </row>
    <row r="6" spans="1:12" ht="24" x14ac:dyDescent="0.2">
      <c r="A6" s="16"/>
      <c r="B6" s="13"/>
      <c r="C6" s="5" t="s">
        <v>14</v>
      </c>
      <c r="D6" s="13"/>
      <c r="E6" s="13"/>
      <c r="F6" s="44"/>
      <c r="G6" s="45"/>
      <c r="H6" s="33"/>
      <c r="I6" s="42"/>
      <c r="J6" s="42"/>
      <c r="K6" s="42"/>
      <c r="L6" s="37"/>
    </row>
    <row r="7" spans="1:12" ht="12" x14ac:dyDescent="0.2">
      <c r="A7" s="16"/>
      <c r="B7" s="13"/>
      <c r="C7" s="5" t="s">
        <v>13</v>
      </c>
      <c r="D7" s="13" t="s">
        <v>12</v>
      </c>
      <c r="E7" s="13">
        <v>100</v>
      </c>
      <c r="F7" s="44">
        <v>110000</v>
      </c>
      <c r="G7" s="45">
        <f>+E7*F7</f>
        <v>11000000</v>
      </c>
      <c r="H7" s="33"/>
      <c r="I7" s="42">
        <v>113044</v>
      </c>
      <c r="J7" s="42">
        <v>96791</v>
      </c>
      <c r="K7" s="42">
        <v>120165</v>
      </c>
      <c r="L7" s="50">
        <f>AVERAGE(I7:K8)</f>
        <v>110000</v>
      </c>
    </row>
    <row r="8" spans="1:12" ht="72" x14ac:dyDescent="0.2">
      <c r="A8" s="16"/>
      <c r="B8" s="13"/>
      <c r="C8" s="5" t="s">
        <v>15</v>
      </c>
      <c r="D8" s="13"/>
      <c r="E8" s="13"/>
      <c r="F8" s="44"/>
      <c r="G8" s="45"/>
      <c r="H8" s="33"/>
      <c r="I8" s="42"/>
      <c r="J8" s="42"/>
      <c r="K8" s="42"/>
      <c r="L8" s="37"/>
    </row>
    <row r="9" spans="1:12" ht="72" x14ac:dyDescent="0.2">
      <c r="A9" s="16" t="s">
        <v>16</v>
      </c>
      <c r="B9" s="29" t="s">
        <v>17</v>
      </c>
      <c r="C9" s="5" t="s">
        <v>18</v>
      </c>
      <c r="D9" s="29" t="s">
        <v>19</v>
      </c>
      <c r="E9" s="29">
        <v>150</v>
      </c>
      <c r="F9" s="45">
        <v>97847</v>
      </c>
      <c r="G9" s="45">
        <f>F9*E9</f>
        <v>14677050</v>
      </c>
      <c r="H9" s="33"/>
      <c r="I9" s="42">
        <v>89571</v>
      </c>
      <c r="J9" s="42">
        <v>100058</v>
      </c>
      <c r="K9" s="42">
        <v>103912</v>
      </c>
      <c r="L9" s="50">
        <f>AVERAGE(I9:K11)</f>
        <v>97847</v>
      </c>
    </row>
    <row r="10" spans="1:12" ht="12" x14ac:dyDescent="0.2">
      <c r="A10" s="16"/>
      <c r="B10" s="29"/>
      <c r="C10" s="5" t="s">
        <v>13</v>
      </c>
      <c r="D10" s="29"/>
      <c r="E10" s="29"/>
      <c r="F10" s="45"/>
      <c r="G10" s="45"/>
      <c r="H10" s="33"/>
      <c r="I10" s="42"/>
      <c r="J10" s="42"/>
      <c r="K10" s="42"/>
      <c r="L10" s="37"/>
    </row>
    <row r="11" spans="1:12" ht="60" x14ac:dyDescent="0.2">
      <c r="A11" s="16"/>
      <c r="B11" s="29"/>
      <c r="C11" s="5" t="s">
        <v>20</v>
      </c>
      <c r="D11" s="29"/>
      <c r="E11" s="29"/>
      <c r="F11" s="45"/>
      <c r="G11" s="45"/>
      <c r="H11" s="33"/>
      <c r="I11" s="42"/>
      <c r="J11" s="42"/>
      <c r="K11" s="42"/>
      <c r="L11" s="37"/>
    </row>
    <row r="12" spans="1:12" ht="36" x14ac:dyDescent="0.2">
      <c r="A12" s="16" t="s">
        <v>21</v>
      </c>
      <c r="B12" s="13" t="s">
        <v>22</v>
      </c>
      <c r="C12" s="5" t="s">
        <v>23</v>
      </c>
      <c r="D12" s="13" t="s">
        <v>24</v>
      </c>
      <c r="E12" s="13">
        <v>2</v>
      </c>
      <c r="F12" s="44">
        <v>4450000</v>
      </c>
      <c r="G12" s="45">
        <f>F12*E12</f>
        <v>8900000</v>
      </c>
      <c r="H12" s="33"/>
      <c r="I12" s="42">
        <f>102585*100</f>
        <v>10258500</v>
      </c>
      <c r="J12" s="42">
        <f>110786*100</f>
        <v>11078600</v>
      </c>
      <c r="K12" s="42">
        <f>53629*100</f>
        <v>5362900</v>
      </c>
      <c r="L12" s="50">
        <f>AVERAGE(I12:K14)</f>
        <v>8900000</v>
      </c>
    </row>
    <row r="13" spans="1:12" ht="12" x14ac:dyDescent="0.2">
      <c r="A13" s="16"/>
      <c r="B13" s="13"/>
      <c r="C13" s="5" t="s">
        <v>13</v>
      </c>
      <c r="D13" s="13"/>
      <c r="E13" s="13"/>
      <c r="F13" s="44"/>
      <c r="G13" s="45"/>
      <c r="H13" s="33"/>
      <c r="I13" s="42"/>
      <c r="J13" s="42"/>
      <c r="K13" s="42"/>
      <c r="L13" s="37"/>
    </row>
    <row r="14" spans="1:12" ht="60" x14ac:dyDescent="0.2">
      <c r="A14" s="16"/>
      <c r="B14" s="13"/>
      <c r="C14" s="5" t="s">
        <v>67</v>
      </c>
      <c r="D14" s="13"/>
      <c r="E14" s="13"/>
      <c r="F14" s="44"/>
      <c r="G14" s="45"/>
      <c r="H14" s="33"/>
      <c r="I14" s="42"/>
      <c r="J14" s="42"/>
      <c r="K14" s="42"/>
      <c r="L14" s="37"/>
    </row>
    <row r="15" spans="1:12" ht="24" x14ac:dyDescent="0.2">
      <c r="A15" s="16"/>
      <c r="B15" s="13"/>
      <c r="C15" s="4" t="s">
        <v>26</v>
      </c>
      <c r="D15" s="13" t="s">
        <v>27</v>
      </c>
      <c r="E15" s="13">
        <v>1</v>
      </c>
      <c r="F15" s="44">
        <v>2686230</v>
      </c>
      <c r="G15" s="44">
        <f>F15*E15</f>
        <v>2686230</v>
      </c>
      <c r="H15" s="33"/>
      <c r="I15" s="42">
        <v>2921891</v>
      </c>
      <c r="J15" s="42">
        <v>2690859</v>
      </c>
      <c r="K15" s="42">
        <v>2445940</v>
      </c>
      <c r="L15" s="50">
        <f>AVERAGE(I15:K17)</f>
        <v>2686230</v>
      </c>
    </row>
    <row r="16" spans="1:12" ht="12" x14ac:dyDescent="0.2">
      <c r="A16" s="16"/>
      <c r="B16" s="13"/>
      <c r="C16" s="5" t="s">
        <v>13</v>
      </c>
      <c r="D16" s="13"/>
      <c r="E16" s="13"/>
      <c r="F16" s="44"/>
      <c r="G16" s="44"/>
      <c r="H16" s="33"/>
      <c r="I16" s="42"/>
      <c r="J16" s="42"/>
      <c r="K16" s="42"/>
      <c r="L16" s="37"/>
    </row>
    <row r="17" spans="1:12" ht="24" x14ac:dyDescent="0.2">
      <c r="A17" s="16"/>
      <c r="B17" s="13"/>
      <c r="C17" s="4" t="s">
        <v>28</v>
      </c>
      <c r="D17" s="13"/>
      <c r="E17" s="13"/>
      <c r="F17" s="44"/>
      <c r="G17" s="44"/>
      <c r="H17" s="33"/>
      <c r="I17" s="42"/>
      <c r="J17" s="42"/>
      <c r="K17" s="42"/>
      <c r="L17" s="37"/>
    </row>
    <row r="18" spans="1:12" x14ac:dyDescent="0.2">
      <c r="A18" s="34" t="s">
        <v>59</v>
      </c>
      <c r="B18" s="34"/>
      <c r="C18" s="34"/>
      <c r="D18" s="34"/>
      <c r="E18" s="34"/>
      <c r="F18" s="34"/>
      <c r="G18" s="6">
        <f>SUM(G4:G17)</f>
        <v>40413280</v>
      </c>
      <c r="I18" s="49"/>
      <c r="J18" s="49"/>
      <c r="K18" s="49"/>
    </row>
    <row r="19" spans="1:12" s="2" customFormat="1" ht="20" customHeight="1" x14ac:dyDescent="0.2">
      <c r="A19" s="26" t="s">
        <v>29</v>
      </c>
      <c r="B19" s="26"/>
      <c r="C19" s="26"/>
      <c r="D19" s="26"/>
      <c r="E19" s="26"/>
      <c r="F19" s="26"/>
      <c r="G19" s="26"/>
      <c r="I19" s="43"/>
      <c r="J19" s="43"/>
      <c r="K19" s="43"/>
    </row>
    <row r="20" spans="1:12" ht="36" x14ac:dyDescent="0.2">
      <c r="A20" s="3" t="s">
        <v>2</v>
      </c>
      <c r="B20" s="3" t="s">
        <v>3</v>
      </c>
      <c r="C20" s="3" t="s">
        <v>4</v>
      </c>
      <c r="D20" s="3" t="s">
        <v>5</v>
      </c>
      <c r="E20" s="3" t="s">
        <v>6</v>
      </c>
      <c r="F20" s="3" t="s">
        <v>7</v>
      </c>
      <c r="G20" s="3" t="s">
        <v>8</v>
      </c>
      <c r="I20" s="3" t="s">
        <v>63</v>
      </c>
      <c r="J20" s="3" t="s">
        <v>64</v>
      </c>
      <c r="K20" s="3" t="s">
        <v>65</v>
      </c>
      <c r="L20" s="3" t="s">
        <v>66</v>
      </c>
    </row>
    <row r="21" spans="1:12" ht="84" x14ac:dyDescent="0.2">
      <c r="A21" s="16" t="s">
        <v>9</v>
      </c>
      <c r="B21" s="13" t="s">
        <v>30</v>
      </c>
      <c r="C21" s="5" t="s">
        <v>31</v>
      </c>
      <c r="D21" s="13" t="s">
        <v>12</v>
      </c>
      <c r="E21" s="13">
        <v>4</v>
      </c>
      <c r="F21" s="14">
        <v>1050000</v>
      </c>
      <c r="G21" s="15">
        <f>F21*E21</f>
        <v>4200000</v>
      </c>
      <c r="H21" s="33"/>
      <c r="I21" s="42">
        <v>1029230</v>
      </c>
      <c r="J21" s="42">
        <v>1179250</v>
      </c>
      <c r="K21" s="42">
        <v>941520</v>
      </c>
      <c r="L21" s="50">
        <f>AVERAGE(I21:K23)</f>
        <v>1050000</v>
      </c>
    </row>
    <row r="22" spans="1:12" ht="12" x14ac:dyDescent="0.2">
      <c r="A22" s="16"/>
      <c r="B22" s="13"/>
      <c r="C22" s="5" t="s">
        <v>13</v>
      </c>
      <c r="D22" s="13"/>
      <c r="E22" s="13"/>
      <c r="F22" s="14"/>
      <c r="G22" s="15"/>
      <c r="H22" s="33"/>
      <c r="I22" s="42"/>
      <c r="J22" s="42"/>
      <c r="K22" s="42"/>
      <c r="L22" s="37"/>
    </row>
    <row r="23" spans="1:12" ht="24" x14ac:dyDescent="0.2">
      <c r="A23" s="16"/>
      <c r="B23" s="13"/>
      <c r="C23" s="5" t="s">
        <v>14</v>
      </c>
      <c r="D23" s="13"/>
      <c r="E23" s="13"/>
      <c r="F23" s="14"/>
      <c r="G23" s="15"/>
      <c r="H23" s="33"/>
      <c r="I23" s="42"/>
      <c r="J23" s="42"/>
      <c r="K23" s="42"/>
      <c r="L23" s="37"/>
    </row>
    <row r="24" spans="1:12" ht="12" x14ac:dyDescent="0.2">
      <c r="A24" s="16"/>
      <c r="B24" s="13"/>
      <c r="C24" s="5" t="s">
        <v>13</v>
      </c>
      <c r="D24" s="20" t="s">
        <v>12</v>
      </c>
      <c r="E24" s="20">
        <v>150</v>
      </c>
      <c r="F24" s="27">
        <v>110000</v>
      </c>
      <c r="G24" s="24">
        <f>F24*E24</f>
        <v>16500000</v>
      </c>
      <c r="H24" s="33"/>
      <c r="I24" s="42">
        <v>113044</v>
      </c>
      <c r="J24" s="42">
        <v>96791</v>
      </c>
      <c r="K24" s="42">
        <v>120165</v>
      </c>
      <c r="L24" s="50">
        <f>AVERAGE(I24:K25)</f>
        <v>110000</v>
      </c>
    </row>
    <row r="25" spans="1:12" ht="72" x14ac:dyDescent="0.2">
      <c r="A25" s="16"/>
      <c r="B25" s="13"/>
      <c r="C25" s="5" t="s">
        <v>15</v>
      </c>
      <c r="D25" s="22"/>
      <c r="E25" s="22"/>
      <c r="F25" s="28"/>
      <c r="G25" s="25"/>
      <c r="H25" s="33"/>
      <c r="I25" s="42"/>
      <c r="J25" s="42"/>
      <c r="K25" s="42"/>
      <c r="L25" s="37"/>
    </row>
    <row r="26" spans="1:12" ht="72" x14ac:dyDescent="0.2">
      <c r="A26" s="17" t="s">
        <v>16</v>
      </c>
      <c r="B26" s="20" t="s">
        <v>32</v>
      </c>
      <c r="C26" s="5" t="s">
        <v>33</v>
      </c>
      <c r="D26" s="13" t="s">
        <v>19</v>
      </c>
      <c r="E26" s="13">
        <v>225</v>
      </c>
      <c r="F26" s="14">
        <v>97846</v>
      </c>
      <c r="G26" s="15">
        <f>F26*E26</f>
        <v>22015350</v>
      </c>
      <c r="H26" s="33"/>
      <c r="I26" s="42">
        <v>89571</v>
      </c>
      <c r="J26" s="42">
        <v>100058</v>
      </c>
      <c r="K26" s="42">
        <v>103912</v>
      </c>
      <c r="L26" s="50">
        <f>AVERAGE(I26:K28)</f>
        <v>97847</v>
      </c>
    </row>
    <row r="27" spans="1:12" ht="12" x14ac:dyDescent="0.2">
      <c r="A27" s="18"/>
      <c r="B27" s="21"/>
      <c r="C27" s="5" t="s">
        <v>13</v>
      </c>
      <c r="D27" s="13"/>
      <c r="E27" s="13"/>
      <c r="F27" s="14"/>
      <c r="G27" s="15"/>
      <c r="H27" s="33"/>
      <c r="I27" s="42"/>
      <c r="J27" s="42"/>
      <c r="K27" s="42"/>
      <c r="L27" s="37"/>
    </row>
    <row r="28" spans="1:12" ht="60" x14ac:dyDescent="0.2">
      <c r="A28" s="18"/>
      <c r="B28" s="21"/>
      <c r="C28" s="5" t="s">
        <v>20</v>
      </c>
      <c r="D28" s="13"/>
      <c r="E28" s="13"/>
      <c r="F28" s="14"/>
      <c r="G28" s="15"/>
      <c r="H28" s="33"/>
      <c r="I28" s="42"/>
      <c r="J28" s="42"/>
      <c r="K28" s="42"/>
      <c r="L28" s="37"/>
    </row>
    <row r="29" spans="1:12" ht="108" x14ac:dyDescent="0.2">
      <c r="A29" s="18"/>
      <c r="B29" s="21"/>
      <c r="C29" s="5" t="s">
        <v>34</v>
      </c>
      <c r="D29" s="13" t="s">
        <v>24</v>
      </c>
      <c r="E29" s="13">
        <v>1</v>
      </c>
      <c r="F29" s="14">
        <f>98500*E24</f>
        <v>14775000</v>
      </c>
      <c r="G29" s="15">
        <f>F29*E29</f>
        <v>14775000</v>
      </c>
      <c r="H29" s="33"/>
      <c r="I29" s="42">
        <f>99518*150</f>
        <v>14927700</v>
      </c>
      <c r="J29" s="42">
        <f>115908*150</f>
        <v>17386200</v>
      </c>
      <c r="K29" s="42">
        <f>80074*150</f>
        <v>12011100</v>
      </c>
      <c r="L29" s="50">
        <f>AVERAGE(I29:K31)</f>
        <v>14775000</v>
      </c>
    </row>
    <row r="30" spans="1:12" ht="12" x14ac:dyDescent="0.2">
      <c r="A30" s="18"/>
      <c r="B30" s="21"/>
      <c r="C30" s="5" t="s">
        <v>13</v>
      </c>
      <c r="D30" s="13"/>
      <c r="E30" s="13"/>
      <c r="F30" s="14"/>
      <c r="G30" s="15"/>
      <c r="H30" s="33"/>
      <c r="I30" s="42"/>
      <c r="J30" s="42"/>
      <c r="K30" s="42"/>
      <c r="L30" s="37"/>
    </row>
    <row r="31" spans="1:12" ht="84" x14ac:dyDescent="0.2">
      <c r="A31" s="19"/>
      <c r="B31" s="22"/>
      <c r="C31" s="5" t="s">
        <v>68</v>
      </c>
      <c r="D31" s="13"/>
      <c r="E31" s="13"/>
      <c r="F31" s="14"/>
      <c r="G31" s="15"/>
      <c r="H31" s="33"/>
      <c r="I31" s="42"/>
      <c r="J31" s="42"/>
      <c r="K31" s="42"/>
      <c r="L31" s="37"/>
    </row>
    <row r="32" spans="1:12" ht="36" x14ac:dyDescent="0.2">
      <c r="A32" s="16" t="s">
        <v>21</v>
      </c>
      <c r="B32" s="13" t="s">
        <v>35</v>
      </c>
      <c r="C32" s="5" t="s">
        <v>36</v>
      </c>
      <c r="D32" s="13" t="s">
        <v>24</v>
      </c>
      <c r="E32" s="13">
        <v>2</v>
      </c>
      <c r="F32" s="14">
        <v>6675000</v>
      </c>
      <c r="G32" s="15">
        <f>F32*E32</f>
        <v>13350000</v>
      </c>
      <c r="H32" s="48"/>
      <c r="I32" s="42">
        <f>102585*150</f>
        <v>15387750</v>
      </c>
      <c r="J32" s="42">
        <f>110786*150</f>
        <v>16617900</v>
      </c>
      <c r="K32" s="42">
        <f>53629*150</f>
        <v>8044350</v>
      </c>
      <c r="L32" s="50">
        <f>AVERAGE(I32:K34)</f>
        <v>13350000</v>
      </c>
    </row>
    <row r="33" spans="1:12" ht="12" x14ac:dyDescent="0.2">
      <c r="A33" s="16"/>
      <c r="B33" s="13"/>
      <c r="C33" s="5" t="s">
        <v>13</v>
      </c>
      <c r="D33" s="13"/>
      <c r="E33" s="13"/>
      <c r="F33" s="14"/>
      <c r="G33" s="15"/>
      <c r="H33" s="33"/>
      <c r="I33" s="42"/>
      <c r="J33" s="42"/>
      <c r="K33" s="42"/>
      <c r="L33" s="37"/>
    </row>
    <row r="34" spans="1:12" ht="36" x14ac:dyDescent="0.2">
      <c r="A34" s="16"/>
      <c r="B34" s="13"/>
      <c r="C34" s="5" t="s">
        <v>25</v>
      </c>
      <c r="D34" s="13"/>
      <c r="E34" s="13"/>
      <c r="F34" s="14"/>
      <c r="G34" s="15"/>
      <c r="H34" s="33"/>
      <c r="I34" s="42"/>
      <c r="J34" s="42"/>
      <c r="K34" s="42"/>
      <c r="L34" s="37"/>
    </row>
    <row r="35" spans="1:12" ht="36" x14ac:dyDescent="0.2">
      <c r="A35" s="16"/>
      <c r="B35" s="13"/>
      <c r="C35" s="4" t="s">
        <v>37</v>
      </c>
      <c r="D35" s="13" t="s">
        <v>27</v>
      </c>
      <c r="E35" s="13">
        <v>1</v>
      </c>
      <c r="F35" s="14">
        <v>4536165</v>
      </c>
      <c r="G35" s="14">
        <f>F35*E35</f>
        <v>4536165</v>
      </c>
      <c r="H35" s="46"/>
      <c r="I35" s="42">
        <v>4803029</v>
      </c>
      <c r="J35" s="42">
        <v>4827217</v>
      </c>
      <c r="K35" s="42">
        <v>3978249</v>
      </c>
      <c r="L35" s="50">
        <f>AVERAGE(I35:K37)</f>
        <v>4536165</v>
      </c>
    </row>
    <row r="36" spans="1:12" ht="12" x14ac:dyDescent="0.2">
      <c r="A36" s="16"/>
      <c r="B36" s="13"/>
      <c r="C36" s="5" t="s">
        <v>13</v>
      </c>
      <c r="D36" s="13"/>
      <c r="E36" s="13"/>
      <c r="F36" s="14"/>
      <c r="G36" s="14"/>
      <c r="H36" s="46"/>
      <c r="I36" s="42"/>
      <c r="J36" s="42"/>
      <c r="K36" s="42"/>
      <c r="L36" s="37"/>
    </row>
    <row r="37" spans="1:12" ht="24" x14ac:dyDescent="0.2">
      <c r="A37" s="16"/>
      <c r="B37" s="13"/>
      <c r="C37" s="4" t="s">
        <v>38</v>
      </c>
      <c r="D37" s="13"/>
      <c r="E37" s="13"/>
      <c r="F37" s="14"/>
      <c r="G37" s="14"/>
      <c r="H37" s="46"/>
      <c r="I37" s="42"/>
      <c r="J37" s="42"/>
      <c r="K37" s="42"/>
      <c r="L37" s="37"/>
    </row>
    <row r="38" spans="1:12" x14ac:dyDescent="0.2">
      <c r="A38" s="35" t="s">
        <v>60</v>
      </c>
      <c r="B38" s="35"/>
      <c r="C38" s="35"/>
      <c r="D38" s="35"/>
      <c r="E38" s="35"/>
      <c r="F38" s="35"/>
      <c r="G38" s="36">
        <f>SUM(G21:G37)</f>
        <v>75376515</v>
      </c>
      <c r="I38" s="49"/>
      <c r="J38" s="49"/>
      <c r="K38" s="49"/>
    </row>
    <row r="39" spans="1:12" s="2" customFormat="1" ht="20" customHeight="1" x14ac:dyDescent="0.2">
      <c r="A39" s="23" t="s">
        <v>39</v>
      </c>
      <c r="B39" s="23"/>
      <c r="C39" s="23"/>
      <c r="D39" s="23"/>
      <c r="E39" s="23"/>
      <c r="F39" s="23"/>
      <c r="G39" s="23"/>
      <c r="I39" s="43"/>
      <c r="J39" s="43"/>
      <c r="K39" s="43"/>
    </row>
    <row r="40" spans="1:12" ht="36" x14ac:dyDescent="0.2">
      <c r="A40" s="3" t="s">
        <v>2</v>
      </c>
      <c r="B40" s="3" t="s">
        <v>3</v>
      </c>
      <c r="C40" s="3" t="s">
        <v>4</v>
      </c>
      <c r="D40" s="3" t="s">
        <v>5</v>
      </c>
      <c r="E40" s="3" t="s">
        <v>6</v>
      </c>
      <c r="F40" s="3" t="s">
        <v>7</v>
      </c>
      <c r="G40" s="3" t="s">
        <v>8</v>
      </c>
      <c r="I40" s="3" t="s">
        <v>63</v>
      </c>
      <c r="J40" s="3" t="s">
        <v>64</v>
      </c>
      <c r="K40" s="3" t="s">
        <v>65</v>
      </c>
      <c r="L40" s="3" t="s">
        <v>66</v>
      </c>
    </row>
    <row r="41" spans="1:12" ht="72" x14ac:dyDescent="0.2">
      <c r="A41" s="16" t="s">
        <v>9</v>
      </c>
      <c r="B41" s="13" t="s">
        <v>40</v>
      </c>
      <c r="C41" s="5" t="s">
        <v>41</v>
      </c>
      <c r="D41" s="13" t="s">
        <v>12</v>
      </c>
      <c r="E41" s="13">
        <v>1</v>
      </c>
      <c r="F41" s="14">
        <v>1050000</v>
      </c>
      <c r="G41" s="15">
        <f>F41*E41</f>
        <v>1050000</v>
      </c>
      <c r="H41" s="33"/>
      <c r="I41" s="42">
        <v>1029230</v>
      </c>
      <c r="J41" s="42">
        <v>1179250</v>
      </c>
      <c r="K41" s="42">
        <v>941520</v>
      </c>
      <c r="L41" s="50">
        <f>AVERAGE(I41:K43)</f>
        <v>1050000</v>
      </c>
    </row>
    <row r="42" spans="1:12" ht="12" x14ac:dyDescent="0.2">
      <c r="A42" s="16"/>
      <c r="B42" s="13"/>
      <c r="C42" s="5" t="s">
        <v>13</v>
      </c>
      <c r="D42" s="13"/>
      <c r="E42" s="13"/>
      <c r="F42" s="14"/>
      <c r="G42" s="15"/>
      <c r="H42" s="33"/>
      <c r="I42" s="42"/>
      <c r="J42" s="42"/>
      <c r="K42" s="42"/>
      <c r="L42" s="37"/>
    </row>
    <row r="43" spans="1:12" ht="24" x14ac:dyDescent="0.2">
      <c r="A43" s="16"/>
      <c r="B43" s="13"/>
      <c r="C43" s="5" t="s">
        <v>14</v>
      </c>
      <c r="D43" s="13"/>
      <c r="E43" s="13"/>
      <c r="F43" s="14"/>
      <c r="G43" s="15"/>
      <c r="H43" s="33"/>
      <c r="I43" s="42"/>
      <c r="J43" s="42"/>
      <c r="K43" s="42"/>
      <c r="L43" s="37"/>
    </row>
    <row r="44" spans="1:12" ht="12" x14ac:dyDescent="0.2">
      <c r="A44" s="16"/>
      <c r="B44" s="13"/>
      <c r="C44" s="5" t="s">
        <v>13</v>
      </c>
      <c r="D44" s="13" t="s">
        <v>12</v>
      </c>
      <c r="E44" s="13">
        <v>50</v>
      </c>
      <c r="F44" s="14">
        <v>110000</v>
      </c>
      <c r="G44" s="15">
        <f>+F44*E44</f>
        <v>5500000</v>
      </c>
      <c r="H44" s="33"/>
      <c r="I44" s="42">
        <v>113044</v>
      </c>
      <c r="J44" s="42">
        <v>96791</v>
      </c>
      <c r="K44" s="42">
        <v>120165</v>
      </c>
      <c r="L44" s="50">
        <f>AVERAGE(I44:K45)</f>
        <v>110000</v>
      </c>
    </row>
    <row r="45" spans="1:12" ht="72" x14ac:dyDescent="0.2">
      <c r="A45" s="16"/>
      <c r="B45" s="13"/>
      <c r="C45" s="5" t="s">
        <v>15</v>
      </c>
      <c r="D45" s="13"/>
      <c r="E45" s="13"/>
      <c r="F45" s="14"/>
      <c r="G45" s="15"/>
      <c r="H45" s="33"/>
      <c r="I45" s="42"/>
      <c r="J45" s="42"/>
      <c r="K45" s="42"/>
      <c r="L45" s="37"/>
    </row>
    <row r="46" spans="1:12" ht="72" x14ac:dyDescent="0.2">
      <c r="A46" s="17" t="s">
        <v>16</v>
      </c>
      <c r="B46" s="20" t="s">
        <v>42</v>
      </c>
      <c r="C46" s="5" t="s">
        <v>43</v>
      </c>
      <c r="D46" s="13" t="s">
        <v>19</v>
      </c>
      <c r="E46" s="13">
        <v>75</v>
      </c>
      <c r="F46" s="14">
        <v>97846</v>
      </c>
      <c r="G46" s="15">
        <f>F46*E46</f>
        <v>7338450</v>
      </c>
      <c r="H46" s="33"/>
      <c r="I46" s="42">
        <v>94775</v>
      </c>
      <c r="J46" s="42">
        <v>95975</v>
      </c>
      <c r="K46" s="42">
        <v>102788</v>
      </c>
      <c r="L46" s="50">
        <f>AVERAGE(I46:K48)</f>
        <v>97846</v>
      </c>
    </row>
    <row r="47" spans="1:12" ht="12" x14ac:dyDescent="0.2">
      <c r="A47" s="18"/>
      <c r="B47" s="21"/>
      <c r="C47" s="5" t="s">
        <v>13</v>
      </c>
      <c r="D47" s="13"/>
      <c r="E47" s="13"/>
      <c r="F47" s="14"/>
      <c r="G47" s="15"/>
      <c r="H47" s="33"/>
      <c r="I47" s="42"/>
      <c r="J47" s="42"/>
      <c r="K47" s="42"/>
      <c r="L47" s="37"/>
    </row>
    <row r="48" spans="1:12" ht="60" x14ac:dyDescent="0.2">
      <c r="A48" s="18"/>
      <c r="B48" s="21"/>
      <c r="C48" s="5" t="s">
        <v>20</v>
      </c>
      <c r="D48" s="13"/>
      <c r="E48" s="13"/>
      <c r="F48" s="14"/>
      <c r="G48" s="15"/>
      <c r="H48" s="33"/>
      <c r="I48" s="42"/>
      <c r="J48" s="42"/>
      <c r="K48" s="42"/>
      <c r="L48" s="37"/>
    </row>
    <row r="49" spans="1:12" ht="108" x14ac:dyDescent="0.2">
      <c r="A49" s="18"/>
      <c r="B49" s="21"/>
      <c r="C49" s="5" t="s">
        <v>44</v>
      </c>
      <c r="D49" s="13" t="s">
        <v>24</v>
      </c>
      <c r="E49" s="13">
        <v>1</v>
      </c>
      <c r="F49" s="14">
        <f>98500*E44</f>
        <v>4925000</v>
      </c>
      <c r="G49" s="15">
        <f>F49*E49</f>
        <v>4925000</v>
      </c>
      <c r="H49" s="33"/>
      <c r="I49" s="42">
        <f>99518*50</f>
        <v>4975900</v>
      </c>
      <c r="J49" s="42">
        <f>115908*50</f>
        <v>5795400</v>
      </c>
      <c r="K49" s="42">
        <f>80074*50</f>
        <v>4003700</v>
      </c>
      <c r="L49" s="50">
        <f>AVERAGE(I49:K51)</f>
        <v>4925000</v>
      </c>
    </row>
    <row r="50" spans="1:12" ht="12" x14ac:dyDescent="0.2">
      <c r="A50" s="18"/>
      <c r="B50" s="21"/>
      <c r="C50" s="5" t="s">
        <v>13</v>
      </c>
      <c r="D50" s="13"/>
      <c r="E50" s="13"/>
      <c r="F50" s="14"/>
      <c r="G50" s="15"/>
      <c r="H50" s="33"/>
      <c r="I50" s="42"/>
      <c r="J50" s="42"/>
      <c r="K50" s="42"/>
      <c r="L50" s="37"/>
    </row>
    <row r="51" spans="1:12" ht="84" x14ac:dyDescent="0.2">
      <c r="A51" s="19"/>
      <c r="B51" s="22"/>
      <c r="C51" s="5" t="s">
        <v>68</v>
      </c>
      <c r="D51" s="13"/>
      <c r="E51" s="13"/>
      <c r="F51" s="14"/>
      <c r="G51" s="15"/>
      <c r="H51" s="33"/>
      <c r="I51" s="42"/>
      <c r="J51" s="42"/>
      <c r="K51" s="42"/>
      <c r="L51" s="37"/>
    </row>
    <row r="52" spans="1:12" ht="44" customHeight="1" x14ac:dyDescent="0.2">
      <c r="A52" s="16" t="s">
        <v>21</v>
      </c>
      <c r="B52" s="13" t="s">
        <v>45</v>
      </c>
      <c r="C52" s="5" t="s">
        <v>46</v>
      </c>
      <c r="D52" s="13" t="s">
        <v>24</v>
      </c>
      <c r="E52" s="13">
        <v>1</v>
      </c>
      <c r="F52" s="14">
        <f>89000*E44</f>
        <v>4450000</v>
      </c>
      <c r="G52" s="15">
        <f>F52*E52</f>
        <v>4450000</v>
      </c>
      <c r="H52" s="47"/>
      <c r="I52" s="42">
        <f>102585*50</f>
        <v>5129250</v>
      </c>
      <c r="J52" s="42">
        <f>110786*50</f>
        <v>5539300</v>
      </c>
      <c r="K52" s="42">
        <f>53629*50</f>
        <v>2681450</v>
      </c>
      <c r="L52" s="50">
        <f>AVERAGE(I52:K54)</f>
        <v>4450000</v>
      </c>
    </row>
    <row r="53" spans="1:12" ht="12" x14ac:dyDescent="0.2">
      <c r="A53" s="16"/>
      <c r="B53" s="13"/>
      <c r="C53" s="5" t="s">
        <v>13</v>
      </c>
      <c r="D53" s="13"/>
      <c r="E53" s="13"/>
      <c r="F53" s="14"/>
      <c r="G53" s="15"/>
      <c r="H53" s="47"/>
      <c r="I53" s="42"/>
      <c r="J53" s="42"/>
      <c r="K53" s="42"/>
      <c r="L53" s="37"/>
    </row>
    <row r="54" spans="1:12" ht="36" x14ac:dyDescent="0.2">
      <c r="A54" s="16"/>
      <c r="B54" s="13"/>
      <c r="C54" s="5" t="s">
        <v>25</v>
      </c>
      <c r="D54" s="13"/>
      <c r="E54" s="13"/>
      <c r="F54" s="14"/>
      <c r="G54" s="15"/>
      <c r="H54" s="47"/>
      <c r="I54" s="42"/>
      <c r="J54" s="42"/>
      <c r="K54" s="42"/>
      <c r="L54" s="37"/>
    </row>
    <row r="55" spans="1:12" x14ac:dyDescent="0.2">
      <c r="A55" s="16"/>
      <c r="B55" s="13"/>
      <c r="C55" s="13" t="s">
        <v>37</v>
      </c>
      <c r="D55" s="13" t="s">
        <v>27</v>
      </c>
      <c r="E55" s="13">
        <v>1</v>
      </c>
      <c r="F55" s="14">
        <v>2354472</v>
      </c>
      <c r="G55" s="14">
        <f>F55*E55</f>
        <v>2354472</v>
      </c>
      <c r="H55" s="48"/>
      <c r="I55" s="42">
        <v>2160680</v>
      </c>
      <c r="J55" s="42">
        <v>2379668</v>
      </c>
      <c r="K55" s="42">
        <v>2523068</v>
      </c>
      <c r="L55" s="50">
        <f>AVERAGE(I55:K58)</f>
        <v>2354472</v>
      </c>
    </row>
    <row r="56" spans="1:12" ht="21" customHeight="1" x14ac:dyDescent="0.2">
      <c r="A56" s="16"/>
      <c r="B56" s="13"/>
      <c r="C56" s="13"/>
      <c r="D56" s="13"/>
      <c r="E56" s="13"/>
      <c r="F56" s="14"/>
      <c r="G56" s="14"/>
      <c r="H56" s="33"/>
      <c r="I56" s="42"/>
      <c r="J56" s="42"/>
      <c r="K56" s="42"/>
      <c r="L56" s="37"/>
    </row>
    <row r="57" spans="1:12" ht="12" x14ac:dyDescent="0.2">
      <c r="A57" s="16"/>
      <c r="B57" s="13"/>
      <c r="C57" s="5" t="s">
        <v>13</v>
      </c>
      <c r="D57" s="13"/>
      <c r="E57" s="13"/>
      <c r="F57" s="14"/>
      <c r="G57" s="14"/>
      <c r="H57" s="33"/>
      <c r="I57" s="42"/>
      <c r="J57" s="42"/>
      <c r="K57" s="42"/>
      <c r="L57" s="37"/>
    </row>
    <row r="58" spans="1:12" ht="24" x14ac:dyDescent="0.2">
      <c r="A58" s="16"/>
      <c r="B58" s="13"/>
      <c r="C58" s="4" t="s">
        <v>47</v>
      </c>
      <c r="D58" s="13"/>
      <c r="E58" s="13"/>
      <c r="F58" s="14"/>
      <c r="G58" s="14"/>
      <c r="H58" s="33"/>
      <c r="I58" s="42"/>
      <c r="J58" s="42"/>
      <c r="K58" s="42"/>
      <c r="L58" s="37"/>
    </row>
    <row r="59" spans="1:12" x14ac:dyDescent="0.2">
      <c r="A59" s="35" t="s">
        <v>61</v>
      </c>
      <c r="B59" s="35"/>
      <c r="C59" s="35"/>
      <c r="D59" s="35"/>
      <c r="E59" s="35"/>
      <c r="F59" s="35"/>
      <c r="G59" s="36">
        <f>SUM(G41:G58)</f>
        <v>25617922</v>
      </c>
      <c r="I59" s="49"/>
      <c r="J59" s="49"/>
      <c r="K59" s="49"/>
    </row>
    <row r="60" spans="1:12" s="2" customFormat="1" ht="20" customHeight="1" x14ac:dyDescent="0.2">
      <c r="A60" s="23" t="s">
        <v>48</v>
      </c>
      <c r="B60" s="23"/>
      <c r="C60" s="23"/>
      <c r="D60" s="23"/>
      <c r="E60" s="23"/>
      <c r="F60" s="23"/>
      <c r="G60" s="23"/>
      <c r="I60" s="43"/>
      <c r="J60" s="43"/>
      <c r="K60" s="43"/>
    </row>
    <row r="61" spans="1:12" ht="36" x14ac:dyDescent="0.2">
      <c r="A61" s="3" t="s">
        <v>2</v>
      </c>
      <c r="B61" s="3" t="s">
        <v>3</v>
      </c>
      <c r="C61" s="3" t="s">
        <v>4</v>
      </c>
      <c r="D61" s="3" t="s">
        <v>5</v>
      </c>
      <c r="E61" s="3" t="s">
        <v>6</v>
      </c>
      <c r="F61" s="3" t="s">
        <v>7</v>
      </c>
      <c r="G61" s="3" t="s">
        <v>8</v>
      </c>
      <c r="I61" s="3" t="s">
        <v>63</v>
      </c>
      <c r="J61" s="3" t="s">
        <v>64</v>
      </c>
      <c r="K61" s="3" t="s">
        <v>65</v>
      </c>
      <c r="L61" s="3" t="s">
        <v>66</v>
      </c>
    </row>
    <row r="62" spans="1:12" ht="72" x14ac:dyDescent="0.2">
      <c r="A62" s="16" t="s">
        <v>9</v>
      </c>
      <c r="B62" s="13" t="s">
        <v>49</v>
      </c>
      <c r="C62" s="5" t="s">
        <v>50</v>
      </c>
      <c r="D62" s="13" t="s">
        <v>12</v>
      </c>
      <c r="E62" s="13">
        <v>1</v>
      </c>
      <c r="F62" s="14">
        <v>1050000</v>
      </c>
      <c r="G62" s="15">
        <f>F62*E62</f>
        <v>1050000</v>
      </c>
      <c r="H62" s="33"/>
      <c r="I62" s="42">
        <v>1029230</v>
      </c>
      <c r="J62" s="42">
        <v>1179250</v>
      </c>
      <c r="K62" s="42">
        <v>941520</v>
      </c>
      <c r="L62" s="50">
        <f>AVERAGE(I62:K64)</f>
        <v>1050000</v>
      </c>
    </row>
    <row r="63" spans="1:12" ht="12" x14ac:dyDescent="0.2">
      <c r="A63" s="16"/>
      <c r="B63" s="13"/>
      <c r="C63" s="5" t="s">
        <v>13</v>
      </c>
      <c r="D63" s="13"/>
      <c r="E63" s="13"/>
      <c r="F63" s="14"/>
      <c r="G63" s="15"/>
      <c r="H63" s="33"/>
      <c r="I63" s="42"/>
      <c r="J63" s="42"/>
      <c r="K63" s="42"/>
      <c r="L63" s="37"/>
    </row>
    <row r="64" spans="1:12" ht="24" x14ac:dyDescent="0.2">
      <c r="A64" s="16"/>
      <c r="B64" s="13"/>
      <c r="C64" s="5" t="s">
        <v>14</v>
      </c>
      <c r="D64" s="13"/>
      <c r="E64" s="13"/>
      <c r="F64" s="14"/>
      <c r="G64" s="15"/>
      <c r="H64" s="33"/>
      <c r="I64" s="42"/>
      <c r="J64" s="42"/>
      <c r="K64" s="42"/>
      <c r="L64" s="37"/>
    </row>
    <row r="65" spans="1:12" ht="12" x14ac:dyDescent="0.2">
      <c r="A65" s="16"/>
      <c r="B65" s="13"/>
      <c r="C65" s="5" t="s">
        <v>13</v>
      </c>
      <c r="D65" s="13" t="s">
        <v>12</v>
      </c>
      <c r="E65" s="13">
        <v>50</v>
      </c>
      <c r="F65" s="14">
        <v>110000</v>
      </c>
      <c r="G65" s="15">
        <f>F65*E65</f>
        <v>5500000</v>
      </c>
      <c r="H65" s="33"/>
      <c r="I65" s="42">
        <v>113044</v>
      </c>
      <c r="J65" s="42">
        <v>96791</v>
      </c>
      <c r="K65" s="42">
        <v>120165</v>
      </c>
      <c r="L65" s="50">
        <f>AVERAGE(I65:K66)</f>
        <v>110000</v>
      </c>
    </row>
    <row r="66" spans="1:12" ht="72" x14ac:dyDescent="0.2">
      <c r="A66" s="16"/>
      <c r="B66" s="13"/>
      <c r="C66" s="5" t="s">
        <v>15</v>
      </c>
      <c r="D66" s="13"/>
      <c r="E66" s="13"/>
      <c r="F66" s="14"/>
      <c r="G66" s="15"/>
      <c r="H66" s="33"/>
      <c r="I66" s="42"/>
      <c r="J66" s="42"/>
      <c r="K66" s="42"/>
      <c r="L66" s="37"/>
    </row>
    <row r="67" spans="1:12" ht="72" x14ac:dyDescent="0.2">
      <c r="A67" s="17" t="s">
        <v>16</v>
      </c>
      <c r="B67" s="20" t="s">
        <v>51</v>
      </c>
      <c r="C67" s="5" t="s">
        <v>52</v>
      </c>
      <c r="D67" s="13" t="s">
        <v>19</v>
      </c>
      <c r="E67" s="13">
        <v>75</v>
      </c>
      <c r="F67" s="14">
        <v>97846</v>
      </c>
      <c r="G67" s="15">
        <f>F67*E67</f>
        <v>7338450</v>
      </c>
      <c r="H67" s="33"/>
      <c r="I67" s="42">
        <v>99213</v>
      </c>
      <c r="J67" s="42">
        <v>108695</v>
      </c>
      <c r="K67" s="42">
        <v>85630</v>
      </c>
      <c r="L67" s="50">
        <f>AVERAGE(I67:K69)</f>
        <v>97846</v>
      </c>
    </row>
    <row r="68" spans="1:12" ht="12" x14ac:dyDescent="0.2">
      <c r="A68" s="18"/>
      <c r="B68" s="21"/>
      <c r="C68" s="5" t="s">
        <v>13</v>
      </c>
      <c r="D68" s="13"/>
      <c r="E68" s="13"/>
      <c r="F68" s="14"/>
      <c r="G68" s="15"/>
      <c r="H68" s="33"/>
      <c r="I68" s="42"/>
      <c r="J68" s="42"/>
      <c r="K68" s="42"/>
      <c r="L68" s="37"/>
    </row>
    <row r="69" spans="1:12" ht="60" x14ac:dyDescent="0.2">
      <c r="A69" s="18"/>
      <c r="B69" s="21"/>
      <c r="C69" s="5" t="s">
        <v>20</v>
      </c>
      <c r="D69" s="13"/>
      <c r="E69" s="13"/>
      <c r="F69" s="14"/>
      <c r="G69" s="15"/>
      <c r="H69" s="33"/>
      <c r="I69" s="42"/>
      <c r="J69" s="42"/>
      <c r="K69" s="42"/>
      <c r="L69" s="37"/>
    </row>
    <row r="70" spans="1:12" ht="96" x14ac:dyDescent="0.2">
      <c r="A70" s="18"/>
      <c r="B70" s="21"/>
      <c r="C70" s="5" t="s">
        <v>53</v>
      </c>
      <c r="D70" s="13" t="s">
        <v>24</v>
      </c>
      <c r="E70" s="13">
        <v>1</v>
      </c>
      <c r="F70" s="14">
        <f>98500*E65</f>
        <v>4925000</v>
      </c>
      <c r="G70" s="15">
        <f>F70*E70</f>
        <v>4925000</v>
      </c>
      <c r="H70" s="33"/>
      <c r="I70" s="42">
        <f>99518*50</f>
        <v>4975900</v>
      </c>
      <c r="J70" s="42">
        <f>115908*50</f>
        <v>5795400</v>
      </c>
      <c r="K70" s="42">
        <f>80074*50</f>
        <v>4003700</v>
      </c>
      <c r="L70" s="50">
        <f>AVERAGE(I70:K72)</f>
        <v>4925000</v>
      </c>
    </row>
    <row r="71" spans="1:12" ht="12" x14ac:dyDescent="0.2">
      <c r="A71" s="18"/>
      <c r="B71" s="21"/>
      <c r="C71" s="5" t="s">
        <v>13</v>
      </c>
      <c r="D71" s="13"/>
      <c r="E71" s="13"/>
      <c r="F71" s="14"/>
      <c r="G71" s="15"/>
      <c r="H71" s="33"/>
      <c r="I71" s="42"/>
      <c r="J71" s="42"/>
      <c r="K71" s="42"/>
      <c r="L71" s="37"/>
    </row>
    <row r="72" spans="1:12" ht="84" x14ac:dyDescent="0.2">
      <c r="A72" s="19"/>
      <c r="B72" s="22"/>
      <c r="C72" s="5" t="s">
        <v>68</v>
      </c>
      <c r="D72" s="13"/>
      <c r="E72" s="13"/>
      <c r="F72" s="14"/>
      <c r="G72" s="15"/>
      <c r="H72" s="33"/>
      <c r="I72" s="42"/>
      <c r="J72" s="42"/>
      <c r="K72" s="42"/>
      <c r="L72" s="37"/>
    </row>
    <row r="73" spans="1:12" ht="36" x14ac:dyDescent="0.2">
      <c r="A73" s="16" t="s">
        <v>21</v>
      </c>
      <c r="B73" s="13" t="s">
        <v>54</v>
      </c>
      <c r="C73" s="5" t="s">
        <v>55</v>
      </c>
      <c r="D73" s="13" t="s">
        <v>24</v>
      </c>
      <c r="E73" s="13">
        <v>1</v>
      </c>
      <c r="F73" s="14">
        <f>89000*E65</f>
        <v>4450000</v>
      </c>
      <c r="G73" s="15">
        <f>F73*E73</f>
        <v>4450000</v>
      </c>
      <c r="H73" s="39"/>
      <c r="I73" s="42">
        <f>102585*50</f>
        <v>5129250</v>
      </c>
      <c r="J73" s="42">
        <f>110786*50</f>
        <v>5539300</v>
      </c>
      <c r="K73" s="42">
        <f>53629*50</f>
        <v>2681450</v>
      </c>
      <c r="L73" s="50">
        <f>AVERAGE(I73:K75)</f>
        <v>4450000</v>
      </c>
    </row>
    <row r="74" spans="1:12" ht="12" x14ac:dyDescent="0.2">
      <c r="A74" s="16"/>
      <c r="B74" s="13"/>
      <c r="C74" s="5" t="s">
        <v>13</v>
      </c>
      <c r="D74" s="13"/>
      <c r="E74" s="13"/>
      <c r="F74" s="14"/>
      <c r="G74" s="15"/>
      <c r="H74" s="39"/>
      <c r="I74" s="42"/>
      <c r="J74" s="42"/>
      <c r="K74" s="42"/>
      <c r="L74" s="37"/>
    </row>
    <row r="75" spans="1:12" ht="36" x14ac:dyDescent="0.2">
      <c r="A75" s="16"/>
      <c r="B75" s="13"/>
      <c r="C75" s="5" t="s">
        <v>25</v>
      </c>
      <c r="D75" s="13"/>
      <c r="E75" s="13"/>
      <c r="F75" s="14"/>
      <c r="G75" s="15"/>
      <c r="H75" s="39"/>
      <c r="I75" s="42"/>
      <c r="J75" s="42"/>
      <c r="K75" s="42"/>
      <c r="L75" s="37"/>
    </row>
    <row r="76" spans="1:12" x14ac:dyDescent="0.2">
      <c r="A76" s="16"/>
      <c r="B76" s="13"/>
      <c r="C76" s="13" t="s">
        <v>56</v>
      </c>
      <c r="D76" s="13" t="s">
        <v>27</v>
      </c>
      <c r="E76" s="13">
        <v>1</v>
      </c>
      <c r="F76" s="14">
        <v>2304434</v>
      </c>
      <c r="G76" s="15">
        <f>F76*E76</f>
        <v>2304434</v>
      </c>
      <c r="H76" s="39"/>
      <c r="I76" s="42">
        <v>2443410</v>
      </c>
      <c r="J76" s="42">
        <v>2077388</v>
      </c>
      <c r="K76" s="42">
        <v>2392504</v>
      </c>
      <c r="L76" s="50">
        <f>AVERAGE(I76:K79)</f>
        <v>2304434</v>
      </c>
    </row>
    <row r="77" spans="1:12" x14ac:dyDescent="0.2">
      <c r="A77" s="16"/>
      <c r="B77" s="13"/>
      <c r="C77" s="13"/>
      <c r="D77" s="13"/>
      <c r="E77" s="13"/>
      <c r="F77" s="14"/>
      <c r="G77" s="15"/>
      <c r="H77" s="39"/>
      <c r="I77" s="42"/>
      <c r="J77" s="42"/>
      <c r="K77" s="42"/>
      <c r="L77" s="37"/>
    </row>
    <row r="78" spans="1:12" ht="12" x14ac:dyDescent="0.2">
      <c r="A78" s="16"/>
      <c r="B78" s="13"/>
      <c r="C78" s="5" t="s">
        <v>13</v>
      </c>
      <c r="D78" s="13"/>
      <c r="E78" s="13"/>
      <c r="F78" s="14"/>
      <c r="G78" s="15"/>
      <c r="H78" s="39"/>
      <c r="I78" s="42"/>
      <c r="J78" s="42"/>
      <c r="K78" s="42"/>
      <c r="L78" s="37"/>
    </row>
    <row r="79" spans="1:12" ht="24" x14ac:dyDescent="0.2">
      <c r="A79" s="16"/>
      <c r="B79" s="13"/>
      <c r="C79" s="4" t="s">
        <v>57</v>
      </c>
      <c r="D79" s="13"/>
      <c r="E79" s="13"/>
      <c r="F79" s="14"/>
      <c r="G79" s="15"/>
      <c r="H79" s="39"/>
      <c r="I79" s="42"/>
      <c r="J79" s="42"/>
      <c r="K79" s="42"/>
      <c r="L79" s="37"/>
    </row>
    <row r="80" spans="1:12" x14ac:dyDescent="0.2">
      <c r="A80" s="16" t="s">
        <v>62</v>
      </c>
      <c r="B80" s="16"/>
      <c r="C80" s="16"/>
      <c r="D80" s="16"/>
      <c r="E80" s="16"/>
      <c r="F80" s="16"/>
      <c r="G80" s="38">
        <f>SUM(G62:G79)</f>
        <v>25567884</v>
      </c>
    </row>
    <row r="81" spans="1:8" ht="14.5" customHeight="1" x14ac:dyDescent="0.2">
      <c r="A81" s="40" t="s">
        <v>58</v>
      </c>
      <c r="B81" s="40"/>
      <c r="C81" s="40"/>
      <c r="D81" s="40"/>
      <c r="E81" s="40"/>
      <c r="F81" s="40"/>
      <c r="G81" s="41">
        <f>+G80+G59+G38+G18</f>
        <v>166975601</v>
      </c>
      <c r="H81" s="7"/>
    </row>
    <row r="82" spans="1:8" x14ac:dyDescent="0.15">
      <c r="C82" s="8"/>
      <c r="D82" s="9"/>
      <c r="E82" s="10"/>
      <c r="H82" s="7"/>
    </row>
    <row r="83" spans="1:8" ht="14.5" customHeight="1" x14ac:dyDescent="0.15">
      <c r="D83" s="8"/>
      <c r="E83" s="12"/>
      <c r="F83" s="12"/>
      <c r="G83" s="11"/>
      <c r="H83" s="7"/>
    </row>
    <row r="84" spans="1:8" x14ac:dyDescent="0.2">
      <c r="H84" s="7"/>
    </row>
    <row r="85" spans="1:8" x14ac:dyDescent="0.2">
      <c r="G85" s="51"/>
      <c r="H85" s="7"/>
    </row>
  </sheetData>
  <mergeCells count="244">
    <mergeCell ref="L73:L75"/>
    <mergeCell ref="L76:L79"/>
    <mergeCell ref="K70:K72"/>
    <mergeCell ref="K73:K75"/>
    <mergeCell ref="K76:K79"/>
    <mergeCell ref="L4:L6"/>
    <mergeCell ref="L7:L8"/>
    <mergeCell ref="L9:L11"/>
    <mergeCell ref="L12:L14"/>
    <mergeCell ref="L15:L17"/>
    <mergeCell ref="L21:L23"/>
    <mergeCell ref="L24:L25"/>
    <mergeCell ref="L26:L28"/>
    <mergeCell ref="L29:L31"/>
    <mergeCell ref="L32:L34"/>
    <mergeCell ref="L35:L37"/>
    <mergeCell ref="L41:L43"/>
    <mergeCell ref="L44:L45"/>
    <mergeCell ref="L46:L48"/>
    <mergeCell ref="L49:L51"/>
    <mergeCell ref="L52:L54"/>
    <mergeCell ref="L55:L58"/>
    <mergeCell ref="L62:L64"/>
    <mergeCell ref="L65:L66"/>
    <mergeCell ref="L67:L69"/>
    <mergeCell ref="L70:L72"/>
    <mergeCell ref="J67:J69"/>
    <mergeCell ref="J70:J72"/>
    <mergeCell ref="J73:J75"/>
    <mergeCell ref="J76:J79"/>
    <mergeCell ref="K4:K6"/>
    <mergeCell ref="K7:K8"/>
    <mergeCell ref="K9:K11"/>
    <mergeCell ref="K12:K14"/>
    <mergeCell ref="K15:K17"/>
    <mergeCell ref="K21:K23"/>
    <mergeCell ref="K24:K25"/>
    <mergeCell ref="K26:K28"/>
    <mergeCell ref="K29:K31"/>
    <mergeCell ref="K32:K34"/>
    <mergeCell ref="K35:K37"/>
    <mergeCell ref="K41:K43"/>
    <mergeCell ref="K44:K45"/>
    <mergeCell ref="K46:K48"/>
    <mergeCell ref="K49:K51"/>
    <mergeCell ref="K52:K54"/>
    <mergeCell ref="K55:K58"/>
    <mergeCell ref="K62:K64"/>
    <mergeCell ref="K65:K66"/>
    <mergeCell ref="K67:K69"/>
    <mergeCell ref="I65:I66"/>
    <mergeCell ref="I67:I69"/>
    <mergeCell ref="I70:I72"/>
    <mergeCell ref="I73:I75"/>
    <mergeCell ref="I76:I79"/>
    <mergeCell ref="J4:J6"/>
    <mergeCell ref="J7:J8"/>
    <mergeCell ref="J9:J11"/>
    <mergeCell ref="J12:J14"/>
    <mergeCell ref="J15:J17"/>
    <mergeCell ref="J21:J23"/>
    <mergeCell ref="J24:J25"/>
    <mergeCell ref="J26:J28"/>
    <mergeCell ref="J29:J31"/>
    <mergeCell ref="J32:J34"/>
    <mergeCell ref="J35:J37"/>
    <mergeCell ref="J41:J43"/>
    <mergeCell ref="J44:J45"/>
    <mergeCell ref="J46:J48"/>
    <mergeCell ref="J49:J51"/>
    <mergeCell ref="J52:J54"/>
    <mergeCell ref="J55:J58"/>
    <mergeCell ref="J62:J64"/>
    <mergeCell ref="J65:J66"/>
    <mergeCell ref="I32:I34"/>
    <mergeCell ref="I35:I37"/>
    <mergeCell ref="I41:I43"/>
    <mergeCell ref="I44:I45"/>
    <mergeCell ref="I46:I48"/>
    <mergeCell ref="I49:I51"/>
    <mergeCell ref="I52:I54"/>
    <mergeCell ref="I55:I58"/>
    <mergeCell ref="I62:I64"/>
    <mergeCell ref="I4:I6"/>
    <mergeCell ref="I7:I8"/>
    <mergeCell ref="I9:I11"/>
    <mergeCell ref="I12:I14"/>
    <mergeCell ref="I15:I17"/>
    <mergeCell ref="I21:I23"/>
    <mergeCell ref="I24:I25"/>
    <mergeCell ref="I26:I28"/>
    <mergeCell ref="I29:I31"/>
    <mergeCell ref="A18:F18"/>
    <mergeCell ref="A38:F38"/>
    <mergeCell ref="A59:F59"/>
    <mergeCell ref="A80:F80"/>
    <mergeCell ref="A81:F81"/>
    <mergeCell ref="H4:H6"/>
    <mergeCell ref="H7:H8"/>
    <mergeCell ref="H9:H11"/>
    <mergeCell ref="H12:H14"/>
    <mergeCell ref="H15:H17"/>
    <mergeCell ref="H49:H51"/>
    <mergeCell ref="H52:H54"/>
    <mergeCell ref="H55:H58"/>
    <mergeCell ref="H62:H64"/>
    <mergeCell ref="H65:H66"/>
    <mergeCell ref="H67:H69"/>
    <mergeCell ref="H70:H72"/>
    <mergeCell ref="H73:H75"/>
    <mergeCell ref="H76:H79"/>
    <mergeCell ref="H21:H23"/>
    <mergeCell ref="H24:H25"/>
    <mergeCell ref="H26:H28"/>
    <mergeCell ref="H29:H31"/>
    <mergeCell ref="H32:H34"/>
    <mergeCell ref="H35:H37"/>
    <mergeCell ref="H41:H43"/>
    <mergeCell ref="H44:H45"/>
    <mergeCell ref="H46:H48"/>
    <mergeCell ref="F7:F8"/>
    <mergeCell ref="G7:G8"/>
    <mergeCell ref="A9:A11"/>
    <mergeCell ref="B9:B11"/>
    <mergeCell ref="D9:D11"/>
    <mergeCell ref="E9:E11"/>
    <mergeCell ref="F9:F11"/>
    <mergeCell ref="G9:G11"/>
    <mergeCell ref="A1:G1"/>
    <mergeCell ref="A2:G2"/>
    <mergeCell ref="A4:A8"/>
    <mergeCell ref="B4:B8"/>
    <mergeCell ref="D4:D6"/>
    <mergeCell ref="E4:E6"/>
    <mergeCell ref="F4:F6"/>
    <mergeCell ref="G4:G6"/>
    <mergeCell ref="D7:D8"/>
    <mergeCell ref="E7:E8"/>
    <mergeCell ref="A12:A17"/>
    <mergeCell ref="B12:B17"/>
    <mergeCell ref="D12:D14"/>
    <mergeCell ref="E12:E14"/>
    <mergeCell ref="F12:F14"/>
    <mergeCell ref="G12:G14"/>
    <mergeCell ref="D15:D17"/>
    <mergeCell ref="E15:E17"/>
    <mergeCell ref="F15:F17"/>
    <mergeCell ref="G15:G17"/>
    <mergeCell ref="A19:G19"/>
    <mergeCell ref="A21:A25"/>
    <mergeCell ref="B21:B25"/>
    <mergeCell ref="D21:D23"/>
    <mergeCell ref="E21:E23"/>
    <mergeCell ref="F21:F23"/>
    <mergeCell ref="G21:G23"/>
    <mergeCell ref="D24:D25"/>
    <mergeCell ref="E24:E25"/>
    <mergeCell ref="F24:F25"/>
    <mergeCell ref="G24:G25"/>
    <mergeCell ref="A26:A31"/>
    <mergeCell ref="B26:B31"/>
    <mergeCell ref="D26:D28"/>
    <mergeCell ref="E26:E28"/>
    <mergeCell ref="F26:F28"/>
    <mergeCell ref="G26:G28"/>
    <mergeCell ref="D29:D31"/>
    <mergeCell ref="E29:E31"/>
    <mergeCell ref="F29:F31"/>
    <mergeCell ref="G29:G31"/>
    <mergeCell ref="A32:A37"/>
    <mergeCell ref="B32:B37"/>
    <mergeCell ref="D32:D34"/>
    <mergeCell ref="E32:E34"/>
    <mergeCell ref="F32:F34"/>
    <mergeCell ref="G32:G34"/>
    <mergeCell ref="D35:D37"/>
    <mergeCell ref="E35:E37"/>
    <mergeCell ref="F35:F37"/>
    <mergeCell ref="G35:G37"/>
    <mergeCell ref="A39:G39"/>
    <mergeCell ref="A41:A45"/>
    <mergeCell ref="B41:B45"/>
    <mergeCell ref="D41:D43"/>
    <mergeCell ref="E41:E43"/>
    <mergeCell ref="F41:F43"/>
    <mergeCell ref="G41:G43"/>
    <mergeCell ref="D44:D45"/>
    <mergeCell ref="E44:E45"/>
    <mergeCell ref="F44:F45"/>
    <mergeCell ref="G44:G45"/>
    <mergeCell ref="A46:A51"/>
    <mergeCell ref="B46:B51"/>
    <mergeCell ref="D46:D48"/>
    <mergeCell ref="E46:E48"/>
    <mergeCell ref="F46:F48"/>
    <mergeCell ref="G46:G48"/>
    <mergeCell ref="D49:D51"/>
    <mergeCell ref="E49:E51"/>
    <mergeCell ref="F49:F51"/>
    <mergeCell ref="G49:G51"/>
    <mergeCell ref="A52:A58"/>
    <mergeCell ref="B52:B58"/>
    <mergeCell ref="D52:D54"/>
    <mergeCell ref="E52:E54"/>
    <mergeCell ref="F52:F54"/>
    <mergeCell ref="G52:G54"/>
    <mergeCell ref="C55:C56"/>
    <mergeCell ref="D55:D58"/>
    <mergeCell ref="E55:E58"/>
    <mergeCell ref="F55:F58"/>
    <mergeCell ref="G55:G58"/>
    <mergeCell ref="A60:G60"/>
    <mergeCell ref="A62:A66"/>
    <mergeCell ref="B62:B66"/>
    <mergeCell ref="D62:D64"/>
    <mergeCell ref="E62:E64"/>
    <mergeCell ref="F62:F64"/>
    <mergeCell ref="G62:G64"/>
    <mergeCell ref="A73:A79"/>
    <mergeCell ref="B73:B79"/>
    <mergeCell ref="D73:D75"/>
    <mergeCell ref="E73:E75"/>
    <mergeCell ref="F73:F75"/>
    <mergeCell ref="G73:G75"/>
    <mergeCell ref="D65:D66"/>
    <mergeCell ref="E65:E66"/>
    <mergeCell ref="F65:F66"/>
    <mergeCell ref="G65:G66"/>
    <mergeCell ref="A67:A72"/>
    <mergeCell ref="B67:B72"/>
    <mergeCell ref="D67:D69"/>
    <mergeCell ref="E67:E69"/>
    <mergeCell ref="F67:F69"/>
    <mergeCell ref="G67:G69"/>
    <mergeCell ref="E83:F83"/>
    <mergeCell ref="C76:C77"/>
    <mergeCell ref="D76:D79"/>
    <mergeCell ref="E76:E79"/>
    <mergeCell ref="F76:F79"/>
    <mergeCell ref="G76:G79"/>
    <mergeCell ref="D70:D72"/>
    <mergeCell ref="E70:E72"/>
    <mergeCell ref="F70:F72"/>
    <mergeCell ref="G70:G7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Aporte V2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Jayson Andres Rebolledo Gomez</dc:creator>
  <cp:lastModifiedBy>Hillary Vallejo sevilla</cp:lastModifiedBy>
  <dcterms:created xsi:type="dcterms:W3CDTF">2026-03-27T19:46:03Z</dcterms:created>
  <dcterms:modified xsi:type="dcterms:W3CDTF">2026-03-29T18:45:52Z</dcterms:modified>
</cp:coreProperties>
</file>