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mc:AlternateContent xmlns:mc="http://schemas.openxmlformats.org/markup-compatibility/2006">
    <mc:Choice Requires="x15">
      <x15ac:absPath xmlns:x15ac="http://schemas.microsoft.com/office/spreadsheetml/2010/11/ac" url="C:\SENA 2026\PROCESOS BIENES Y SERVICIOS\MATERIALES DE LABORATORIO\EVALUACIÓN\"/>
    </mc:Choice>
  </mc:AlternateContent>
  <xr:revisionPtr revIDLastSave="0" documentId="13_ncr:1_{C69FBE6B-143D-4801-940D-A37D9C6CFA92}" xr6:coauthVersionLast="46" xr6:coauthVersionMax="47" xr10:uidLastSave="{00000000-0000-0000-0000-000000000000}"/>
  <bookViews>
    <workbookView xWindow="-108" yWindow="-108" windowWidth="23256" windowHeight="12456" activeTab="2" xr2:uid="{8B5A942C-3B5F-424D-859D-EE394878F842}"/>
  </bookViews>
  <sheets>
    <sheet name="LOTE 1 MATERIALES Y REACTIVOS" sheetId="1" r:id="rId1"/>
    <sheet name="LOTE 1- RESULTADO" sheetId="2" r:id="rId2"/>
    <sheet name="AVANTIKA " sheetId="23" r:id="rId3"/>
  </sheets>
  <externalReferences>
    <externalReference r:id="rId4"/>
  </externalReferences>
  <definedNames>
    <definedName name="_xlnm._FilterDatabase" localSheetId="2" hidden="1">'AVANTIKA '!$P$1:$P$65</definedName>
    <definedName name="_xlnm._FilterDatabase" localSheetId="1" hidden="1">'LOTE 1- RESULTADO'!$B$22:$I$57</definedName>
    <definedName name="AMBIENTE">#REF!</definedName>
    <definedName name="_xlnm.Print_Area" localSheetId="2">'AVANTIKA '!$A$1:$Q$65</definedName>
    <definedName name="_xlnm.Print_Area" localSheetId="0">'LOTE 1 MATERIALES Y REACTIVOS'!$B$1:$H$54</definedName>
    <definedName name="_xlnm.Print_Area" localSheetId="1">'LOTE 1- RESULTADO'!$B$1:$I$57</definedName>
    <definedName name="Comercio_y_Servicios___43">#REF!</definedName>
    <definedName name="DIAGNOSTICO">#REF!</definedName>
    <definedName name="GENERAL">#REF!</definedName>
    <definedName name="NODO">#REF!</definedName>
    <definedName name="NUEVIKKKK">[1]!INDICE[AMBIENTE / AREA]</definedName>
    <definedName name="PRUEBA">[1]!INDICE[AMBIENTE / AREA]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37" i="23" l="1"/>
  <c r="H37" i="23" l="1"/>
  <c r="I36" i="23"/>
  <c r="I35" i="23"/>
  <c r="J35" i="23" s="1"/>
  <c r="I34" i="23"/>
  <c r="J34" i="23" s="1"/>
  <c r="K34" i="23" s="1"/>
  <c r="I33" i="23"/>
  <c r="I32" i="23"/>
  <c r="J32" i="23" s="1"/>
  <c r="K32" i="23" s="1"/>
  <c r="I31" i="23"/>
  <c r="J31" i="23" s="1"/>
  <c r="K31" i="23" s="1"/>
  <c r="I30" i="23"/>
  <c r="I29" i="23"/>
  <c r="I28" i="23"/>
  <c r="I27" i="23"/>
  <c r="J27" i="23" s="1"/>
  <c r="K27" i="23" s="1"/>
  <c r="I26" i="23"/>
  <c r="J26" i="23" s="1"/>
  <c r="K26" i="23" s="1"/>
  <c r="I25" i="23"/>
  <c r="I24" i="23"/>
  <c r="J24" i="23" s="1"/>
  <c r="K24" i="23" s="1"/>
  <c r="I23" i="23"/>
  <c r="J23" i="23" s="1"/>
  <c r="K23" i="23" s="1"/>
  <c r="I22" i="23"/>
  <c r="I21" i="23"/>
  <c r="I20" i="23"/>
  <c r="I19" i="23"/>
  <c r="J19" i="23" s="1"/>
  <c r="K19" i="23" s="1"/>
  <c r="I18" i="23"/>
  <c r="J18" i="23" s="1"/>
  <c r="K18" i="23" s="1"/>
  <c r="I17" i="23"/>
  <c r="I16" i="23"/>
  <c r="J16" i="23" s="1"/>
  <c r="K16" i="23" s="1"/>
  <c r="I15" i="23"/>
  <c r="J15" i="23" s="1"/>
  <c r="K15" i="23" s="1"/>
  <c r="I14" i="23"/>
  <c r="I13" i="23"/>
  <c r="I12" i="23"/>
  <c r="O19" i="23" l="1"/>
  <c r="P19" i="23" s="1"/>
  <c r="N19" i="23"/>
  <c r="O26" i="23"/>
  <c r="P26" i="23" s="1"/>
  <c r="N26" i="23"/>
  <c r="O24" i="23"/>
  <c r="P24" i="23" s="1"/>
  <c r="N24" i="23"/>
  <c r="O31" i="23"/>
  <c r="P31" i="23" s="1"/>
  <c r="N31" i="23"/>
  <c r="O18" i="23"/>
  <c r="P18" i="23" s="1"/>
  <c r="N18" i="23"/>
  <c r="O32" i="23"/>
  <c r="P32" i="23" s="1"/>
  <c r="N32" i="23"/>
  <c r="O15" i="23"/>
  <c r="P15" i="23" s="1"/>
  <c r="N15" i="23"/>
  <c r="O34" i="23"/>
  <c r="P34" i="23" s="1"/>
  <c r="N34" i="23"/>
  <c r="O27" i="23"/>
  <c r="P27" i="23" s="1"/>
  <c r="N27" i="23"/>
  <c r="O16" i="23"/>
  <c r="P16" i="23" s="1"/>
  <c r="N16" i="23"/>
  <c r="O23" i="23"/>
  <c r="P23" i="23" s="1"/>
  <c r="N23" i="23"/>
  <c r="I37" i="23"/>
  <c r="J37" i="23" s="1"/>
  <c r="K37" i="23" s="1"/>
  <c r="K35" i="23"/>
  <c r="J36" i="23"/>
  <c r="K36" i="23" s="1"/>
  <c r="J14" i="23"/>
  <c r="K14" i="23" s="1"/>
  <c r="J22" i="23"/>
  <c r="K22" i="23" s="1"/>
  <c r="J30" i="23"/>
  <c r="K30" i="23" s="1"/>
  <c r="J17" i="23"/>
  <c r="K17" i="23" s="1"/>
  <c r="J25" i="23"/>
  <c r="K25" i="23" s="1"/>
  <c r="J33" i="23"/>
  <c r="K33" i="23" s="1"/>
  <c r="J12" i="23"/>
  <c r="K12" i="23" s="1"/>
  <c r="J20" i="23"/>
  <c r="K20" i="23" s="1"/>
  <c r="J28" i="23"/>
  <c r="K28" i="23" s="1"/>
  <c r="J13" i="23"/>
  <c r="K13" i="23" s="1"/>
  <c r="J21" i="23"/>
  <c r="K21" i="23" s="1"/>
  <c r="J29" i="23"/>
  <c r="K29" i="23" s="1"/>
  <c r="O22" i="23" l="1"/>
  <c r="P22" i="23" s="1"/>
  <c r="N22" i="23"/>
  <c r="O13" i="23"/>
  <c r="P13" i="23" s="1"/>
  <c r="N13" i="23"/>
  <c r="O20" i="23"/>
  <c r="P20" i="23" s="1"/>
  <c r="N20" i="23"/>
  <c r="O29" i="23"/>
  <c r="P29" i="23" s="1"/>
  <c r="N29" i="23"/>
  <c r="O33" i="23"/>
  <c r="P33" i="23" s="1"/>
  <c r="N33" i="23"/>
  <c r="O17" i="23"/>
  <c r="P17" i="23" s="1"/>
  <c r="N17" i="23"/>
  <c r="O35" i="23"/>
  <c r="P35" i="23" s="1"/>
  <c r="N35" i="23"/>
  <c r="O21" i="23"/>
  <c r="P21" i="23" s="1"/>
  <c r="N21" i="23"/>
  <c r="O30" i="23"/>
  <c r="P30" i="23" s="1"/>
  <c r="N30" i="23"/>
  <c r="O28" i="23"/>
  <c r="P28" i="23" s="1"/>
  <c r="N28" i="23"/>
  <c r="O14" i="23"/>
  <c r="P14" i="23" s="1"/>
  <c r="N14" i="23"/>
  <c r="O12" i="23"/>
  <c r="P12" i="23" s="1"/>
  <c r="N12" i="23"/>
  <c r="O25" i="23"/>
  <c r="P25" i="23" s="1"/>
  <c r="N25" i="23"/>
  <c r="O36" i="23"/>
  <c r="P36" i="23" s="1"/>
  <c r="N36" i="23"/>
  <c r="H24" i="2"/>
  <c r="E25" i="2" l="1"/>
  <c r="E27" i="2"/>
  <c r="C23" i="2"/>
  <c r="C26" i="2"/>
  <c r="C27" i="2"/>
  <c r="E58" i="2"/>
  <c r="E59" i="2"/>
  <c r="E60" i="2"/>
  <c r="E61" i="2"/>
  <c r="E62" i="2"/>
  <c r="E63" i="2"/>
  <c r="E64" i="2"/>
  <c r="E65" i="2"/>
  <c r="E66" i="2"/>
  <c r="E67" i="2"/>
  <c r="E68" i="2"/>
  <c r="E69" i="2"/>
  <c r="E70" i="2"/>
  <c r="E71" i="2"/>
  <c r="E72" i="2"/>
  <c r="C58" i="2"/>
  <c r="C59" i="2"/>
  <c r="C60" i="2"/>
  <c r="C61" i="2"/>
  <c r="C62" i="2"/>
  <c r="C63" i="2"/>
  <c r="C64" i="2"/>
  <c r="C65" i="2"/>
  <c r="C66" i="2"/>
  <c r="C67" i="2"/>
  <c r="C68" i="2"/>
  <c r="C69" i="2"/>
  <c r="C70" i="2"/>
  <c r="C71" i="2"/>
  <c r="C72" i="2"/>
  <c r="B58" i="2"/>
  <c r="B59" i="2"/>
  <c r="B60" i="2"/>
  <c r="B61" i="2"/>
  <c r="B62" i="2"/>
  <c r="B63" i="2"/>
  <c r="B64" i="2"/>
  <c r="B65" i="2"/>
  <c r="B66" i="2"/>
  <c r="B67" i="2"/>
  <c r="B68" i="2"/>
  <c r="B69" i="2"/>
  <c r="B70" i="2"/>
  <c r="B71" i="2"/>
  <c r="B72" i="2"/>
  <c r="H5" i="2"/>
  <c r="E44" i="2"/>
  <c r="E39" i="2"/>
  <c r="E26" i="2"/>
  <c r="E28" i="2"/>
  <c r="E29" i="2"/>
  <c r="E30" i="2"/>
  <c r="E31" i="2"/>
  <c r="E32" i="2"/>
  <c r="E33" i="2"/>
  <c r="E34" i="2"/>
  <c r="E35" i="2"/>
  <c r="E36" i="2"/>
  <c r="E37" i="2"/>
  <c r="E38" i="2"/>
  <c r="E40" i="2"/>
  <c r="E41" i="2"/>
  <c r="E42" i="2"/>
  <c r="E43" i="2"/>
  <c r="E45" i="2"/>
  <c r="E46" i="2"/>
  <c r="E47" i="2"/>
  <c r="E48" i="2"/>
  <c r="E49" i="2"/>
  <c r="E50" i="2"/>
  <c r="E51" i="2"/>
  <c r="E52" i="2"/>
  <c r="E53" i="2"/>
  <c r="E54" i="2"/>
  <c r="E55" i="2"/>
  <c r="E56" i="2"/>
  <c r="E5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B27" i="2" l="1"/>
  <c r="B28" i="2" l="1"/>
  <c r="B29" i="2" l="1"/>
  <c r="B30" i="2"/>
  <c r="B31" i="2" l="1"/>
  <c r="B32" i="2" l="1"/>
  <c r="B33" i="2" l="1"/>
  <c r="B34" i="2" l="1"/>
  <c r="B35" i="2" l="1"/>
  <c r="B36" i="2" l="1"/>
  <c r="B37" i="2" l="1"/>
  <c r="B38" i="2" l="1"/>
  <c r="B39" i="2" l="1"/>
  <c r="B40" i="2" l="1"/>
  <c r="B41" i="2" l="1"/>
  <c r="B42" i="2" l="1"/>
  <c r="B43" i="2" l="1"/>
  <c r="B44" i="2" l="1"/>
  <c r="B45" i="2" l="1"/>
  <c r="B46" i="2" l="1"/>
  <c r="B47" i="2" l="1"/>
  <c r="B48" i="2" l="1"/>
  <c r="B49" i="2" l="1"/>
  <c r="B50" i="2" l="1"/>
  <c r="B51" i="2" l="1"/>
  <c r="B52" i="2" l="1"/>
  <c r="B53" i="2" l="1"/>
  <c r="B54" i="2" l="1"/>
  <c r="B55" i="2" l="1"/>
  <c r="B56" i="2" l="1"/>
  <c r="B57" i="2" l="1"/>
  <c r="B24" i="2"/>
  <c r="B23" i="2"/>
  <c r="B26" i="2" l="1"/>
  <c r="B25" i="2"/>
  <c r="H7" i="2"/>
  <c r="H9" i="2" s="1"/>
  <c r="H22" i="2" s="1"/>
  <c r="H13" i="2" l="1"/>
  <c r="H14" i="2"/>
  <c r="H15" i="2" l="1"/>
  <c r="H54" i="2" s="1"/>
  <c r="H45" i="2" l="1"/>
  <c r="H26" i="2"/>
  <c r="H53" i="2"/>
  <c r="H38" i="2"/>
  <c r="H39" i="2"/>
  <c r="H41" i="2"/>
  <c r="H50" i="2"/>
  <c r="H52" i="2"/>
  <c r="H64" i="2"/>
  <c r="H32" i="2"/>
  <c r="H27" i="2"/>
  <c r="H56" i="2"/>
  <c r="H62" i="2"/>
  <c r="H37" i="2"/>
  <c r="H59" i="2"/>
  <c r="H60" i="2"/>
  <c r="H44" i="2"/>
  <c r="H58" i="2"/>
  <c r="H34" i="2"/>
  <c r="H63" i="2"/>
  <c r="H40" i="2"/>
  <c r="H55" i="2"/>
  <c r="H42" i="2"/>
  <c r="H25" i="2"/>
  <c r="H31" i="2"/>
  <c r="H65" i="2"/>
  <c r="H29" i="2"/>
  <c r="H51" i="2"/>
  <c r="H71" i="2"/>
  <c r="H66" i="2"/>
  <c r="H35" i="2"/>
  <c r="H69" i="2"/>
  <c r="H61" i="2"/>
  <c r="H70" i="2"/>
  <c r="H72" i="2"/>
  <c r="H23" i="2"/>
  <c r="H30" i="2"/>
  <c r="H57" i="2"/>
  <c r="H33" i="2"/>
  <c r="H48" i="2"/>
  <c r="H47" i="2"/>
  <c r="H67" i="2"/>
  <c r="H68" i="2"/>
  <c r="H43" i="2"/>
  <c r="H36" i="2"/>
  <c r="H49" i="2"/>
  <c r="H28" i="2"/>
  <c r="H46" i="2"/>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<sst xmlns="http://schemas.openxmlformats.org/spreadsheetml/2006/main" count="127" uniqueCount="87">
  <si>
    <t>¿El proceso de selección se adelanta bajo la modalidad de Subasta Inversa?</t>
  </si>
  <si>
    <t>Cantidad de Ofertas Habilitadas</t>
  </si>
  <si>
    <t>Método de comparación a utilizar</t>
  </si>
  <si>
    <t>Presupuesto del proceso o sumatoria de precios unitarios (costo estimado del contrato):</t>
  </si>
  <si>
    <t>OFERTAS RECIBIDAS</t>
  </si>
  <si>
    <t>No.</t>
  </si>
  <si>
    <t>Proponente</t>
  </si>
  <si>
    <t>Valor Total de la Oferta o Sumatoria de precios unitarios</t>
  </si>
  <si>
    <t>VARIABLES A UTILIZAR</t>
  </si>
  <si>
    <t>Mediana</t>
  </si>
  <si>
    <t>Desviación estandar</t>
  </si>
  <si>
    <t>Valor mínimo aceptable</t>
  </si>
  <si>
    <t>INFORMACIÓN SOPORTE PARA EL ANÁLISIS</t>
  </si>
  <si>
    <t>HERRAMIENTA DE ANÁLISIS PARA EL MANEJO DE OFERTAS ARTIFICIALMENTE BAJAS EN PROCESOS DE CONTRATACIÓN</t>
  </si>
  <si>
    <r>
      <rPr>
        <b/>
        <sz val="7.5"/>
        <color rgb="FFC00000"/>
        <rFont val="Verdana"/>
        <family val="2"/>
      </rPr>
      <t>Notas</t>
    </r>
    <r>
      <rPr>
        <sz val="7.5"/>
        <color rgb="FFC00000"/>
        <rFont val="Verdana"/>
        <family val="2"/>
      </rPr>
      <t xml:space="preserve"> </t>
    </r>
    <r>
      <rPr>
        <sz val="7.5"/>
        <color theme="1"/>
        <rFont val="Verdana"/>
        <family val="2"/>
      </rPr>
      <t xml:space="preserve">
</t>
    </r>
    <r>
      <rPr>
        <b/>
        <sz val="7.5"/>
        <color rgb="FFC00000"/>
        <rFont val="Verdana"/>
        <family val="2"/>
      </rPr>
      <t>1)</t>
    </r>
    <r>
      <rPr>
        <b/>
        <sz val="7.5"/>
        <color theme="1"/>
        <rFont val="Verdana"/>
        <family val="2"/>
      </rPr>
      <t xml:space="preserve"> </t>
    </r>
    <r>
      <rPr>
        <sz val="7.5"/>
        <color theme="1"/>
        <rFont val="Verdana"/>
        <family val="2"/>
      </rPr>
      <t>La siguiente herramienta se configura cómo un mecanismo que coadyuve a las Entidades Estatales a realizar el ejercicio de revisión y análisis de las ofertas recibidas en los procesos de contratación, de conformidad con los lineamientos definidos en la "</t>
    </r>
    <r>
      <rPr>
        <i/>
        <sz val="7.5"/>
        <color theme="1"/>
        <rFont val="Verdana"/>
        <family val="2"/>
      </rPr>
      <t>Guía para el manejo de ofertas artificialmente bajas en Procesos de Contratación</t>
    </r>
    <r>
      <rPr>
        <sz val="7.5"/>
        <color theme="1"/>
        <rFont val="Verdana"/>
        <family val="2"/>
      </rPr>
      <t xml:space="preserve">", ANCP - CCE.
</t>
    </r>
    <r>
      <rPr>
        <b/>
        <sz val="7.5"/>
        <color rgb="FFC00000"/>
        <rFont val="Verdana"/>
        <family val="2"/>
      </rPr>
      <t>2)</t>
    </r>
    <r>
      <rPr>
        <sz val="7.5"/>
        <color theme="1"/>
        <rFont val="Verdana"/>
        <family val="2"/>
      </rPr>
      <t xml:space="preserve"> Es importante indicar que la herramienta se constituye como un insumo para realizar el ejercicio de análisis, sin embargo, es obligatorio reiterar que la Entidad se encuentra facultada y deberá realizar los análisis adicionales que considere necesarios de acuerdo con las particularidades del proceso de selección o determinar la metodología que considere con base en la que validarán los precios artificialmente bajos. Esto, en virtud del principio de autonomía de la voluntad que les otorga el ordenamiento jurídico.
</t>
    </r>
    <r>
      <rPr>
        <b/>
        <sz val="7.5"/>
        <color rgb="FFC00000"/>
        <rFont val="Verdana"/>
        <family val="2"/>
      </rPr>
      <t>3)</t>
    </r>
    <r>
      <rPr>
        <sz val="7.5"/>
        <color theme="1"/>
        <rFont val="Verdana"/>
        <family val="2"/>
      </rPr>
      <t xml:space="preserve"> Para su uso, deberán diligenciar las celdas de color azul.
</t>
    </r>
    <r>
      <rPr>
        <b/>
        <sz val="7.5"/>
        <color rgb="FFC00000"/>
        <rFont val="Verdana"/>
        <family val="2"/>
      </rPr>
      <t>4)</t>
    </r>
    <r>
      <rPr>
        <sz val="7.5"/>
        <color theme="1"/>
        <rFont val="Verdana"/>
        <family val="2"/>
      </rPr>
      <t xml:space="preserve"> La hoja "APAB_Resultados" se retroalimenta de manera automática con el diligenciamiento de la hoja "APAB_Informacion"
</t>
    </r>
    <r>
      <rPr>
        <b/>
        <sz val="7.5"/>
        <color rgb="FFC00000"/>
        <rFont val="Verdana"/>
        <family val="2"/>
      </rPr>
      <t>5)</t>
    </r>
    <r>
      <rPr>
        <sz val="7.5"/>
        <color theme="1"/>
        <rFont val="Verdana"/>
        <family val="2"/>
      </rPr>
      <t xml:space="preserve"> Si la Entidad tiene un mayor número de ofertas habilitadas en el proceso, se recomienda incluir filas adicionales en la hoja "APAB_Información" y ajustar las fórmulas en la hoja "APAB_Resultados".
</t>
    </r>
  </si>
  <si>
    <t>NO</t>
  </si>
  <si>
    <t xml:space="preserve">RESULTADO </t>
  </si>
  <si>
    <t xml:space="preserve">Análisis de precios artificialmente bajos  </t>
  </si>
  <si>
    <t>DIFERENCIA</t>
  </si>
  <si>
    <t>DESCUENTO</t>
  </si>
  <si>
    <t>VALOR TOTAL</t>
  </si>
  <si>
    <t xml:space="preserve">CUMPLE/NO CUMPLE </t>
  </si>
  <si>
    <t xml:space="preserve">PROMEDIO ENTIDAD </t>
  </si>
  <si>
    <t>Avántika Colombia SAS</t>
  </si>
  <si>
    <t>Scientific Products SAS</t>
  </si>
  <si>
    <t>ADEQUIM S.A.S</t>
  </si>
  <si>
    <t>CIEDUTEC LTDA</t>
  </si>
  <si>
    <t>QUIMITRONICA SAS</t>
  </si>
  <si>
    <t>AGROVET MEDICAL S.A.S</t>
  </si>
  <si>
    <t>FORMATO OFERTA ECONÓMICA LOTE 1.</t>
  </si>
  <si>
    <t xml:space="preserve">8-9302-789 Contratar la compra de materiales y reactivos para el laboratorio de alimentos y bebidas del Centro de Comercio y Servicios de la Regional Atlántico del SENA aprobado en plan de acción PA_LABORATORIO_2025_308_32 para la vigencia 2026. </t>
  </si>
  <si>
    <t>ITEM</t>
  </si>
  <si>
    <t>CODIGO UNSPSC</t>
  </si>
  <si>
    <t>NOMBRE DEL ELEMENTO</t>
  </si>
  <si>
    <t>DESCRIPCION DETALLADA</t>
  </si>
  <si>
    <t>FOTO DE REREFERNCIA</t>
  </si>
  <si>
    <t>UNIDAD DE MEDIDA</t>
  </si>
  <si>
    <t>CANTIDAD</t>
  </si>
  <si>
    <t>VALOR UNITARIO</t>
  </si>
  <si>
    <t>IVA</t>
  </si>
  <si>
    <t>VALOR TOTAL INCLUIDO IMPUESTO</t>
  </si>
  <si>
    <t>ETER DE PETROLEO GRADO REACTIVO  X4L</t>
  </si>
  <si>
    <t>ETER DE PETROLEO REACTIVO x 4L, 
Concentración: entre 95% -99 % 
Presentación: 4 L  
Fecha de vencimiento: No menor a 2 años
Debe incluir Certificado de análisis, Ficha de seguridad impreso</t>
  </si>
  <si>
    <t>Unidad</t>
  </si>
  <si>
    <t xml:space="preserve">Condensador de reflujo </t>
  </si>
  <si>
    <t>Condensador de reflujo, en vidrio esmerilado 29/32, serpentina larga conforme a ISO o ASTM. Con mangeras para las conecciones</t>
  </si>
  <si>
    <t>Balon fondo plano boca esmiralada 250mL</t>
  </si>
  <si>
    <t>Balon fondo plano boca esmiralada 29/32 de 250 mL</t>
  </si>
  <si>
    <t>CRISOLES EN PORCELANA FORMA MEDIANA SIN TAPA 2/45</t>
  </si>
  <si>
    <t>CRISOLES EN PORCELANA FORMA MEDIANA SIN TAPA.
Diámetro exterior superior (mm): 45 x 36 mm. Capacidad (mL): 30 (2/45)</t>
  </si>
  <si>
    <t>Beaker de 600 mL</t>
  </si>
  <si>
    <t>pipeta pasteur desechable 5 mL
caja por 500</t>
  </si>
  <si>
    <t>Jabon neutro 
frasco X5L</t>
  </si>
  <si>
    <t>Guantes de nitrilo talla (M y L)
xcaja</t>
  </si>
  <si>
    <t>ETANOL HPLC  X4L</t>
  </si>
  <si>
    <t>ETANOL HPLC x 4L, 
Concentración: entre 95% -99 % 
Presentación: 4 L  
Fecha de vencimiento: No menor a 2 años
Debe incluir Certificado de análisis, Ficha de seguridad impreso</t>
  </si>
  <si>
    <t>CARTUCHO DE PULIDO PARA SISTEMA SMART2PURE 09.1020</t>
  </si>
  <si>
    <t>Debe tener su ficha en español, certificado, fecha de vencimiento, trazabilidad de acuerdo a lo descrito en cada elemento datos de seguridad (MSDS o SDS), certificado  de calidad (CoA y CoQ), expedientes, folletos y otros documentos disponibles.  
SMART2PURE 09.1020 
CAT#: 1209T89</t>
  </si>
  <si>
    <t>UNIDAD</t>
  </si>
  <si>
    <t>CARTUCHO DE PULIDO PARA SISTEMA SMART2PURE 09.2003 3L/h</t>
  </si>
  <si>
    <t>Debe tener su ficha en español, certificado, fecha de vencimiento, trazabilidad de acuerdo a lo descrito en cada elemento datos de seguridad (MSDS o SDS), certificado  de calidad (CoA y CoQ), expedientes, folletos y otros documentos disponibles.     SMART2PURE 09.2003
CAT#: 1209T90</t>
  </si>
  <si>
    <t>Carbon activado GRANULADO Comercial X1Kg</t>
  </si>
  <si>
    <t>Carbon activado GRANULADO Comercial</t>
  </si>
  <si>
    <t>Filtro Cartucho De Carbón Activado Block Cto 10x2.5 5micras</t>
  </si>
  <si>
    <t>Filtro de agua para sedimento de polipropileno 5 10x2.5 5micras</t>
  </si>
  <si>
    <t>Envases Plásticos en Polietileno de Alta Densidad (PEAD) TIPO BALA con tapa (CAP. 100-150mL APROX.)</t>
  </si>
  <si>
    <t>Pipeta Aforada 20mL Clase A</t>
  </si>
  <si>
    <t>Oxido de mercurio x50g</t>
  </si>
  <si>
    <t>Oxido de mercurio
x50g
Nº CAS: 21908-53-2</t>
  </si>
  <si>
    <t>PAPEL FILTRO CIRCULAR, CUALITATIVO DIAMETRO 125 mm 
Caja x100 unidades</t>
  </si>
  <si>
    <t>PAPEL FILTRO CIRCULAR, CUALITATIVO DIAMETRO 125 mm  
Caja x100 unidades</t>
  </si>
  <si>
    <t>DEDALES PARA EXTRACCION  25 mm X 80 mm
Caja x25</t>
  </si>
  <si>
    <t>DEDALES PARA EXTRACCION  25 mm X 80 mm
caja x25</t>
  </si>
  <si>
    <t>tapones de goma para frascos mojonier (tapones para tubo de ensayo)</t>
  </si>
  <si>
    <t>tapones de goma para frascos mojonier (tapones para tubo de ensayo)
superior: 1.5 cm
largo:2.5 cm
Baja: 1.0 cm</t>
  </si>
  <si>
    <t>Batas de laboratorio manga larga con cierre facil 2 talla L, 2 Talla M</t>
  </si>
  <si>
    <t>Termómetro digital con sonda, almacenamiento y descargue de datos. Debe Incluir calibración acreditada con laboratorio acreditado en los siguientes puntos:
 -25º°C 
-18°C
0ºC</t>
  </si>
  <si>
    <t>Termómetros de registro de datos ultra bajos, Diseñados para equipos de refrigeración: monitorean temperaturas desde –80 °C para garantizar que las muestras críticas no se vean comprometidas
Alertas: alarma de temperatura, interrupción de la conectividad, batería baja. Conéctese a una red. descarga de datosUSB
Aplicaciones basadas en la nube: no se requiere software
Reciba notificaciones PUSH MÓVILES / CORREO ELECTRÓNICO / TEXTO. Transmisión y monitoreo continuo de datos mediante una conexión SEGURA cifrada con SSL.
 Debe Incluir calibración acreditada con laboratorio acreditado en los siguientes puntos: - -25º°C, -18°C, 0ºC</t>
  </si>
  <si>
    <t>Borohidruro de sodio,  ≥98 % 
X100g</t>
  </si>
  <si>
    <t>Borohidruro de sodio,    
Concentración: entre 98% -99 % 
Presentación: 100g
Fecha de vencimiento: No menor a 2 años
Debe incluir Certificado de análisis, Ficha de seguridad impreso</t>
  </si>
  <si>
    <t>Zinc en polvo 
x500g</t>
  </si>
  <si>
    <t xml:space="preserve">Zinc en polvo 
x500g
CAS : 7440-66-6 </t>
  </si>
  <si>
    <t>Hexano grado HPLC X4L</t>
  </si>
  <si>
    <t>HEXANO ACS Reagent, para HPLC, Espectrofotometria, con especificacion de analisis de USP &gt;99,9% (&gt;60% n-hexano) 
Frasco x 4L</t>
  </si>
  <si>
    <t>IVAN ALBERTO ANTEQUERA CASTRO
REPRESENTANTE LEGAL
C.C: 8.533.510 DE BARRANQUILLA</t>
  </si>
  <si>
    <t>TOTAL PROMEDIO INCLUIDO IVA</t>
  </si>
  <si>
    <t xml:space="preserve">Valor unitario PROMEDIO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</si>
</sst>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44" formatCode="_-&quot;$&quot;\ * #,##0.00_-;\-&quot;$&quot;\ * #,##0.00_-;_-&quot;$&quot;\ * &quot;-&quot;??_-;_-@_-"/>
    <numFmt numFmtId="164" formatCode="&quot;$&quot;\ #,##0.00"/>
    <numFmt numFmtId="165" formatCode="_-* #,##0.00\ &quot;€&quot;_-;\-* #,##0.00\ &quot;€&quot;_-;_-* \-??\ &quot;€&quot;_-;_-@_-"/>
  </numFmts>
  <fonts count="26">
    <font>
      <sz val="11"/>
      <color theme="1"/>
      <name val="Aptos Narrow"/>
      <family val="2"/>
      <scheme val="minor"/>
    </font>
    <font>
      <sz val="11"/>
      <color theme="1"/>
      <name val="Aptos Narrow"/>
      <family val="2"/>
      <scheme val="minor"/>
    </font>
    <font>
      <sz val="10"/>
      <color theme="1"/>
      <name val="Verdana"/>
      <family val="2"/>
    </font>
    <font>
      <b/>
      <sz val="10"/>
      <color theme="1"/>
      <name val="Verdana"/>
      <family val="2"/>
    </font>
    <font>
      <b/>
      <sz val="9"/>
      <color theme="1"/>
      <name val="Verdana"/>
      <family val="2"/>
    </font>
    <font>
      <b/>
      <sz val="8"/>
      <color theme="1"/>
      <name val="Verdana"/>
      <family val="2"/>
    </font>
    <font>
      <sz val="9"/>
      <color theme="1"/>
      <name val="Verdana"/>
      <family val="2"/>
    </font>
    <font>
      <sz val="7.5"/>
      <color theme="1"/>
      <name val="Verdana"/>
      <family val="2"/>
    </font>
    <font>
      <b/>
      <sz val="7.5"/>
      <color theme="1"/>
      <name val="Verdana"/>
      <family val="2"/>
    </font>
    <font>
      <sz val="7.5"/>
      <color rgb="FFC00000"/>
      <name val="Verdana"/>
      <family val="2"/>
    </font>
    <font>
      <b/>
      <sz val="7.5"/>
      <color rgb="FFC00000"/>
      <name val="Verdana"/>
      <family val="2"/>
    </font>
    <font>
      <i/>
      <sz val="7.5"/>
      <color theme="1"/>
      <name val="Verdana"/>
      <family val="2"/>
    </font>
    <font>
      <sz val="10"/>
      <color rgb="FF000000"/>
      <name val="Times New Roman"/>
      <family val="1"/>
    </font>
    <font>
      <sz val="10"/>
      <color rgb="FF000000"/>
      <name val="Times New Roman"/>
      <charset val="204"/>
    </font>
    <font>
      <sz val="12"/>
      <color theme="1"/>
      <name val="Aptos Narrow"/>
      <scheme val="minor"/>
    </font>
    <font>
      <b/>
      <sz val="11"/>
      <color theme="1"/>
      <name val="Arial Narrow"/>
      <family val="2"/>
    </font>
    <font>
      <b/>
      <sz val="11"/>
      <color rgb="FF000000"/>
      <name val="Arial Narrow"/>
      <family val="2"/>
    </font>
    <font>
      <b/>
      <sz val="11"/>
      <color theme="1"/>
      <name val="Calibri"/>
      <family val="2"/>
    </font>
    <font>
      <sz val="11"/>
      <color theme="1"/>
      <name val="Arial"/>
      <family val="2"/>
    </font>
    <font>
      <b/>
      <sz val="16"/>
      <name val="Arial"/>
      <family val="2"/>
    </font>
    <font>
      <sz val="14"/>
      <color theme="1"/>
      <name val="Arial"/>
      <family val="2"/>
    </font>
    <font>
      <sz val="11"/>
      <name val="Arial"/>
      <family val="2"/>
    </font>
    <font>
      <sz val="11"/>
      <color rgb="FF000000"/>
      <name val="Arial"/>
      <family val="2"/>
    </font>
    <font>
      <b/>
      <sz val="11"/>
      <color theme="1"/>
      <name val="Arial"/>
      <family val="2"/>
    </font>
    <font>
      <sz val="16"/>
      <color theme="1"/>
      <name val="Arial"/>
      <family val="2"/>
    </font>
    <font>
      <b/>
      <sz val="11"/>
      <name val="Arial"/>
      <family val="2"/>
    </font>
  </fonts>
  <fills count="11">
    <fill>
      <patternFill patternType="none"/>
    </fill>
    <fill>
      <patternFill patternType="gray125"/>
    </fill>
    <fill>
      <patternFill patternType="solid">
        <fgColor theme="3" tint="0.89999084444715716"/>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theme="3" tint="0.499984740745262"/>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0"/>
        <bgColor indexed="64"/>
      </patternFill>
    </fill>
    <fill>
      <patternFill patternType="solid">
        <fgColor theme="0"/>
        <bgColor theme="4" tint="0.79998168889431442"/>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auto="1"/>
      </left>
      <right style="thin">
        <color auto="1"/>
      </right>
      <top style="thin">
        <color auto="1"/>
      </top>
      <bottom/>
      <diagonal/>
    </border>
  </borders>
  <cellStyleXfs count="10">
    <xf numFmtId="0" fontId="0" fillId="0" borderId="0"/>
    <xf numFmtId="9" fontId="1" fillId="0" borderId="0" applyFont="0" applyFill="0" applyBorder="0" applyAlignment="0" applyProtection="0"/>
    <xf numFmtId="44" fontId="1" fillId="0" borderId="0" applyFont="0" applyFill="0" applyBorder="0" applyAlignment="0" applyProtection="0"/>
    <xf numFmtId="0" fontId="12" fillId="0" borderId="0"/>
    <xf numFmtId="0" fontId="12" fillId="0" borderId="0"/>
    <xf numFmtId="165" fontId="1" fillId="0" borderId="0" applyFont="0" applyFill="0" applyBorder="0" applyAlignment="0" applyProtection="0">
      <alignment vertical="center"/>
    </xf>
    <xf numFmtId="0" fontId="1" fillId="0" borderId="0"/>
    <xf numFmtId="0" fontId="13" fillId="0" borderId="0"/>
    <xf numFmtId="0" fontId="14" fillId="0" borderId="0"/>
    <xf numFmtId="44" fontId="1" fillId="0" borderId="0" applyFont="0" applyFill="0" applyBorder="0" applyAlignment="0" applyProtection="0"/>
  </cellStyleXfs>
  <cellXfs count="105">
    <xf numFmtId="0" fontId="0" fillId="0" borderId="0" xfId="0"/>
    <xf numFmtId="0" fontId="2" fillId="0" borderId="0" xfId="0" applyFont="1"/>
    <xf numFmtId="0" fontId="5" fillId="0" borderId="0" xfId="0" applyFont="1" applyAlignment="1">
      <alignment horizontal="center" vertical="center" wrapText="1"/>
    </xf>
    <xf numFmtId="0" fontId="5" fillId="0" borderId="0" xfId="0" applyFont="1" applyAlignment="1">
      <alignment vertical="center" wrapText="1"/>
    </xf>
    <xf numFmtId="0" fontId="6" fillId="0" borderId="0" xfId="0" applyFont="1"/>
    <xf numFmtId="0" fontId="7" fillId="0" borderId="0" xfId="0" applyFont="1" applyAlignment="1">
      <alignment vertical="top" wrapText="1"/>
    </xf>
    <xf numFmtId="0" fontId="6" fillId="0" borderId="9" xfId="0" applyFont="1" applyBorder="1"/>
    <xf numFmtId="0" fontId="2" fillId="0" borderId="8" xfId="0" applyFont="1" applyBorder="1"/>
    <xf numFmtId="0" fontId="5" fillId="0" borderId="0" xfId="0" applyFont="1" applyAlignment="1">
      <alignment horizontal="justify" vertical="center" wrapText="1"/>
    </xf>
    <xf numFmtId="0" fontId="8" fillId="0" borderId="1" xfId="0" applyFont="1" applyBorder="1" applyAlignment="1">
      <alignment horizontal="center" vertical="center" wrapText="1"/>
    </xf>
    <xf numFmtId="164" fontId="2" fillId="0" borderId="0" xfId="0" applyNumberFormat="1" applyFont="1"/>
    <xf numFmtId="0" fontId="8" fillId="2" borderId="1" xfId="0" applyFont="1" applyFill="1" applyBorder="1" applyAlignment="1">
      <alignment horizontal="center" vertical="center" wrapText="1"/>
    </xf>
    <xf numFmtId="164" fontId="5" fillId="0" borderId="0" xfId="0" applyNumberFormat="1" applyFont="1" applyAlignment="1">
      <alignment horizontal="center" vertical="center"/>
    </xf>
    <xf numFmtId="0" fontId="16" fillId="4" borderId="1" xfId="4" applyFont="1" applyFill="1" applyBorder="1" applyAlignment="1">
      <alignment horizontal="center" vertical="center"/>
    </xf>
    <xf numFmtId="164" fontId="16" fillId="5" borderId="1" xfId="0" applyNumberFormat="1" applyFont="1" applyFill="1" applyBorder="1" applyAlignment="1">
      <alignment horizontal="center" vertical="center" wrapText="1"/>
    </xf>
    <xf numFmtId="0" fontId="16" fillId="5"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justify" vertical="center" wrapText="1"/>
    </xf>
    <xf numFmtId="0" fontId="8" fillId="2" borderId="1" xfId="0" applyFont="1" applyFill="1" applyBorder="1" applyAlignment="1">
      <alignment horizontal="center" vertical="center" wrapText="1"/>
    </xf>
    <xf numFmtId="164" fontId="8" fillId="2" borderId="2" xfId="0" applyNumberFormat="1" applyFont="1" applyFill="1" applyBorder="1" applyAlignment="1">
      <alignment horizontal="center" vertical="center" wrapText="1"/>
    </xf>
    <xf numFmtId="164" fontId="8" fillId="2" borderId="3" xfId="0" applyNumberFormat="1" applyFont="1" applyFill="1" applyBorder="1" applyAlignment="1">
      <alignment horizontal="center" vertical="center" wrapText="1"/>
    </xf>
    <xf numFmtId="164" fontId="8" fillId="2" borderId="4" xfId="0" applyNumberFormat="1"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7" fillId="0" borderId="5" xfId="0" applyFont="1" applyBorder="1" applyAlignment="1">
      <alignment horizontal="justify" vertical="top" wrapText="1"/>
    </xf>
    <xf numFmtId="0" fontId="7" fillId="0" borderId="6" xfId="0" applyFont="1" applyBorder="1" applyAlignment="1">
      <alignment horizontal="justify" vertical="top" wrapText="1"/>
    </xf>
    <xf numFmtId="0" fontId="7" fillId="0" borderId="8" xfId="0" applyFont="1" applyBorder="1" applyAlignment="1">
      <alignment horizontal="justify" vertical="top" wrapText="1"/>
    </xf>
    <xf numFmtId="0" fontId="7" fillId="0" borderId="0" xfId="0" applyFont="1" applyAlignment="1">
      <alignment horizontal="justify" vertical="top" wrapText="1"/>
    </xf>
    <xf numFmtId="0" fontId="7" fillId="0" borderId="10" xfId="0" applyFont="1" applyBorder="1" applyAlignment="1">
      <alignment horizontal="justify" vertical="top" wrapText="1"/>
    </xf>
    <xf numFmtId="0" fontId="7" fillId="0" borderId="11" xfId="0" applyFont="1" applyBorder="1" applyAlignment="1">
      <alignment horizontal="justify" vertical="top"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wrapText="1"/>
    </xf>
    <xf numFmtId="164" fontId="5" fillId="2" borderId="1" xfId="0" applyNumberFormat="1" applyFont="1" applyFill="1" applyBorder="1" applyAlignment="1">
      <alignment horizontal="center" vertical="center"/>
    </xf>
    <xf numFmtId="0" fontId="5" fillId="0" borderId="0" xfId="0" applyFont="1" applyAlignment="1">
      <alignment horizontal="left" vertical="center" wrapText="1"/>
    </xf>
    <xf numFmtId="0" fontId="5" fillId="0" borderId="5" xfId="0" applyFont="1" applyBorder="1" applyAlignment="1">
      <alignment horizontal="left" vertical="center"/>
    </xf>
    <xf numFmtId="0" fontId="5" fillId="0" borderId="6" xfId="0" applyFont="1" applyBorder="1" applyAlignment="1">
      <alignment horizontal="lef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3" fillId="0" borderId="8" xfId="0" applyFont="1" applyBorder="1" applyAlignment="1">
      <alignment horizontal="center"/>
    </xf>
    <xf numFmtId="0" fontId="3" fillId="0" borderId="0" xfId="0" applyFont="1" applyAlignment="1">
      <alignment horizontal="center"/>
    </xf>
    <xf numFmtId="0" fontId="5" fillId="0" borderId="8" xfId="0" applyFont="1" applyBorder="1" applyAlignment="1">
      <alignment horizontal="left" vertical="center"/>
    </xf>
    <xf numFmtId="0" fontId="5" fillId="0" borderId="0" xfId="0" applyFont="1" applyAlignment="1">
      <alignment horizontal="left" vertical="center"/>
    </xf>
    <xf numFmtId="0" fontId="5" fillId="3" borderId="4" xfId="0" applyFont="1" applyFill="1" applyBorder="1" applyAlignment="1">
      <alignment horizontal="center" vertical="center"/>
    </xf>
    <xf numFmtId="164" fontId="5" fillId="0" borderId="2" xfId="0" applyNumberFormat="1" applyFont="1" applyBorder="1" applyAlignment="1">
      <alignment horizontal="center" vertical="center"/>
    </xf>
    <xf numFmtId="164" fontId="5" fillId="0" borderId="4" xfId="0" applyNumberFormat="1" applyFont="1" applyBorder="1" applyAlignment="1">
      <alignment horizontal="center" vertical="center"/>
    </xf>
    <xf numFmtId="164" fontId="5" fillId="0" borderId="5" xfId="0" applyNumberFormat="1" applyFont="1" applyBorder="1" applyAlignment="1">
      <alignment horizontal="center" vertical="center"/>
    </xf>
    <xf numFmtId="164" fontId="5" fillId="0" borderId="7" xfId="0" applyNumberFormat="1" applyFont="1" applyBorder="1" applyAlignment="1">
      <alignment horizontal="center" vertical="center"/>
    </xf>
    <xf numFmtId="164" fontId="5" fillId="0" borderId="10" xfId="0" applyNumberFormat="1" applyFont="1" applyBorder="1" applyAlignment="1">
      <alignment horizontal="center" vertical="center"/>
    </xf>
    <xf numFmtId="164" fontId="5" fillId="0" borderId="12" xfId="0" applyNumberFormat="1" applyFont="1" applyBorder="1" applyAlignment="1">
      <alignment horizontal="center" vertical="center"/>
    </xf>
    <xf numFmtId="0" fontId="5" fillId="0" borderId="10" xfId="0" applyFont="1" applyBorder="1" applyAlignment="1">
      <alignment horizontal="left" vertical="center"/>
    </xf>
    <xf numFmtId="0" fontId="5" fillId="0" borderId="11" xfId="0" applyFont="1" applyBorder="1" applyAlignment="1">
      <alignment horizontal="left" vertical="center"/>
    </xf>
    <xf numFmtId="164" fontId="8" fillId="0" borderId="2" xfId="0" applyNumberFormat="1" applyFont="1" applyBorder="1" applyAlignment="1">
      <alignment horizontal="center" vertical="center" wrapText="1"/>
    </xf>
    <xf numFmtId="164" fontId="8" fillId="0" borderId="3" xfId="0" applyNumberFormat="1" applyFont="1" applyBorder="1" applyAlignment="1">
      <alignment horizontal="center" vertical="center" wrapText="1"/>
    </xf>
    <xf numFmtId="164" fontId="8" fillId="0" borderId="4" xfId="0" applyNumberFormat="1" applyFont="1" applyBorder="1" applyAlignment="1">
      <alignment horizontal="center" vertical="center" wrapText="1"/>
    </xf>
    <xf numFmtId="10" fontId="8" fillId="0" borderId="2" xfId="1" applyNumberFormat="1" applyFont="1" applyFill="1" applyBorder="1" applyAlignment="1">
      <alignment horizontal="center" vertical="center" wrapText="1"/>
    </xf>
    <xf numFmtId="10" fontId="8" fillId="0" borderId="4" xfId="1" applyNumberFormat="1" applyFont="1" applyFill="1" applyBorder="1" applyAlignment="1">
      <alignment horizontal="center" vertical="center" wrapText="1"/>
    </xf>
    <xf numFmtId="10" fontId="8" fillId="0" borderId="2" xfId="1" applyNumberFormat="1" applyFont="1" applyBorder="1" applyAlignment="1">
      <alignment horizontal="center" vertical="center" wrapText="1"/>
    </xf>
    <xf numFmtId="10" fontId="8" fillId="0" borderId="4" xfId="1" applyNumberFormat="1" applyFont="1" applyBorder="1" applyAlignment="1">
      <alignment horizontal="center" vertical="center" wrapText="1"/>
    </xf>
    <xf numFmtId="0" fontId="16" fillId="4" borderId="1" xfId="4" applyFont="1" applyFill="1" applyBorder="1" applyAlignment="1">
      <alignment horizontal="center" vertical="center" wrapText="1"/>
    </xf>
    <xf numFmtId="0" fontId="18" fillId="0" borderId="1" xfId="0" applyFont="1" applyBorder="1" applyAlignment="1">
      <alignment horizontal="center" vertical="center"/>
    </xf>
    <xf numFmtId="0" fontId="18" fillId="0" borderId="0" xfId="0" applyFont="1"/>
    <xf numFmtId="0" fontId="19" fillId="6" borderId="0" xfId="0" applyFont="1" applyFill="1" applyAlignment="1">
      <alignment horizontal="center" vertical="center"/>
    </xf>
    <xf numFmtId="0" fontId="20" fillId="2" borderId="1" xfId="0" applyFont="1" applyFill="1" applyBorder="1" applyAlignment="1">
      <alignment horizontal="center" vertical="center" wrapText="1"/>
    </xf>
    <xf numFmtId="0" fontId="21" fillId="7" borderId="1" xfId="0" applyFont="1" applyFill="1" applyBorder="1" applyAlignment="1">
      <alignment horizontal="center" vertical="center" wrapText="1"/>
    </xf>
    <xf numFmtId="0" fontId="21" fillId="8" borderId="1" xfId="0" applyFont="1" applyFill="1" applyBorder="1" applyAlignment="1">
      <alignment horizontal="center" vertical="center" wrapText="1"/>
    </xf>
    <xf numFmtId="44" fontId="21" fillId="8" borderId="13" xfId="2" applyFont="1" applyFill="1" applyBorder="1" applyAlignment="1">
      <alignment horizontal="center" vertical="center" wrapText="1"/>
    </xf>
    <xf numFmtId="44" fontId="21" fillId="8" borderId="1" xfId="2" applyFont="1" applyFill="1" applyBorder="1" applyAlignment="1">
      <alignment horizontal="center" vertical="center" wrapText="1"/>
    </xf>
    <xf numFmtId="0" fontId="21" fillId="0" borderId="0" xfId="0" applyFont="1" applyAlignment="1">
      <alignment horizontal="center" vertical="center" wrapText="1"/>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0" fontId="18" fillId="9" borderId="1" xfId="0" applyFont="1" applyFill="1" applyBorder="1" applyAlignment="1">
      <alignment horizontal="center" vertical="center"/>
    </xf>
    <xf numFmtId="8" fontId="18" fillId="8" borderId="1" xfId="0" applyNumberFormat="1" applyFont="1" applyFill="1" applyBorder="1" applyAlignment="1">
      <alignment vertical="center"/>
    </xf>
    <xf numFmtId="44" fontId="18" fillId="8" borderId="1" xfId="9" applyFont="1" applyFill="1" applyBorder="1" applyAlignment="1">
      <alignment horizontal="right" vertical="center"/>
    </xf>
    <xf numFmtId="8" fontId="18" fillId="8" borderId="1" xfId="9" applyNumberFormat="1" applyFont="1" applyFill="1" applyBorder="1" applyAlignment="1">
      <alignment vertical="center"/>
    </xf>
    <xf numFmtId="0" fontId="22" fillId="9" borderId="1" xfId="0" applyFont="1" applyFill="1" applyBorder="1" applyAlignment="1">
      <alignment horizontal="center" vertical="center" wrapText="1"/>
    </xf>
    <xf numFmtId="8" fontId="18" fillId="8" borderId="1" xfId="0" applyNumberFormat="1" applyFont="1" applyFill="1" applyBorder="1" applyAlignment="1">
      <alignment horizontal="center" vertical="center"/>
    </xf>
    <xf numFmtId="0" fontId="22" fillId="0" borderId="1" xfId="0" applyFont="1" applyBorder="1" applyAlignment="1">
      <alignment horizontal="center" vertical="center" wrapText="1"/>
    </xf>
    <xf numFmtId="0" fontId="18" fillId="10" borderId="1" xfId="0" applyFont="1" applyFill="1" applyBorder="1" applyAlignment="1">
      <alignment horizontal="center" vertical="center"/>
    </xf>
    <xf numFmtId="0" fontId="18" fillId="8" borderId="14" xfId="0" applyFont="1" applyFill="1" applyBorder="1" applyAlignment="1">
      <alignment horizontal="center" vertical="center"/>
    </xf>
    <xf numFmtId="0" fontId="18" fillId="8" borderId="14" xfId="0" applyFont="1" applyFill="1" applyBorder="1" applyAlignment="1">
      <alignment horizontal="center" vertical="center" wrapText="1"/>
    </xf>
    <xf numFmtId="0" fontId="18" fillId="8" borderId="14" xfId="0" applyFont="1" applyFill="1" applyBorder="1" applyAlignment="1">
      <alignment horizontal="center" vertical="top" wrapText="1"/>
    </xf>
    <xf numFmtId="8" fontId="23" fillId="8" borderId="13" xfId="0" applyNumberFormat="1" applyFont="1" applyFill="1" applyBorder="1"/>
    <xf numFmtId="44" fontId="23" fillId="8" borderId="14" xfId="9" applyFont="1" applyFill="1" applyBorder="1" applyAlignment="1">
      <alignment horizontal="right" vertical="center"/>
    </xf>
    <xf numFmtId="8" fontId="23" fillId="8" borderId="14" xfId="9" applyNumberFormat="1" applyFont="1" applyFill="1" applyBorder="1" applyAlignment="1">
      <alignment vertical="center"/>
    </xf>
    <xf numFmtId="0" fontId="24" fillId="0" borderId="1" xfId="0" applyFont="1" applyBorder="1" applyAlignment="1">
      <alignment horizontal="center" wrapText="1"/>
    </xf>
    <xf numFmtId="0" fontId="24" fillId="0" borderId="1" xfId="0" applyFont="1" applyBorder="1" applyAlignment="1">
      <alignment horizontal="center"/>
    </xf>
    <xf numFmtId="0" fontId="18" fillId="0" borderId="0" xfId="0" applyFont="1" applyAlignment="1">
      <alignment horizontal="center" vertical="center"/>
    </xf>
    <xf numFmtId="0" fontId="18" fillId="0" borderId="0" xfId="0" applyFont="1" applyAlignment="1">
      <alignment horizontal="center" vertical="center" wrapText="1"/>
    </xf>
    <xf numFmtId="0" fontId="18" fillId="0" borderId="0" xfId="0" applyFont="1" applyAlignment="1">
      <alignment horizontal="center" vertical="top" wrapText="1"/>
    </xf>
    <xf numFmtId="44" fontId="18" fillId="0" borderId="0" xfId="2" applyFont="1" applyAlignment="1">
      <alignment vertical="center"/>
    </xf>
    <xf numFmtId="44" fontId="18" fillId="4" borderId="1" xfId="2" applyFont="1" applyFill="1" applyBorder="1" applyAlignment="1">
      <alignment horizontal="right" vertical="center"/>
    </xf>
    <xf numFmtId="44" fontId="25" fillId="4" borderId="13" xfId="2" applyFont="1" applyFill="1" applyBorder="1" applyAlignment="1">
      <alignment horizontal="center" vertical="center" wrapText="1"/>
    </xf>
    <xf numFmtId="0" fontId="18" fillId="4" borderId="1" xfId="0" applyFont="1" applyFill="1" applyBorder="1" applyAlignment="1">
      <alignment horizontal="center" vertical="center"/>
    </xf>
    <xf numFmtId="44" fontId="17" fillId="4" borderId="2" xfId="2" applyFont="1" applyFill="1" applyBorder="1" applyAlignment="1">
      <alignment horizontal="center" vertical="center"/>
    </xf>
    <xf numFmtId="44" fontId="17" fillId="4" borderId="4" xfId="2" applyFont="1" applyFill="1" applyBorder="1" applyAlignment="1">
      <alignment horizontal="center" vertical="center"/>
    </xf>
    <xf numFmtId="44" fontId="23" fillId="0" borderId="0" xfId="0" applyNumberFormat="1" applyFont="1"/>
    <xf numFmtId="44" fontId="18" fillId="0" borderId="1" xfId="0" applyNumberFormat="1" applyFont="1" applyBorder="1" applyAlignment="1">
      <alignment horizontal="right" vertical="center"/>
    </xf>
    <xf numFmtId="44" fontId="18" fillId="0" borderId="1" xfId="0" applyNumberFormat="1" applyFont="1" applyBorder="1" applyAlignment="1">
      <alignment vertical="center"/>
    </xf>
    <xf numFmtId="44" fontId="18" fillId="5" borderId="1" xfId="0" applyNumberFormat="1" applyFont="1" applyFill="1" applyBorder="1" applyAlignment="1">
      <alignment vertical="center"/>
    </xf>
  </cellXfs>
  <cellStyles count="10">
    <cellStyle name="Moneda" xfId="2" builtinId="4"/>
    <cellStyle name="Moneda 2" xfId="9" xr:uid="{E2AA9821-5669-42C9-818E-D0C1275AF697}"/>
    <cellStyle name="Moneda 4" xfId="5" xr:uid="{BC24996D-5F2A-4293-AFF1-D8E531DF4248}"/>
    <cellStyle name="Normal" xfId="0" builtinId="0"/>
    <cellStyle name="Normal 2" xfId="3" xr:uid="{6E10054D-D7A1-456D-9F29-25C5959549AA}"/>
    <cellStyle name="Normal 3" xfId="4" xr:uid="{9488E9B1-9D5E-4029-97D1-D6200C5620C2}"/>
    <cellStyle name="Normal 4" xfId="6" xr:uid="{4A0314D0-F41A-4A4A-BA9D-CC551E94B46A}"/>
    <cellStyle name="Normal 5" xfId="7" xr:uid="{B3F88E9E-3C99-4C86-95E1-E7A4CF08A045}"/>
    <cellStyle name="Normal 6" xfId="8" xr:uid="{F9A2B047-1570-449B-8E87-BB6F937452AB}"/>
    <cellStyle name="Porcentaje" xfId="1" builtinId="5"/>
  </cellStyles>
  <dxfs count="29">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b val="0"/>
        <i val="0"/>
        <strike val="0"/>
        <condense val="0"/>
        <extend val="0"/>
        <outline val="0"/>
        <shadow val="0"/>
        <u val="none"/>
        <vertAlign val="baseline"/>
        <sz val="11"/>
        <color theme="1"/>
        <name val="Arial"/>
        <family val="2"/>
        <scheme val="none"/>
      </font>
      <numFmt numFmtId="12" formatCode="&quot;$&quot;\ #,##0.00;[Red]\-&quot;$&quot;\ #,##0.00"/>
      <fill>
        <patternFill patternType="solid">
          <fgColor indexed="64"/>
          <bgColor theme="5" tint="0.59999389629810485"/>
        </patternFill>
      </fill>
      <alignment horizontal="general" vertical="center" textRotation="0" wrapText="0"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family val="2"/>
        <scheme val="none"/>
      </font>
    </dxf>
    <dxf>
      <font>
        <strike val="0"/>
        <outline val="0"/>
        <shadow val="0"/>
        <u val="none"/>
        <vertAlign val="baseline"/>
        <name val="Arial"/>
        <family val="2"/>
        <scheme val="none"/>
      </font>
      <numFmt numFmtId="34" formatCode="_-&quot;$&quot;\ * #,##0.00_-;\-&quot;$&quot;\ * #,##0.00_-;_-&quot;$&quot;\ * &quot;-&quot;??_-;_-@_-"/>
      <fill>
        <patternFill patternType="solid">
          <fgColor indexed="64"/>
          <bgColor theme="5" tint="0.59999389629810485"/>
        </patternFill>
      </fill>
      <alignment vertical="center" textRotation="0" indent="0" justifyLastLine="0" shrinkToFit="0" readingOrder="0"/>
      <border diagonalUp="0" diagonalDown="0">
        <left style="thin">
          <color auto="1"/>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numFmt numFmtId="34" formatCode="_-&quot;$&quot;\ * #,##0.00_-;\-&quot;$&quot;\ * #,##0.00_-;_-&quot;$&quot;\ * &quot;-&quot;??_-;_-@_-"/>
      <fill>
        <patternFill patternType="solid">
          <fgColor indexed="64"/>
          <bgColor theme="5" tint="0.5999938962981048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11"/>
        <color theme="1"/>
        <name val="Arial"/>
        <family val="2"/>
        <scheme val="none"/>
      </font>
      <numFmt numFmtId="12" formatCode="&quot;$&quot;\ #,##0.00;[Red]\-&quot;$&quot;\ #,##0.00"/>
      <fill>
        <patternFill patternType="solid">
          <fgColor indexed="64"/>
          <bgColor theme="5" tint="0.59999389629810485"/>
        </patternFill>
      </fill>
      <alignment horizontal="general" vertical="center" textRotation="0" wrapText="0"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family val="2"/>
        <scheme val="none"/>
      </font>
      <fill>
        <patternFill patternType="solid">
          <fgColor indexed="64"/>
          <bgColor theme="5" tint="0.5999938962981048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name val="Arial"/>
        <family val="2"/>
        <scheme val="none"/>
      </font>
      <fill>
        <patternFill>
          <fgColor indexed="64"/>
          <bgColor theme="5" tint="0.59999389629810485"/>
        </patternFill>
      </fill>
      <alignmen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theme="5" tint="0.5999938962981048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name val="Arial"/>
        <family val="2"/>
        <scheme val="none"/>
      </font>
      <alignment horizontal="center" vertical="center" textRotation="0" wrapText="0" indent="0" justifyLastLine="0" shrinkToFit="0" readingOrder="0"/>
      <border diagonalUp="0" diagonalDown="0" outline="0">
        <left style="thin">
          <color auto="1"/>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name val="Arial"/>
        <family val="2"/>
        <scheme val="none"/>
      </font>
      <alignment horizontal="center" vertical="top" textRotation="0" wrapText="1" indent="0" justifyLastLine="0" shrinkToFit="0" readingOrder="0"/>
      <border diagonalUp="0" diagonalDown="0" outline="0">
        <left style="thin">
          <color indexed="64"/>
        </left>
        <right style="thin">
          <color auto="1"/>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center" vertical="top" textRotation="0" wrapText="1"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center" vertical="center" textRotation="0" wrapText="1"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sz val="11"/>
        <color auto="1"/>
        <name val="Arial"/>
        <family val="2"/>
        <scheme val="none"/>
      </font>
      <fill>
        <patternFill patternType="solid">
          <fgColor indexed="64"/>
          <bgColor theme="4"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FF66"/>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Types" Target="richData/rdRichValueTypes.xml"/><Relationship Id="rId5" Type="http://schemas.openxmlformats.org/officeDocument/2006/relationships/theme" Target="theme/theme1.xml"/><Relationship Id="rId10" Type="http://schemas.microsoft.com/office/2017/06/relationships/rdRichValueStructure" Target="richData/rdrichvaluestructure.xml"/><Relationship Id="rId4" Type="http://schemas.openxmlformats.org/officeDocument/2006/relationships/externalLink" Target="externalLinks/externalLink1.xml"/><Relationship Id="rId9"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3</xdr:col>
      <xdr:colOff>586939</xdr:colOff>
      <xdr:row>0</xdr:row>
      <xdr:rowOff>59531</xdr:rowOff>
    </xdr:from>
    <xdr:to>
      <xdr:col>5</xdr:col>
      <xdr:colOff>207169</xdr:colOff>
      <xdr:row>1</xdr:row>
      <xdr:rowOff>19050</xdr:rowOff>
    </xdr:to>
    <xdr:pic>
      <xdr:nvPicPr>
        <xdr:cNvPr id="2" name="Imagen 1" descr="Imagen que contiene Logotipo&#10;&#10;Descripción generada automáticamente">
          <a:extLst>
            <a:ext uri="{FF2B5EF4-FFF2-40B4-BE49-F238E27FC236}">
              <a16:creationId xmlns:a16="http://schemas.microsoft.com/office/drawing/2014/main" id="{EEAC8C69-5501-21CD-2D2C-DD9223DB1B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96689" y="59531"/>
          <a:ext cx="1220430" cy="6072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205939</xdr:colOff>
      <xdr:row>0</xdr:row>
      <xdr:rowOff>69056</xdr:rowOff>
    </xdr:from>
    <xdr:to>
      <xdr:col>5</xdr:col>
      <xdr:colOff>626269</xdr:colOff>
      <xdr:row>1</xdr:row>
      <xdr:rowOff>28575</xdr:rowOff>
    </xdr:to>
    <xdr:pic>
      <xdr:nvPicPr>
        <xdr:cNvPr id="2" name="Imagen 1" descr="Imagen que contiene Logotipo&#10;&#10;Descripción generada automáticamente">
          <a:extLst>
            <a:ext uri="{FF2B5EF4-FFF2-40B4-BE49-F238E27FC236}">
              <a16:creationId xmlns:a16="http://schemas.microsoft.com/office/drawing/2014/main" id="{86540AE6-EB54-4AA7-9AB3-C2460808839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15789" y="69056"/>
          <a:ext cx="1220430" cy="60721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1140317</xdr:colOff>
      <xdr:row>53</xdr:row>
      <xdr:rowOff>134155</xdr:rowOff>
    </xdr:from>
    <xdr:to>
      <xdr:col>8</xdr:col>
      <xdr:colOff>1261055</xdr:colOff>
      <xdr:row>64</xdr:row>
      <xdr:rowOff>26831</xdr:rowOff>
    </xdr:to>
    <xdr:pic>
      <xdr:nvPicPr>
        <xdr:cNvPr id="2" name="Image 3" descr="Texto&#10;&#10;El contenido generado por IA puede ser incorrecto.">
          <a:extLst>
            <a:ext uri="{FF2B5EF4-FFF2-40B4-BE49-F238E27FC236}">
              <a16:creationId xmlns:a16="http://schemas.microsoft.com/office/drawing/2014/main" id="{28C39A6A-EDCA-4D5F-8038-1F1717C651CD}"/>
            </a:ext>
          </a:extLst>
        </xdr:cNvPr>
        <xdr:cNvPicPr>
          <a:picLocks/>
        </xdr:cNvPicPr>
      </xdr:nvPicPr>
      <xdr:blipFill>
        <a:blip xmlns:r="http://schemas.openxmlformats.org/officeDocument/2006/relationships" r:embed="rId1" cstate="print"/>
        <a:stretch>
          <a:fillRect/>
        </a:stretch>
      </xdr:blipFill>
      <xdr:spPr>
        <a:xfrm>
          <a:off x="2740517" y="42600415"/>
          <a:ext cx="13646238" cy="1820536"/>
        </a:xfrm>
        <a:prstGeom prst="rect">
          <a:avLst/>
        </a:prstGeom>
      </xdr:spPr>
    </xdr:pic>
    <xdr:clientData/>
  </xdr:twoCellAnchor>
  <xdr:twoCellAnchor editAs="oneCell">
    <xdr:from>
      <xdr:col>8</xdr:col>
      <xdr:colOff>1126901</xdr:colOff>
      <xdr:row>1</xdr:row>
      <xdr:rowOff>134155</xdr:rowOff>
    </xdr:from>
    <xdr:to>
      <xdr:col>10</xdr:col>
      <xdr:colOff>818344</xdr:colOff>
      <xdr:row>6</xdr:row>
      <xdr:rowOff>13416</xdr:rowOff>
    </xdr:to>
    <xdr:pic>
      <xdr:nvPicPr>
        <xdr:cNvPr id="3" name="Image 1" descr="Texto&#10;&#10;El contenido generado por IA puede ser incorrecto.">
          <a:extLst>
            <a:ext uri="{FF2B5EF4-FFF2-40B4-BE49-F238E27FC236}">
              <a16:creationId xmlns:a16="http://schemas.microsoft.com/office/drawing/2014/main" id="{E152C4C7-225C-4A37-B1D9-F7E6CF67F583}"/>
            </a:ext>
          </a:extLst>
        </xdr:cNvPr>
        <xdr:cNvPicPr>
          <a:picLocks/>
        </xdr:cNvPicPr>
      </xdr:nvPicPr>
      <xdr:blipFill>
        <a:blip xmlns:r="http://schemas.openxmlformats.org/officeDocument/2006/relationships" r:embed="rId2" cstate="print"/>
        <a:stretch>
          <a:fillRect/>
        </a:stretch>
      </xdr:blipFill>
      <xdr:spPr>
        <a:xfrm>
          <a:off x="16252601" y="309415"/>
          <a:ext cx="2792783" cy="755561"/>
        </a:xfrm>
        <a:prstGeom prst="rect">
          <a:avLst/>
        </a:prstGeom>
      </xdr:spPr>
    </xdr:pic>
    <xdr:clientData/>
  </xdr:twoCellAnchor>
  <xdr:twoCellAnchor editAs="oneCell">
    <xdr:from>
      <xdr:col>4</xdr:col>
      <xdr:colOff>283538</xdr:colOff>
      <xdr:row>37</xdr:row>
      <xdr:rowOff>49605</xdr:rowOff>
    </xdr:from>
    <xdr:to>
      <xdr:col>4</xdr:col>
      <xdr:colOff>2365888</xdr:colOff>
      <xdr:row>48</xdr:row>
      <xdr:rowOff>147326</xdr:rowOff>
    </xdr:to>
    <xdr:pic>
      <xdr:nvPicPr>
        <xdr:cNvPr id="4" name="Imagen 3">
          <a:extLst>
            <a:ext uri="{FF2B5EF4-FFF2-40B4-BE49-F238E27FC236}">
              <a16:creationId xmlns:a16="http://schemas.microsoft.com/office/drawing/2014/main" id="{88961DCE-7612-456B-91A4-EAAA22B18690}"/>
            </a:ext>
          </a:extLst>
        </xdr:cNvPr>
        <xdr:cNvPicPr>
          <a:picLocks noChangeAspect="1"/>
        </xdr:cNvPicPr>
      </xdr:nvPicPr>
      <xdr:blipFill>
        <a:blip xmlns:r="http://schemas.openxmlformats.org/officeDocument/2006/relationships" r:embed="rId3"/>
        <a:stretch>
          <a:fillRect/>
        </a:stretch>
      </xdr:blipFill>
      <xdr:spPr>
        <a:xfrm>
          <a:off x="9290378" y="39711705"/>
          <a:ext cx="2082350" cy="20255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P/Desktop/HERNANDO%20INFORMES%20MENSUALES%208%20am/OTROS%202024/COMERCIO%20PLAN%20DE%20COMPRA,%20MTO.%20E%20INSUMOS%202024/1.%20PLAN%20DE%20COMPRA%20COMERCIO%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RA"/>
      <sheetName val="AA CASSETTE 36000 BTU"/>
      <sheetName val="AA CENTRAL 60000 BTU ."/>
      <sheetName val="AA PISO TECHO 36000 BTU"/>
      <sheetName val="AA PISO TECHO 60000 BTU "/>
      <sheetName val="AA FAN COIL 60000 BTU"/>
      <sheetName val="CONDENSADORA 60000 BTU "/>
      <sheetName val="CONDENSADORA 48000 BTU"/>
      <sheetName val="MINISPLIT 12000 BTU"/>
      <sheetName val="MINISPLIT 18000 BTU"/>
      <sheetName val="MINISPLIT 24000 BTU"/>
      <sheetName val="MINISPLIT 36000 BTU"/>
      <sheetName val="PORTATIL 12000 BTU"/>
      <sheetName val="MINISPLIT 9000 BTU"/>
      <sheetName va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11</v>
  </rv>
</rvData>
</file>

<file path=xl/richData/rdrichvaluestructure.xml><?xml version="1.0" encoding="utf-8"?>
<rvStructures xmlns="http://schemas.microsoft.com/office/spreadsheetml/2017/richdata" count="1">
  <s t="_error">
    <k n="errorType" t="i"/>
  </s>
</rvStructure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1096D7F-B459-4121-9723-E710C64FDE77}" name="Tabla15" displayName="Tabla15" ref="A11:M37" totalsRowShown="0" headerRowDxfId="28" dataDxfId="27" totalsRowDxfId="26">
  <tableColumns count="13">
    <tableColumn id="1" xr3:uid="{24B56CAF-2486-4429-B084-9CAAE08CAB4D}" name="ITEM" dataDxfId="24" totalsRowDxfId="25"/>
    <tableColumn id="2" xr3:uid="{C74C25B4-B339-4C47-9746-653D13BF0069}" name="CODIGO UNSPSC" dataDxfId="22" totalsRowDxfId="23"/>
    <tableColumn id="3" xr3:uid="{51170E52-F6BA-42CE-8B64-B5BCFED21D24}" name="NOMBRE DEL ELEMENTO" dataDxfId="20" totalsRowDxfId="21"/>
    <tableColumn id="4" xr3:uid="{2FCFC964-03D3-4495-B6DA-39903BF3CBB4}" name="DESCRIPCION DETALLADA" dataDxfId="18" totalsRowDxfId="19"/>
    <tableColumn id="5" xr3:uid="{3C95DD6F-2C2A-4CC0-A798-44C20DBA83B8}" name="FOTO DE REREFERNCIA" dataDxfId="16" totalsRowDxfId="17"/>
    <tableColumn id="6" xr3:uid="{CB0267D4-D484-4EBF-89DD-086AA98DC486}" name="UNIDAD DE MEDIDA" dataDxfId="14" totalsRowDxfId="15"/>
    <tableColumn id="7" xr3:uid="{AD36DBA7-3F71-48DB-83DA-E7C6FF39BA38}" name="CANTIDAD" dataDxfId="12" totalsRowDxfId="13"/>
    <tableColumn id="8" xr3:uid="{82FAB663-2257-4FF5-A89C-81A1E9908001}" name="VALOR UNITARIO" dataDxfId="10" totalsRowDxfId="11"/>
    <tableColumn id="9" xr3:uid="{ED8B5203-C03C-4944-BBA0-B575DAF0D531}" name="VALOR TOTAL" dataDxfId="8" totalsRowDxfId="9">
      <calculatedColumnFormula>Tabla15[[#This Row],[VALOR UNITARIO]]*Tabla15[[#This Row],[CANTIDAD]]</calculatedColumnFormula>
    </tableColumn>
    <tableColumn id="10" xr3:uid="{74CC31F0-593B-4D50-B719-EBCCBBDA4BDC}" name="IVA" dataDxfId="6" totalsRowDxfId="7" dataCellStyle="Moneda">
      <calculatedColumnFormula>Tabla15[[#This Row],[VALOR TOTAL]]*0.19</calculatedColumnFormula>
    </tableColumn>
    <tableColumn id="11" xr3:uid="{01409762-9762-4671-A319-93513A2FA5E3}" name="VALOR TOTAL INCLUIDO IMPUESTO" dataDxfId="4" totalsRowDxfId="5" dataCellStyle="Moneda 2">
      <calculatedColumnFormula>Tabla15[[#This Row],[VALOR TOTAL]]+Tabla15[[#This Row],[IVA]]</calculatedColumnFormula>
    </tableColumn>
    <tableColumn id="12" xr3:uid="{76D4A544-84E7-4229-84D9-E1B1262E6095}" name="Valor unitario PROMEDIO " dataDxfId="3" totalsRowDxfId="2"/>
    <tableColumn id="13" xr3:uid="{76AF0D9A-FBBE-4E84-9B26-17D56F93A1B9}" name="TOTAL PROMEDIO INCLUIDO IVA" dataDxfId="1" totalsRow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15313-03AD-4DB8-BBBC-7CDEEF8D3C8B}">
  <sheetPr>
    <tabColor theme="3" tint="0.89999084444715716"/>
  </sheetPr>
  <dimension ref="A1:J71"/>
  <sheetViews>
    <sheetView showGridLines="0" topLeftCell="B10" zoomScaleNormal="100" zoomScaleSheetLayoutView="100" zoomScalePageLayoutView="70" workbookViewId="0">
      <selection activeCell="F22" sqref="F22:H22"/>
    </sheetView>
  </sheetViews>
  <sheetFormatPr baseColWidth="10" defaultColWidth="0" defaultRowHeight="12.6" zeroHeight="1"/>
  <cols>
    <col min="1" max="1" width="3.09765625" style="1" hidden="1" customWidth="1"/>
    <col min="2" max="2" width="12.8984375" style="1" customWidth="1"/>
    <col min="3" max="8" width="12" style="1" customWidth="1"/>
    <col min="9" max="9" width="11.3984375" style="1" hidden="1" customWidth="1"/>
    <col min="10" max="10" width="16.59765625" style="1" hidden="1" customWidth="1"/>
    <col min="11" max="16384" width="11.3984375" style="1" hidden="1"/>
  </cols>
  <sheetData>
    <row r="1" spans="2:8" ht="51" customHeight="1"/>
    <row r="2" spans="2:8" ht="5.25" customHeight="1"/>
    <row r="3" spans="2:8" ht="30.75" customHeight="1">
      <c r="B3" s="17" t="s">
        <v>13</v>
      </c>
      <c r="C3" s="17"/>
      <c r="D3" s="17"/>
      <c r="E3" s="17"/>
      <c r="F3" s="17"/>
      <c r="G3" s="17"/>
      <c r="H3" s="17"/>
    </row>
    <row r="4" spans="2:8" ht="13.5" customHeight="1">
      <c r="C4" s="2"/>
      <c r="D4" s="2"/>
      <c r="E4" s="2"/>
      <c r="F4" s="2"/>
      <c r="G4" s="2"/>
      <c r="H4" s="2"/>
    </row>
    <row r="5" spans="2:8" ht="26.25" customHeight="1">
      <c r="B5" s="28" t="s">
        <v>14</v>
      </c>
      <c r="C5" s="29"/>
      <c r="D5" s="29"/>
      <c r="E5" s="29"/>
      <c r="F5" s="29"/>
      <c r="G5" s="29"/>
      <c r="H5" s="29"/>
    </row>
    <row r="6" spans="2:8" ht="17.25" customHeight="1">
      <c r="B6" s="30"/>
      <c r="C6" s="31"/>
      <c r="D6" s="31"/>
      <c r="E6" s="31"/>
      <c r="F6" s="31"/>
      <c r="G6" s="31"/>
      <c r="H6" s="31"/>
    </row>
    <row r="7" spans="2:8" ht="17.25" customHeight="1">
      <c r="B7" s="30"/>
      <c r="C7" s="31"/>
      <c r="D7" s="31"/>
      <c r="E7" s="31"/>
      <c r="F7" s="31"/>
      <c r="G7" s="31"/>
      <c r="H7" s="31"/>
    </row>
    <row r="8" spans="2:8" ht="17.25" customHeight="1">
      <c r="B8" s="30"/>
      <c r="C8" s="31"/>
      <c r="D8" s="31"/>
      <c r="E8" s="31"/>
      <c r="F8" s="31"/>
      <c r="G8" s="31"/>
      <c r="H8" s="31"/>
    </row>
    <row r="9" spans="2:8" ht="17.25" customHeight="1">
      <c r="B9" s="30"/>
      <c r="C9" s="31"/>
      <c r="D9" s="31"/>
      <c r="E9" s="31"/>
      <c r="F9" s="31"/>
      <c r="G9" s="31"/>
      <c r="H9" s="31"/>
    </row>
    <row r="10" spans="2:8" ht="44.25" customHeight="1">
      <c r="B10" s="32"/>
      <c r="C10" s="33"/>
      <c r="D10" s="33"/>
      <c r="E10" s="33"/>
      <c r="F10" s="33"/>
      <c r="G10" s="33"/>
      <c r="H10" s="33"/>
    </row>
    <row r="11" spans="2:8"/>
    <row r="12" spans="2:8">
      <c r="B12" s="18" t="s">
        <v>3</v>
      </c>
      <c r="C12" s="18"/>
      <c r="D12" s="18"/>
      <c r="E12" s="18"/>
      <c r="F12" s="18"/>
      <c r="G12" s="38">
        <v>31589829.25</v>
      </c>
      <c r="H12" s="38"/>
    </row>
    <row r="13" spans="2:8">
      <c r="B13" s="18"/>
      <c r="C13" s="18"/>
      <c r="D13" s="18"/>
      <c r="E13" s="18"/>
      <c r="F13" s="18"/>
      <c r="G13" s="38"/>
      <c r="H13" s="38"/>
    </row>
    <row r="14" spans="2:8" ht="6" customHeight="1">
      <c r="B14" s="8"/>
      <c r="C14" s="8"/>
      <c r="D14" s="8"/>
      <c r="E14" s="8"/>
      <c r="F14" s="8"/>
      <c r="G14" s="12"/>
      <c r="H14" s="12"/>
    </row>
    <row r="15" spans="2:8" ht="20.25" customHeight="1">
      <c r="B15" s="39" t="s">
        <v>0</v>
      </c>
      <c r="C15" s="39"/>
      <c r="D15" s="39"/>
      <c r="E15" s="39"/>
      <c r="F15" s="39"/>
      <c r="G15" s="38" t="s">
        <v>15</v>
      </c>
      <c r="H15" s="38"/>
    </row>
    <row r="16" spans="2:8"/>
    <row r="17" spans="2:10">
      <c r="B17" s="26" t="s">
        <v>4</v>
      </c>
      <c r="C17" s="27"/>
      <c r="D17" s="27"/>
      <c r="E17" s="27"/>
      <c r="F17" s="27"/>
      <c r="G17" s="27"/>
      <c r="H17" s="27"/>
    </row>
    <row r="18" spans="2:10" ht="5.25" customHeight="1"/>
    <row r="19" spans="2:10" ht="28.5" customHeight="1">
      <c r="B19" s="9" t="s">
        <v>5</v>
      </c>
      <c r="C19" s="37" t="s">
        <v>6</v>
      </c>
      <c r="D19" s="37"/>
      <c r="E19" s="37"/>
      <c r="F19" s="34" t="s">
        <v>7</v>
      </c>
      <c r="G19" s="35"/>
      <c r="H19" s="36"/>
      <c r="I19" s="3"/>
    </row>
    <row r="20" spans="2:10" ht="12.6" customHeight="1">
      <c r="B20" s="11">
        <v>1</v>
      </c>
      <c r="C20" s="23" t="s">
        <v>23</v>
      </c>
      <c r="D20" s="24"/>
      <c r="E20" s="25"/>
      <c r="F20" s="20">
        <v>19182562</v>
      </c>
      <c r="G20" s="21"/>
      <c r="H20" s="22"/>
      <c r="J20" s="10"/>
    </row>
    <row r="21" spans="2:10" ht="12.6" customHeight="1">
      <c r="B21" s="11">
        <v>2</v>
      </c>
      <c r="C21" s="23" t="s">
        <v>24</v>
      </c>
      <c r="D21" s="24"/>
      <c r="E21" s="25"/>
      <c r="F21" s="20">
        <v>21141838.690000001</v>
      </c>
      <c r="G21" s="21"/>
      <c r="H21" s="22"/>
      <c r="J21" s="10"/>
    </row>
    <row r="22" spans="2:10">
      <c r="B22" s="11">
        <v>3</v>
      </c>
      <c r="C22" s="23" t="s">
        <v>25</v>
      </c>
      <c r="D22" s="24"/>
      <c r="E22" s="25"/>
      <c r="F22" s="20">
        <v>23023644</v>
      </c>
      <c r="G22" s="21"/>
      <c r="H22" s="22"/>
      <c r="J22" s="10"/>
    </row>
    <row r="23" spans="2:10">
      <c r="B23" s="11">
        <v>4</v>
      </c>
      <c r="C23" s="23" t="s">
        <v>26</v>
      </c>
      <c r="D23" s="24"/>
      <c r="E23" s="25"/>
      <c r="F23" s="20">
        <v>23196351</v>
      </c>
      <c r="G23" s="21"/>
      <c r="H23" s="22"/>
    </row>
    <row r="24" spans="2:10">
      <c r="B24" s="11">
        <v>5</v>
      </c>
      <c r="C24" s="23" t="s">
        <v>28</v>
      </c>
      <c r="D24" s="24"/>
      <c r="E24" s="25"/>
      <c r="F24" s="20">
        <v>25603462</v>
      </c>
      <c r="G24" s="21"/>
      <c r="H24" s="22"/>
    </row>
    <row r="25" spans="2:10">
      <c r="B25" s="11">
        <v>6</v>
      </c>
      <c r="C25" s="23" t="s">
        <v>27</v>
      </c>
      <c r="D25" s="24"/>
      <c r="E25" s="25"/>
      <c r="F25" s="20">
        <v>26601736</v>
      </c>
      <c r="G25" s="21"/>
      <c r="H25" s="22"/>
    </row>
    <row r="26" spans="2:10">
      <c r="B26" s="11"/>
      <c r="C26" s="19"/>
      <c r="D26" s="19"/>
      <c r="E26" s="19"/>
      <c r="F26" s="20"/>
      <c r="G26" s="21"/>
      <c r="H26" s="22"/>
    </row>
    <row r="27" spans="2:10">
      <c r="B27" s="11"/>
      <c r="C27" s="19"/>
      <c r="D27" s="19"/>
      <c r="E27" s="19"/>
      <c r="F27" s="20"/>
      <c r="G27" s="21"/>
      <c r="H27" s="22"/>
    </row>
    <row r="28" spans="2:10">
      <c r="B28" s="11"/>
      <c r="C28" s="19"/>
      <c r="D28" s="19"/>
      <c r="E28" s="19"/>
      <c r="F28" s="20"/>
      <c r="G28" s="21"/>
      <c r="H28" s="22"/>
    </row>
    <row r="29" spans="2:10">
      <c r="B29" s="11"/>
      <c r="C29" s="19"/>
      <c r="D29" s="19"/>
      <c r="E29" s="19"/>
      <c r="F29" s="20"/>
      <c r="G29" s="21"/>
      <c r="H29" s="22"/>
    </row>
    <row r="30" spans="2:10">
      <c r="B30" s="11"/>
      <c r="C30" s="19"/>
      <c r="D30" s="19"/>
      <c r="E30" s="19"/>
      <c r="F30" s="20"/>
      <c r="G30" s="21"/>
      <c r="H30" s="22"/>
    </row>
    <row r="31" spans="2:10">
      <c r="B31" s="11"/>
      <c r="C31" s="19"/>
      <c r="D31" s="19"/>
      <c r="E31" s="19"/>
      <c r="F31" s="20"/>
      <c r="G31" s="21"/>
      <c r="H31" s="22"/>
    </row>
    <row r="32" spans="2:10">
      <c r="B32" s="11"/>
      <c r="C32" s="19"/>
      <c r="D32" s="19"/>
      <c r="E32" s="19"/>
      <c r="F32" s="20"/>
      <c r="G32" s="21"/>
      <c r="H32" s="22"/>
    </row>
    <row r="33" spans="2:8">
      <c r="B33" s="11"/>
      <c r="C33" s="19"/>
      <c r="D33" s="19"/>
      <c r="E33" s="19"/>
      <c r="F33" s="20"/>
      <c r="G33" s="21"/>
      <c r="H33" s="22"/>
    </row>
    <row r="34" spans="2:8">
      <c r="B34" s="11"/>
      <c r="C34" s="19"/>
      <c r="D34" s="19"/>
      <c r="E34" s="19"/>
      <c r="F34" s="20"/>
      <c r="G34" s="21"/>
      <c r="H34" s="22"/>
    </row>
    <row r="35" spans="2:8">
      <c r="B35" s="11"/>
      <c r="C35" s="19"/>
      <c r="D35" s="19"/>
      <c r="E35" s="19"/>
      <c r="F35" s="20"/>
      <c r="G35" s="21"/>
      <c r="H35" s="22"/>
    </row>
    <row r="36" spans="2:8">
      <c r="B36" s="11"/>
      <c r="C36" s="19"/>
      <c r="D36" s="19"/>
      <c r="E36" s="19"/>
      <c r="F36" s="20"/>
      <c r="G36" s="21"/>
      <c r="H36" s="22"/>
    </row>
    <row r="37" spans="2:8">
      <c r="B37" s="11"/>
      <c r="C37" s="19"/>
      <c r="D37" s="19"/>
      <c r="E37" s="19"/>
      <c r="F37" s="20"/>
      <c r="G37" s="21"/>
      <c r="H37" s="22"/>
    </row>
    <row r="38" spans="2:8">
      <c r="B38" s="11"/>
      <c r="C38" s="19"/>
      <c r="D38" s="19"/>
      <c r="E38" s="19"/>
      <c r="F38" s="20"/>
      <c r="G38" s="21"/>
      <c r="H38" s="22"/>
    </row>
    <row r="39" spans="2:8">
      <c r="B39" s="11"/>
      <c r="C39" s="19"/>
      <c r="D39" s="19"/>
      <c r="E39" s="19"/>
      <c r="F39" s="20"/>
      <c r="G39" s="21"/>
      <c r="H39" s="22"/>
    </row>
    <row r="40" spans="2:8">
      <c r="B40" s="11"/>
      <c r="C40" s="19"/>
      <c r="D40" s="19"/>
      <c r="E40" s="19"/>
      <c r="F40" s="20"/>
      <c r="G40" s="21"/>
      <c r="H40" s="22"/>
    </row>
    <row r="41" spans="2:8">
      <c r="B41" s="11"/>
      <c r="C41" s="19"/>
      <c r="D41" s="19"/>
      <c r="E41" s="19"/>
      <c r="F41" s="20"/>
      <c r="G41" s="21"/>
      <c r="H41" s="22"/>
    </row>
    <row r="42" spans="2:8">
      <c r="B42" s="11"/>
      <c r="C42" s="19"/>
      <c r="D42" s="19"/>
      <c r="E42" s="19"/>
      <c r="F42" s="20"/>
      <c r="G42" s="21"/>
      <c r="H42" s="22"/>
    </row>
    <row r="43" spans="2:8">
      <c r="B43" s="11"/>
      <c r="C43" s="19"/>
      <c r="D43" s="19"/>
      <c r="E43" s="19"/>
      <c r="F43" s="20"/>
      <c r="G43" s="21"/>
      <c r="H43" s="22"/>
    </row>
    <row r="44" spans="2:8">
      <c r="B44" s="11"/>
      <c r="C44" s="19"/>
      <c r="D44" s="19"/>
      <c r="E44" s="19"/>
      <c r="F44" s="20"/>
      <c r="G44" s="21"/>
      <c r="H44" s="22"/>
    </row>
    <row r="45" spans="2:8">
      <c r="B45" s="11"/>
      <c r="C45" s="19"/>
      <c r="D45" s="19"/>
      <c r="E45" s="19"/>
      <c r="F45" s="20"/>
      <c r="G45" s="21"/>
      <c r="H45" s="22"/>
    </row>
    <row r="46" spans="2:8">
      <c r="B46" s="11"/>
      <c r="C46" s="19"/>
      <c r="D46" s="19"/>
      <c r="E46" s="19"/>
      <c r="F46" s="20"/>
      <c r="G46" s="21"/>
      <c r="H46" s="22"/>
    </row>
    <row r="47" spans="2:8">
      <c r="B47" s="11"/>
      <c r="C47" s="19"/>
      <c r="D47" s="19"/>
      <c r="E47" s="19"/>
      <c r="F47" s="20"/>
      <c r="G47" s="21"/>
      <c r="H47" s="22"/>
    </row>
    <row r="48" spans="2:8">
      <c r="B48" s="11"/>
      <c r="C48" s="19"/>
      <c r="D48" s="19"/>
      <c r="E48" s="19"/>
      <c r="F48" s="20"/>
      <c r="G48" s="21"/>
      <c r="H48" s="22"/>
    </row>
    <row r="49" spans="2:8">
      <c r="B49" s="11"/>
      <c r="C49" s="19"/>
      <c r="D49" s="19"/>
      <c r="E49" s="19"/>
      <c r="F49" s="20"/>
      <c r="G49" s="21"/>
      <c r="H49" s="22"/>
    </row>
    <row r="50" spans="2:8">
      <c r="B50" s="11"/>
      <c r="C50" s="19"/>
      <c r="D50" s="19"/>
      <c r="E50" s="19"/>
      <c r="F50" s="20"/>
      <c r="G50" s="21"/>
      <c r="H50" s="22"/>
    </row>
    <row r="51" spans="2:8">
      <c r="B51" s="11"/>
      <c r="C51" s="19"/>
      <c r="D51" s="19"/>
      <c r="E51" s="19"/>
      <c r="F51" s="20"/>
      <c r="G51" s="21"/>
      <c r="H51" s="22"/>
    </row>
    <row r="52" spans="2:8">
      <c r="B52" s="11"/>
      <c r="C52" s="19"/>
      <c r="D52" s="19"/>
      <c r="E52" s="19"/>
      <c r="F52" s="20"/>
      <c r="G52" s="21"/>
      <c r="H52" s="22"/>
    </row>
    <row r="53" spans="2:8">
      <c r="B53" s="11"/>
      <c r="C53" s="19"/>
      <c r="D53" s="19"/>
      <c r="E53" s="19"/>
      <c r="F53" s="20"/>
      <c r="G53" s="21"/>
      <c r="H53" s="22"/>
    </row>
    <row r="54" spans="2:8">
      <c r="B54" s="11"/>
      <c r="C54" s="19"/>
      <c r="D54" s="19"/>
      <c r="E54" s="19"/>
      <c r="F54" s="20"/>
      <c r="G54" s="21"/>
      <c r="H54" s="22"/>
    </row>
    <row r="55" spans="2:8">
      <c r="B55" s="11"/>
      <c r="C55" s="19"/>
      <c r="D55" s="19"/>
      <c r="E55" s="19"/>
      <c r="F55" s="20"/>
      <c r="G55" s="21"/>
      <c r="H55" s="22"/>
    </row>
    <row r="56" spans="2:8">
      <c r="B56" s="11"/>
      <c r="C56" s="19"/>
      <c r="D56" s="19"/>
      <c r="E56" s="19"/>
      <c r="F56" s="20"/>
      <c r="G56" s="21"/>
      <c r="H56" s="22"/>
    </row>
    <row r="57" spans="2:8">
      <c r="B57" s="11"/>
      <c r="C57" s="19"/>
      <c r="D57" s="19"/>
      <c r="E57" s="19"/>
      <c r="F57" s="20"/>
      <c r="G57" s="21"/>
      <c r="H57" s="22"/>
    </row>
    <row r="58" spans="2:8">
      <c r="B58" s="11"/>
      <c r="C58" s="19"/>
      <c r="D58" s="19"/>
      <c r="E58" s="19"/>
      <c r="F58" s="20"/>
      <c r="G58" s="21"/>
      <c r="H58" s="22"/>
    </row>
    <row r="59" spans="2:8">
      <c r="B59" s="11"/>
      <c r="C59" s="19"/>
      <c r="D59" s="19"/>
      <c r="E59" s="19"/>
      <c r="F59" s="20"/>
      <c r="G59" s="21"/>
      <c r="H59" s="22"/>
    </row>
    <row r="60" spans="2:8">
      <c r="B60" s="11"/>
      <c r="C60" s="19"/>
      <c r="D60" s="19"/>
      <c r="E60" s="19"/>
      <c r="F60" s="20"/>
      <c r="G60" s="21"/>
      <c r="H60" s="22"/>
    </row>
    <row r="61" spans="2:8">
      <c r="B61" s="11"/>
      <c r="C61" s="19"/>
      <c r="D61" s="19"/>
      <c r="E61" s="19"/>
      <c r="F61" s="20"/>
      <c r="G61" s="21"/>
      <c r="H61" s="22"/>
    </row>
    <row r="62" spans="2:8">
      <c r="B62" s="11"/>
      <c r="C62" s="19"/>
      <c r="D62" s="19"/>
      <c r="E62" s="19"/>
      <c r="F62" s="20"/>
      <c r="G62" s="21"/>
      <c r="H62" s="22"/>
    </row>
    <row r="63" spans="2:8">
      <c r="B63" s="11"/>
      <c r="C63" s="19"/>
      <c r="D63" s="19"/>
      <c r="E63" s="19"/>
      <c r="F63" s="20"/>
      <c r="G63" s="21"/>
      <c r="H63" s="22"/>
    </row>
    <row r="64" spans="2:8">
      <c r="B64" s="11"/>
      <c r="C64" s="19"/>
      <c r="D64" s="19"/>
      <c r="E64" s="19"/>
      <c r="F64" s="20"/>
      <c r="G64" s="21"/>
      <c r="H64" s="22"/>
    </row>
    <row r="65" spans="2:8">
      <c r="B65" s="11"/>
      <c r="C65" s="19"/>
      <c r="D65" s="19"/>
      <c r="E65" s="19"/>
      <c r="F65" s="20"/>
      <c r="G65" s="21"/>
      <c r="H65" s="22"/>
    </row>
    <row r="66" spans="2:8">
      <c r="B66" s="11"/>
      <c r="C66" s="19"/>
      <c r="D66" s="19"/>
      <c r="E66" s="19"/>
      <c r="F66" s="20"/>
      <c r="G66" s="21"/>
      <c r="H66" s="22"/>
    </row>
    <row r="67" spans="2:8">
      <c r="B67" s="11"/>
      <c r="C67" s="19"/>
      <c r="D67" s="19"/>
      <c r="E67" s="19"/>
      <c r="F67" s="20"/>
      <c r="G67" s="21"/>
      <c r="H67" s="22"/>
    </row>
    <row r="68" spans="2:8">
      <c r="B68" s="11"/>
      <c r="C68" s="19"/>
      <c r="D68" s="19"/>
      <c r="E68" s="19"/>
      <c r="F68" s="20"/>
      <c r="G68" s="21"/>
      <c r="H68" s="22"/>
    </row>
    <row r="69" spans="2:8">
      <c r="B69" s="11"/>
      <c r="C69" s="19"/>
      <c r="D69" s="19"/>
      <c r="E69" s="19"/>
      <c r="F69" s="20"/>
      <c r="G69" s="21"/>
      <c r="H69" s="22"/>
    </row>
    <row r="70" spans="2:8"/>
    <row r="71" spans="2:8"/>
  </sheetData>
  <mergeCells count="109">
    <mergeCell ref="C22:E22"/>
    <mergeCell ref="F64:H64"/>
    <mergeCell ref="F65:H65"/>
    <mergeCell ref="F66:H66"/>
    <mergeCell ref="F67:H67"/>
    <mergeCell ref="F68:H68"/>
    <mergeCell ref="F69:H69"/>
    <mergeCell ref="F55:H55"/>
    <mergeCell ref="F56:H56"/>
    <mergeCell ref="F57:H57"/>
    <mergeCell ref="F58:H58"/>
    <mergeCell ref="F59:H59"/>
    <mergeCell ref="F60:H60"/>
    <mergeCell ref="F61:H61"/>
    <mergeCell ref="F62:H62"/>
    <mergeCell ref="F63:H63"/>
    <mergeCell ref="C64:E64"/>
    <mergeCell ref="C65:E65"/>
    <mergeCell ref="C66:E66"/>
    <mergeCell ref="C67:E67"/>
    <mergeCell ref="C68:E68"/>
    <mergeCell ref="C69:E69"/>
    <mergeCell ref="C58:E58"/>
    <mergeCell ref="C59:E59"/>
    <mergeCell ref="C60:E60"/>
    <mergeCell ref="C61:E61"/>
    <mergeCell ref="C62:E62"/>
    <mergeCell ref="C63:E63"/>
    <mergeCell ref="G12:H13"/>
    <mergeCell ref="B15:F15"/>
    <mergeCell ref="G15:H15"/>
    <mergeCell ref="C55:E55"/>
    <mergeCell ref="C56:E56"/>
    <mergeCell ref="C57:E57"/>
    <mergeCell ref="C52:E52"/>
    <mergeCell ref="F52:H52"/>
    <mergeCell ref="C53:E53"/>
    <mergeCell ref="F53:H53"/>
    <mergeCell ref="C54:E54"/>
    <mergeCell ref="F54:H54"/>
    <mergeCell ref="C49:E49"/>
    <mergeCell ref="F49:H49"/>
    <mergeCell ref="C50:E50"/>
    <mergeCell ref="F50:H50"/>
    <mergeCell ref="C51:E51"/>
    <mergeCell ref="F51:H51"/>
    <mergeCell ref="C46:E46"/>
    <mergeCell ref="F46:H46"/>
    <mergeCell ref="C47:E47"/>
    <mergeCell ref="F47:H47"/>
    <mergeCell ref="C48:E48"/>
    <mergeCell ref="F48:H48"/>
    <mergeCell ref="C43:E43"/>
    <mergeCell ref="F43:H43"/>
    <mergeCell ref="C44:E44"/>
    <mergeCell ref="F44:H44"/>
    <mergeCell ref="C45:E45"/>
    <mergeCell ref="F45:H45"/>
    <mergeCell ref="C40:E40"/>
    <mergeCell ref="F40:H40"/>
    <mergeCell ref="C41:E41"/>
    <mergeCell ref="F41:H41"/>
    <mergeCell ref="C42:E42"/>
    <mergeCell ref="F42:H42"/>
    <mergeCell ref="C30:E30"/>
    <mergeCell ref="F30:H30"/>
    <mergeCell ref="C31:E31"/>
    <mergeCell ref="F31:H31"/>
    <mergeCell ref="C32:E32"/>
    <mergeCell ref="F32:H32"/>
    <mergeCell ref="F26:H26"/>
    <mergeCell ref="C27:E27"/>
    <mergeCell ref="F27:H27"/>
    <mergeCell ref="C28:E28"/>
    <mergeCell ref="F28:H28"/>
    <mergeCell ref="C39:E39"/>
    <mergeCell ref="F39:H39"/>
    <mergeCell ref="C37:E37"/>
    <mergeCell ref="F37:H37"/>
    <mergeCell ref="C38:E38"/>
    <mergeCell ref="F38:H38"/>
    <mergeCell ref="C35:E35"/>
    <mergeCell ref="F35:H35"/>
    <mergeCell ref="C36:E36"/>
    <mergeCell ref="F36:H36"/>
    <mergeCell ref="B3:H3"/>
    <mergeCell ref="B12:F13"/>
    <mergeCell ref="C33:E33"/>
    <mergeCell ref="F33:H33"/>
    <mergeCell ref="C34:E34"/>
    <mergeCell ref="F34:H34"/>
    <mergeCell ref="C29:E29"/>
    <mergeCell ref="F29:H29"/>
    <mergeCell ref="C20:E20"/>
    <mergeCell ref="B17:H17"/>
    <mergeCell ref="B5:H10"/>
    <mergeCell ref="F22:H22"/>
    <mergeCell ref="C23:E23"/>
    <mergeCell ref="F23:H23"/>
    <mergeCell ref="C24:E24"/>
    <mergeCell ref="F24:H24"/>
    <mergeCell ref="C25:E25"/>
    <mergeCell ref="F25:H25"/>
    <mergeCell ref="F19:H19"/>
    <mergeCell ref="C19:E19"/>
    <mergeCell ref="F20:H20"/>
    <mergeCell ref="C21:E21"/>
    <mergeCell ref="F21:H21"/>
    <mergeCell ref="C26:E26"/>
  </mergeCells>
  <dataValidations count="1">
    <dataValidation type="list" allowBlank="1" showInputMessage="1" showErrorMessage="1" sqref="G15:H15" xr:uid="{1B029AA1-A047-477C-BF07-8D2C46947AAD}">
      <formula1>"SI,NO"</formula1>
    </dataValidation>
  </dataValidations>
  <pageMargins left="0.70866141732283472" right="0.70866141732283472" top="0.74803149606299213" bottom="0.74803149606299213" header="0.31496062992125984" footer="0.31496062992125984"/>
  <pageSetup scale="9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B717F-4EBC-4ADA-B3D1-9AE4A6ABEEDE}">
  <dimension ref="A1:K76"/>
  <sheetViews>
    <sheetView showGridLines="0" topLeftCell="B1" zoomScaleNormal="100" zoomScaleSheetLayoutView="100" zoomScalePageLayoutView="70" workbookViewId="0">
      <selection activeCell="H32" sqref="H32:I32"/>
    </sheetView>
  </sheetViews>
  <sheetFormatPr baseColWidth="10" defaultColWidth="11.3984375" defaultRowHeight="12.6" zeroHeight="1"/>
  <cols>
    <col min="1" max="1" width="3.09765625" style="1" hidden="1" customWidth="1"/>
    <col min="2" max="9" width="12" style="1" customWidth="1"/>
    <col min="10" max="10" width="0" style="1" hidden="1" customWidth="1"/>
    <col min="11" max="11" width="16.59765625" style="1" hidden="1" customWidth="1"/>
    <col min="12" max="16383" width="0" style="1" hidden="1" customWidth="1"/>
    <col min="16384" max="16384" width="1.8984375" style="1" customWidth="1"/>
  </cols>
  <sheetData>
    <row r="1" spans="2:9" ht="51" customHeight="1"/>
    <row r="2" spans="2:9" ht="6.75" customHeight="1"/>
    <row r="3" spans="2:9" ht="10.5" customHeight="1">
      <c r="B3" s="26" t="s">
        <v>12</v>
      </c>
      <c r="C3" s="27"/>
      <c r="D3" s="27"/>
      <c r="E3" s="27"/>
      <c r="F3" s="27"/>
      <c r="G3" s="27"/>
      <c r="H3" s="27"/>
      <c r="I3" s="48"/>
    </row>
    <row r="4" spans="2:9" ht="6.75" customHeight="1">
      <c r="B4" s="5"/>
      <c r="C4" s="5"/>
      <c r="D4" s="5"/>
      <c r="E4" s="5"/>
      <c r="F4" s="5"/>
      <c r="G4" s="5"/>
      <c r="H4" s="5"/>
      <c r="I4" s="5"/>
    </row>
    <row r="5" spans="2:9" ht="15.75" customHeight="1">
      <c r="B5" s="40" t="s">
        <v>0</v>
      </c>
      <c r="C5" s="41"/>
      <c r="D5" s="41"/>
      <c r="E5" s="41"/>
      <c r="F5" s="41"/>
      <c r="G5" s="41"/>
      <c r="H5" s="42" t="str">
        <f>IF('LOTE 1 MATERIALES Y REACTIVOS'!$G$15="","",'LOTE 1 MATERIALES Y REACTIVOS'!$G$15)</f>
        <v>NO</v>
      </c>
      <c r="I5" s="43"/>
    </row>
    <row r="6" spans="2:9" ht="4.5" customHeight="1">
      <c r="B6" s="44"/>
      <c r="C6" s="45"/>
      <c r="D6" s="45"/>
      <c r="H6" s="4"/>
      <c r="I6" s="6"/>
    </row>
    <row r="7" spans="2:9" ht="19.5" customHeight="1">
      <c r="B7" s="46" t="s">
        <v>1</v>
      </c>
      <c r="C7" s="47"/>
      <c r="D7" s="47"/>
      <c r="E7" s="47"/>
      <c r="F7" s="47"/>
      <c r="G7" s="47"/>
      <c r="H7" s="42">
        <f>IF(H5="","",COUNTIF('LOTE 1 MATERIALES Y REACTIVOS'!B20:B69,"&gt;0"))</f>
        <v>6</v>
      </c>
      <c r="I7" s="43"/>
    </row>
    <row r="8" spans="2:9" ht="4.5" customHeight="1">
      <c r="B8" s="7"/>
      <c r="H8" s="4"/>
      <c r="I8" s="6"/>
    </row>
    <row r="9" spans="2:9" ht="19.5" customHeight="1">
      <c r="B9" s="55" t="s">
        <v>2</v>
      </c>
      <c r="C9" s="56"/>
      <c r="D9" s="56"/>
      <c r="E9" s="56"/>
      <c r="F9" s="56"/>
      <c r="G9" s="56"/>
      <c r="H9" s="42" t="str">
        <f>IF(OR($H$7=0,$H$7=""),"",IF(AND(H5="NO",H7&lt;5),"Absoluta",IF(AND(H5="SI",H7&lt;5),"Absoluta",IF(AND(H5="SI",H7&gt;=5),"Absoluta",IF(AND(H5="NO",H7&gt;=5),"Relativa")))))</f>
        <v>Relativa</v>
      </c>
      <c r="I9" s="43"/>
    </row>
    <row r="10" spans="2:9"/>
    <row r="11" spans="2:9">
      <c r="B11" s="26" t="s">
        <v>8</v>
      </c>
      <c r="C11" s="27"/>
      <c r="D11" s="27"/>
      <c r="E11" s="27"/>
      <c r="F11" s="27"/>
      <c r="G11" s="27"/>
      <c r="H11" s="27"/>
      <c r="I11" s="48"/>
    </row>
    <row r="12" spans="2:9" ht="7.5" customHeight="1"/>
    <row r="13" spans="2:9">
      <c r="B13" s="47" t="s">
        <v>9</v>
      </c>
      <c r="C13" s="47"/>
      <c r="D13" s="47"/>
      <c r="E13" s="47"/>
      <c r="F13" s="47"/>
      <c r="G13" s="47"/>
      <c r="H13" s="49">
        <f>IF($H$9="","",IFERROR(IF($H$9="Absoluta","No aplica",ROUND(MEDIAN('LOTE 1 MATERIALES Y REACTIVOS'!F20:H69),0)),""))</f>
        <v>23109998</v>
      </c>
      <c r="I13" s="50"/>
    </row>
    <row r="14" spans="2:9">
      <c r="B14" s="47" t="s">
        <v>10</v>
      </c>
      <c r="C14" s="47"/>
      <c r="D14" s="47"/>
      <c r="E14" s="47"/>
      <c r="F14" s="47"/>
      <c r="G14" s="47"/>
      <c r="H14" s="49">
        <f>IF($H$9="","",IFERROR(IF($H$9="Absoluta","No aplica",ROUND(_xlfn.STDEV.P('LOTE 1 MATERIALES Y REACTIVOS'!F20:H69),0)),""))</f>
        <v>2507375</v>
      </c>
      <c r="I14" s="50"/>
    </row>
    <row r="15" spans="2:9">
      <c r="B15" s="47" t="s">
        <v>11</v>
      </c>
      <c r="C15" s="47"/>
      <c r="D15" s="47"/>
      <c r="E15" s="47"/>
      <c r="F15" s="47"/>
      <c r="G15" s="47"/>
      <c r="H15" s="49">
        <f>IFERROR(IF($H$9="Absoluta","No aplica",ROUND(H13-H14,0)),"")</f>
        <v>20602623</v>
      </c>
      <c r="I15" s="50"/>
    </row>
    <row r="16" spans="2:9"/>
    <row r="17" spans="2:11">
      <c r="B17" s="18" t="s">
        <v>3</v>
      </c>
      <c r="C17" s="18"/>
      <c r="D17" s="18"/>
      <c r="E17" s="18"/>
      <c r="F17" s="18"/>
      <c r="G17" s="18"/>
      <c r="H17" s="51">
        <v>31589829.25</v>
      </c>
      <c r="I17" s="52"/>
    </row>
    <row r="18" spans="2:11">
      <c r="B18" s="18"/>
      <c r="C18" s="18"/>
      <c r="D18" s="18"/>
      <c r="E18" s="18"/>
      <c r="F18" s="18"/>
      <c r="G18" s="18"/>
      <c r="H18" s="53"/>
      <c r="I18" s="54"/>
    </row>
    <row r="19" spans="2:11"/>
    <row r="20" spans="2:11">
      <c r="B20" s="26" t="s">
        <v>4</v>
      </c>
      <c r="C20" s="27"/>
      <c r="D20" s="27"/>
      <c r="E20" s="27"/>
      <c r="F20" s="27"/>
      <c r="G20" s="27"/>
      <c r="H20" s="27"/>
      <c r="I20" s="48"/>
    </row>
    <row r="21" spans="2:11" ht="5.25" customHeight="1"/>
    <row r="22" spans="2:11" ht="28.5" customHeight="1">
      <c r="B22" s="9" t="s">
        <v>5</v>
      </c>
      <c r="C22" s="37" t="s">
        <v>6</v>
      </c>
      <c r="D22" s="37"/>
      <c r="E22" s="37" t="s">
        <v>7</v>
      </c>
      <c r="F22" s="37"/>
      <c r="G22" s="37"/>
      <c r="H22" s="34" t="str">
        <f>+"% Diferencia de la oferta con respecto al "&amp;IF($H$9="Absoluta","Costo Estimado del contrato","Valor mínimo aceptable")</f>
        <v>% Diferencia de la oferta con respecto al Valor mínimo aceptable</v>
      </c>
      <c r="I22" s="36"/>
      <c r="J22" s="3"/>
    </row>
    <row r="23" spans="2:11">
      <c r="B23" s="9">
        <f>IF('LOTE 1 MATERIALES Y REACTIVOS'!B20="","",'LOTE 1 MATERIALES Y REACTIVOS'!B20)</f>
        <v>1</v>
      </c>
      <c r="C23" s="37" t="str">
        <f>IF('LOTE 1 MATERIALES Y REACTIVOS'!C20="","",'LOTE 1 MATERIALES Y REACTIVOS'!C20)</f>
        <v>Avántika Colombia SAS</v>
      </c>
      <c r="D23" s="37"/>
      <c r="E23" s="57">
        <v>19182562</v>
      </c>
      <c r="F23" s="58"/>
      <c r="G23" s="59"/>
      <c r="H23" s="60">
        <f t="shared" ref="H23:H57" si="0">IFERROR(IF($H$9="Absoluta",E23/$H$17-1,E23/$H$15-1),"")</f>
        <v>-6.8926223617254978E-2</v>
      </c>
      <c r="I23" s="61"/>
      <c r="K23" s="10"/>
    </row>
    <row r="24" spans="2:11" ht="16.2" customHeight="1">
      <c r="B24" s="9">
        <f>IF('LOTE 1 MATERIALES Y REACTIVOS'!B21="","",'LOTE 1 MATERIALES Y REACTIVOS'!B21)</f>
        <v>2</v>
      </c>
      <c r="C24" s="37" t="s">
        <v>24</v>
      </c>
      <c r="D24" s="37"/>
      <c r="E24" s="57">
        <v>21141838.690000001</v>
      </c>
      <c r="F24" s="58"/>
      <c r="G24" s="59"/>
      <c r="H24" s="60">
        <f t="shared" ref="H24" si="1">IFERROR(IF($H$9="Absoluta",E24/$H$17-1,E24/$H$15-1),"")</f>
        <v>2.617218642500041E-2</v>
      </c>
      <c r="I24" s="61"/>
      <c r="K24" s="10"/>
    </row>
    <row r="25" spans="2:11">
      <c r="B25" s="9">
        <f>IF('LOTE 1 MATERIALES Y REACTIVOS'!B22="","",'LOTE 1 MATERIALES Y REACTIVOS'!B22)</f>
        <v>3</v>
      </c>
      <c r="C25" s="37" t="s">
        <v>25</v>
      </c>
      <c r="D25" s="37"/>
      <c r="E25" s="57">
        <f>IF('LOTE 1 MATERIALES Y REACTIVOS'!F22="","",'LOTE 1 MATERIALES Y REACTIVOS'!F22)</f>
        <v>23023644</v>
      </c>
      <c r="F25" s="58"/>
      <c r="G25" s="59"/>
      <c r="H25" s="62">
        <f t="shared" si="0"/>
        <v>0.11751032866057876</v>
      </c>
      <c r="I25" s="63"/>
      <c r="K25" s="10"/>
    </row>
    <row r="26" spans="2:11" ht="16.2" customHeight="1">
      <c r="B26" s="9">
        <f>IF('LOTE 1 MATERIALES Y REACTIVOS'!B23="","",'LOTE 1 MATERIALES Y REACTIVOS'!B23)</f>
        <v>4</v>
      </c>
      <c r="C26" s="37" t="str">
        <f>IF('LOTE 1 MATERIALES Y REACTIVOS'!C23="","",'LOTE 1 MATERIALES Y REACTIVOS'!C23)</f>
        <v>CIEDUTEC LTDA</v>
      </c>
      <c r="D26" s="37"/>
      <c r="E26" s="57">
        <f>IF('LOTE 1 MATERIALES Y REACTIVOS'!F23="","",'LOTE 1 MATERIALES Y REACTIVOS'!F23)</f>
        <v>23196351</v>
      </c>
      <c r="F26" s="58"/>
      <c r="G26" s="59"/>
      <c r="H26" s="62">
        <f t="shared" si="0"/>
        <v>0.12589309623342615</v>
      </c>
      <c r="I26" s="63"/>
    </row>
    <row r="27" spans="2:11">
      <c r="B27" s="9">
        <f>IF('LOTE 1 MATERIALES Y REACTIVOS'!B24="","",'LOTE 1 MATERIALES Y REACTIVOS'!B24)</f>
        <v>5</v>
      </c>
      <c r="C27" s="37" t="str">
        <f>IF('LOTE 1 MATERIALES Y REACTIVOS'!C24="","",'LOTE 1 MATERIALES Y REACTIVOS'!C24)</f>
        <v>AGROVET MEDICAL S.A.S</v>
      </c>
      <c r="D27" s="37"/>
      <c r="E27" s="57">
        <f>IF('LOTE 1 MATERIALES Y REACTIVOS'!F24="","",'LOTE 1 MATERIALES Y REACTIVOS'!F24)</f>
        <v>25603462</v>
      </c>
      <c r="F27" s="58"/>
      <c r="G27" s="59"/>
      <c r="H27" s="62">
        <f t="shared" si="0"/>
        <v>0.24272826814333293</v>
      </c>
      <c r="I27" s="63"/>
    </row>
    <row r="28" spans="2:11">
      <c r="B28" s="9">
        <f>IF('LOTE 1 MATERIALES Y REACTIVOS'!B25="","",'LOTE 1 MATERIALES Y REACTIVOS'!B25)</f>
        <v>6</v>
      </c>
      <c r="C28" s="37" t="str">
        <f>IF('LOTE 1 MATERIALES Y REACTIVOS'!C25="","",'LOTE 1 MATERIALES Y REACTIVOS'!C25)</f>
        <v>QUIMITRONICA SAS</v>
      </c>
      <c r="D28" s="37"/>
      <c r="E28" s="57">
        <f>IF('LOTE 1 MATERIALES Y REACTIVOS'!F25="","",'LOTE 1 MATERIALES Y REACTIVOS'!F25)</f>
        <v>26601736</v>
      </c>
      <c r="F28" s="58"/>
      <c r="G28" s="59"/>
      <c r="H28" s="62">
        <f t="shared" si="0"/>
        <v>0.29118200143738981</v>
      </c>
      <c r="I28" s="63"/>
    </row>
    <row r="29" spans="2:11">
      <c r="B29" s="9" t="str">
        <f>IF('LOTE 1 MATERIALES Y REACTIVOS'!B26="","",'LOTE 1 MATERIALES Y REACTIVOS'!B26)</f>
        <v/>
      </c>
      <c r="C29" s="37" t="str">
        <f>IF('LOTE 1 MATERIALES Y REACTIVOS'!C26="","",'LOTE 1 MATERIALES Y REACTIVOS'!C26)</f>
        <v/>
      </c>
      <c r="D29" s="37"/>
      <c r="E29" s="57" t="str">
        <f>IF('LOTE 1 MATERIALES Y REACTIVOS'!F26="","",'LOTE 1 MATERIALES Y REACTIVOS'!F26)</f>
        <v/>
      </c>
      <c r="F29" s="58"/>
      <c r="G29" s="59"/>
      <c r="H29" s="62" t="str">
        <f t="shared" si="0"/>
        <v/>
      </c>
      <c r="I29" s="63"/>
    </row>
    <row r="30" spans="2:11">
      <c r="B30" s="9" t="str">
        <f>IF('LOTE 1 MATERIALES Y REACTIVOS'!B27="","",'LOTE 1 MATERIALES Y REACTIVOS'!B27)</f>
        <v/>
      </c>
      <c r="C30" s="37" t="str">
        <f>IF('LOTE 1 MATERIALES Y REACTIVOS'!C27="","",'LOTE 1 MATERIALES Y REACTIVOS'!C27)</f>
        <v/>
      </c>
      <c r="D30" s="37"/>
      <c r="E30" s="57" t="str">
        <f>IF('LOTE 1 MATERIALES Y REACTIVOS'!F27="","",'LOTE 1 MATERIALES Y REACTIVOS'!F27)</f>
        <v/>
      </c>
      <c r="F30" s="58"/>
      <c r="G30" s="59"/>
      <c r="H30" s="62" t="str">
        <f t="shared" si="0"/>
        <v/>
      </c>
      <c r="I30" s="63"/>
    </row>
    <row r="31" spans="2:11">
      <c r="B31" s="9" t="str">
        <f>IF('LOTE 1 MATERIALES Y REACTIVOS'!B28="","",'LOTE 1 MATERIALES Y REACTIVOS'!B28)</f>
        <v/>
      </c>
      <c r="C31" s="37" t="str">
        <f>IF('LOTE 1 MATERIALES Y REACTIVOS'!C28="","",'LOTE 1 MATERIALES Y REACTIVOS'!C28)</f>
        <v/>
      </c>
      <c r="D31" s="37"/>
      <c r="E31" s="57" t="str">
        <f>IF('LOTE 1 MATERIALES Y REACTIVOS'!F28="","",'LOTE 1 MATERIALES Y REACTIVOS'!F28)</f>
        <v/>
      </c>
      <c r="F31" s="58"/>
      <c r="G31" s="59"/>
      <c r="H31" s="62" t="str">
        <f t="shared" si="0"/>
        <v/>
      </c>
      <c r="I31" s="63"/>
    </row>
    <row r="32" spans="2:11">
      <c r="B32" s="9" t="str">
        <f>IF('LOTE 1 MATERIALES Y REACTIVOS'!B29="","",'LOTE 1 MATERIALES Y REACTIVOS'!B29)</f>
        <v/>
      </c>
      <c r="C32" s="37" t="str">
        <f>IF('LOTE 1 MATERIALES Y REACTIVOS'!C29="","",'LOTE 1 MATERIALES Y REACTIVOS'!C29)</f>
        <v/>
      </c>
      <c r="D32" s="37"/>
      <c r="E32" s="57" t="str">
        <f>IF('LOTE 1 MATERIALES Y REACTIVOS'!F29="","",'LOTE 1 MATERIALES Y REACTIVOS'!F29)</f>
        <v/>
      </c>
      <c r="F32" s="58"/>
      <c r="G32" s="59"/>
      <c r="H32" s="62" t="str">
        <f t="shared" si="0"/>
        <v/>
      </c>
      <c r="I32" s="63"/>
    </row>
    <row r="33" spans="2:9">
      <c r="B33" s="9" t="str">
        <f>IF('LOTE 1 MATERIALES Y REACTIVOS'!B30="","",'LOTE 1 MATERIALES Y REACTIVOS'!B30)</f>
        <v/>
      </c>
      <c r="C33" s="37" t="str">
        <f>IF('LOTE 1 MATERIALES Y REACTIVOS'!C30="","",'LOTE 1 MATERIALES Y REACTIVOS'!C30)</f>
        <v/>
      </c>
      <c r="D33" s="37"/>
      <c r="E33" s="57" t="str">
        <f>IF('LOTE 1 MATERIALES Y REACTIVOS'!F30="","",'LOTE 1 MATERIALES Y REACTIVOS'!F30)</f>
        <v/>
      </c>
      <c r="F33" s="58"/>
      <c r="G33" s="59"/>
      <c r="H33" s="62" t="str">
        <f t="shared" si="0"/>
        <v/>
      </c>
      <c r="I33" s="63"/>
    </row>
    <row r="34" spans="2:9">
      <c r="B34" s="9" t="str">
        <f>IF('LOTE 1 MATERIALES Y REACTIVOS'!B31="","",'LOTE 1 MATERIALES Y REACTIVOS'!B31)</f>
        <v/>
      </c>
      <c r="C34" s="37" t="str">
        <f>IF('LOTE 1 MATERIALES Y REACTIVOS'!C31="","",'LOTE 1 MATERIALES Y REACTIVOS'!C31)</f>
        <v/>
      </c>
      <c r="D34" s="37"/>
      <c r="E34" s="57" t="str">
        <f>IF('LOTE 1 MATERIALES Y REACTIVOS'!F31="","",'LOTE 1 MATERIALES Y REACTIVOS'!F31)</f>
        <v/>
      </c>
      <c r="F34" s="58"/>
      <c r="G34" s="59"/>
      <c r="H34" s="62" t="str">
        <f t="shared" si="0"/>
        <v/>
      </c>
      <c r="I34" s="63"/>
    </row>
    <row r="35" spans="2:9">
      <c r="B35" s="9" t="str">
        <f>IF('LOTE 1 MATERIALES Y REACTIVOS'!B32="","",'LOTE 1 MATERIALES Y REACTIVOS'!B32)</f>
        <v/>
      </c>
      <c r="C35" s="37" t="str">
        <f>IF('LOTE 1 MATERIALES Y REACTIVOS'!C32="","",'LOTE 1 MATERIALES Y REACTIVOS'!C32)</f>
        <v/>
      </c>
      <c r="D35" s="37"/>
      <c r="E35" s="57" t="str">
        <f>IF('LOTE 1 MATERIALES Y REACTIVOS'!F32="","",'LOTE 1 MATERIALES Y REACTIVOS'!F32)</f>
        <v/>
      </c>
      <c r="F35" s="58"/>
      <c r="G35" s="59"/>
      <c r="H35" s="62" t="str">
        <f t="shared" si="0"/>
        <v/>
      </c>
      <c r="I35" s="63"/>
    </row>
    <row r="36" spans="2:9">
      <c r="B36" s="9" t="str">
        <f>IF('LOTE 1 MATERIALES Y REACTIVOS'!B33="","",'LOTE 1 MATERIALES Y REACTIVOS'!B33)</f>
        <v/>
      </c>
      <c r="C36" s="37" t="str">
        <f>IF('LOTE 1 MATERIALES Y REACTIVOS'!C33="","",'LOTE 1 MATERIALES Y REACTIVOS'!C33)</f>
        <v/>
      </c>
      <c r="D36" s="37"/>
      <c r="E36" s="57" t="str">
        <f>IF('LOTE 1 MATERIALES Y REACTIVOS'!F33="","",'LOTE 1 MATERIALES Y REACTIVOS'!F33)</f>
        <v/>
      </c>
      <c r="F36" s="58"/>
      <c r="G36" s="59"/>
      <c r="H36" s="62" t="str">
        <f t="shared" si="0"/>
        <v/>
      </c>
      <c r="I36" s="63"/>
    </row>
    <row r="37" spans="2:9">
      <c r="B37" s="9" t="str">
        <f>IF('LOTE 1 MATERIALES Y REACTIVOS'!B34="","",'LOTE 1 MATERIALES Y REACTIVOS'!B34)</f>
        <v/>
      </c>
      <c r="C37" s="37" t="str">
        <f>IF('LOTE 1 MATERIALES Y REACTIVOS'!C34="","",'LOTE 1 MATERIALES Y REACTIVOS'!C34)</f>
        <v/>
      </c>
      <c r="D37" s="37"/>
      <c r="E37" s="57" t="str">
        <f>IF('LOTE 1 MATERIALES Y REACTIVOS'!F34="","",'LOTE 1 MATERIALES Y REACTIVOS'!F34)</f>
        <v/>
      </c>
      <c r="F37" s="58"/>
      <c r="G37" s="59"/>
      <c r="H37" s="62" t="str">
        <f t="shared" si="0"/>
        <v/>
      </c>
      <c r="I37" s="63"/>
    </row>
    <row r="38" spans="2:9">
      <c r="B38" s="9" t="str">
        <f>IF('LOTE 1 MATERIALES Y REACTIVOS'!B35="","",'LOTE 1 MATERIALES Y REACTIVOS'!B35)</f>
        <v/>
      </c>
      <c r="C38" s="37" t="str">
        <f>IF('LOTE 1 MATERIALES Y REACTIVOS'!C35="","",'LOTE 1 MATERIALES Y REACTIVOS'!C35)</f>
        <v/>
      </c>
      <c r="D38" s="37"/>
      <c r="E38" s="57" t="str">
        <f>IF('LOTE 1 MATERIALES Y REACTIVOS'!F35="","",'LOTE 1 MATERIALES Y REACTIVOS'!F35)</f>
        <v/>
      </c>
      <c r="F38" s="58"/>
      <c r="G38" s="59"/>
      <c r="H38" s="62" t="str">
        <f t="shared" si="0"/>
        <v/>
      </c>
      <c r="I38" s="63"/>
    </row>
    <row r="39" spans="2:9">
      <c r="B39" s="9" t="str">
        <f>IF('LOTE 1 MATERIALES Y REACTIVOS'!B36="","",'LOTE 1 MATERIALES Y REACTIVOS'!B36)</f>
        <v/>
      </c>
      <c r="C39" s="37" t="str">
        <f>IF('LOTE 1 MATERIALES Y REACTIVOS'!C36="","",'LOTE 1 MATERIALES Y REACTIVOS'!C36)</f>
        <v/>
      </c>
      <c r="D39" s="37"/>
      <c r="E39" s="57" t="str">
        <f>IF('LOTE 1 MATERIALES Y REACTIVOS'!F36="","",'LOTE 1 MATERIALES Y REACTIVOS'!F36)</f>
        <v/>
      </c>
      <c r="F39" s="58"/>
      <c r="G39" s="59"/>
      <c r="H39" s="62" t="str">
        <f t="shared" si="0"/>
        <v/>
      </c>
      <c r="I39" s="63"/>
    </row>
    <row r="40" spans="2:9">
      <c r="B40" s="9" t="str">
        <f>IF('LOTE 1 MATERIALES Y REACTIVOS'!B37="","",'LOTE 1 MATERIALES Y REACTIVOS'!B37)</f>
        <v/>
      </c>
      <c r="C40" s="37" t="str">
        <f>IF('LOTE 1 MATERIALES Y REACTIVOS'!C37="","",'LOTE 1 MATERIALES Y REACTIVOS'!C37)</f>
        <v/>
      </c>
      <c r="D40" s="37"/>
      <c r="E40" s="57" t="str">
        <f>IF('LOTE 1 MATERIALES Y REACTIVOS'!F37="","",'LOTE 1 MATERIALES Y REACTIVOS'!F37)</f>
        <v/>
      </c>
      <c r="F40" s="58"/>
      <c r="G40" s="59"/>
      <c r="H40" s="62" t="str">
        <f t="shared" si="0"/>
        <v/>
      </c>
      <c r="I40" s="63"/>
    </row>
    <row r="41" spans="2:9">
      <c r="B41" s="9" t="str">
        <f>IF('LOTE 1 MATERIALES Y REACTIVOS'!B38="","",'LOTE 1 MATERIALES Y REACTIVOS'!B38)</f>
        <v/>
      </c>
      <c r="C41" s="37" t="str">
        <f>IF('LOTE 1 MATERIALES Y REACTIVOS'!C38="","",'LOTE 1 MATERIALES Y REACTIVOS'!C38)</f>
        <v/>
      </c>
      <c r="D41" s="37"/>
      <c r="E41" s="57" t="str">
        <f>IF('LOTE 1 MATERIALES Y REACTIVOS'!F38="","",'LOTE 1 MATERIALES Y REACTIVOS'!F38)</f>
        <v/>
      </c>
      <c r="F41" s="58"/>
      <c r="G41" s="59"/>
      <c r="H41" s="62" t="str">
        <f t="shared" si="0"/>
        <v/>
      </c>
      <c r="I41" s="63"/>
    </row>
    <row r="42" spans="2:9">
      <c r="B42" s="9" t="str">
        <f>IF('LOTE 1 MATERIALES Y REACTIVOS'!B39="","",'LOTE 1 MATERIALES Y REACTIVOS'!B39)</f>
        <v/>
      </c>
      <c r="C42" s="37" t="str">
        <f>IF('LOTE 1 MATERIALES Y REACTIVOS'!C39="","",'LOTE 1 MATERIALES Y REACTIVOS'!C39)</f>
        <v/>
      </c>
      <c r="D42" s="37"/>
      <c r="E42" s="57" t="str">
        <f>IF('LOTE 1 MATERIALES Y REACTIVOS'!F39="","",'LOTE 1 MATERIALES Y REACTIVOS'!F39)</f>
        <v/>
      </c>
      <c r="F42" s="58"/>
      <c r="G42" s="59"/>
      <c r="H42" s="62" t="str">
        <f t="shared" si="0"/>
        <v/>
      </c>
      <c r="I42" s="63"/>
    </row>
    <row r="43" spans="2:9">
      <c r="B43" s="9" t="str">
        <f>IF('LOTE 1 MATERIALES Y REACTIVOS'!B40="","",'LOTE 1 MATERIALES Y REACTIVOS'!B40)</f>
        <v/>
      </c>
      <c r="C43" s="37" t="str">
        <f>IF('LOTE 1 MATERIALES Y REACTIVOS'!C40="","",'LOTE 1 MATERIALES Y REACTIVOS'!C40)</f>
        <v/>
      </c>
      <c r="D43" s="37"/>
      <c r="E43" s="57" t="str">
        <f>IF('LOTE 1 MATERIALES Y REACTIVOS'!F40="","",'LOTE 1 MATERIALES Y REACTIVOS'!F40)</f>
        <v/>
      </c>
      <c r="F43" s="58"/>
      <c r="G43" s="59"/>
      <c r="H43" s="62" t="str">
        <f t="shared" si="0"/>
        <v/>
      </c>
      <c r="I43" s="63"/>
    </row>
    <row r="44" spans="2:9">
      <c r="B44" s="9" t="str">
        <f>IF('LOTE 1 MATERIALES Y REACTIVOS'!B41="","",'LOTE 1 MATERIALES Y REACTIVOS'!B41)</f>
        <v/>
      </c>
      <c r="C44" s="37" t="str">
        <f>IF('LOTE 1 MATERIALES Y REACTIVOS'!C41="","",'LOTE 1 MATERIALES Y REACTIVOS'!C41)</f>
        <v/>
      </c>
      <c r="D44" s="37"/>
      <c r="E44" s="57" t="str">
        <f>IF('LOTE 1 MATERIALES Y REACTIVOS'!F41="","",'LOTE 1 MATERIALES Y REACTIVOS'!F41)</f>
        <v/>
      </c>
      <c r="F44" s="58"/>
      <c r="G44" s="59"/>
      <c r="H44" s="62" t="str">
        <f t="shared" si="0"/>
        <v/>
      </c>
      <c r="I44" s="63"/>
    </row>
    <row r="45" spans="2:9">
      <c r="B45" s="9" t="str">
        <f>IF('LOTE 1 MATERIALES Y REACTIVOS'!B42="","",'LOTE 1 MATERIALES Y REACTIVOS'!B42)</f>
        <v/>
      </c>
      <c r="C45" s="37" t="str">
        <f>IF('LOTE 1 MATERIALES Y REACTIVOS'!C42="","",'LOTE 1 MATERIALES Y REACTIVOS'!C42)</f>
        <v/>
      </c>
      <c r="D45" s="37"/>
      <c r="E45" s="57" t="str">
        <f>IF('LOTE 1 MATERIALES Y REACTIVOS'!F42="","",'LOTE 1 MATERIALES Y REACTIVOS'!F42)</f>
        <v/>
      </c>
      <c r="F45" s="58"/>
      <c r="G45" s="59"/>
      <c r="H45" s="62" t="str">
        <f t="shared" si="0"/>
        <v/>
      </c>
      <c r="I45" s="63"/>
    </row>
    <row r="46" spans="2:9">
      <c r="B46" s="9" t="str">
        <f>IF('LOTE 1 MATERIALES Y REACTIVOS'!B43="","",'LOTE 1 MATERIALES Y REACTIVOS'!B43)</f>
        <v/>
      </c>
      <c r="C46" s="37" t="str">
        <f>IF('LOTE 1 MATERIALES Y REACTIVOS'!C43="","",'LOTE 1 MATERIALES Y REACTIVOS'!C43)</f>
        <v/>
      </c>
      <c r="D46" s="37"/>
      <c r="E46" s="57" t="str">
        <f>IF('LOTE 1 MATERIALES Y REACTIVOS'!F43="","",'LOTE 1 MATERIALES Y REACTIVOS'!F43)</f>
        <v/>
      </c>
      <c r="F46" s="58"/>
      <c r="G46" s="59"/>
      <c r="H46" s="62" t="str">
        <f t="shared" si="0"/>
        <v/>
      </c>
      <c r="I46" s="63"/>
    </row>
    <row r="47" spans="2:9">
      <c r="B47" s="9" t="str">
        <f>IF('LOTE 1 MATERIALES Y REACTIVOS'!B44="","",'LOTE 1 MATERIALES Y REACTIVOS'!B44)</f>
        <v/>
      </c>
      <c r="C47" s="37" t="str">
        <f>IF('LOTE 1 MATERIALES Y REACTIVOS'!C44="","",'LOTE 1 MATERIALES Y REACTIVOS'!C44)</f>
        <v/>
      </c>
      <c r="D47" s="37"/>
      <c r="E47" s="57" t="str">
        <f>IF('LOTE 1 MATERIALES Y REACTIVOS'!F44="","",'LOTE 1 MATERIALES Y REACTIVOS'!F44)</f>
        <v/>
      </c>
      <c r="F47" s="58"/>
      <c r="G47" s="59"/>
      <c r="H47" s="62" t="str">
        <f t="shared" si="0"/>
        <v/>
      </c>
      <c r="I47" s="63"/>
    </row>
    <row r="48" spans="2:9">
      <c r="B48" s="9" t="str">
        <f>IF('LOTE 1 MATERIALES Y REACTIVOS'!B45="","",'LOTE 1 MATERIALES Y REACTIVOS'!B45)</f>
        <v/>
      </c>
      <c r="C48" s="37" t="str">
        <f>IF('LOTE 1 MATERIALES Y REACTIVOS'!C45="","",'LOTE 1 MATERIALES Y REACTIVOS'!C45)</f>
        <v/>
      </c>
      <c r="D48" s="37"/>
      <c r="E48" s="57" t="str">
        <f>IF('LOTE 1 MATERIALES Y REACTIVOS'!F45="","",'LOTE 1 MATERIALES Y REACTIVOS'!F45)</f>
        <v/>
      </c>
      <c r="F48" s="58"/>
      <c r="G48" s="59"/>
      <c r="H48" s="62" t="str">
        <f t="shared" si="0"/>
        <v/>
      </c>
      <c r="I48" s="63"/>
    </row>
    <row r="49" spans="2:9">
      <c r="B49" s="9" t="str">
        <f>IF('LOTE 1 MATERIALES Y REACTIVOS'!B46="","",'LOTE 1 MATERIALES Y REACTIVOS'!B46)</f>
        <v/>
      </c>
      <c r="C49" s="37" t="str">
        <f>IF('LOTE 1 MATERIALES Y REACTIVOS'!C46="","",'LOTE 1 MATERIALES Y REACTIVOS'!C46)</f>
        <v/>
      </c>
      <c r="D49" s="37"/>
      <c r="E49" s="57" t="str">
        <f>IF('LOTE 1 MATERIALES Y REACTIVOS'!F46="","",'LOTE 1 MATERIALES Y REACTIVOS'!F46)</f>
        <v/>
      </c>
      <c r="F49" s="58"/>
      <c r="G49" s="59"/>
      <c r="H49" s="62" t="str">
        <f t="shared" si="0"/>
        <v/>
      </c>
      <c r="I49" s="63"/>
    </row>
    <row r="50" spans="2:9">
      <c r="B50" s="9" t="str">
        <f>IF('LOTE 1 MATERIALES Y REACTIVOS'!B47="","",'LOTE 1 MATERIALES Y REACTIVOS'!B47)</f>
        <v/>
      </c>
      <c r="C50" s="37" t="str">
        <f>IF('LOTE 1 MATERIALES Y REACTIVOS'!C47="","",'LOTE 1 MATERIALES Y REACTIVOS'!C47)</f>
        <v/>
      </c>
      <c r="D50" s="37"/>
      <c r="E50" s="57" t="str">
        <f>IF('LOTE 1 MATERIALES Y REACTIVOS'!F47="","",'LOTE 1 MATERIALES Y REACTIVOS'!F47)</f>
        <v/>
      </c>
      <c r="F50" s="58"/>
      <c r="G50" s="59"/>
      <c r="H50" s="62" t="str">
        <f t="shared" si="0"/>
        <v/>
      </c>
      <c r="I50" s="63"/>
    </row>
    <row r="51" spans="2:9">
      <c r="B51" s="9" t="str">
        <f>IF('LOTE 1 MATERIALES Y REACTIVOS'!B48="","",'LOTE 1 MATERIALES Y REACTIVOS'!B48)</f>
        <v/>
      </c>
      <c r="C51" s="37" t="str">
        <f>IF('LOTE 1 MATERIALES Y REACTIVOS'!C48="","",'LOTE 1 MATERIALES Y REACTIVOS'!C48)</f>
        <v/>
      </c>
      <c r="D51" s="37"/>
      <c r="E51" s="57" t="str">
        <f>IF('LOTE 1 MATERIALES Y REACTIVOS'!F48="","",'LOTE 1 MATERIALES Y REACTIVOS'!F48)</f>
        <v/>
      </c>
      <c r="F51" s="58"/>
      <c r="G51" s="59"/>
      <c r="H51" s="62" t="str">
        <f t="shared" si="0"/>
        <v/>
      </c>
      <c r="I51" s="63"/>
    </row>
    <row r="52" spans="2:9">
      <c r="B52" s="9" t="str">
        <f>IF('LOTE 1 MATERIALES Y REACTIVOS'!B49="","",'LOTE 1 MATERIALES Y REACTIVOS'!B49)</f>
        <v/>
      </c>
      <c r="C52" s="37" t="str">
        <f>IF('LOTE 1 MATERIALES Y REACTIVOS'!C49="","",'LOTE 1 MATERIALES Y REACTIVOS'!C49)</f>
        <v/>
      </c>
      <c r="D52" s="37"/>
      <c r="E52" s="57" t="str">
        <f>IF('LOTE 1 MATERIALES Y REACTIVOS'!F49="","",'LOTE 1 MATERIALES Y REACTIVOS'!F49)</f>
        <v/>
      </c>
      <c r="F52" s="58"/>
      <c r="G52" s="59"/>
      <c r="H52" s="62" t="str">
        <f t="shared" si="0"/>
        <v/>
      </c>
      <c r="I52" s="63"/>
    </row>
    <row r="53" spans="2:9">
      <c r="B53" s="9" t="str">
        <f>IF('LOTE 1 MATERIALES Y REACTIVOS'!B50="","",'LOTE 1 MATERIALES Y REACTIVOS'!B50)</f>
        <v/>
      </c>
      <c r="C53" s="37" t="str">
        <f>IF('LOTE 1 MATERIALES Y REACTIVOS'!C50="","",'LOTE 1 MATERIALES Y REACTIVOS'!C50)</f>
        <v/>
      </c>
      <c r="D53" s="37"/>
      <c r="E53" s="57" t="str">
        <f>IF('LOTE 1 MATERIALES Y REACTIVOS'!F50="","",'LOTE 1 MATERIALES Y REACTIVOS'!F50)</f>
        <v/>
      </c>
      <c r="F53" s="58"/>
      <c r="G53" s="59"/>
      <c r="H53" s="62" t="str">
        <f t="shared" si="0"/>
        <v/>
      </c>
      <c r="I53" s="63"/>
    </row>
    <row r="54" spans="2:9">
      <c r="B54" s="9" t="str">
        <f>IF('LOTE 1 MATERIALES Y REACTIVOS'!B51="","",'LOTE 1 MATERIALES Y REACTIVOS'!B51)</f>
        <v/>
      </c>
      <c r="C54" s="37" t="str">
        <f>IF('LOTE 1 MATERIALES Y REACTIVOS'!C51="","",'LOTE 1 MATERIALES Y REACTIVOS'!C51)</f>
        <v/>
      </c>
      <c r="D54" s="37"/>
      <c r="E54" s="57" t="str">
        <f>IF('LOTE 1 MATERIALES Y REACTIVOS'!F51="","",'LOTE 1 MATERIALES Y REACTIVOS'!F51)</f>
        <v/>
      </c>
      <c r="F54" s="58"/>
      <c r="G54" s="59"/>
      <c r="H54" s="62" t="str">
        <f t="shared" si="0"/>
        <v/>
      </c>
      <c r="I54" s="63"/>
    </row>
    <row r="55" spans="2:9">
      <c r="B55" s="9" t="str">
        <f>IF('LOTE 1 MATERIALES Y REACTIVOS'!B52="","",'LOTE 1 MATERIALES Y REACTIVOS'!B52)</f>
        <v/>
      </c>
      <c r="C55" s="37" t="str">
        <f>IF('LOTE 1 MATERIALES Y REACTIVOS'!C52="","",'LOTE 1 MATERIALES Y REACTIVOS'!C52)</f>
        <v/>
      </c>
      <c r="D55" s="37"/>
      <c r="E55" s="57" t="str">
        <f>IF('LOTE 1 MATERIALES Y REACTIVOS'!F52="","",'LOTE 1 MATERIALES Y REACTIVOS'!F52)</f>
        <v/>
      </c>
      <c r="F55" s="58"/>
      <c r="G55" s="59"/>
      <c r="H55" s="62" t="str">
        <f t="shared" si="0"/>
        <v/>
      </c>
      <c r="I55" s="63"/>
    </row>
    <row r="56" spans="2:9">
      <c r="B56" s="9" t="str">
        <f>IF('LOTE 1 MATERIALES Y REACTIVOS'!B53="","",'LOTE 1 MATERIALES Y REACTIVOS'!B53)</f>
        <v/>
      </c>
      <c r="C56" s="37" t="str">
        <f>IF('LOTE 1 MATERIALES Y REACTIVOS'!C53="","",'LOTE 1 MATERIALES Y REACTIVOS'!C53)</f>
        <v/>
      </c>
      <c r="D56" s="37"/>
      <c r="E56" s="57" t="str">
        <f>IF('LOTE 1 MATERIALES Y REACTIVOS'!F53="","",'LOTE 1 MATERIALES Y REACTIVOS'!F53)</f>
        <v/>
      </c>
      <c r="F56" s="58"/>
      <c r="G56" s="59"/>
      <c r="H56" s="62" t="str">
        <f t="shared" si="0"/>
        <v/>
      </c>
      <c r="I56" s="63"/>
    </row>
    <row r="57" spans="2:9">
      <c r="B57" s="9" t="str">
        <f>IF('LOTE 1 MATERIALES Y REACTIVOS'!B54="","",'LOTE 1 MATERIALES Y REACTIVOS'!B54)</f>
        <v/>
      </c>
      <c r="C57" s="37" t="str">
        <f>IF('LOTE 1 MATERIALES Y REACTIVOS'!C54="","",'LOTE 1 MATERIALES Y REACTIVOS'!C54)</f>
        <v/>
      </c>
      <c r="D57" s="37"/>
      <c r="E57" s="57" t="str">
        <f>IF('LOTE 1 MATERIALES Y REACTIVOS'!F54="","",'LOTE 1 MATERIALES Y REACTIVOS'!F54)</f>
        <v/>
      </c>
      <c r="F57" s="58"/>
      <c r="G57" s="59"/>
      <c r="H57" s="62" t="str">
        <f t="shared" si="0"/>
        <v/>
      </c>
      <c r="I57" s="63"/>
    </row>
    <row r="58" spans="2:9">
      <c r="B58" s="9" t="str">
        <f>IF('LOTE 1 MATERIALES Y REACTIVOS'!B55="","",'LOTE 1 MATERIALES Y REACTIVOS'!B55)</f>
        <v/>
      </c>
      <c r="C58" s="37" t="str">
        <f>IF('LOTE 1 MATERIALES Y REACTIVOS'!C55="","",'LOTE 1 MATERIALES Y REACTIVOS'!C55)</f>
        <v/>
      </c>
      <c r="D58" s="37"/>
      <c r="E58" s="57" t="str">
        <f>IF('LOTE 1 MATERIALES Y REACTIVOS'!F55="","",'LOTE 1 MATERIALES Y REACTIVOS'!F55)</f>
        <v/>
      </c>
      <c r="F58" s="58"/>
      <c r="G58" s="59"/>
      <c r="H58" s="62" t="str">
        <f t="shared" ref="H58:H72" si="2">IFERROR(IF($H$9="Absoluta",E58/$H$17-1,E58/$H$15-1),"")</f>
        <v/>
      </c>
      <c r="I58" s="63"/>
    </row>
    <row r="59" spans="2:9">
      <c r="B59" s="9" t="str">
        <f>IF('LOTE 1 MATERIALES Y REACTIVOS'!B56="","",'LOTE 1 MATERIALES Y REACTIVOS'!B56)</f>
        <v/>
      </c>
      <c r="C59" s="37" t="str">
        <f>IF('LOTE 1 MATERIALES Y REACTIVOS'!C56="","",'LOTE 1 MATERIALES Y REACTIVOS'!C56)</f>
        <v/>
      </c>
      <c r="D59" s="37"/>
      <c r="E59" s="57" t="str">
        <f>IF('LOTE 1 MATERIALES Y REACTIVOS'!F56="","",'LOTE 1 MATERIALES Y REACTIVOS'!F56)</f>
        <v/>
      </c>
      <c r="F59" s="58"/>
      <c r="G59" s="59"/>
      <c r="H59" s="62" t="str">
        <f t="shared" si="2"/>
        <v/>
      </c>
      <c r="I59" s="63"/>
    </row>
    <row r="60" spans="2:9">
      <c r="B60" s="9" t="str">
        <f>IF('LOTE 1 MATERIALES Y REACTIVOS'!B57="","",'LOTE 1 MATERIALES Y REACTIVOS'!B57)</f>
        <v/>
      </c>
      <c r="C60" s="37" t="str">
        <f>IF('LOTE 1 MATERIALES Y REACTIVOS'!C57="","",'LOTE 1 MATERIALES Y REACTIVOS'!C57)</f>
        <v/>
      </c>
      <c r="D60" s="37"/>
      <c r="E60" s="57" t="str">
        <f>IF('LOTE 1 MATERIALES Y REACTIVOS'!F57="","",'LOTE 1 MATERIALES Y REACTIVOS'!F57)</f>
        <v/>
      </c>
      <c r="F60" s="58"/>
      <c r="G60" s="59"/>
      <c r="H60" s="62" t="str">
        <f t="shared" si="2"/>
        <v/>
      </c>
      <c r="I60" s="63"/>
    </row>
    <row r="61" spans="2:9">
      <c r="B61" s="9" t="str">
        <f>IF('LOTE 1 MATERIALES Y REACTIVOS'!B58="","",'LOTE 1 MATERIALES Y REACTIVOS'!B58)</f>
        <v/>
      </c>
      <c r="C61" s="37" t="str">
        <f>IF('LOTE 1 MATERIALES Y REACTIVOS'!C58="","",'LOTE 1 MATERIALES Y REACTIVOS'!C58)</f>
        <v/>
      </c>
      <c r="D61" s="37"/>
      <c r="E61" s="57" t="str">
        <f>IF('LOTE 1 MATERIALES Y REACTIVOS'!F58="","",'LOTE 1 MATERIALES Y REACTIVOS'!F58)</f>
        <v/>
      </c>
      <c r="F61" s="58"/>
      <c r="G61" s="59"/>
      <c r="H61" s="62" t="str">
        <f t="shared" si="2"/>
        <v/>
      </c>
      <c r="I61" s="63"/>
    </row>
    <row r="62" spans="2:9">
      <c r="B62" s="9" t="str">
        <f>IF('LOTE 1 MATERIALES Y REACTIVOS'!B59="","",'LOTE 1 MATERIALES Y REACTIVOS'!B59)</f>
        <v/>
      </c>
      <c r="C62" s="37" t="str">
        <f>IF('LOTE 1 MATERIALES Y REACTIVOS'!C59="","",'LOTE 1 MATERIALES Y REACTIVOS'!C59)</f>
        <v/>
      </c>
      <c r="D62" s="37"/>
      <c r="E62" s="57" t="str">
        <f>IF('LOTE 1 MATERIALES Y REACTIVOS'!F59="","",'LOTE 1 MATERIALES Y REACTIVOS'!F59)</f>
        <v/>
      </c>
      <c r="F62" s="58"/>
      <c r="G62" s="59"/>
      <c r="H62" s="62" t="str">
        <f t="shared" si="2"/>
        <v/>
      </c>
      <c r="I62" s="63"/>
    </row>
    <row r="63" spans="2:9">
      <c r="B63" s="9" t="str">
        <f>IF('LOTE 1 MATERIALES Y REACTIVOS'!B60="","",'LOTE 1 MATERIALES Y REACTIVOS'!B60)</f>
        <v/>
      </c>
      <c r="C63" s="37" t="str">
        <f>IF('LOTE 1 MATERIALES Y REACTIVOS'!C60="","",'LOTE 1 MATERIALES Y REACTIVOS'!C60)</f>
        <v/>
      </c>
      <c r="D63" s="37"/>
      <c r="E63" s="57" t="str">
        <f>IF('LOTE 1 MATERIALES Y REACTIVOS'!F60="","",'LOTE 1 MATERIALES Y REACTIVOS'!F60)</f>
        <v/>
      </c>
      <c r="F63" s="58"/>
      <c r="G63" s="59"/>
      <c r="H63" s="62" t="str">
        <f t="shared" si="2"/>
        <v/>
      </c>
      <c r="I63" s="63"/>
    </row>
    <row r="64" spans="2:9">
      <c r="B64" s="9" t="str">
        <f>IF('LOTE 1 MATERIALES Y REACTIVOS'!B61="","",'LOTE 1 MATERIALES Y REACTIVOS'!B61)</f>
        <v/>
      </c>
      <c r="C64" s="37" t="str">
        <f>IF('LOTE 1 MATERIALES Y REACTIVOS'!C61="","",'LOTE 1 MATERIALES Y REACTIVOS'!C61)</f>
        <v/>
      </c>
      <c r="D64" s="37"/>
      <c r="E64" s="57" t="str">
        <f>IF('LOTE 1 MATERIALES Y REACTIVOS'!F61="","",'LOTE 1 MATERIALES Y REACTIVOS'!F61)</f>
        <v/>
      </c>
      <c r="F64" s="58"/>
      <c r="G64" s="59"/>
      <c r="H64" s="62" t="str">
        <f t="shared" si="2"/>
        <v/>
      </c>
      <c r="I64" s="63"/>
    </row>
    <row r="65" spans="2:9">
      <c r="B65" s="9" t="str">
        <f>IF('LOTE 1 MATERIALES Y REACTIVOS'!B62="","",'LOTE 1 MATERIALES Y REACTIVOS'!B62)</f>
        <v/>
      </c>
      <c r="C65" s="37" t="str">
        <f>IF('LOTE 1 MATERIALES Y REACTIVOS'!C62="","",'LOTE 1 MATERIALES Y REACTIVOS'!C62)</f>
        <v/>
      </c>
      <c r="D65" s="37"/>
      <c r="E65" s="57" t="str">
        <f>IF('LOTE 1 MATERIALES Y REACTIVOS'!F62="","",'LOTE 1 MATERIALES Y REACTIVOS'!F62)</f>
        <v/>
      </c>
      <c r="F65" s="58"/>
      <c r="G65" s="59"/>
      <c r="H65" s="62" t="str">
        <f t="shared" si="2"/>
        <v/>
      </c>
      <c r="I65" s="63"/>
    </row>
    <row r="66" spans="2:9">
      <c r="B66" s="9" t="str">
        <f>IF('LOTE 1 MATERIALES Y REACTIVOS'!B63="","",'LOTE 1 MATERIALES Y REACTIVOS'!B63)</f>
        <v/>
      </c>
      <c r="C66" s="37" t="str">
        <f>IF('LOTE 1 MATERIALES Y REACTIVOS'!C63="","",'LOTE 1 MATERIALES Y REACTIVOS'!C63)</f>
        <v/>
      </c>
      <c r="D66" s="37"/>
      <c r="E66" s="57" t="str">
        <f>IF('LOTE 1 MATERIALES Y REACTIVOS'!F63="","",'LOTE 1 MATERIALES Y REACTIVOS'!F63)</f>
        <v/>
      </c>
      <c r="F66" s="58"/>
      <c r="G66" s="59"/>
      <c r="H66" s="62" t="str">
        <f t="shared" si="2"/>
        <v/>
      </c>
      <c r="I66" s="63"/>
    </row>
    <row r="67" spans="2:9">
      <c r="B67" s="9" t="str">
        <f>IF('LOTE 1 MATERIALES Y REACTIVOS'!B64="","",'LOTE 1 MATERIALES Y REACTIVOS'!B64)</f>
        <v/>
      </c>
      <c r="C67" s="37" t="str">
        <f>IF('LOTE 1 MATERIALES Y REACTIVOS'!C64="","",'LOTE 1 MATERIALES Y REACTIVOS'!C64)</f>
        <v/>
      </c>
      <c r="D67" s="37"/>
      <c r="E67" s="57" t="str">
        <f>IF('LOTE 1 MATERIALES Y REACTIVOS'!F64="","",'LOTE 1 MATERIALES Y REACTIVOS'!F64)</f>
        <v/>
      </c>
      <c r="F67" s="58"/>
      <c r="G67" s="59"/>
      <c r="H67" s="62" t="str">
        <f t="shared" si="2"/>
        <v/>
      </c>
      <c r="I67" s="63"/>
    </row>
    <row r="68" spans="2:9">
      <c r="B68" s="9" t="str">
        <f>IF('LOTE 1 MATERIALES Y REACTIVOS'!B65="","",'LOTE 1 MATERIALES Y REACTIVOS'!B65)</f>
        <v/>
      </c>
      <c r="C68" s="37" t="str">
        <f>IF('LOTE 1 MATERIALES Y REACTIVOS'!C65="","",'LOTE 1 MATERIALES Y REACTIVOS'!C65)</f>
        <v/>
      </c>
      <c r="D68" s="37"/>
      <c r="E68" s="57" t="str">
        <f>IF('LOTE 1 MATERIALES Y REACTIVOS'!F65="","",'LOTE 1 MATERIALES Y REACTIVOS'!F65)</f>
        <v/>
      </c>
      <c r="F68" s="58"/>
      <c r="G68" s="59"/>
      <c r="H68" s="62" t="str">
        <f t="shared" si="2"/>
        <v/>
      </c>
      <c r="I68" s="63"/>
    </row>
    <row r="69" spans="2:9">
      <c r="B69" s="9" t="str">
        <f>IF('LOTE 1 MATERIALES Y REACTIVOS'!B66="","",'LOTE 1 MATERIALES Y REACTIVOS'!B66)</f>
        <v/>
      </c>
      <c r="C69" s="37" t="str">
        <f>IF('LOTE 1 MATERIALES Y REACTIVOS'!C66="","",'LOTE 1 MATERIALES Y REACTIVOS'!C66)</f>
        <v/>
      </c>
      <c r="D69" s="37"/>
      <c r="E69" s="57" t="str">
        <f>IF('LOTE 1 MATERIALES Y REACTIVOS'!F66="","",'LOTE 1 MATERIALES Y REACTIVOS'!F66)</f>
        <v/>
      </c>
      <c r="F69" s="58"/>
      <c r="G69" s="59"/>
      <c r="H69" s="62" t="str">
        <f t="shared" si="2"/>
        <v/>
      </c>
      <c r="I69" s="63"/>
    </row>
    <row r="70" spans="2:9">
      <c r="B70" s="9" t="str">
        <f>IF('LOTE 1 MATERIALES Y REACTIVOS'!B67="","",'LOTE 1 MATERIALES Y REACTIVOS'!B67)</f>
        <v/>
      </c>
      <c r="C70" s="37" t="str">
        <f>IF('LOTE 1 MATERIALES Y REACTIVOS'!C67="","",'LOTE 1 MATERIALES Y REACTIVOS'!C67)</f>
        <v/>
      </c>
      <c r="D70" s="37"/>
      <c r="E70" s="57" t="str">
        <f>IF('LOTE 1 MATERIALES Y REACTIVOS'!F67="","",'LOTE 1 MATERIALES Y REACTIVOS'!F67)</f>
        <v/>
      </c>
      <c r="F70" s="58"/>
      <c r="G70" s="59"/>
      <c r="H70" s="62" t="str">
        <f t="shared" si="2"/>
        <v/>
      </c>
      <c r="I70" s="63"/>
    </row>
    <row r="71" spans="2:9">
      <c r="B71" s="9" t="str">
        <f>IF('LOTE 1 MATERIALES Y REACTIVOS'!B68="","",'LOTE 1 MATERIALES Y REACTIVOS'!B68)</f>
        <v/>
      </c>
      <c r="C71" s="37" t="str">
        <f>IF('LOTE 1 MATERIALES Y REACTIVOS'!C68="","",'LOTE 1 MATERIALES Y REACTIVOS'!C68)</f>
        <v/>
      </c>
      <c r="D71" s="37"/>
      <c r="E71" s="57" t="str">
        <f>IF('LOTE 1 MATERIALES Y REACTIVOS'!F68="","",'LOTE 1 MATERIALES Y REACTIVOS'!F68)</f>
        <v/>
      </c>
      <c r="F71" s="58"/>
      <c r="G71" s="59"/>
      <c r="H71" s="62" t="str">
        <f t="shared" si="2"/>
        <v/>
      </c>
      <c r="I71" s="63"/>
    </row>
    <row r="72" spans="2:9">
      <c r="B72" s="9" t="str">
        <f>IF('LOTE 1 MATERIALES Y REACTIVOS'!B69="","",'LOTE 1 MATERIALES Y REACTIVOS'!B69)</f>
        <v/>
      </c>
      <c r="C72" s="37" t="str">
        <f>IF('LOTE 1 MATERIALES Y REACTIVOS'!C69="","",'LOTE 1 MATERIALES Y REACTIVOS'!C69)</f>
        <v/>
      </c>
      <c r="D72" s="37"/>
      <c r="E72" s="57" t="str">
        <f>IF('LOTE 1 MATERIALES Y REACTIVOS'!F69="","",'LOTE 1 MATERIALES Y REACTIVOS'!F69)</f>
        <v/>
      </c>
      <c r="F72" s="58"/>
      <c r="G72" s="59"/>
      <c r="H72" s="62" t="str">
        <f t="shared" si="2"/>
        <v/>
      </c>
      <c r="I72" s="63"/>
    </row>
    <row r="73" spans="2:9"/>
    <row r="74" spans="2:9"/>
    <row r="75" spans="2:9"/>
    <row r="76" spans="2:9"/>
  </sheetData>
  <autoFilter ref="B22:I57" xr:uid="{CA2B717F-4EBC-4ADA-B3D1-9AE4A6ABEEDE}">
    <filterColumn colId="1" showButton="0"/>
    <filterColumn colId="3" showButton="0"/>
    <filterColumn colId="4" showButton="0"/>
    <filterColumn colId="6" showButton="0"/>
  </autoFilter>
  <mergeCells count="171">
    <mergeCell ref="H72:I72"/>
    <mergeCell ref="H66:I66"/>
    <mergeCell ref="H67:I67"/>
    <mergeCell ref="H68:I68"/>
    <mergeCell ref="H69:I69"/>
    <mergeCell ref="H70:I70"/>
    <mergeCell ref="H71:I71"/>
    <mergeCell ref="E71:G71"/>
    <mergeCell ref="E72:G72"/>
    <mergeCell ref="E66:G66"/>
    <mergeCell ref="E67:G67"/>
    <mergeCell ref="E68:G68"/>
    <mergeCell ref="E69:G69"/>
    <mergeCell ref="E70:G70"/>
    <mergeCell ref="H58:I58"/>
    <mergeCell ref="H59:I59"/>
    <mergeCell ref="H60:I60"/>
    <mergeCell ref="H61:I61"/>
    <mergeCell ref="H62:I62"/>
    <mergeCell ref="H63:I63"/>
    <mergeCell ref="H64:I64"/>
    <mergeCell ref="H65:I65"/>
    <mergeCell ref="E65:G65"/>
    <mergeCell ref="C70:D70"/>
    <mergeCell ref="C71:D71"/>
    <mergeCell ref="C72:D72"/>
    <mergeCell ref="E58:G58"/>
    <mergeCell ref="E59:G59"/>
    <mergeCell ref="E60:G60"/>
    <mergeCell ref="E61:G61"/>
    <mergeCell ref="E62:G62"/>
    <mergeCell ref="E63:G63"/>
    <mergeCell ref="E64:G64"/>
    <mergeCell ref="C64:D64"/>
    <mergeCell ref="C65:D65"/>
    <mergeCell ref="C66:D66"/>
    <mergeCell ref="C67:D67"/>
    <mergeCell ref="C68:D68"/>
    <mergeCell ref="C69:D69"/>
    <mergeCell ref="C58:D58"/>
    <mergeCell ref="C59:D59"/>
    <mergeCell ref="C60:D60"/>
    <mergeCell ref="C61:D61"/>
    <mergeCell ref="C62:D62"/>
    <mergeCell ref="C63:D63"/>
    <mergeCell ref="C56:D56"/>
    <mergeCell ref="E56:G56"/>
    <mergeCell ref="H56:I56"/>
    <mergeCell ref="C57:D57"/>
    <mergeCell ref="E57:G57"/>
    <mergeCell ref="H57:I57"/>
    <mergeCell ref="C54:D54"/>
    <mergeCell ref="E54:G54"/>
    <mergeCell ref="H54:I54"/>
    <mergeCell ref="C55:D55"/>
    <mergeCell ref="E55:G55"/>
    <mergeCell ref="H55:I55"/>
    <mergeCell ref="C52:D52"/>
    <mergeCell ref="E52:G52"/>
    <mergeCell ref="H52:I52"/>
    <mergeCell ref="C53:D53"/>
    <mergeCell ref="E53:G53"/>
    <mergeCell ref="H53:I53"/>
    <mergeCell ref="C50:D50"/>
    <mergeCell ref="E50:G50"/>
    <mergeCell ref="H50:I50"/>
    <mergeCell ref="C51:D51"/>
    <mergeCell ref="E51:G51"/>
    <mergeCell ref="H51:I51"/>
    <mergeCell ref="C48:D48"/>
    <mergeCell ref="E48:G48"/>
    <mergeCell ref="H48:I48"/>
    <mergeCell ref="C49:D49"/>
    <mergeCell ref="E49:G49"/>
    <mergeCell ref="H49:I49"/>
    <mergeCell ref="C46:D46"/>
    <mergeCell ref="E46:G46"/>
    <mergeCell ref="H46:I46"/>
    <mergeCell ref="C47:D47"/>
    <mergeCell ref="E47:G47"/>
    <mergeCell ref="H47:I47"/>
    <mergeCell ref="C44:D44"/>
    <mergeCell ref="E44:G44"/>
    <mergeCell ref="H44:I44"/>
    <mergeCell ref="C45:D45"/>
    <mergeCell ref="E45:G45"/>
    <mergeCell ref="H45:I45"/>
    <mergeCell ref="C42:D42"/>
    <mergeCell ref="E42:G42"/>
    <mergeCell ref="H42:I42"/>
    <mergeCell ref="C43:D43"/>
    <mergeCell ref="E43:G43"/>
    <mergeCell ref="H43:I43"/>
    <mergeCell ref="C40:D40"/>
    <mergeCell ref="E40:G40"/>
    <mergeCell ref="H40:I40"/>
    <mergeCell ref="C41:D41"/>
    <mergeCell ref="E41:G41"/>
    <mergeCell ref="H41:I41"/>
    <mergeCell ref="C38:D38"/>
    <mergeCell ref="E38:G38"/>
    <mergeCell ref="H38:I38"/>
    <mergeCell ref="C39:D39"/>
    <mergeCell ref="E39:G39"/>
    <mergeCell ref="H39:I39"/>
    <mergeCell ref="C36:D36"/>
    <mergeCell ref="E36:G36"/>
    <mergeCell ref="H36:I36"/>
    <mergeCell ref="C37:D37"/>
    <mergeCell ref="E37:G37"/>
    <mergeCell ref="H37:I37"/>
    <mergeCell ref="C34:D34"/>
    <mergeCell ref="E34:G34"/>
    <mergeCell ref="H34:I34"/>
    <mergeCell ref="C35:D35"/>
    <mergeCell ref="E35:G35"/>
    <mergeCell ref="H35:I35"/>
    <mergeCell ref="C32:D32"/>
    <mergeCell ref="E32:G32"/>
    <mergeCell ref="H32:I32"/>
    <mergeCell ref="C33:D33"/>
    <mergeCell ref="E33:G33"/>
    <mergeCell ref="H33:I33"/>
    <mergeCell ref="C30:D30"/>
    <mergeCell ref="E30:G30"/>
    <mergeCell ref="H30:I30"/>
    <mergeCell ref="C31:D31"/>
    <mergeCell ref="E31:G31"/>
    <mergeCell ref="H31:I31"/>
    <mergeCell ref="C29:D29"/>
    <mergeCell ref="E29:G29"/>
    <mergeCell ref="H29:I29"/>
    <mergeCell ref="C26:D26"/>
    <mergeCell ref="E26:G26"/>
    <mergeCell ref="H26:I26"/>
    <mergeCell ref="C27:D27"/>
    <mergeCell ref="E27:G27"/>
    <mergeCell ref="H27:I27"/>
    <mergeCell ref="E25:G25"/>
    <mergeCell ref="H25:I25"/>
    <mergeCell ref="B20:I20"/>
    <mergeCell ref="C22:D22"/>
    <mergeCell ref="E22:G22"/>
    <mergeCell ref="H22:I22"/>
    <mergeCell ref="E23:G23"/>
    <mergeCell ref="H23:I23"/>
    <mergeCell ref="C28:D28"/>
    <mergeCell ref="E28:G28"/>
    <mergeCell ref="H28:I28"/>
    <mergeCell ref="C25:D25"/>
    <mergeCell ref="B17:G18"/>
    <mergeCell ref="H17:I18"/>
    <mergeCell ref="B9:G9"/>
    <mergeCell ref="H9:I9"/>
    <mergeCell ref="B11:I11"/>
    <mergeCell ref="B13:G13"/>
    <mergeCell ref="H13:I13"/>
    <mergeCell ref="C24:D24"/>
    <mergeCell ref="E24:G24"/>
    <mergeCell ref="H24:I24"/>
    <mergeCell ref="C23:D23"/>
    <mergeCell ref="B5:G5"/>
    <mergeCell ref="H5:I5"/>
    <mergeCell ref="B6:D6"/>
    <mergeCell ref="B7:G7"/>
    <mergeCell ref="H7:I7"/>
    <mergeCell ref="B3:I3"/>
    <mergeCell ref="B14:G14"/>
    <mergeCell ref="H14:I14"/>
    <mergeCell ref="B15:G15"/>
    <mergeCell ref="H15:I15"/>
  </mergeCells>
  <pageMargins left="0.70866141732283472" right="0.70866141732283472" top="0.74803149606299213" bottom="0.74803149606299213" header="0.31496062992125984" footer="0.31496062992125984"/>
  <pageSetup scale="8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9C6F8-CD30-4615-9D65-81C8CC924B16}">
  <dimension ref="A1:P65"/>
  <sheetViews>
    <sheetView tabSelected="1" view="pageBreakPreview" zoomScale="50" zoomScaleNormal="71" zoomScaleSheetLayoutView="50" workbookViewId="0">
      <pane ySplit="11" topLeftCell="A12" activePane="bottomLeft" state="frozen"/>
      <selection pane="bottomLeft" activeCell="H16" sqref="H16"/>
    </sheetView>
  </sheetViews>
  <sheetFormatPr baseColWidth="10" defaultColWidth="11.3984375" defaultRowHeight="13.8"/>
  <cols>
    <col min="1" max="1" width="8.69921875" style="92" customWidth="1"/>
    <col min="2" max="2" width="12.296875" style="92" customWidth="1"/>
    <col min="3" max="3" width="31.19921875" style="93" customWidth="1"/>
    <col min="4" max="4" width="66" style="94" customWidth="1"/>
    <col min="5" max="5" width="32.5" style="66" customWidth="1"/>
    <col min="6" max="6" width="12.09765625" style="92" customWidth="1"/>
    <col min="7" max="7" width="11.09765625" style="92" customWidth="1"/>
    <col min="8" max="8" width="24.59765625" style="66" customWidth="1"/>
    <col min="9" max="9" width="18.59765625" style="66" customWidth="1"/>
    <col min="10" max="10" width="22.09765625" style="95" customWidth="1"/>
    <col min="11" max="11" width="24.296875" style="95" customWidth="1"/>
    <col min="12" max="12" width="16.59765625" style="66" customWidth="1"/>
    <col min="13" max="13" width="19.3984375" style="66" customWidth="1"/>
    <col min="14" max="14" width="21" style="66" customWidth="1"/>
    <col min="15" max="15" width="14.796875" style="66" customWidth="1"/>
    <col min="16" max="16" width="17.3984375" style="66" customWidth="1"/>
    <col min="17" max="16384" width="11.3984375" style="66"/>
  </cols>
  <sheetData>
    <row r="1" spans="1:16">
      <c r="A1" s="65"/>
      <c r="B1" s="65"/>
      <c r="C1" s="65"/>
      <c r="D1" s="65"/>
      <c r="E1" s="65"/>
      <c r="F1" s="65"/>
      <c r="G1" s="65"/>
      <c r="H1" s="65"/>
      <c r="I1" s="65"/>
      <c r="J1" s="65"/>
      <c r="K1" s="65"/>
    </row>
    <row r="2" spans="1:16">
      <c r="A2" s="65"/>
      <c r="B2" s="65"/>
      <c r="C2" s="65"/>
      <c r="D2" s="65"/>
      <c r="E2" s="65"/>
      <c r="F2" s="65"/>
      <c r="G2" s="65"/>
      <c r="H2" s="65"/>
      <c r="I2" s="65"/>
      <c r="J2" s="65"/>
      <c r="K2" s="65"/>
    </row>
    <row r="3" spans="1:16">
      <c r="A3" s="65"/>
      <c r="B3" s="65"/>
      <c r="C3" s="65"/>
      <c r="D3" s="65"/>
      <c r="E3" s="65"/>
      <c r="F3" s="65"/>
      <c r="G3" s="65"/>
      <c r="H3" s="65"/>
      <c r="I3" s="65"/>
      <c r="J3" s="65"/>
      <c r="K3" s="65"/>
    </row>
    <row r="4" spans="1:16">
      <c r="A4" s="65"/>
      <c r="B4" s="65"/>
      <c r="C4" s="65"/>
      <c r="D4" s="65"/>
      <c r="E4" s="65"/>
      <c r="F4" s="65"/>
      <c r="G4" s="65"/>
      <c r="H4" s="65"/>
      <c r="I4" s="65"/>
      <c r="J4" s="65"/>
      <c r="K4" s="65"/>
    </row>
    <row r="5" spans="1:16">
      <c r="A5" s="65"/>
      <c r="B5" s="65"/>
      <c r="C5" s="65"/>
      <c r="D5" s="65"/>
      <c r="E5" s="65"/>
      <c r="F5" s="65"/>
      <c r="G5" s="65"/>
      <c r="H5" s="65"/>
      <c r="I5" s="65"/>
      <c r="J5" s="65"/>
      <c r="K5" s="65"/>
    </row>
    <row r="6" spans="1:16">
      <c r="A6" s="65"/>
      <c r="B6" s="65"/>
      <c r="C6" s="65"/>
      <c r="D6" s="65"/>
      <c r="E6" s="65"/>
      <c r="F6" s="65"/>
      <c r="G6" s="65"/>
      <c r="H6" s="65"/>
      <c r="I6" s="65"/>
      <c r="J6" s="65"/>
      <c r="K6" s="65"/>
    </row>
    <row r="7" spans="1:16">
      <c r="A7" s="65"/>
      <c r="B7" s="65"/>
      <c r="C7" s="65"/>
      <c r="D7" s="65"/>
      <c r="E7" s="65"/>
      <c r="F7" s="65"/>
      <c r="G7" s="65"/>
      <c r="H7" s="65"/>
      <c r="I7" s="65"/>
      <c r="J7" s="65"/>
      <c r="K7" s="65"/>
    </row>
    <row r="8" spans="1:16">
      <c r="A8" s="65"/>
      <c r="B8" s="65"/>
      <c r="C8" s="65"/>
      <c r="D8" s="65"/>
      <c r="E8" s="65"/>
      <c r="F8" s="65"/>
      <c r="G8" s="65"/>
      <c r="H8" s="65"/>
      <c r="I8" s="65"/>
      <c r="J8" s="65"/>
      <c r="K8" s="65"/>
    </row>
    <row r="9" spans="1:16" ht="34.950000000000003" customHeight="1">
      <c r="A9" s="67" t="s">
        <v>29</v>
      </c>
      <c r="B9" s="67"/>
      <c r="C9" s="67"/>
      <c r="D9" s="67"/>
      <c r="E9" s="67"/>
      <c r="F9" s="67"/>
      <c r="G9" s="67"/>
      <c r="H9" s="67"/>
      <c r="I9" s="67"/>
      <c r="J9" s="67"/>
      <c r="K9" s="67"/>
    </row>
    <row r="10" spans="1:16" ht="52.2" customHeight="1">
      <c r="A10" s="68" t="s">
        <v>30</v>
      </c>
      <c r="B10" s="68"/>
      <c r="C10" s="68"/>
      <c r="D10" s="68"/>
      <c r="E10" s="68"/>
      <c r="F10" s="68"/>
      <c r="G10" s="68"/>
      <c r="H10" s="68"/>
      <c r="I10" s="68"/>
      <c r="J10" s="68"/>
      <c r="K10" s="68"/>
      <c r="L10" s="99" t="s">
        <v>22</v>
      </c>
      <c r="M10" s="100"/>
      <c r="N10" s="13" t="s">
        <v>16</v>
      </c>
      <c r="O10" s="64" t="s">
        <v>17</v>
      </c>
      <c r="P10" s="64"/>
    </row>
    <row r="11" spans="1:16" s="73" customFormat="1" ht="69.75" customHeight="1">
      <c r="A11" s="69" t="s">
        <v>31</v>
      </c>
      <c r="B11" s="69" t="s">
        <v>32</v>
      </c>
      <c r="C11" s="69" t="s">
        <v>33</v>
      </c>
      <c r="D11" s="69" t="s">
        <v>34</v>
      </c>
      <c r="E11" s="69" t="s">
        <v>35</v>
      </c>
      <c r="F11" s="69" t="s">
        <v>36</v>
      </c>
      <c r="G11" s="69" t="s">
        <v>37</v>
      </c>
      <c r="H11" s="70" t="s">
        <v>38</v>
      </c>
      <c r="I11" s="71" t="s">
        <v>20</v>
      </c>
      <c r="J11" s="72" t="s">
        <v>39</v>
      </c>
      <c r="K11" s="72" t="s">
        <v>40</v>
      </c>
      <c r="L11" s="97" t="s">
        <v>86</v>
      </c>
      <c r="M11" s="97" t="s">
        <v>85</v>
      </c>
      <c r="N11" s="16" t="s">
        <v>21</v>
      </c>
      <c r="O11" s="14" t="s">
        <v>18</v>
      </c>
      <c r="P11" s="15" t="s">
        <v>19</v>
      </c>
    </row>
    <row r="12" spans="1:16" ht="103.95" customHeight="1">
      <c r="A12" s="74">
        <v>1</v>
      </c>
      <c r="B12" s="74">
        <v>12161500</v>
      </c>
      <c r="C12" s="75" t="s">
        <v>41</v>
      </c>
      <c r="D12" s="75" t="s">
        <v>42</v>
      </c>
      <c r="E12" s="76" t="e" vm="1">
        <v>#VALUE!</v>
      </c>
      <c r="F12" s="75" t="s">
        <v>43</v>
      </c>
      <c r="G12" s="75">
        <v>1</v>
      </c>
      <c r="H12" s="77">
        <v>236400</v>
      </c>
      <c r="I12" s="77">
        <f>Tabla15[[#This Row],[VALOR UNITARIO]]*Tabla15[[#This Row],[CANTIDAD]]</f>
        <v>236400</v>
      </c>
      <c r="J12" s="78">
        <f>Tabla15[[#This Row],[VALOR TOTAL]]*0.19</f>
        <v>44916</v>
      </c>
      <c r="K12" s="79">
        <f>Tabla15[[#This Row],[VALOR TOTAL]]+Tabla15[[#This Row],[IVA]]</f>
        <v>281316</v>
      </c>
      <c r="L12" s="96">
        <v>580075</v>
      </c>
      <c r="M12" s="96">
        <v>690289.25</v>
      </c>
      <c r="N12" s="98" t="str">
        <f>+IF(K12&lt;=M12,"CUMPLE","NO CUMPLE")</f>
        <v>CUMPLE</v>
      </c>
      <c r="O12" s="102">
        <f>M12-K12</f>
        <v>408973.25</v>
      </c>
      <c r="P12" s="104">
        <f>+O12/M12</f>
        <v>0.59246649140197394</v>
      </c>
    </row>
    <row r="13" spans="1:16" ht="103.95" customHeight="1">
      <c r="A13" s="74">
        <v>2</v>
      </c>
      <c r="B13" s="74">
        <v>41121700</v>
      </c>
      <c r="C13" s="75" t="s">
        <v>44</v>
      </c>
      <c r="D13" s="75" t="s">
        <v>45</v>
      </c>
      <c r="E13" s="76" t="e" vm="1">
        <v>#VALUE!</v>
      </c>
      <c r="F13" s="75" t="s">
        <v>43</v>
      </c>
      <c r="G13" s="75">
        <v>2</v>
      </c>
      <c r="H13" s="77">
        <v>206600</v>
      </c>
      <c r="I13" s="77">
        <f>Tabla15[[#This Row],[VALOR UNITARIO]]*Tabla15[[#This Row],[CANTIDAD]]</f>
        <v>413200</v>
      </c>
      <c r="J13" s="78">
        <f>Tabla15[[#This Row],[VALOR TOTAL]]*0.19</f>
        <v>78508</v>
      </c>
      <c r="K13" s="79">
        <f>Tabla15[[#This Row],[VALOR TOTAL]]+Tabla15[[#This Row],[IVA]]</f>
        <v>491708</v>
      </c>
      <c r="L13" s="96">
        <v>313375</v>
      </c>
      <c r="M13" s="96">
        <v>745832.5</v>
      </c>
      <c r="N13" s="98" t="str">
        <f t="shared" ref="N13:N36" si="0">+IF(K13&lt;=M13,"CUMPLE","NO CUMPLE")</f>
        <v>CUMPLE</v>
      </c>
      <c r="O13" s="102">
        <f t="shared" ref="O13:O36" si="1">M13-K13</f>
        <v>254124.5</v>
      </c>
      <c r="P13" s="104">
        <f t="shared" ref="P13:P36" si="2">+O13/M13</f>
        <v>0.34072596729158355</v>
      </c>
    </row>
    <row r="14" spans="1:16" ht="103.95" customHeight="1">
      <c r="A14" s="74">
        <v>3</v>
      </c>
      <c r="B14" s="74">
        <v>41121500</v>
      </c>
      <c r="C14" s="75" t="s">
        <v>46</v>
      </c>
      <c r="D14" s="75" t="s">
        <v>47</v>
      </c>
      <c r="E14" s="76" t="e" vm="1">
        <v>#VALUE!</v>
      </c>
      <c r="F14" s="75" t="s">
        <v>43</v>
      </c>
      <c r="G14" s="75">
        <v>2</v>
      </c>
      <c r="H14" s="77">
        <v>61300</v>
      </c>
      <c r="I14" s="77">
        <f>Tabla15[[#This Row],[VALOR UNITARIO]]*Tabla15[[#This Row],[CANTIDAD]]</f>
        <v>122600</v>
      </c>
      <c r="J14" s="78">
        <f>Tabla15[[#This Row],[VALOR TOTAL]]*0.19</f>
        <v>23294</v>
      </c>
      <c r="K14" s="79">
        <f>Tabla15[[#This Row],[VALOR TOTAL]]+Tabla15[[#This Row],[IVA]]</f>
        <v>145894</v>
      </c>
      <c r="L14" s="96">
        <v>100025</v>
      </c>
      <c r="M14" s="96">
        <v>238059.5</v>
      </c>
      <c r="N14" s="98" t="str">
        <f t="shared" si="0"/>
        <v>CUMPLE</v>
      </c>
      <c r="O14" s="102">
        <f t="shared" si="1"/>
        <v>92165.5</v>
      </c>
      <c r="P14" s="104">
        <f t="shared" si="2"/>
        <v>0.38715321169707573</v>
      </c>
    </row>
    <row r="15" spans="1:16" ht="103.95" customHeight="1">
      <c r="A15" s="74">
        <v>4</v>
      </c>
      <c r="B15" s="74">
        <v>41121800</v>
      </c>
      <c r="C15" s="80" t="s">
        <v>48</v>
      </c>
      <c r="D15" s="75" t="s">
        <v>49</v>
      </c>
      <c r="E15" s="76" t="e" vm="1">
        <v>#VALUE!</v>
      </c>
      <c r="F15" s="75" t="s">
        <v>43</v>
      </c>
      <c r="G15" s="75">
        <v>10</v>
      </c>
      <c r="H15" s="77">
        <v>21900</v>
      </c>
      <c r="I15" s="77">
        <f>Tabla15[[#This Row],[VALOR UNITARIO]]*Tabla15[[#This Row],[CANTIDAD]]</f>
        <v>219000</v>
      </c>
      <c r="J15" s="78">
        <f>Tabla15[[#This Row],[VALOR TOTAL]]*0.19</f>
        <v>41610</v>
      </c>
      <c r="K15" s="79">
        <f>Tabla15[[#This Row],[VALOR TOTAL]]+Tabla15[[#This Row],[IVA]]</f>
        <v>260610</v>
      </c>
      <c r="L15" s="96">
        <v>39200</v>
      </c>
      <c r="M15" s="96">
        <v>466480</v>
      </c>
      <c r="N15" s="98" t="str">
        <f t="shared" si="0"/>
        <v>CUMPLE</v>
      </c>
      <c r="O15" s="102">
        <f t="shared" si="1"/>
        <v>205870</v>
      </c>
      <c r="P15" s="104">
        <f t="shared" si="2"/>
        <v>0.44132653061224492</v>
      </c>
    </row>
    <row r="16" spans="1:16" ht="103.95" customHeight="1">
      <c r="A16" s="74">
        <v>5</v>
      </c>
      <c r="B16" s="74">
        <v>41121800</v>
      </c>
      <c r="C16" s="75" t="s">
        <v>50</v>
      </c>
      <c r="D16" s="75" t="s">
        <v>50</v>
      </c>
      <c r="E16" s="76" t="e" vm="1">
        <v>#VALUE!</v>
      </c>
      <c r="F16" s="75" t="s">
        <v>43</v>
      </c>
      <c r="G16" s="75">
        <v>6</v>
      </c>
      <c r="H16" s="77">
        <v>21300</v>
      </c>
      <c r="I16" s="77">
        <f>Tabla15[[#This Row],[VALOR UNITARIO]]*Tabla15[[#This Row],[CANTIDAD]]</f>
        <v>127800</v>
      </c>
      <c r="J16" s="78">
        <f>Tabla15[[#This Row],[VALOR TOTAL]]*0.19</f>
        <v>24282</v>
      </c>
      <c r="K16" s="79">
        <f>Tabla15[[#This Row],[VALOR TOTAL]]+Tabla15[[#This Row],[IVA]]</f>
        <v>152082</v>
      </c>
      <c r="L16" s="96">
        <v>34000</v>
      </c>
      <c r="M16" s="96">
        <v>242760</v>
      </c>
      <c r="N16" s="98" t="str">
        <f t="shared" si="0"/>
        <v>CUMPLE</v>
      </c>
      <c r="O16" s="102">
        <f t="shared" si="1"/>
        <v>90678</v>
      </c>
      <c r="P16" s="104">
        <f t="shared" si="2"/>
        <v>0.37352941176470589</v>
      </c>
    </row>
    <row r="17" spans="1:16" ht="103.5" customHeight="1">
      <c r="A17" s="74">
        <v>6</v>
      </c>
      <c r="B17" s="74">
        <v>41121500</v>
      </c>
      <c r="C17" s="75" t="s">
        <v>51</v>
      </c>
      <c r="D17" s="75" t="s">
        <v>51</v>
      </c>
      <c r="E17" s="76" t="e" vm="1">
        <v>#VALUE!</v>
      </c>
      <c r="F17" s="75" t="s">
        <v>43</v>
      </c>
      <c r="G17" s="75">
        <v>1</v>
      </c>
      <c r="H17" s="77">
        <v>185600</v>
      </c>
      <c r="I17" s="77">
        <f>Tabla15[[#This Row],[VALOR UNITARIO]]*Tabla15[[#This Row],[CANTIDAD]]</f>
        <v>185600</v>
      </c>
      <c r="J17" s="78">
        <f>Tabla15[[#This Row],[VALOR TOTAL]]*0.19</f>
        <v>35264</v>
      </c>
      <c r="K17" s="79">
        <f>Tabla15[[#This Row],[VALOR TOTAL]]+Tabla15[[#This Row],[IVA]]</f>
        <v>220864</v>
      </c>
      <c r="L17" s="96">
        <v>295325</v>
      </c>
      <c r="M17" s="96">
        <v>530829.25</v>
      </c>
      <c r="N17" s="98" t="str">
        <f t="shared" si="0"/>
        <v>CUMPLE</v>
      </c>
      <c r="O17" s="102">
        <f t="shared" si="1"/>
        <v>309965.25</v>
      </c>
      <c r="P17" s="104">
        <f t="shared" si="2"/>
        <v>0.58392646976405316</v>
      </c>
    </row>
    <row r="18" spans="1:16" ht="139.19999999999999" customHeight="1">
      <c r="A18" s="74">
        <v>7</v>
      </c>
      <c r="B18" s="74">
        <v>47131700</v>
      </c>
      <c r="C18" s="75" t="s">
        <v>52</v>
      </c>
      <c r="D18" s="75" t="s">
        <v>52</v>
      </c>
      <c r="E18" s="76" t="e" vm="1">
        <v>#VALUE!</v>
      </c>
      <c r="F18" s="75" t="s">
        <v>43</v>
      </c>
      <c r="G18" s="75">
        <v>3</v>
      </c>
      <c r="H18" s="77">
        <v>68000</v>
      </c>
      <c r="I18" s="77">
        <f>Tabla15[[#This Row],[VALOR UNITARIO]]*Tabla15[[#This Row],[CANTIDAD]]</f>
        <v>204000</v>
      </c>
      <c r="J18" s="78">
        <f>Tabla15[[#This Row],[VALOR TOTAL]]*0.19</f>
        <v>38760</v>
      </c>
      <c r="K18" s="79">
        <f>Tabla15[[#This Row],[VALOR TOTAL]]+Tabla15[[#This Row],[IVA]]</f>
        <v>242760</v>
      </c>
      <c r="L18" s="96">
        <v>194800</v>
      </c>
      <c r="M18" s="96">
        <v>695436</v>
      </c>
      <c r="N18" s="98" t="str">
        <f t="shared" si="0"/>
        <v>CUMPLE</v>
      </c>
      <c r="O18" s="102">
        <f t="shared" si="1"/>
        <v>452676</v>
      </c>
      <c r="P18" s="104">
        <f t="shared" si="2"/>
        <v>0.65092402464065713</v>
      </c>
    </row>
    <row r="19" spans="1:16" ht="113.7" customHeight="1">
      <c r="A19" s="74">
        <v>8</v>
      </c>
      <c r="B19" s="75">
        <v>42295451</v>
      </c>
      <c r="C19" s="75" t="s">
        <v>53</v>
      </c>
      <c r="D19" s="75" t="s">
        <v>53</v>
      </c>
      <c r="E19" s="76" t="e" vm="1">
        <v>#VALUE!</v>
      </c>
      <c r="F19" s="75" t="s">
        <v>43</v>
      </c>
      <c r="G19" s="75">
        <v>8</v>
      </c>
      <c r="H19" s="77">
        <v>17300</v>
      </c>
      <c r="I19" s="77">
        <f>Tabla15[[#This Row],[VALOR UNITARIO]]*Tabla15[[#This Row],[CANTIDAD]]</f>
        <v>138400</v>
      </c>
      <c r="J19" s="78">
        <f>Tabla15[[#This Row],[VALOR TOTAL]]*0.19</f>
        <v>26296</v>
      </c>
      <c r="K19" s="79">
        <f>Tabla15[[#This Row],[VALOR TOTAL]]+Tabla15[[#This Row],[IVA]]</f>
        <v>164696</v>
      </c>
      <c r="L19" s="96">
        <v>36150</v>
      </c>
      <c r="M19" s="96">
        <v>344148</v>
      </c>
      <c r="N19" s="98" t="str">
        <f t="shared" si="0"/>
        <v>CUMPLE</v>
      </c>
      <c r="O19" s="102">
        <f t="shared" si="1"/>
        <v>179452</v>
      </c>
      <c r="P19" s="104">
        <f t="shared" si="2"/>
        <v>0.52143845089903185</v>
      </c>
    </row>
    <row r="20" spans="1:16" ht="113.7" customHeight="1">
      <c r="A20" s="74">
        <v>9</v>
      </c>
      <c r="B20" s="74">
        <v>12161500</v>
      </c>
      <c r="C20" s="75" t="s">
        <v>54</v>
      </c>
      <c r="D20" s="75" t="s">
        <v>55</v>
      </c>
      <c r="E20" s="76" t="e" vm="1">
        <v>#VALUE!</v>
      </c>
      <c r="F20" s="75" t="s">
        <v>43</v>
      </c>
      <c r="G20" s="75">
        <v>1</v>
      </c>
      <c r="H20" s="77">
        <v>1246000</v>
      </c>
      <c r="I20" s="77">
        <f>Tabla15[[#This Row],[VALOR UNITARIO]]*Tabla15[[#This Row],[CANTIDAD]]</f>
        <v>1246000</v>
      </c>
      <c r="J20" s="78">
        <f>Tabla15[[#This Row],[VALOR TOTAL]]*0.19</f>
        <v>236740</v>
      </c>
      <c r="K20" s="79">
        <f>Tabla15[[#This Row],[VALOR TOTAL]]+Tabla15[[#This Row],[IVA]]</f>
        <v>1482740</v>
      </c>
      <c r="L20" s="96">
        <v>1746775</v>
      </c>
      <c r="M20" s="96">
        <v>2078662.25</v>
      </c>
      <c r="N20" s="98" t="str">
        <f t="shared" si="0"/>
        <v>CUMPLE</v>
      </c>
      <c r="O20" s="102">
        <f t="shared" si="1"/>
        <v>595922.25</v>
      </c>
      <c r="P20" s="104">
        <f t="shared" si="2"/>
        <v>0.28668546321077415</v>
      </c>
    </row>
    <row r="21" spans="1:16" ht="113.7" customHeight="1">
      <c r="A21" s="74">
        <v>10</v>
      </c>
      <c r="B21" s="76">
        <v>41122400</v>
      </c>
      <c r="C21" s="75" t="s">
        <v>56</v>
      </c>
      <c r="D21" s="75" t="s">
        <v>57</v>
      </c>
      <c r="E21" s="76" t="e" vm="1">
        <v>#VALUE!</v>
      </c>
      <c r="F21" s="75" t="s">
        <v>58</v>
      </c>
      <c r="G21" s="75">
        <v>1</v>
      </c>
      <c r="H21" s="81">
        <v>3395500</v>
      </c>
      <c r="I21" s="81">
        <f>Tabla15[[#This Row],[VALOR UNITARIO]]*Tabla15[[#This Row],[CANTIDAD]]</f>
        <v>3395500</v>
      </c>
      <c r="J21" s="78">
        <f>Tabla15[[#This Row],[VALOR TOTAL]]*0.19</f>
        <v>645145</v>
      </c>
      <c r="K21" s="79">
        <f>Tabla15[[#This Row],[VALOR TOTAL]]+Tabla15[[#This Row],[IVA]]</f>
        <v>4040645</v>
      </c>
      <c r="L21" s="96">
        <v>6393500</v>
      </c>
      <c r="M21" s="96">
        <v>7608265</v>
      </c>
      <c r="N21" s="98" t="str">
        <f t="shared" si="0"/>
        <v>CUMPLE</v>
      </c>
      <c r="O21" s="102">
        <f t="shared" si="1"/>
        <v>3567620</v>
      </c>
      <c r="P21" s="104">
        <f t="shared" si="2"/>
        <v>0.46891374051771328</v>
      </c>
    </row>
    <row r="22" spans="1:16" ht="113.7" customHeight="1">
      <c r="A22" s="74">
        <v>11</v>
      </c>
      <c r="B22" s="76">
        <v>41122400</v>
      </c>
      <c r="C22" s="82" t="s">
        <v>59</v>
      </c>
      <c r="D22" s="75" t="s">
        <v>60</v>
      </c>
      <c r="E22" s="76" t="e" vm="1">
        <v>#VALUE!</v>
      </c>
      <c r="F22" s="75" t="s">
        <v>58</v>
      </c>
      <c r="G22" s="75">
        <v>1</v>
      </c>
      <c r="H22" s="77">
        <v>2250600</v>
      </c>
      <c r="I22" s="77">
        <f>Tabla15[[#This Row],[VALOR UNITARIO]]*Tabla15[[#This Row],[CANTIDAD]]</f>
        <v>2250600</v>
      </c>
      <c r="J22" s="78">
        <f>Tabla15[[#This Row],[VALOR TOTAL]]*0.19</f>
        <v>427614</v>
      </c>
      <c r="K22" s="79">
        <f>Tabla15[[#This Row],[VALOR TOTAL]]+Tabla15[[#This Row],[IVA]]</f>
        <v>2678214</v>
      </c>
      <c r="L22" s="96">
        <v>4198100</v>
      </c>
      <c r="M22" s="96">
        <v>4995739</v>
      </c>
      <c r="N22" s="98" t="str">
        <f t="shared" si="0"/>
        <v>CUMPLE</v>
      </c>
      <c r="O22" s="102">
        <f t="shared" si="1"/>
        <v>2317525</v>
      </c>
      <c r="P22" s="104">
        <f t="shared" si="2"/>
        <v>0.4639003358662252</v>
      </c>
    </row>
    <row r="23" spans="1:16" ht="113.7" customHeight="1">
      <c r="A23" s="74">
        <v>12</v>
      </c>
      <c r="B23" s="74">
        <v>11101522</v>
      </c>
      <c r="C23" s="75" t="s">
        <v>61</v>
      </c>
      <c r="D23" s="75" t="s">
        <v>62</v>
      </c>
      <c r="E23" s="76" t="e" vm="1">
        <v>#VALUE!</v>
      </c>
      <c r="F23" s="75" t="s">
        <v>58</v>
      </c>
      <c r="G23" s="75">
        <v>3</v>
      </c>
      <c r="H23" s="77">
        <v>33300</v>
      </c>
      <c r="I23" s="77">
        <f>Tabla15[[#This Row],[VALOR UNITARIO]]*Tabla15[[#This Row],[CANTIDAD]]</f>
        <v>99900</v>
      </c>
      <c r="J23" s="78">
        <f>Tabla15[[#This Row],[VALOR TOTAL]]*0.19</f>
        <v>18981</v>
      </c>
      <c r="K23" s="79">
        <f>Tabla15[[#This Row],[VALOR TOTAL]]+Tabla15[[#This Row],[IVA]]</f>
        <v>118881</v>
      </c>
      <c r="L23" s="96">
        <v>47200</v>
      </c>
      <c r="M23" s="96">
        <v>168504</v>
      </c>
      <c r="N23" s="98" t="str">
        <f t="shared" si="0"/>
        <v>CUMPLE</v>
      </c>
      <c r="O23" s="102">
        <f t="shared" si="1"/>
        <v>49623</v>
      </c>
      <c r="P23" s="104">
        <f t="shared" si="2"/>
        <v>0.29449152542372881</v>
      </c>
    </row>
    <row r="24" spans="1:16" ht="113.7" customHeight="1">
      <c r="A24" s="74">
        <v>13</v>
      </c>
      <c r="B24" s="76">
        <v>41104918</v>
      </c>
      <c r="C24" s="75" t="s">
        <v>63</v>
      </c>
      <c r="D24" s="75" t="s">
        <v>63</v>
      </c>
      <c r="E24" s="83" t="e" vm="1">
        <v>#VALUE!</v>
      </c>
      <c r="F24" s="75" t="s">
        <v>58</v>
      </c>
      <c r="G24" s="75">
        <v>2</v>
      </c>
      <c r="H24" s="77">
        <v>30500</v>
      </c>
      <c r="I24" s="77">
        <f>Tabla15[[#This Row],[VALOR UNITARIO]]*Tabla15[[#This Row],[CANTIDAD]]</f>
        <v>61000</v>
      </c>
      <c r="J24" s="78">
        <f>Tabla15[[#This Row],[VALOR TOTAL]]*0.19</f>
        <v>11590</v>
      </c>
      <c r="K24" s="79">
        <f>Tabla15[[#This Row],[VALOR TOTAL]]+Tabla15[[#This Row],[IVA]]</f>
        <v>72590</v>
      </c>
      <c r="L24" s="96">
        <v>55225</v>
      </c>
      <c r="M24" s="96">
        <v>131435.5</v>
      </c>
      <c r="N24" s="98" t="str">
        <f t="shared" si="0"/>
        <v>CUMPLE</v>
      </c>
      <c r="O24" s="102">
        <f t="shared" si="1"/>
        <v>58845.5</v>
      </c>
      <c r="P24" s="104">
        <f t="shared" si="2"/>
        <v>0.44771389769126302</v>
      </c>
    </row>
    <row r="25" spans="1:16" ht="113.7" customHeight="1">
      <c r="A25" s="74">
        <v>14</v>
      </c>
      <c r="B25" s="76">
        <v>41104918</v>
      </c>
      <c r="C25" s="75" t="s">
        <v>64</v>
      </c>
      <c r="D25" s="75" t="s">
        <v>64</v>
      </c>
      <c r="E25" s="76" t="e" vm="1">
        <v>#VALUE!</v>
      </c>
      <c r="F25" s="75" t="s">
        <v>58</v>
      </c>
      <c r="G25" s="75">
        <v>4</v>
      </c>
      <c r="H25" s="77">
        <v>37800</v>
      </c>
      <c r="I25" s="77">
        <f>Tabla15[[#This Row],[VALOR UNITARIO]]*Tabla15[[#This Row],[CANTIDAD]]</f>
        <v>151200</v>
      </c>
      <c r="J25" s="78">
        <f>Tabla15[[#This Row],[VALOR TOTAL]]*0.19</f>
        <v>28728</v>
      </c>
      <c r="K25" s="79">
        <f>Tabla15[[#This Row],[VALOR TOTAL]]+Tabla15[[#This Row],[IVA]]</f>
        <v>179928</v>
      </c>
      <c r="L25" s="96">
        <v>65575</v>
      </c>
      <c r="M25" s="96">
        <v>312137</v>
      </c>
      <c r="N25" s="98" t="str">
        <f t="shared" si="0"/>
        <v>CUMPLE</v>
      </c>
      <c r="O25" s="102">
        <f t="shared" si="1"/>
        <v>132209</v>
      </c>
      <c r="P25" s="104">
        <f t="shared" si="2"/>
        <v>0.4235608082348456</v>
      </c>
    </row>
    <row r="26" spans="1:16" ht="113.7" customHeight="1">
      <c r="A26" s="74">
        <v>15</v>
      </c>
      <c r="B26" s="76">
        <v>41122400</v>
      </c>
      <c r="C26" s="75" t="s">
        <v>65</v>
      </c>
      <c r="D26" s="75" t="s">
        <v>65</v>
      </c>
      <c r="E26" s="76" t="e" vm="1">
        <v>#VALUE!</v>
      </c>
      <c r="F26" s="75" t="s">
        <v>58</v>
      </c>
      <c r="G26" s="75">
        <v>30</v>
      </c>
      <c r="H26" s="77">
        <v>2246.6666666666665</v>
      </c>
      <c r="I26" s="77">
        <f>Tabla15[[#This Row],[VALOR UNITARIO]]*Tabla15[[#This Row],[CANTIDAD]]</f>
        <v>67400</v>
      </c>
      <c r="J26" s="78">
        <f>Tabla15[[#This Row],[VALOR TOTAL]]*0.19</f>
        <v>12806</v>
      </c>
      <c r="K26" s="79">
        <f>Tabla15[[#This Row],[VALOR TOTAL]]+Tabla15[[#This Row],[IVA]]</f>
        <v>80206</v>
      </c>
      <c r="L26" s="96">
        <v>3230</v>
      </c>
      <c r="M26" s="96">
        <v>115311</v>
      </c>
      <c r="N26" s="98" t="str">
        <f t="shared" si="0"/>
        <v>CUMPLE</v>
      </c>
      <c r="O26" s="102">
        <f t="shared" si="1"/>
        <v>35105</v>
      </c>
      <c r="P26" s="104">
        <f t="shared" si="2"/>
        <v>0.304437564499484</v>
      </c>
    </row>
    <row r="27" spans="1:16" ht="113.7" customHeight="1">
      <c r="A27" s="74">
        <v>16</v>
      </c>
      <c r="B27" s="74">
        <v>41121500</v>
      </c>
      <c r="C27" s="75" t="s">
        <v>66</v>
      </c>
      <c r="D27" s="75" t="s">
        <v>66</v>
      </c>
      <c r="E27" s="76" t="e" vm="1">
        <v>#VALUE!</v>
      </c>
      <c r="F27" s="75" t="s">
        <v>58</v>
      </c>
      <c r="G27" s="75">
        <v>2</v>
      </c>
      <c r="H27" s="77">
        <v>30200</v>
      </c>
      <c r="I27" s="77">
        <f>Tabla15[[#This Row],[VALOR UNITARIO]]*Tabla15[[#This Row],[CANTIDAD]]</f>
        <v>60400</v>
      </c>
      <c r="J27" s="78">
        <f>Tabla15[[#This Row],[VALOR TOTAL]]*0.19</f>
        <v>11476</v>
      </c>
      <c r="K27" s="79">
        <f>Tabla15[[#This Row],[VALOR TOTAL]]+Tabla15[[#This Row],[IVA]]</f>
        <v>71876</v>
      </c>
      <c r="L27" s="96">
        <v>59850</v>
      </c>
      <c r="M27" s="96">
        <v>142443</v>
      </c>
      <c r="N27" s="98" t="str">
        <f t="shared" si="0"/>
        <v>CUMPLE</v>
      </c>
      <c r="O27" s="102">
        <f t="shared" si="1"/>
        <v>70567</v>
      </c>
      <c r="P27" s="104">
        <f t="shared" si="2"/>
        <v>0.4954051796157059</v>
      </c>
    </row>
    <row r="28" spans="1:16" ht="113.7" customHeight="1">
      <c r="A28" s="74">
        <v>17</v>
      </c>
      <c r="B28" s="74">
        <v>41120000</v>
      </c>
      <c r="C28" s="75" t="s">
        <v>67</v>
      </c>
      <c r="D28" s="75" t="s">
        <v>68</v>
      </c>
      <c r="E28" s="76" t="e" vm="1">
        <v>#VALUE!</v>
      </c>
      <c r="F28" s="75" t="s">
        <v>58</v>
      </c>
      <c r="G28" s="75">
        <v>1</v>
      </c>
      <c r="H28" s="77">
        <v>819500</v>
      </c>
      <c r="I28" s="77">
        <f>Tabla15[[#This Row],[VALOR UNITARIO]]*Tabla15[[#This Row],[CANTIDAD]]</f>
        <v>819500</v>
      </c>
      <c r="J28" s="78">
        <f>Tabla15[[#This Row],[VALOR TOTAL]]*0.19</f>
        <v>155705</v>
      </c>
      <c r="K28" s="79">
        <f>Tabla15[[#This Row],[VALOR TOTAL]]+Tabla15[[#This Row],[IVA]]</f>
        <v>975205</v>
      </c>
      <c r="L28" s="96">
        <v>1239475</v>
      </c>
      <c r="M28" s="96">
        <v>1474975.25</v>
      </c>
      <c r="N28" s="98" t="str">
        <f t="shared" si="0"/>
        <v>CUMPLE</v>
      </c>
      <c r="O28" s="102">
        <f t="shared" si="1"/>
        <v>499770.25</v>
      </c>
      <c r="P28" s="104">
        <f t="shared" si="2"/>
        <v>0.33883297363803222</v>
      </c>
    </row>
    <row r="29" spans="1:16" ht="113.7" customHeight="1">
      <c r="A29" s="74">
        <v>18</v>
      </c>
      <c r="B29" s="74">
        <v>41120000</v>
      </c>
      <c r="C29" s="75" t="s">
        <v>69</v>
      </c>
      <c r="D29" s="75" t="s">
        <v>70</v>
      </c>
      <c r="E29" s="76" t="e" vm="1">
        <v>#VALUE!</v>
      </c>
      <c r="F29" s="75" t="s">
        <v>58</v>
      </c>
      <c r="G29" s="75">
        <v>2</v>
      </c>
      <c r="H29" s="77">
        <v>47700</v>
      </c>
      <c r="I29" s="77">
        <f>Tabla15[[#This Row],[VALOR UNITARIO]]*Tabla15[[#This Row],[CANTIDAD]]</f>
        <v>95400</v>
      </c>
      <c r="J29" s="78">
        <f>Tabla15[[#This Row],[VALOR TOTAL]]*0.19</f>
        <v>18126</v>
      </c>
      <c r="K29" s="79">
        <f>Tabla15[[#This Row],[VALOR TOTAL]]+Tabla15[[#This Row],[IVA]]</f>
        <v>113526</v>
      </c>
      <c r="L29" s="96">
        <v>126625</v>
      </c>
      <c r="M29" s="96">
        <v>301367.5</v>
      </c>
      <c r="N29" s="98" t="str">
        <f t="shared" si="0"/>
        <v>CUMPLE</v>
      </c>
      <c r="O29" s="102">
        <f t="shared" si="1"/>
        <v>187841.5</v>
      </c>
      <c r="P29" s="104">
        <f t="shared" si="2"/>
        <v>0.62329713721618951</v>
      </c>
    </row>
    <row r="30" spans="1:16" ht="113.7" customHeight="1">
      <c r="A30" s="74">
        <v>19</v>
      </c>
      <c r="B30" s="74">
        <v>41120000</v>
      </c>
      <c r="C30" s="75" t="s">
        <v>71</v>
      </c>
      <c r="D30" s="75" t="s">
        <v>72</v>
      </c>
      <c r="E30" s="76" t="e" vm="1">
        <v>#VALUE!</v>
      </c>
      <c r="F30" s="75" t="s">
        <v>58</v>
      </c>
      <c r="G30" s="75">
        <v>2</v>
      </c>
      <c r="H30" s="77">
        <v>909800</v>
      </c>
      <c r="I30" s="77">
        <f>Tabla15[[#This Row],[VALOR UNITARIO]]*Tabla15[[#This Row],[CANTIDAD]]</f>
        <v>1819600</v>
      </c>
      <c r="J30" s="78">
        <f>Tabla15[[#This Row],[VALOR TOTAL]]*0.19</f>
        <v>345724</v>
      </c>
      <c r="K30" s="79">
        <f>Tabla15[[#This Row],[VALOR TOTAL]]+Tabla15[[#This Row],[IVA]]</f>
        <v>2165324</v>
      </c>
      <c r="L30" s="96">
        <v>1081275</v>
      </c>
      <c r="M30" s="96">
        <v>2573434.5</v>
      </c>
      <c r="N30" s="98" t="str">
        <f t="shared" si="0"/>
        <v>CUMPLE</v>
      </c>
      <c r="O30" s="102">
        <f t="shared" si="1"/>
        <v>408110.5</v>
      </c>
      <c r="P30" s="103">
        <f t="shared" si="2"/>
        <v>0.15858592864904858</v>
      </c>
    </row>
    <row r="31" spans="1:16" ht="113.7" customHeight="1">
      <c r="A31" s="74">
        <v>20</v>
      </c>
      <c r="B31" s="76">
        <v>41122500</v>
      </c>
      <c r="C31" s="75" t="s">
        <v>73</v>
      </c>
      <c r="D31" s="75" t="s">
        <v>74</v>
      </c>
      <c r="E31" s="76" t="e" vm="1">
        <v>#VALUE!</v>
      </c>
      <c r="F31" s="75" t="s">
        <v>58</v>
      </c>
      <c r="G31" s="75">
        <v>24</v>
      </c>
      <c r="H31" s="77">
        <v>800</v>
      </c>
      <c r="I31" s="77">
        <f>Tabla15[[#This Row],[VALOR UNITARIO]]*Tabla15[[#This Row],[CANTIDAD]]</f>
        <v>19200</v>
      </c>
      <c r="J31" s="78">
        <f>Tabla15[[#This Row],[VALOR TOTAL]]*0.19</f>
        <v>3648</v>
      </c>
      <c r="K31" s="79">
        <f>Tabla15[[#This Row],[VALOR TOTAL]]+Tabla15[[#This Row],[IVA]]</f>
        <v>22848</v>
      </c>
      <c r="L31" s="96">
        <v>12975</v>
      </c>
      <c r="M31" s="96">
        <v>370566</v>
      </c>
      <c r="N31" s="98" t="str">
        <f t="shared" si="0"/>
        <v>CUMPLE</v>
      </c>
      <c r="O31" s="102">
        <f t="shared" si="1"/>
        <v>347718</v>
      </c>
      <c r="P31" s="104">
        <f t="shared" si="2"/>
        <v>0.93834296724470134</v>
      </c>
    </row>
    <row r="32" spans="1:16" ht="113.7" customHeight="1">
      <c r="A32" s="74">
        <v>21</v>
      </c>
      <c r="B32" s="74">
        <v>46181500</v>
      </c>
      <c r="C32" s="75" t="s">
        <v>75</v>
      </c>
      <c r="D32" s="75" t="s">
        <v>75</v>
      </c>
      <c r="E32" s="76" t="e" vm="1">
        <v>#VALUE!</v>
      </c>
      <c r="F32" s="75" t="s">
        <v>58</v>
      </c>
      <c r="G32" s="75">
        <v>4</v>
      </c>
      <c r="H32" s="77">
        <v>106700</v>
      </c>
      <c r="I32" s="77">
        <f>Tabla15[[#This Row],[VALOR UNITARIO]]*Tabla15[[#This Row],[CANTIDAD]]</f>
        <v>426800</v>
      </c>
      <c r="J32" s="78">
        <f>Tabla15[[#This Row],[VALOR TOTAL]]*0.19</f>
        <v>81092</v>
      </c>
      <c r="K32" s="79">
        <f>Tabla15[[#This Row],[VALOR TOTAL]]+Tabla15[[#This Row],[IVA]]</f>
        <v>507892</v>
      </c>
      <c r="L32" s="96">
        <v>153200</v>
      </c>
      <c r="M32" s="96">
        <v>729232</v>
      </c>
      <c r="N32" s="98" t="str">
        <f t="shared" si="0"/>
        <v>CUMPLE</v>
      </c>
      <c r="O32" s="102">
        <f t="shared" si="1"/>
        <v>221340</v>
      </c>
      <c r="P32" s="104">
        <f t="shared" si="2"/>
        <v>0.30352480417754568</v>
      </c>
    </row>
    <row r="33" spans="1:16" ht="178.2" customHeight="1">
      <c r="A33" s="74">
        <v>22</v>
      </c>
      <c r="B33" s="76">
        <v>41112210</v>
      </c>
      <c r="C33" s="75" t="s">
        <v>76</v>
      </c>
      <c r="D33" s="82" t="s">
        <v>77</v>
      </c>
      <c r="E33" s="76" t="e" vm="1">
        <v>#VALUE!</v>
      </c>
      <c r="F33" s="82" t="s">
        <v>58</v>
      </c>
      <c r="G33" s="82">
        <v>1</v>
      </c>
      <c r="H33" s="77">
        <v>967000</v>
      </c>
      <c r="I33" s="77">
        <f>Tabla15[[#This Row],[VALOR UNITARIO]]*Tabla15[[#This Row],[CANTIDAD]]</f>
        <v>967000</v>
      </c>
      <c r="J33" s="78">
        <f>Tabla15[[#This Row],[VALOR TOTAL]]*0.19</f>
        <v>183730</v>
      </c>
      <c r="K33" s="79">
        <f>Tabla15[[#This Row],[VALOR TOTAL]]+Tabla15[[#This Row],[IVA]]</f>
        <v>1150730</v>
      </c>
      <c r="L33" s="96">
        <v>1400875</v>
      </c>
      <c r="M33" s="96">
        <v>1667041.25</v>
      </c>
      <c r="N33" s="98" t="str">
        <f t="shared" si="0"/>
        <v>CUMPLE</v>
      </c>
      <c r="O33" s="102">
        <f t="shared" si="1"/>
        <v>516311.25</v>
      </c>
      <c r="P33" s="104">
        <f t="shared" si="2"/>
        <v>0.30971714107254394</v>
      </c>
    </row>
    <row r="34" spans="1:16" ht="113.7" customHeight="1">
      <c r="A34" s="74">
        <v>23</v>
      </c>
      <c r="B34" s="74">
        <v>12161500</v>
      </c>
      <c r="C34" s="75" t="s">
        <v>78</v>
      </c>
      <c r="D34" s="75" t="s">
        <v>79</v>
      </c>
      <c r="E34" s="76" t="e" vm="1">
        <v>#VALUE!</v>
      </c>
      <c r="F34" s="75" t="s">
        <v>58</v>
      </c>
      <c r="G34" s="75">
        <v>1</v>
      </c>
      <c r="H34" s="77">
        <v>735000</v>
      </c>
      <c r="I34" s="77">
        <f>Tabla15[[#This Row],[VALOR UNITARIO]]*Tabla15[[#This Row],[CANTIDAD]]</f>
        <v>735000</v>
      </c>
      <c r="J34" s="78">
        <f>Tabla15[[#This Row],[VALOR TOTAL]]*0.19</f>
        <v>139650</v>
      </c>
      <c r="K34" s="79">
        <f>Tabla15[[#This Row],[VALOR TOTAL]]+Tabla15[[#This Row],[IVA]]</f>
        <v>874650</v>
      </c>
      <c r="L34" s="96">
        <v>1261775</v>
      </c>
      <c r="M34" s="96">
        <v>1501512.25</v>
      </c>
      <c r="N34" s="98" t="str">
        <f t="shared" si="0"/>
        <v>CUMPLE</v>
      </c>
      <c r="O34" s="102">
        <f t="shared" si="1"/>
        <v>626862.25</v>
      </c>
      <c r="P34" s="104">
        <f t="shared" si="2"/>
        <v>0.41748726991737828</v>
      </c>
    </row>
    <row r="35" spans="1:16" ht="113.7" customHeight="1">
      <c r="A35" s="74">
        <v>24</v>
      </c>
      <c r="B35" s="76">
        <v>11101719</v>
      </c>
      <c r="C35" s="75" t="s">
        <v>80</v>
      </c>
      <c r="D35" s="75" t="s">
        <v>81</v>
      </c>
      <c r="E35" s="76" t="e" vm="1">
        <v>#VALUE!</v>
      </c>
      <c r="F35" s="75" t="s">
        <v>58</v>
      </c>
      <c r="G35" s="75">
        <v>1</v>
      </c>
      <c r="H35" s="77">
        <v>573300</v>
      </c>
      <c r="I35" s="77">
        <f>Tabla15[[#This Row],[VALOR UNITARIO]]*Tabla15[[#This Row],[CANTIDAD]]</f>
        <v>573300</v>
      </c>
      <c r="J35" s="78">
        <f>Tabla15[[#This Row],[VALOR TOTAL]]*0.19</f>
        <v>108927</v>
      </c>
      <c r="K35" s="79">
        <f>Tabla15[[#This Row],[VALOR TOTAL]]+Tabla15[[#This Row],[IVA]]</f>
        <v>682227</v>
      </c>
      <c r="L35" s="96">
        <v>800375</v>
      </c>
      <c r="M35" s="96">
        <v>952446.25</v>
      </c>
      <c r="N35" s="98" t="str">
        <f t="shared" si="0"/>
        <v>CUMPLE</v>
      </c>
      <c r="O35" s="102">
        <f t="shared" si="1"/>
        <v>270219.25</v>
      </c>
      <c r="P35" s="104">
        <f t="shared" si="2"/>
        <v>0.28371076058097766</v>
      </c>
    </row>
    <row r="36" spans="1:16" ht="88.5" customHeight="1">
      <c r="A36" s="74">
        <v>25</v>
      </c>
      <c r="B36" s="74">
        <v>12161500</v>
      </c>
      <c r="C36" s="75" t="s">
        <v>82</v>
      </c>
      <c r="D36" s="82" t="s">
        <v>83</v>
      </c>
      <c r="E36" s="76" t="e" vm="1">
        <v>#VALUE!</v>
      </c>
      <c r="F36" s="75" t="s">
        <v>58</v>
      </c>
      <c r="G36" s="75">
        <v>2</v>
      </c>
      <c r="H36" s="77">
        <v>842500</v>
      </c>
      <c r="I36" s="77">
        <f>Tabla15[[#This Row],[VALOR UNITARIO]]*Tabla15[[#This Row],[CANTIDAD]]</f>
        <v>1685000</v>
      </c>
      <c r="J36" s="78">
        <f>Tabla15[[#This Row],[VALOR TOTAL]]*0.19</f>
        <v>320150</v>
      </c>
      <c r="K36" s="79">
        <f>Tabla15[[#This Row],[VALOR TOTAL]]+Tabla15[[#This Row],[IVA]]</f>
        <v>2005150</v>
      </c>
      <c r="L36" s="96">
        <v>1055850</v>
      </c>
      <c r="M36" s="96">
        <v>2512923</v>
      </c>
      <c r="N36" s="98" t="str">
        <f t="shared" si="0"/>
        <v>CUMPLE</v>
      </c>
      <c r="O36" s="102">
        <f t="shared" si="1"/>
        <v>507773</v>
      </c>
      <c r="P36" s="103">
        <f t="shared" si="2"/>
        <v>0.20206468721882842</v>
      </c>
    </row>
    <row r="37" spans="1:16">
      <c r="A37" s="84"/>
      <c r="B37" s="84"/>
      <c r="C37" s="85"/>
      <c r="D37" s="86"/>
      <c r="E37" s="84"/>
      <c r="F37" s="84"/>
      <c r="G37" s="84"/>
      <c r="H37" s="87">
        <f>SUM(H12:H36)</f>
        <v>12846846.666666668</v>
      </c>
      <c r="I37" s="87">
        <f>SUM(I12:I36)</f>
        <v>16119800</v>
      </c>
      <c r="J37" s="88">
        <f>Tabla15[[#This Row],[VALOR TOTAL]]*0.19</f>
        <v>3062762</v>
      </c>
      <c r="K37" s="89">
        <f>Tabla15[[#This Row],[VALOR TOTAL]]+Tabla15[[#This Row],[IVA]]</f>
        <v>19182562</v>
      </c>
      <c r="M37" s="101">
        <f>SUM(M12:M36)</f>
        <v>31589829.25</v>
      </c>
    </row>
    <row r="38" spans="1:16">
      <c r="A38" s="90" t="s">
        <v>84</v>
      </c>
      <c r="B38" s="91"/>
      <c r="C38" s="91"/>
      <c r="D38" s="91"/>
      <c r="E38" s="91"/>
      <c r="F38" s="91"/>
      <c r="G38" s="91"/>
      <c r="H38" s="91"/>
      <c r="I38" s="91"/>
      <c r="J38" s="91"/>
      <c r="K38" s="91"/>
    </row>
    <row r="39" spans="1:16">
      <c r="A39" s="91"/>
      <c r="B39" s="91"/>
      <c r="C39" s="91"/>
      <c r="D39" s="91"/>
      <c r="E39" s="91"/>
      <c r="F39" s="91"/>
      <c r="G39" s="91"/>
      <c r="H39" s="91"/>
      <c r="I39" s="91"/>
      <c r="J39" s="91"/>
      <c r="K39" s="91"/>
    </row>
    <row r="40" spans="1:16">
      <c r="A40" s="91"/>
      <c r="B40" s="91"/>
      <c r="C40" s="91"/>
      <c r="D40" s="91"/>
      <c r="E40" s="91"/>
      <c r="F40" s="91"/>
      <c r="G40" s="91"/>
      <c r="H40" s="91"/>
      <c r="I40" s="91"/>
      <c r="J40" s="91"/>
      <c r="K40" s="91"/>
    </row>
    <row r="41" spans="1:16">
      <c r="A41" s="91"/>
      <c r="B41" s="91"/>
      <c r="C41" s="91"/>
      <c r="D41" s="91"/>
      <c r="E41" s="91"/>
      <c r="F41" s="91"/>
      <c r="G41" s="91"/>
      <c r="H41" s="91"/>
      <c r="I41" s="91"/>
      <c r="J41" s="91"/>
      <c r="K41" s="91"/>
    </row>
    <row r="42" spans="1:16">
      <c r="A42" s="91"/>
      <c r="B42" s="91"/>
      <c r="C42" s="91"/>
      <c r="D42" s="91"/>
      <c r="E42" s="91"/>
      <c r="F42" s="91"/>
      <c r="G42" s="91"/>
      <c r="H42" s="91"/>
      <c r="I42" s="91"/>
      <c r="J42" s="91"/>
      <c r="K42" s="91"/>
    </row>
    <row r="43" spans="1:16">
      <c r="A43" s="91"/>
      <c r="B43" s="91"/>
      <c r="C43" s="91"/>
      <c r="D43" s="91"/>
      <c r="E43" s="91"/>
      <c r="F43" s="91"/>
      <c r="G43" s="91"/>
      <c r="H43" s="91"/>
      <c r="I43" s="91"/>
      <c r="J43" s="91"/>
      <c r="K43" s="91"/>
    </row>
    <row r="44" spans="1:16">
      <c r="A44" s="91"/>
      <c r="B44" s="91"/>
      <c r="C44" s="91"/>
      <c r="D44" s="91"/>
      <c r="E44" s="91"/>
      <c r="F44" s="91"/>
      <c r="G44" s="91"/>
      <c r="H44" s="91"/>
      <c r="I44" s="91"/>
      <c r="J44" s="91"/>
      <c r="K44" s="91"/>
    </row>
    <row r="45" spans="1:16">
      <c r="A45" s="91"/>
      <c r="B45" s="91"/>
      <c r="C45" s="91"/>
      <c r="D45" s="91"/>
      <c r="E45" s="91"/>
      <c r="F45" s="91"/>
      <c r="G45" s="91"/>
      <c r="H45" s="91"/>
      <c r="I45" s="91"/>
      <c r="J45" s="91"/>
      <c r="K45" s="91"/>
    </row>
    <row r="46" spans="1:16">
      <c r="A46" s="91"/>
      <c r="B46" s="91"/>
      <c r="C46" s="91"/>
      <c r="D46" s="91"/>
      <c r="E46" s="91"/>
      <c r="F46" s="91"/>
      <c r="G46" s="91"/>
      <c r="H46" s="91"/>
      <c r="I46" s="91"/>
      <c r="J46" s="91"/>
      <c r="K46" s="91"/>
    </row>
    <row r="47" spans="1:16">
      <c r="A47" s="91"/>
      <c r="B47" s="91"/>
      <c r="C47" s="91"/>
      <c r="D47" s="91"/>
      <c r="E47" s="91"/>
      <c r="F47" s="91"/>
      <c r="G47" s="91"/>
      <c r="H47" s="91"/>
      <c r="I47" s="91"/>
      <c r="J47" s="91"/>
      <c r="K47" s="91"/>
    </row>
    <row r="48" spans="1:16">
      <c r="A48" s="91"/>
      <c r="B48" s="91"/>
      <c r="C48" s="91"/>
      <c r="D48" s="91"/>
      <c r="E48" s="91"/>
      <c r="F48" s="91"/>
      <c r="G48" s="91"/>
      <c r="H48" s="91"/>
      <c r="I48" s="91"/>
      <c r="J48" s="91"/>
      <c r="K48" s="91"/>
    </row>
    <row r="49" spans="1:11">
      <c r="A49" s="91"/>
      <c r="B49" s="91"/>
      <c r="C49" s="91"/>
      <c r="D49" s="91"/>
      <c r="E49" s="91"/>
      <c r="F49" s="91"/>
      <c r="G49" s="91"/>
      <c r="H49" s="91"/>
      <c r="I49" s="91"/>
      <c r="J49" s="91"/>
      <c r="K49" s="91"/>
    </row>
    <row r="50" spans="1:11">
      <c r="A50" s="91"/>
      <c r="B50" s="91"/>
      <c r="C50" s="91"/>
      <c r="D50" s="91"/>
      <c r="E50" s="91"/>
      <c r="F50" s="91"/>
      <c r="G50" s="91"/>
      <c r="H50" s="91"/>
      <c r="I50" s="91"/>
      <c r="J50" s="91"/>
      <c r="K50" s="91"/>
    </row>
    <row r="51" spans="1:11">
      <c r="A51" s="91"/>
      <c r="B51" s="91"/>
      <c r="C51" s="91"/>
      <c r="D51" s="91"/>
      <c r="E51" s="91"/>
      <c r="F51" s="91"/>
      <c r="G51" s="91"/>
      <c r="H51" s="91"/>
      <c r="I51" s="91"/>
      <c r="J51" s="91"/>
      <c r="K51" s="91"/>
    </row>
    <row r="52" spans="1:11">
      <c r="A52" s="91"/>
      <c r="B52" s="91"/>
      <c r="C52" s="91"/>
      <c r="D52" s="91"/>
      <c r="E52" s="91"/>
      <c r="F52" s="91"/>
      <c r="G52" s="91"/>
      <c r="H52" s="91"/>
      <c r="I52" s="91"/>
      <c r="J52" s="91"/>
      <c r="K52" s="91"/>
    </row>
    <row r="53" spans="1:11">
      <c r="A53" s="91"/>
      <c r="B53" s="91"/>
      <c r="C53" s="91"/>
      <c r="D53" s="91"/>
      <c r="E53" s="91"/>
      <c r="F53" s="91"/>
      <c r="G53" s="91"/>
      <c r="H53" s="91"/>
      <c r="I53" s="91"/>
      <c r="J53" s="91"/>
      <c r="K53" s="91"/>
    </row>
    <row r="54" spans="1:11">
      <c r="A54" s="65"/>
      <c r="B54" s="65"/>
      <c r="C54" s="65"/>
      <c r="D54" s="65"/>
      <c r="E54" s="65"/>
      <c r="F54" s="65"/>
      <c r="G54" s="65"/>
      <c r="H54" s="65"/>
      <c r="I54" s="65"/>
      <c r="J54" s="65"/>
      <c r="K54" s="65"/>
    </row>
    <row r="55" spans="1:11">
      <c r="A55" s="65"/>
      <c r="B55" s="65"/>
      <c r="C55" s="65"/>
      <c r="D55" s="65"/>
      <c r="E55" s="65"/>
      <c r="F55" s="65"/>
      <c r="G55" s="65"/>
      <c r="H55" s="65"/>
      <c r="I55" s="65"/>
      <c r="J55" s="65"/>
      <c r="K55" s="65"/>
    </row>
    <row r="56" spans="1:11">
      <c r="A56" s="65"/>
      <c r="B56" s="65"/>
      <c r="C56" s="65"/>
      <c r="D56" s="65"/>
      <c r="E56" s="65"/>
      <c r="F56" s="65"/>
      <c r="G56" s="65"/>
      <c r="H56" s="65"/>
      <c r="I56" s="65"/>
      <c r="J56" s="65"/>
      <c r="K56" s="65"/>
    </row>
    <row r="57" spans="1:11">
      <c r="A57" s="65"/>
      <c r="B57" s="65"/>
      <c r="C57" s="65"/>
      <c r="D57" s="65"/>
      <c r="E57" s="65"/>
      <c r="F57" s="65"/>
      <c r="G57" s="65"/>
      <c r="H57" s="65"/>
      <c r="I57" s="65"/>
      <c r="J57" s="65"/>
      <c r="K57" s="65"/>
    </row>
    <row r="58" spans="1:11">
      <c r="A58" s="65"/>
      <c r="B58" s="65"/>
      <c r="C58" s="65"/>
      <c r="D58" s="65"/>
      <c r="E58" s="65"/>
      <c r="F58" s="65"/>
      <c r="G58" s="65"/>
      <c r="H58" s="65"/>
      <c r="I58" s="65"/>
      <c r="J58" s="65"/>
      <c r="K58" s="65"/>
    </row>
    <row r="59" spans="1:11">
      <c r="A59" s="65"/>
      <c r="B59" s="65"/>
      <c r="C59" s="65"/>
      <c r="D59" s="65"/>
      <c r="E59" s="65"/>
      <c r="F59" s="65"/>
      <c r="G59" s="65"/>
      <c r="H59" s="65"/>
      <c r="I59" s="65"/>
      <c r="J59" s="65"/>
      <c r="K59" s="65"/>
    </row>
    <row r="60" spans="1:11">
      <c r="A60" s="65"/>
      <c r="B60" s="65"/>
      <c r="C60" s="65"/>
      <c r="D60" s="65"/>
      <c r="E60" s="65"/>
      <c r="F60" s="65"/>
      <c r="G60" s="65"/>
      <c r="H60" s="65"/>
      <c r="I60" s="65"/>
      <c r="J60" s="65"/>
      <c r="K60" s="65"/>
    </row>
    <row r="61" spans="1:11">
      <c r="A61" s="65"/>
      <c r="B61" s="65"/>
      <c r="C61" s="65"/>
      <c r="D61" s="65"/>
      <c r="E61" s="65"/>
      <c r="F61" s="65"/>
      <c r="G61" s="65"/>
      <c r="H61" s="65"/>
      <c r="I61" s="65"/>
      <c r="J61" s="65"/>
      <c r="K61" s="65"/>
    </row>
    <row r="62" spans="1:11">
      <c r="A62" s="65"/>
      <c r="B62" s="65"/>
      <c r="C62" s="65"/>
      <c r="D62" s="65"/>
      <c r="E62" s="65"/>
      <c r="F62" s="65"/>
      <c r="G62" s="65"/>
      <c r="H62" s="65"/>
      <c r="I62" s="65"/>
      <c r="J62" s="65"/>
      <c r="K62" s="65"/>
    </row>
    <row r="63" spans="1:11">
      <c r="A63" s="65"/>
      <c r="B63" s="65"/>
      <c r="C63" s="65"/>
      <c r="D63" s="65"/>
      <c r="E63" s="65"/>
      <c r="F63" s="65"/>
      <c r="G63" s="65"/>
      <c r="H63" s="65"/>
      <c r="I63" s="65"/>
      <c r="J63" s="65"/>
      <c r="K63" s="65"/>
    </row>
    <row r="64" spans="1:11">
      <c r="A64" s="65"/>
      <c r="B64" s="65"/>
      <c r="C64" s="65"/>
      <c r="D64" s="65"/>
      <c r="E64" s="65"/>
      <c r="F64" s="65"/>
      <c r="G64" s="65"/>
      <c r="H64" s="65"/>
      <c r="I64" s="65"/>
      <c r="J64" s="65"/>
      <c r="K64" s="65"/>
    </row>
    <row r="65" spans="1:11">
      <c r="A65" s="65"/>
      <c r="B65" s="65"/>
      <c r="C65" s="65"/>
      <c r="D65" s="65"/>
      <c r="E65" s="65"/>
      <c r="F65" s="65"/>
      <c r="G65" s="65"/>
      <c r="H65" s="65"/>
      <c r="I65" s="65"/>
      <c r="J65" s="65"/>
      <c r="K65" s="65"/>
    </row>
  </sheetData>
  <autoFilter ref="P1:P65" xr:uid="{43CF58B1-2AF6-44E8-B2A1-24A5EE761A5A}"/>
  <mergeCells count="7">
    <mergeCell ref="O10:P10"/>
    <mergeCell ref="A1:K8"/>
    <mergeCell ref="A9:K9"/>
    <mergeCell ref="A10:K10"/>
    <mergeCell ref="A38:K53"/>
    <mergeCell ref="A54:K65"/>
    <mergeCell ref="L10:M10"/>
  </mergeCells>
  <printOptions horizontalCentered="1" verticalCentered="1"/>
  <pageMargins left="0" right="0" top="0" bottom="0" header="0" footer="0"/>
  <pageSetup scale="33" orientation="portrait" r:id="rId1"/>
  <rowBreaks count="1" manualBreakCount="1">
    <brk id="26" max="16383" man="1"/>
  </rowBreaks>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LOTE 1 MATERIALES Y REACTIVOS</vt:lpstr>
      <vt:lpstr>LOTE 1- RESULTADO</vt:lpstr>
      <vt:lpstr>AVANTIKA </vt:lpstr>
      <vt:lpstr>'AVANTIKA '!Área_de_impresión</vt:lpstr>
      <vt:lpstr>'LOTE 1 MATERIALES Y REACTIVOS'!Área_de_impresión</vt:lpstr>
      <vt:lpstr>'LOTE 1- RESULTADO'!Área_de_impresión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Gamboa Cardenas</dc:creator>
  <cp:lastModifiedBy>user user</cp:lastModifiedBy>
  <cp:lastPrinted>2024-12-12T18:10:35Z</cp:lastPrinted>
  <dcterms:created xsi:type="dcterms:W3CDTF">2024-12-12T15:15:38Z</dcterms:created>
  <dcterms:modified xsi:type="dcterms:W3CDTF">2026-03-23T16:40:33Z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2025-11-19T16:30:54Z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b9c46fae-771e-4446-9b2f-3d9eefed4356</vt:lpwstr>
  </property>
  <property fmtid="{D5CDD505-2E9C-101B-9397-08002B2CF9AE}" pid="8" name="MSIP_Label_fc111285-cafa-4fc9-8a9a-bd902089b24f_ContentBits">
    <vt:lpwstr>0</vt:lpwstr>
  </property>
</Properties>
</file>