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GUROS\SEGUROS\SEGUROS\ANEXO 25 - TRDM\ADICIÓN 35\"/>
    </mc:Choice>
  </mc:AlternateContent>
  <xr:revisionPtr revIDLastSave="0" documentId="13_ncr:1_{8FFEB5C7-405F-4309-93E3-B5CDA71A3B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1_04_2026" sheetId="8" r:id="rId1"/>
    <sheet name="01-08-26 P1" sheetId="9" r:id="rId2"/>
    <sheet name="01-08-26 P2" sheetId="10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0" l="1"/>
  <c r="C15" i="10" s="1"/>
  <c r="C9" i="10"/>
  <c r="C11" i="9"/>
  <c r="C15" i="9" s="1"/>
  <c r="C9" i="9"/>
  <c r="C15" i="8"/>
  <c r="C22" i="8" s="1"/>
  <c r="C11" i="8"/>
  <c r="C9" i="8"/>
  <c r="C24" i="8" l="1"/>
  <c r="C22" i="10"/>
  <c r="C24" i="10" s="1"/>
  <c r="C17" i="10"/>
  <c r="C22" i="9"/>
  <c r="C24" i="9" s="1"/>
  <c r="C17" i="9"/>
  <c r="C17" i="8"/>
  <c r="C25" i="8" l="1"/>
  <c r="C26" i="8" s="1"/>
  <c r="C18" i="10"/>
  <c r="C19" i="10" s="1"/>
  <c r="B20" i="10" s="1"/>
  <c r="C25" i="10"/>
  <c r="C26" i="10" s="1"/>
  <c r="C18" i="9"/>
  <c r="C19" i="9" s="1"/>
  <c r="B20" i="9" s="1"/>
  <c r="C25" i="9"/>
  <c r="C26" i="9" s="1"/>
  <c r="C18" i="8"/>
  <c r="C19" i="8" s="1"/>
  <c r="B20" i="8" s="1"/>
</calcChain>
</file>

<file path=xl/sharedStrings.xml><?xml version="1.0" encoding="utf-8"?>
<sst xmlns="http://schemas.openxmlformats.org/spreadsheetml/2006/main" count="81" uniqueCount="23">
  <si>
    <t>MINISTERIO DE DEFENSA NACIONAL</t>
  </si>
  <si>
    <t>POLIZA</t>
  </si>
  <si>
    <t>PERIODO DE COBERTURA</t>
  </si>
  <si>
    <t>Inicio vigencia</t>
  </si>
  <si>
    <t>Fin de vigencia</t>
  </si>
  <si>
    <t>Dias vigencia</t>
  </si>
  <si>
    <t>ITEM ASEGURADO</t>
  </si>
  <si>
    <t>VALOR ASEGURADO</t>
  </si>
  <si>
    <t>Máquinas y equipos en general</t>
  </si>
  <si>
    <t>CALCULO DE PRIMA COTIZACIÓN PARA ESTUDIO PREVIO</t>
  </si>
  <si>
    <t>TOTAL VALOR ASEGURADO</t>
  </si>
  <si>
    <t>TASA</t>
  </si>
  <si>
    <t>PRIMA</t>
  </si>
  <si>
    <t>IVA</t>
  </si>
  <si>
    <t>TOTAL PRIMA</t>
  </si>
  <si>
    <t>CALCULO PARA EXPEDICION DE LA POLIZA</t>
  </si>
  <si>
    <r>
      <t xml:space="preserve">De conformidad con las condiciones del numeral 5.12 </t>
    </r>
    <r>
      <rPr>
        <b/>
        <i/>
        <sz val="12"/>
        <rFont val="Arial Narrow"/>
        <family val="2"/>
        <charset val="1"/>
      </rPr>
      <t xml:space="preserve">Adiciones y Prorrogas </t>
    </r>
    <r>
      <rPr>
        <i/>
        <sz val="12"/>
        <rFont val="Arial Narrow"/>
        <family val="2"/>
        <charset val="1"/>
      </rPr>
      <t xml:space="preserve">del Pliego Definitivo </t>
    </r>
    <r>
      <rPr>
        <sz val="12"/>
        <rFont val="Arial Narrow"/>
        <family val="2"/>
        <charset val="1"/>
      </rPr>
      <t>de la Licitación Pública N° 013-2022  la compañía acepta realizar la presente modificación al contrato en los términos de la cotización presentada, es decir, garantizando las coberturas, tasas, vigencias, deducibles  y clausulas  pactadas en los términos del contrato vigente</t>
    </r>
    <r>
      <rPr>
        <sz val="12"/>
        <color rgb="FF000000"/>
        <rFont val="Arial Narrow"/>
        <family val="2"/>
        <charset val="1"/>
      </rPr>
      <t>.</t>
    </r>
  </si>
  <si>
    <t>Comando de Apoyo de Acción Integral y Desarrollo</t>
  </si>
  <si>
    <t>Muebles y Enseres</t>
  </si>
  <si>
    <t>TRDM</t>
  </si>
  <si>
    <t>Valor cotizado de acuerdo a correo electrónico de fecha 12/03/2026, emitido por Aseguradora MAPFRE Seguros de Colombia, para un valor de prima de $33.562.683,00 (IVA INCLUIDO) el cual fue redondeado a través de aproximación aritmética al número entero más cercano</t>
  </si>
  <si>
    <t>Valor cotizado de acuerdo a correo electrónico de fecha 12/03/2026, emitido por Aseguradora MAPFRE Seguros de Colombia, para un valor de prima de $39.064.762,00 (IVA INCLUIDO) el cual fue redondeado a través de aproximación aritmética al número entero más cercano</t>
  </si>
  <si>
    <t>Valor cotizado de acuerdo a correo electrónico de fecha 12/03/2026, emitido por Aseguradora MAPFRE Seguros de Colombia, para un valor de prima de $41.540.698,00 (IVA INCLUIDO) el cual fue redondeado a través de aproximación aritmética al número entero más cercano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</si>
</sst>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  <numFmt numFmtId="165" formatCode="[$$-240A]\ #,##0.00"/>
    <numFmt numFmtId="166" formatCode="_-&quot;$&quot;* #,##0_-;\-&quot;$&quot;* #,##0_-;_-&quot;$&quot;* &quot;-&quot;??_-;_-@_-"/>
    <numFmt numFmtId="167" formatCode="0.00000000000000"/>
    <numFmt numFmtId="168" formatCode="_-&quot;$&quot;\ * #,##0.00_-;\-&quot;$&quot;\ * #,##0.00_-;_-&quot;$&quot;\ * &quot;-&quot;_-;_-@_-"/>
    <numFmt numFmtId="169" formatCode="_-&quot;$&quot;\ * #,##0_-;\-&quot;$&quot;\ * #,##0_-;_-&quot;$&quot;\ * &quot;-&quot;??_-;_-@_-"/>
    <numFmt numFmtId="170" formatCode="_-* #,##0.00_-;\-* #,##0.00_-;_-* &quot;-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222222"/>
      <name val="Calibri"/>
      <family val="2"/>
    </font>
    <font>
      <b/>
      <sz val="11"/>
      <color rgb="FF000000"/>
      <name val="Calibri"/>
      <family val="2"/>
    </font>
    <font>
      <sz val="12"/>
      <color rgb="FF1F4E79"/>
      <name val="Calibri"/>
      <family val="2"/>
    </font>
    <font>
      <b/>
      <sz val="10"/>
      <color theme="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theme="0"/>
      <name val="Calibri"/>
      <family val="2"/>
    </font>
    <font>
      <sz val="12"/>
      <name val="Arial Narrow"/>
      <family val="2"/>
    </font>
    <font>
      <b/>
      <i/>
      <sz val="12"/>
      <name val="Arial Narrow"/>
      <family val="2"/>
      <charset val="1"/>
    </font>
    <font>
      <i/>
      <sz val="12"/>
      <name val="Arial Narrow"/>
      <family val="2"/>
      <charset val="1"/>
    </font>
    <font>
      <sz val="12"/>
      <name val="Arial Narrow"/>
      <family val="2"/>
      <charset val="1"/>
    </font>
    <font>
      <sz val="12"/>
      <color rgb="FF000000"/>
      <name val="Arial Narrow"/>
      <family val="2"/>
      <charset val="1"/>
    </font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6" fillId="0" borderId="0"/>
    <xf numFmtId="0" fontId="17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6" fillId="0" borderId="0" xfId="0" applyFont="1"/>
    <xf numFmtId="0" fontId="7" fillId="3" borderId="6" xfId="0" applyFont="1" applyFill="1" applyBorder="1" applyAlignment="1">
      <alignment horizontal="center" vertical="center"/>
    </xf>
    <xf numFmtId="1" fontId="7" fillId="3" borderId="7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14" fontId="0" fillId="0" borderId="6" xfId="0" applyNumberFormat="1" applyBorder="1"/>
    <xf numFmtId="164" fontId="0" fillId="0" borderId="6" xfId="1" applyNumberFormat="1" applyFont="1" applyBorder="1"/>
    <xf numFmtId="0" fontId="0" fillId="0" borderId="6" xfId="0" applyBorder="1"/>
    <xf numFmtId="165" fontId="8" fillId="0" borderId="6" xfId="4" applyNumberFormat="1" applyFont="1" applyFill="1" applyBorder="1" applyAlignment="1">
      <alignment horizontal="right" indent="2"/>
    </xf>
    <xf numFmtId="0" fontId="0" fillId="0" borderId="8" xfId="0" applyBorder="1"/>
    <xf numFmtId="166" fontId="0" fillId="0" borderId="0" xfId="3" applyNumberFormat="1" applyFont="1" applyBorder="1"/>
    <xf numFmtId="0" fontId="8" fillId="0" borderId="10" xfId="0" applyFont="1" applyBorder="1" applyAlignment="1">
      <alignment horizontal="left" vertical="center" indent="1"/>
    </xf>
    <xf numFmtId="0" fontId="8" fillId="0" borderId="6" xfId="0" applyFont="1" applyBorder="1" applyAlignment="1">
      <alignment horizontal="left" vertical="center" indent="1"/>
    </xf>
    <xf numFmtId="167" fontId="9" fillId="0" borderId="11" xfId="2" applyNumberFormat="1" applyFont="1" applyFill="1" applyBorder="1" applyAlignment="1">
      <alignment horizontal="right" vertical="center"/>
    </xf>
    <xf numFmtId="165" fontId="9" fillId="0" borderId="6" xfId="4" applyNumberFormat="1" applyFont="1" applyFill="1" applyBorder="1" applyAlignment="1">
      <alignment horizontal="center" vertical="center"/>
    </xf>
    <xf numFmtId="168" fontId="0" fillId="0" borderId="0" xfId="4" applyNumberFormat="1" applyFont="1"/>
    <xf numFmtId="165" fontId="10" fillId="3" borderId="6" xfId="0" applyNumberFormat="1" applyFont="1" applyFill="1" applyBorder="1" applyAlignment="1">
      <alignment horizontal="center" vertical="center"/>
    </xf>
    <xf numFmtId="169" fontId="2" fillId="0" borderId="0" xfId="0" applyNumberFormat="1" applyFont="1"/>
    <xf numFmtId="168" fontId="3" fillId="0" borderId="0" xfId="0" applyNumberFormat="1" applyFont="1"/>
    <xf numFmtId="165" fontId="8" fillId="0" borderId="6" xfId="4" applyNumberFormat="1" applyFont="1" applyFill="1" applyBorder="1" applyAlignment="1">
      <alignment indent="2"/>
    </xf>
    <xf numFmtId="42" fontId="0" fillId="0" borderId="0" xfId="4" applyFont="1"/>
    <xf numFmtId="165" fontId="9" fillId="0" borderId="6" xfId="4" applyNumberFormat="1" applyFont="1" applyFill="1" applyBorder="1" applyAlignment="1">
      <alignment horizontal="center" indent="2"/>
    </xf>
    <xf numFmtId="42" fontId="0" fillId="0" borderId="0" xfId="0" applyNumberFormat="1"/>
    <xf numFmtId="170" fontId="0" fillId="0" borderId="0" xfId="2" applyNumberFormat="1" applyFont="1"/>
    <xf numFmtId="170" fontId="0" fillId="0" borderId="0" xfId="0" applyNumberFormat="1"/>
    <xf numFmtId="165" fontId="8" fillId="0" borderId="0" xfId="4" applyNumberFormat="1" applyFont="1" applyFill="1" applyBorder="1" applyAlignment="1">
      <alignment horizontal="right" indent="2"/>
    </xf>
    <xf numFmtId="165" fontId="8" fillId="0" borderId="1" xfId="4" applyNumberFormat="1" applyFont="1" applyFill="1" applyBorder="1" applyAlignment="1">
      <alignment horizontal="right" indent="2"/>
    </xf>
    <xf numFmtId="43" fontId="0" fillId="0" borderId="0" xfId="1" applyFont="1"/>
    <xf numFmtId="41" fontId="0" fillId="0" borderId="0" xfId="2" applyFont="1"/>
    <xf numFmtId="0" fontId="11" fillId="0" borderId="0" xfId="0" applyFont="1" applyAlignment="1">
      <alignment horizontal="left" vertical="top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</cellXfs>
  <cellStyles count="16">
    <cellStyle name="Millares" xfId="1" builtinId="3"/>
    <cellStyle name="Millares [0]" xfId="2" builtinId="6"/>
    <cellStyle name="Millares [0] 2" xfId="9" xr:uid="{3360A41E-1A27-4790-BE43-B4F572CF1EFA}"/>
    <cellStyle name="Millares 2" xfId="13" xr:uid="{36A7869F-15C7-437E-99AD-B3D43F9F8675}"/>
    <cellStyle name="Millares 3" xfId="8" xr:uid="{665BC8FC-6820-4EBD-946E-2CCA462842E5}"/>
    <cellStyle name="Millares 4" xfId="7" xr:uid="{C7647118-3B14-42C0-B0B7-0DC524DA63D9}"/>
    <cellStyle name="Moneda" xfId="3" builtinId="4"/>
    <cellStyle name="Moneda [0]" xfId="4" builtinId="7"/>
    <cellStyle name="Moneda [0] 2" xfId="11" xr:uid="{4E769287-A151-4DF6-9356-396732A69FF2}"/>
    <cellStyle name="Moneda 2" xfId="14" xr:uid="{FC2D88CA-DBC9-4D30-9E0C-F69276BD4014}"/>
    <cellStyle name="Moneda 3" xfId="10" xr:uid="{2891C128-71D9-4636-8AE3-774235194E6E}"/>
    <cellStyle name="Moneda 4" xfId="15" xr:uid="{4C8A8EBA-91B8-46B0-94F3-832930B5D5A0}"/>
    <cellStyle name="Normal" xfId="0" builtinId="0"/>
    <cellStyle name="Normal 2" xfId="5" xr:uid="{3892B5DA-3D64-4630-9FCB-228BC9ABBBC9}"/>
    <cellStyle name="Normal 3" xfId="6" xr:uid="{0C675FBB-0470-4734-A9AA-A289E04CEEF4}"/>
    <cellStyle name="Normal 3 2" xfId="12" xr:uid="{E0064FD0-0F14-49B4-9429-FDC19F518F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8C430-D417-44FA-B2B9-203D5A239138}">
  <dimension ref="B1:L64"/>
  <sheetViews>
    <sheetView tabSelected="1" view="pageBreakPreview" zoomScale="60" zoomScaleNormal="100" workbookViewId="0">
      <selection activeCell="D18" sqref="D18"/>
    </sheetView>
  </sheetViews>
  <sheetFormatPr baseColWidth="10" defaultColWidth="11.42578125" defaultRowHeight="15" zeroHeight="1" x14ac:dyDescent="0.25"/>
  <cols>
    <col min="2" max="2" width="35" bestFit="1" customWidth="1"/>
    <col min="3" max="3" width="23.85546875" bestFit="1" customWidth="1"/>
    <col min="4" max="4" width="20.5703125" bestFit="1" customWidth="1"/>
    <col min="6" max="6" width="27" bestFit="1" customWidth="1"/>
    <col min="12" max="12" width="14.140625" bestFit="1" customWidth="1"/>
  </cols>
  <sheetData>
    <row r="1" spans="2:12" x14ac:dyDescent="0.25">
      <c r="B1" s="30" t="s">
        <v>0</v>
      </c>
      <c r="C1" s="31"/>
    </row>
    <row r="2" spans="2:12" ht="30.75" customHeight="1" thickBot="1" x14ac:dyDescent="0.3">
      <c r="B2" s="32" t="s">
        <v>17</v>
      </c>
      <c r="C2" s="33"/>
      <c r="E2" s="1"/>
    </row>
    <row r="3" spans="2:12" ht="15" customHeight="1" thickBot="1" x14ac:dyDescent="0.3">
      <c r="E3" s="1"/>
    </row>
    <row r="4" spans="2:12" ht="15.75" x14ac:dyDescent="0.25">
      <c r="B4" s="2" t="s">
        <v>1</v>
      </c>
      <c r="C4" s="3" t="s">
        <v>19</v>
      </c>
      <c r="E4" s="1"/>
    </row>
    <row r="5" spans="2:12" ht="15.75" x14ac:dyDescent="0.25">
      <c r="B5" s="34" t="s">
        <v>2</v>
      </c>
      <c r="C5" s="34"/>
      <c r="E5" s="1"/>
    </row>
    <row r="6" spans="2:12" ht="15.75" x14ac:dyDescent="0.25">
      <c r="B6" s="34" t="s">
        <v>3</v>
      </c>
      <c r="C6" s="34">
        <v>45007</v>
      </c>
      <c r="E6" s="1"/>
    </row>
    <row r="7" spans="2:12" ht="15.75" x14ac:dyDescent="0.25">
      <c r="B7" s="4" t="s">
        <v>3</v>
      </c>
      <c r="C7" s="5">
        <v>46113</v>
      </c>
      <c r="E7" s="1"/>
    </row>
    <row r="8" spans="2:12" ht="15.75" x14ac:dyDescent="0.25">
      <c r="B8" s="4" t="s">
        <v>4</v>
      </c>
      <c r="C8" s="5">
        <v>46234</v>
      </c>
      <c r="E8" s="1"/>
    </row>
    <row r="9" spans="2:12" ht="15.75" x14ac:dyDescent="0.25">
      <c r="B9" s="4" t="s">
        <v>5</v>
      </c>
      <c r="C9" s="6">
        <f>+C8-C7+1</f>
        <v>122</v>
      </c>
      <c r="E9" s="1"/>
    </row>
    <row r="10" spans="2:12" ht="15.75" x14ac:dyDescent="0.25">
      <c r="B10" s="2" t="s">
        <v>6</v>
      </c>
      <c r="C10" s="2" t="s">
        <v>7</v>
      </c>
      <c r="E10" s="1"/>
    </row>
    <row r="11" spans="2:12" ht="15.75" x14ac:dyDescent="0.25">
      <c r="B11" s="7" t="s">
        <v>8</v>
      </c>
      <c r="C11" s="8">
        <f>69961500.73+871697771.3</f>
        <v>941659272.02999997</v>
      </c>
      <c r="F11" s="23"/>
    </row>
    <row r="12" spans="2:12" ht="15.75" x14ac:dyDescent="0.25">
      <c r="B12" s="7" t="s">
        <v>18</v>
      </c>
      <c r="C12" s="8">
        <v>3374854368.0900002</v>
      </c>
      <c r="F12" s="28"/>
    </row>
    <row r="13" spans="2:12" x14ac:dyDescent="0.25">
      <c r="B13" s="9"/>
      <c r="C13" s="10"/>
      <c r="F13" s="24"/>
    </row>
    <row r="14" spans="2:12" x14ac:dyDescent="0.25">
      <c r="B14" s="34" t="s">
        <v>9</v>
      </c>
      <c r="C14" s="35"/>
      <c r="F14" s="24"/>
    </row>
    <row r="15" spans="2:12" ht="15.75" x14ac:dyDescent="0.25">
      <c r="B15" s="11" t="s">
        <v>10</v>
      </c>
      <c r="C15" s="26">
        <f>+C11+C12</f>
        <v>4316513640.1199999</v>
      </c>
      <c r="D15" s="25"/>
    </row>
    <row r="16" spans="2:12" ht="15.75" x14ac:dyDescent="0.25">
      <c r="B16" s="12" t="s">
        <v>11</v>
      </c>
      <c r="C16" s="13">
        <v>19.548328943116584</v>
      </c>
      <c r="L16" s="27"/>
    </row>
    <row r="17" spans="2:5" ht="15.75" x14ac:dyDescent="0.25">
      <c r="B17" s="12" t="s">
        <v>12</v>
      </c>
      <c r="C17" s="14">
        <f>+(C15*C16/1000)/365*C9</f>
        <v>28203936.109564025</v>
      </c>
      <c r="E17" s="15"/>
    </row>
    <row r="18" spans="2:5" ht="15.75" x14ac:dyDescent="0.25">
      <c r="B18" s="12" t="s">
        <v>13</v>
      </c>
      <c r="C18" s="14">
        <f>+C17*19%</f>
        <v>5358747.8608171651</v>
      </c>
      <c r="E18" s="17"/>
    </row>
    <row r="19" spans="2:5" x14ac:dyDescent="0.25">
      <c r="B19" s="2" t="s">
        <v>14</v>
      </c>
      <c r="C19" s="16">
        <f>(C17+C18)</f>
        <v>33562683.970381193</v>
      </c>
    </row>
    <row r="20" spans="2:5" x14ac:dyDescent="0.25">
      <c r="B20" s="18">
        <f>+ROUND(C19,0)</f>
        <v>33562684</v>
      </c>
    </row>
    <row r="21" spans="2:5" x14ac:dyDescent="0.25">
      <c r="B21" s="34" t="s">
        <v>15</v>
      </c>
      <c r="C21" s="34"/>
    </row>
    <row r="22" spans="2:5" ht="15.75" x14ac:dyDescent="0.25">
      <c r="B22" s="12" t="s">
        <v>10</v>
      </c>
      <c r="C22" s="19">
        <f>+C15</f>
        <v>4316513640.1199999</v>
      </c>
    </row>
    <row r="23" spans="2:5" ht="15.75" x14ac:dyDescent="0.25">
      <c r="B23" s="12" t="s">
        <v>11</v>
      </c>
      <c r="C23" s="13">
        <v>19.548328943116584</v>
      </c>
      <c r="D23" s="20"/>
    </row>
    <row r="24" spans="2:5" ht="15.75" x14ac:dyDescent="0.25">
      <c r="B24" s="12" t="s">
        <v>12</v>
      </c>
      <c r="C24" s="21">
        <f>ROUND((C22*C23/1000)/365*C9,0)</f>
        <v>28203936</v>
      </c>
      <c r="D24" s="20"/>
    </row>
    <row r="25" spans="2:5" ht="15.75" x14ac:dyDescent="0.25">
      <c r="B25" s="12" t="s">
        <v>13</v>
      </c>
      <c r="C25" s="21">
        <f>+ROUND(C24*19%,0)</f>
        <v>5358748</v>
      </c>
      <c r="D25" s="20"/>
    </row>
    <row r="26" spans="2:5" x14ac:dyDescent="0.25">
      <c r="B26" s="2" t="s">
        <v>14</v>
      </c>
      <c r="C26" s="16">
        <f>+C24+C25-1</f>
        <v>33562683</v>
      </c>
      <c r="D26" s="22"/>
    </row>
    <row r="27" spans="2:5" ht="15.75" customHeight="1" x14ac:dyDescent="0.25"/>
    <row r="28" spans="2:5" ht="15.75" customHeight="1" x14ac:dyDescent="0.25">
      <c r="B28" s="29" t="s">
        <v>20</v>
      </c>
      <c r="C28" s="29"/>
      <c r="D28" s="29"/>
    </row>
    <row r="29" spans="2:5" ht="15.75" customHeight="1" x14ac:dyDescent="0.25">
      <c r="B29" s="29"/>
      <c r="C29" s="29"/>
      <c r="D29" s="29"/>
    </row>
    <row r="30" spans="2:5" ht="15.75" customHeight="1" x14ac:dyDescent="0.25">
      <c r="B30" s="29"/>
      <c r="C30" s="29"/>
      <c r="D30" s="29"/>
    </row>
    <row r="31" spans="2:5" ht="14.45" customHeight="1" x14ac:dyDescent="0.25">
      <c r="B31" s="29"/>
      <c r="C31" s="29"/>
      <c r="D31" s="29"/>
    </row>
    <row r="32" spans="2:5" ht="15" customHeight="1" x14ac:dyDescent="0.25">
      <c r="B32" s="29"/>
      <c r="C32" s="29"/>
      <c r="D32" s="29"/>
    </row>
    <row r="33" spans="2:4" ht="15.75" customHeight="1" x14ac:dyDescent="0.25"/>
    <row r="34" spans="2:4" ht="15.75" customHeight="1" x14ac:dyDescent="0.25">
      <c r="B34" s="29" t="s">
        <v>16</v>
      </c>
      <c r="C34" s="29"/>
      <c r="D34" s="29"/>
    </row>
    <row r="35" spans="2:4" ht="15.75" customHeight="1" x14ac:dyDescent="0.25">
      <c r="B35" s="29"/>
      <c r="C35" s="29"/>
      <c r="D35" s="29"/>
    </row>
    <row r="36" spans="2:4" ht="15.75" customHeight="1" x14ac:dyDescent="0.25">
      <c r="B36" s="29"/>
      <c r="C36" s="29"/>
      <c r="D36" s="29"/>
    </row>
    <row r="37" spans="2:4" ht="15" customHeight="1" x14ac:dyDescent="0.25">
      <c r="B37" s="29"/>
      <c r="C37" s="29"/>
      <c r="D37" s="29"/>
    </row>
    <row r="38" spans="2:4" ht="15" customHeight="1" x14ac:dyDescent="0.25">
      <c r="B38" s="29"/>
      <c r="C38" s="29"/>
      <c r="D38" s="29"/>
    </row>
    <row r="39" spans="2:4" x14ac:dyDescent="0.25">
      <c r="B39" s="29"/>
      <c r="C39" s="29"/>
      <c r="D39" s="29"/>
    </row>
    <row r="40" spans="2:4" x14ac:dyDescent="0.25"/>
    <row r="41" spans="2:4" x14ac:dyDescent="0.25"/>
    <row r="42" spans="2:4" x14ac:dyDescent="0.25"/>
    <row r="43" spans="2:4" x14ac:dyDescent="0.25"/>
    <row r="44" spans="2:4" x14ac:dyDescent="0.25"/>
    <row r="45" spans="2:4" x14ac:dyDescent="0.25"/>
    <row r="46" spans="2:4" x14ac:dyDescent="0.25"/>
    <row r="47" spans="2:4" x14ac:dyDescent="0.25"/>
    <row r="48" spans="2:4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</sheetData>
  <mergeCells count="8">
    <mergeCell ref="B28:D32"/>
    <mergeCell ref="B34:D39"/>
    <mergeCell ref="B1:C1"/>
    <mergeCell ref="B2:C2"/>
    <mergeCell ref="B5:C5"/>
    <mergeCell ref="B6:C6"/>
    <mergeCell ref="B14:C14"/>
    <mergeCell ref="B21:C21"/>
  </mergeCells>
  <pageMargins left="0.7" right="0.7" top="0.75" bottom="0.75" header="0.3" footer="0.3"/>
  <pageSetup scale="9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B260B-FC42-4813-B1A3-A025959ACFA7}">
  <dimension ref="B1:L64"/>
  <sheetViews>
    <sheetView workbookViewId="0">
      <selection activeCell="B28" sqref="B28:D32"/>
    </sheetView>
  </sheetViews>
  <sheetFormatPr baseColWidth="10" defaultColWidth="11.42578125" defaultRowHeight="15" zeroHeight="1" x14ac:dyDescent="0.25"/>
  <cols>
    <col min="2" max="2" width="35" bestFit="1" customWidth="1"/>
    <col min="3" max="3" width="23.85546875" bestFit="1" customWidth="1"/>
    <col min="4" max="4" width="20.5703125" bestFit="1" customWidth="1"/>
    <col min="6" max="6" width="27" bestFit="1" customWidth="1"/>
    <col min="12" max="12" width="14.140625" bestFit="1" customWidth="1"/>
  </cols>
  <sheetData>
    <row r="1" spans="2:12" x14ac:dyDescent="0.25">
      <c r="B1" s="30" t="s">
        <v>0</v>
      </c>
      <c r="C1" s="31"/>
    </row>
    <row r="2" spans="2:12" ht="30.75" customHeight="1" thickBot="1" x14ac:dyDescent="0.3">
      <c r="B2" s="32" t="s">
        <v>17</v>
      </c>
      <c r="C2" s="33"/>
      <c r="E2" s="1"/>
    </row>
    <row r="3" spans="2:12" ht="15" customHeight="1" thickBot="1" x14ac:dyDescent="0.3">
      <c r="E3" s="1"/>
    </row>
    <row r="4" spans="2:12" ht="15.75" x14ac:dyDescent="0.25">
      <c r="B4" s="2" t="s">
        <v>1</v>
      </c>
      <c r="C4" s="3" t="s">
        <v>19</v>
      </c>
      <c r="E4" s="1"/>
    </row>
    <row r="5" spans="2:12" ht="15.75" x14ac:dyDescent="0.25">
      <c r="B5" s="34" t="s">
        <v>2</v>
      </c>
      <c r="C5" s="34"/>
      <c r="E5" s="1"/>
    </row>
    <row r="6" spans="2:12" ht="15.75" x14ac:dyDescent="0.25">
      <c r="B6" s="34" t="s">
        <v>3</v>
      </c>
      <c r="C6" s="34">
        <v>45007</v>
      </c>
      <c r="E6" s="1"/>
    </row>
    <row r="7" spans="2:12" ht="15.75" x14ac:dyDescent="0.25">
      <c r="B7" s="4" t="s">
        <v>3</v>
      </c>
      <c r="C7" s="5">
        <v>46235</v>
      </c>
      <c r="E7" s="1"/>
    </row>
    <row r="8" spans="2:12" ht="15.75" x14ac:dyDescent="0.25">
      <c r="B8" s="4" t="s">
        <v>4</v>
      </c>
      <c r="C8" s="5">
        <v>46376</v>
      </c>
      <c r="E8" s="1"/>
    </row>
    <row r="9" spans="2:12" ht="15.75" x14ac:dyDescent="0.25">
      <c r="B9" s="4" t="s">
        <v>5</v>
      </c>
      <c r="C9" s="6">
        <f>+C8-C7+1</f>
        <v>142</v>
      </c>
      <c r="E9" s="1"/>
    </row>
    <row r="10" spans="2:12" ht="15.75" x14ac:dyDescent="0.25">
      <c r="B10" s="2" t="s">
        <v>6</v>
      </c>
      <c r="C10" s="2" t="s">
        <v>7</v>
      </c>
      <c r="E10" s="1"/>
    </row>
    <row r="11" spans="2:12" ht="15.75" x14ac:dyDescent="0.25">
      <c r="B11" s="7" t="s">
        <v>8</v>
      </c>
      <c r="C11" s="8">
        <f>69961500.73+871697771.3</f>
        <v>941659272.02999997</v>
      </c>
      <c r="F11" s="23"/>
    </row>
    <row r="12" spans="2:12" ht="15.75" x14ac:dyDescent="0.25">
      <c r="B12" s="7" t="s">
        <v>18</v>
      </c>
      <c r="C12" s="8">
        <v>3374854368.0900002</v>
      </c>
      <c r="F12" s="28"/>
    </row>
    <row r="13" spans="2:12" x14ac:dyDescent="0.25">
      <c r="B13" s="9"/>
      <c r="C13" s="10"/>
      <c r="F13" s="24"/>
    </row>
    <row r="14" spans="2:12" x14ac:dyDescent="0.25">
      <c r="B14" s="34" t="s">
        <v>9</v>
      </c>
      <c r="C14" s="35"/>
      <c r="F14" s="24"/>
    </row>
    <row r="15" spans="2:12" ht="15.75" x14ac:dyDescent="0.25">
      <c r="B15" s="11" t="s">
        <v>10</v>
      </c>
      <c r="C15" s="26">
        <f>+C11+C12</f>
        <v>4316513640.1199999</v>
      </c>
      <c r="D15" s="25"/>
    </row>
    <row r="16" spans="2:12" ht="15.75" x14ac:dyDescent="0.25">
      <c r="B16" s="12" t="s">
        <v>11</v>
      </c>
      <c r="C16" s="13">
        <v>19.548328943116584</v>
      </c>
      <c r="L16" s="27"/>
    </row>
    <row r="17" spans="2:5" ht="15.75" x14ac:dyDescent="0.25">
      <c r="B17" s="12" t="s">
        <v>12</v>
      </c>
      <c r="C17" s="14">
        <f>+(C15*C16/1000)/365*C9</f>
        <v>32827532.193099108</v>
      </c>
      <c r="E17" s="15"/>
    </row>
    <row r="18" spans="2:5" ht="15.75" x14ac:dyDescent="0.25">
      <c r="B18" s="12" t="s">
        <v>13</v>
      </c>
      <c r="C18" s="14">
        <f>+C17*19%</f>
        <v>6237231.1166888308</v>
      </c>
      <c r="E18" s="17"/>
    </row>
    <row r="19" spans="2:5" x14ac:dyDescent="0.25">
      <c r="B19" s="2" t="s">
        <v>14</v>
      </c>
      <c r="C19" s="16">
        <f>(C17+C18)</f>
        <v>39064763.309787937</v>
      </c>
    </row>
    <row r="20" spans="2:5" x14ac:dyDescent="0.25">
      <c r="B20" s="18">
        <f>+ROUND(C19,0)</f>
        <v>39064763</v>
      </c>
    </row>
    <row r="21" spans="2:5" x14ac:dyDescent="0.25">
      <c r="B21" s="34" t="s">
        <v>15</v>
      </c>
      <c r="C21" s="34"/>
    </row>
    <row r="22" spans="2:5" ht="15.75" x14ac:dyDescent="0.25">
      <c r="B22" s="12" t="s">
        <v>10</v>
      </c>
      <c r="C22" s="19">
        <f>+C15</f>
        <v>4316513640.1199999</v>
      </c>
    </row>
    <row r="23" spans="2:5" ht="15.75" x14ac:dyDescent="0.25">
      <c r="B23" s="12" t="s">
        <v>11</v>
      </c>
      <c r="C23" s="13">
        <v>19.548328943116584</v>
      </c>
      <c r="D23" s="20"/>
    </row>
    <row r="24" spans="2:5" ht="15.75" x14ac:dyDescent="0.25">
      <c r="B24" s="12" t="s">
        <v>12</v>
      </c>
      <c r="C24" s="21">
        <f>ROUND((C22*C23/1000)/365*C9,0)</f>
        <v>32827532</v>
      </c>
      <c r="D24" s="20"/>
    </row>
    <row r="25" spans="2:5" ht="15.75" x14ac:dyDescent="0.25">
      <c r="B25" s="12" t="s">
        <v>13</v>
      </c>
      <c r="C25" s="21">
        <f>+ROUND(C24*19%,0)</f>
        <v>6237231</v>
      </c>
      <c r="D25" s="20"/>
    </row>
    <row r="26" spans="2:5" x14ac:dyDescent="0.25">
      <c r="B26" s="2" t="s">
        <v>14</v>
      </c>
      <c r="C26" s="16">
        <f>+C24+C25-1</f>
        <v>39064762</v>
      </c>
      <c r="D26" s="22"/>
    </row>
    <row r="27" spans="2:5" ht="15.75" customHeight="1" x14ac:dyDescent="0.25"/>
    <row r="28" spans="2:5" ht="15.75" customHeight="1" x14ac:dyDescent="0.25">
      <c r="B28" s="29" t="s">
        <v>21</v>
      </c>
      <c r="C28" s="29"/>
      <c r="D28" s="29"/>
    </row>
    <row r="29" spans="2:5" ht="15.75" customHeight="1" x14ac:dyDescent="0.25">
      <c r="B29" s="29"/>
      <c r="C29" s="29"/>
      <c r="D29" s="29"/>
    </row>
    <row r="30" spans="2:5" ht="15.75" customHeight="1" x14ac:dyDescent="0.25">
      <c r="B30" s="29"/>
      <c r="C30" s="29"/>
      <c r="D30" s="29"/>
    </row>
    <row r="31" spans="2:5" ht="14.45" customHeight="1" x14ac:dyDescent="0.25">
      <c r="B31" s="29"/>
      <c r="C31" s="29"/>
      <c r="D31" s="29"/>
    </row>
    <row r="32" spans="2:5" ht="15" customHeight="1" x14ac:dyDescent="0.25">
      <c r="B32" s="29"/>
      <c r="C32" s="29"/>
      <c r="D32" s="29"/>
    </row>
    <row r="33" spans="2:4" ht="15.75" customHeight="1" x14ac:dyDescent="0.25"/>
    <row r="34" spans="2:4" ht="15.75" customHeight="1" x14ac:dyDescent="0.25">
      <c r="B34" s="29" t="s">
        <v>16</v>
      </c>
      <c r="C34" s="29"/>
      <c r="D34" s="29"/>
    </row>
    <row r="35" spans="2:4" ht="15.75" customHeight="1" x14ac:dyDescent="0.25">
      <c r="B35" s="29"/>
      <c r="C35" s="29"/>
      <c r="D35" s="29"/>
    </row>
    <row r="36" spans="2:4" ht="15.75" customHeight="1" x14ac:dyDescent="0.25">
      <c r="B36" s="29"/>
      <c r="C36" s="29"/>
      <c r="D36" s="29"/>
    </row>
    <row r="37" spans="2:4" ht="15" customHeight="1" x14ac:dyDescent="0.25">
      <c r="B37" s="29"/>
      <c r="C37" s="29"/>
      <c r="D37" s="29"/>
    </row>
    <row r="38" spans="2:4" ht="15" customHeight="1" x14ac:dyDescent="0.25">
      <c r="B38" s="29"/>
      <c r="C38" s="29"/>
      <c r="D38" s="29"/>
    </row>
    <row r="39" spans="2:4" x14ac:dyDescent="0.25">
      <c r="B39" s="29"/>
      <c r="C39" s="29"/>
      <c r="D39" s="29"/>
    </row>
    <row r="40" spans="2:4" x14ac:dyDescent="0.25"/>
    <row r="41" spans="2:4" x14ac:dyDescent="0.25"/>
    <row r="42" spans="2:4" x14ac:dyDescent="0.25"/>
    <row r="43" spans="2:4" x14ac:dyDescent="0.25"/>
    <row r="44" spans="2:4" x14ac:dyDescent="0.25"/>
    <row r="45" spans="2:4" x14ac:dyDescent="0.25"/>
    <row r="46" spans="2:4" x14ac:dyDescent="0.25"/>
    <row r="47" spans="2:4" x14ac:dyDescent="0.25"/>
    <row r="48" spans="2:4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</sheetData>
  <mergeCells count="8">
    <mergeCell ref="B28:D32"/>
    <mergeCell ref="B34:D39"/>
    <mergeCell ref="B1:C1"/>
    <mergeCell ref="B2:C2"/>
    <mergeCell ref="B5:C5"/>
    <mergeCell ref="B6:C6"/>
    <mergeCell ref="B14:C14"/>
    <mergeCell ref="B21:C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D3262-87DE-4852-BC1B-BB1EA5566D32}">
  <dimension ref="B1:L64"/>
  <sheetViews>
    <sheetView workbookViewId="0">
      <selection activeCell="B28" sqref="B28:D32"/>
    </sheetView>
  </sheetViews>
  <sheetFormatPr baseColWidth="10" defaultColWidth="11.42578125" defaultRowHeight="15" zeroHeight="1" x14ac:dyDescent="0.25"/>
  <cols>
    <col min="2" max="2" width="35" bestFit="1" customWidth="1"/>
    <col min="3" max="3" width="23.85546875" bestFit="1" customWidth="1"/>
    <col min="4" max="4" width="20.5703125" bestFit="1" customWidth="1"/>
    <col min="6" max="6" width="27" bestFit="1" customWidth="1"/>
    <col min="12" max="12" width="14.140625" bestFit="1" customWidth="1"/>
  </cols>
  <sheetData>
    <row r="1" spans="2:12" x14ac:dyDescent="0.25">
      <c r="B1" s="30" t="s">
        <v>0</v>
      </c>
      <c r="C1" s="31"/>
    </row>
    <row r="2" spans="2:12" ht="30.75" customHeight="1" thickBot="1" x14ac:dyDescent="0.3">
      <c r="B2" s="32" t="s">
        <v>17</v>
      </c>
      <c r="C2" s="33"/>
      <c r="E2" s="1"/>
    </row>
    <row r="3" spans="2:12" ht="15" customHeight="1" thickBot="1" x14ac:dyDescent="0.3">
      <c r="E3" s="1"/>
    </row>
    <row r="4" spans="2:12" ht="15.75" x14ac:dyDescent="0.25">
      <c r="B4" s="2" t="s">
        <v>1</v>
      </c>
      <c r="C4" s="3" t="s">
        <v>19</v>
      </c>
      <c r="E4" s="1"/>
    </row>
    <row r="5" spans="2:12" ht="15.75" x14ac:dyDescent="0.25">
      <c r="B5" s="34" t="s">
        <v>2</v>
      </c>
      <c r="C5" s="34"/>
      <c r="E5" s="1"/>
    </row>
    <row r="6" spans="2:12" ht="15.75" x14ac:dyDescent="0.25">
      <c r="B6" s="34" t="s">
        <v>3</v>
      </c>
      <c r="C6" s="34">
        <v>45007</v>
      </c>
      <c r="E6" s="1"/>
    </row>
    <row r="7" spans="2:12" ht="15.75" x14ac:dyDescent="0.25">
      <c r="B7" s="4" t="s">
        <v>3</v>
      </c>
      <c r="C7" s="5">
        <v>46235</v>
      </c>
      <c r="E7" s="1"/>
    </row>
    <row r="8" spans="2:12" ht="15.75" x14ac:dyDescent="0.25">
      <c r="B8" s="4" t="s">
        <v>4</v>
      </c>
      <c r="C8" s="5">
        <v>46385</v>
      </c>
      <c r="E8" s="1"/>
    </row>
    <row r="9" spans="2:12" ht="15.75" x14ac:dyDescent="0.25">
      <c r="B9" s="4" t="s">
        <v>5</v>
      </c>
      <c r="C9" s="6">
        <f>+C8-C7+1</f>
        <v>151</v>
      </c>
      <c r="E9" s="1"/>
    </row>
    <row r="10" spans="2:12" ht="15.75" x14ac:dyDescent="0.25">
      <c r="B10" s="2" t="s">
        <v>6</v>
      </c>
      <c r="C10" s="2" t="s">
        <v>7</v>
      </c>
      <c r="E10" s="1"/>
    </row>
    <row r="11" spans="2:12" ht="15.75" x14ac:dyDescent="0.25">
      <c r="B11" s="7" t="s">
        <v>8</v>
      </c>
      <c r="C11" s="8">
        <f>69961500.73+871697771.3</f>
        <v>941659272.02999997</v>
      </c>
      <c r="F11" s="23"/>
    </row>
    <row r="12" spans="2:12" ht="15.75" x14ac:dyDescent="0.25">
      <c r="B12" s="7" t="s">
        <v>18</v>
      </c>
      <c r="C12" s="8">
        <v>3374854368.0900002</v>
      </c>
      <c r="F12" s="28"/>
    </row>
    <row r="13" spans="2:12" x14ac:dyDescent="0.25">
      <c r="B13" s="9"/>
      <c r="C13" s="10"/>
      <c r="F13" s="24"/>
    </row>
    <row r="14" spans="2:12" x14ac:dyDescent="0.25">
      <c r="B14" s="34" t="s">
        <v>9</v>
      </c>
      <c r="C14" s="35"/>
      <c r="F14" s="24"/>
    </row>
    <row r="15" spans="2:12" ht="15.75" x14ac:dyDescent="0.25">
      <c r="B15" s="11" t="s">
        <v>10</v>
      </c>
      <c r="C15" s="26">
        <f>+C11+C12</f>
        <v>4316513640.1199999</v>
      </c>
      <c r="D15" s="25"/>
    </row>
    <row r="16" spans="2:12" ht="15.75" x14ac:dyDescent="0.25">
      <c r="B16" s="12" t="s">
        <v>11</v>
      </c>
      <c r="C16" s="13">
        <v>19.548328943116584</v>
      </c>
      <c r="L16" s="27"/>
    </row>
    <row r="17" spans="2:5" ht="15.75" x14ac:dyDescent="0.25">
      <c r="B17" s="12" t="s">
        <v>12</v>
      </c>
      <c r="C17" s="14">
        <f>+(C15*C16/1000)/365*C9</f>
        <v>34908150.430689901</v>
      </c>
      <c r="E17" s="15"/>
    </row>
    <row r="18" spans="2:5" ht="15.75" x14ac:dyDescent="0.25">
      <c r="B18" s="12" t="s">
        <v>13</v>
      </c>
      <c r="C18" s="14">
        <f>+C17*19%</f>
        <v>6632548.5818310808</v>
      </c>
      <c r="E18" s="17"/>
    </row>
    <row r="19" spans="2:5" x14ac:dyDescent="0.25">
      <c r="B19" s="2" t="s">
        <v>14</v>
      </c>
      <c r="C19" s="16">
        <f>(C17+C18)</f>
        <v>41540699.012520984</v>
      </c>
    </row>
    <row r="20" spans="2:5" x14ac:dyDescent="0.25">
      <c r="B20" s="18">
        <f>+ROUND(C19,0)</f>
        <v>41540699</v>
      </c>
    </row>
    <row r="21" spans="2:5" x14ac:dyDescent="0.25">
      <c r="B21" s="34" t="s">
        <v>15</v>
      </c>
      <c r="C21" s="34"/>
    </row>
    <row r="22" spans="2:5" ht="15.75" x14ac:dyDescent="0.25">
      <c r="B22" s="12" t="s">
        <v>10</v>
      </c>
      <c r="C22" s="19">
        <f>+C15</f>
        <v>4316513640.1199999</v>
      </c>
    </row>
    <row r="23" spans="2:5" ht="15.75" x14ac:dyDescent="0.25">
      <c r="B23" s="12" t="s">
        <v>11</v>
      </c>
      <c r="C23" s="13">
        <v>19.548328943116584</v>
      </c>
      <c r="D23" s="20"/>
    </row>
    <row r="24" spans="2:5" ht="15.75" x14ac:dyDescent="0.25">
      <c r="B24" s="12" t="s">
        <v>12</v>
      </c>
      <c r="C24" s="21">
        <f>ROUND((C22*C23/1000)/365*C9,0)</f>
        <v>34908150</v>
      </c>
      <c r="D24" s="20"/>
    </row>
    <row r="25" spans="2:5" ht="15.75" x14ac:dyDescent="0.25">
      <c r="B25" s="12" t="s">
        <v>13</v>
      </c>
      <c r="C25" s="21">
        <f>+ROUND(C24*19%,0)</f>
        <v>6632549</v>
      </c>
      <c r="D25" s="20"/>
    </row>
    <row r="26" spans="2:5" x14ac:dyDescent="0.25">
      <c r="B26" s="2" t="s">
        <v>14</v>
      </c>
      <c r="C26" s="16">
        <f>+C24+C25-1</f>
        <v>41540698</v>
      </c>
      <c r="D26" s="22"/>
    </row>
    <row r="27" spans="2:5" ht="15.75" customHeight="1" x14ac:dyDescent="0.25"/>
    <row r="28" spans="2:5" ht="15.75" customHeight="1" x14ac:dyDescent="0.25">
      <c r="B28" s="29" t="s">
        <v>22</v>
      </c>
      <c r="C28" s="29"/>
      <c r="D28" s="29"/>
    </row>
    <row r="29" spans="2:5" ht="15.75" customHeight="1" x14ac:dyDescent="0.25">
      <c r="B29" s="29"/>
      <c r="C29" s="29"/>
      <c r="D29" s="29"/>
    </row>
    <row r="30" spans="2:5" ht="15.75" customHeight="1" x14ac:dyDescent="0.25">
      <c r="B30" s="29"/>
      <c r="C30" s="29"/>
      <c r="D30" s="29"/>
    </row>
    <row r="31" spans="2:5" ht="14.45" customHeight="1" x14ac:dyDescent="0.25">
      <c r="B31" s="29"/>
      <c r="C31" s="29"/>
      <c r="D31" s="29"/>
    </row>
    <row r="32" spans="2:5" ht="15" customHeight="1" x14ac:dyDescent="0.25">
      <c r="B32" s="29"/>
      <c r="C32" s="29"/>
      <c r="D32" s="29"/>
    </row>
    <row r="33" spans="2:4" ht="15.75" customHeight="1" x14ac:dyDescent="0.25"/>
    <row r="34" spans="2:4" ht="15.75" customHeight="1" x14ac:dyDescent="0.25">
      <c r="B34" s="29" t="s">
        <v>16</v>
      </c>
      <c r="C34" s="29"/>
      <c r="D34" s="29"/>
    </row>
    <row r="35" spans="2:4" ht="15.75" customHeight="1" x14ac:dyDescent="0.25">
      <c r="B35" s="29"/>
      <c r="C35" s="29"/>
      <c r="D35" s="29"/>
    </row>
    <row r="36" spans="2:4" ht="15.75" customHeight="1" x14ac:dyDescent="0.25">
      <c r="B36" s="29"/>
      <c r="C36" s="29"/>
      <c r="D36" s="29"/>
    </row>
    <row r="37" spans="2:4" ht="15" customHeight="1" x14ac:dyDescent="0.25">
      <c r="B37" s="29"/>
      <c r="C37" s="29"/>
      <c r="D37" s="29"/>
    </row>
    <row r="38" spans="2:4" ht="15" customHeight="1" x14ac:dyDescent="0.25">
      <c r="B38" s="29"/>
      <c r="C38" s="29"/>
      <c r="D38" s="29"/>
    </row>
    <row r="39" spans="2:4" x14ac:dyDescent="0.25">
      <c r="B39" s="29"/>
      <c r="C39" s="29"/>
      <c r="D39" s="29"/>
    </row>
    <row r="40" spans="2:4" x14ac:dyDescent="0.25"/>
    <row r="41" spans="2:4" x14ac:dyDescent="0.25"/>
    <row r="42" spans="2:4" x14ac:dyDescent="0.25"/>
    <row r="43" spans="2:4" x14ac:dyDescent="0.25"/>
    <row r="44" spans="2:4" x14ac:dyDescent="0.25"/>
    <row r="45" spans="2:4" x14ac:dyDescent="0.25"/>
    <row r="46" spans="2:4" x14ac:dyDescent="0.25"/>
    <row r="47" spans="2:4" x14ac:dyDescent="0.25"/>
    <row r="48" spans="2:4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</sheetData>
  <mergeCells count="8">
    <mergeCell ref="B28:D32"/>
    <mergeCell ref="B34:D39"/>
    <mergeCell ref="B1:C1"/>
    <mergeCell ref="B2:C2"/>
    <mergeCell ref="B5:C5"/>
    <mergeCell ref="B6:C6"/>
    <mergeCell ref="B14:C14"/>
    <mergeCell ref="B21:C2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5cc6c66d-ffb2-469f-9385-cda840e57836}" enabled="0" method="" siteId="{5cc6c66d-ffb2-469f-9385-cda840e5783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01_04_2026</vt:lpstr>
      <vt:lpstr>01-08-26 P1</vt:lpstr>
      <vt:lpstr>01-08-26 P2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Ramirez, Yilson</dc:creator>
  <cp:lastModifiedBy>IJ. Luis Alberto Pacheco Yepez</cp:lastModifiedBy>
  <cp:lastPrinted>2026-03-26T18:54:32Z</cp:lastPrinted>
  <dcterms:created xsi:type="dcterms:W3CDTF">2024-02-19T16:43:57Z</dcterms:created>
  <dcterms:modified xsi:type="dcterms:W3CDTF">2026-03-26T18:54:33Z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2024-02-19T16:44:35Z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0d64ba20-39e6-47ef-9951-f28a433e80fd</vt:lpwstr>
  </property>
  <property fmtid="{D5CDD505-2E9C-101B-9397-08002B2CF9AE}" pid="8" name="MSIP_Label_38f1469a-2c2a-4aee-b92b-090d4c5468ff_ContentBits">
    <vt:lpwstr>0</vt:lpwstr>
  </property>
</Properties>
</file>