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mapfrecorp-my.sharepoint.com/personal/jdtorr2_mapfre_com_co/Documents/Escritorio/MinDefensa/MDN 2026/COTIZACIONES/"/>
    </mc:Choice>
  </mc:AlternateContent>
  <xr:revisionPtr revIDLastSave="1" documentId="8_{A20E4CA5-AAF0-42F3-B1DD-665641BE1C8A}" xr6:coauthVersionLast="47" xr6:coauthVersionMax="47" xr10:uidLastSave="{C94C34D2-7597-4D8C-9C04-BB4CA48D0189}"/>
  <bookViews>
    <workbookView xWindow="-120" yWindow="-120" windowWidth="29040" windowHeight="15720" activeTab="1" xr2:uid="{39027722-D49D-4276-BCCA-CFBBBD9BFD2F}"/>
  </bookViews>
  <sheets>
    <sheet name="Pendiente incluir" sheetId="1" r:id="rId1"/>
    <sheet name="SIMULADOR VIGENCIA 2026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2" l="1"/>
  <c r="B28" i="2" s="1"/>
  <c r="B21" i="2" l="1"/>
  <c r="B22" i="2" s="1"/>
  <c r="B23" i="2" s="1"/>
  <c r="A24" i="2" s="1"/>
  <c r="B29" i="2"/>
  <c r="B30" i="2" s="1"/>
  <c r="L19" i="1" l="1"/>
</calcChain>
</file>

<file path=xl/sharedStrings.xml><?xml version="1.0" encoding="utf-8"?>
<sst xmlns="http://schemas.openxmlformats.org/spreadsheetml/2006/main" count="132" uniqueCount="80">
  <si>
    <t>MOVIMIENTO</t>
  </si>
  <si>
    <t>CLASE</t>
  </si>
  <si>
    <t>MARCA</t>
  </si>
  <si>
    <t>TIPO</t>
  </si>
  <si>
    <t>MODELO</t>
  </si>
  <si>
    <t>NUMERO DE MOTOR</t>
  </si>
  <si>
    <t>NUMERO DE CHASIS</t>
  </si>
  <si>
    <t>VALOR DEL BIEN</t>
  </si>
  <si>
    <t>Inclusión</t>
  </si>
  <si>
    <t>TRACTOR</t>
  </si>
  <si>
    <t>KUBOTA</t>
  </si>
  <si>
    <t>AGRICOLA</t>
  </si>
  <si>
    <t>V2403-7RQ7181</t>
  </si>
  <si>
    <t>V2403-7RQ7583</t>
  </si>
  <si>
    <t>V2403-7RQ7601</t>
  </si>
  <si>
    <t>TRAILER CON TANQUE - SEMIREMOLQUE</t>
  </si>
  <si>
    <t>CONALCAR</t>
  </si>
  <si>
    <t>9F9STC3RCRA153422</t>
  </si>
  <si>
    <t>UNIDAD LOGISTICA</t>
  </si>
  <si>
    <t>CLASE DE VEHICULO</t>
  </si>
  <si>
    <t>COLOR</t>
  </si>
  <si>
    <t>CILINDRADA</t>
  </si>
  <si>
    <t>PLACA PARTICULAR</t>
  </si>
  <si>
    <t>CAMION - CARROTANQUE FVR LWB E6</t>
  </si>
  <si>
    <t>CHEVROLET</t>
  </si>
  <si>
    <t>BLANCO NIEBLA</t>
  </si>
  <si>
    <t>PKU347</t>
  </si>
  <si>
    <t>6HK1-298282</t>
  </si>
  <si>
    <t>JALFVR347S7000476</t>
  </si>
  <si>
    <t>CAMION -CARROTANQUE  FVR LWB</t>
  </si>
  <si>
    <t>PKU343</t>
  </si>
  <si>
    <t>6HK1-298442</t>
  </si>
  <si>
    <t>JALFVR347S7000480</t>
  </si>
  <si>
    <t>PKU344</t>
  </si>
  <si>
    <t>6HK1-298353</t>
  </si>
  <si>
    <t xml:space="preserve">JALFVR347S7000479 </t>
  </si>
  <si>
    <t>PKU345</t>
  </si>
  <si>
    <t>6HK1-298360</t>
  </si>
  <si>
    <t>JALFVR347S7000478</t>
  </si>
  <si>
    <t>CAMION - CARROTANQUE FVZ LWB E6</t>
  </si>
  <si>
    <t>PKU349</t>
  </si>
  <si>
    <t>6HK1-296436</t>
  </si>
  <si>
    <t xml:space="preserve">JALFVZ34TS7000152 </t>
  </si>
  <si>
    <t>PKU348</t>
  </si>
  <si>
    <t>6HK1-297027</t>
  </si>
  <si>
    <t xml:space="preserve">JALFVZ34TS7000166 </t>
  </si>
  <si>
    <t>PKU346</t>
  </si>
  <si>
    <t>6HK1-298271</t>
  </si>
  <si>
    <t>JALFVR347S7000477</t>
  </si>
  <si>
    <t>CAMION CANASTA</t>
  </si>
  <si>
    <t>SOCAGE DA320</t>
  </si>
  <si>
    <t>PMU146</t>
  </si>
  <si>
    <t>320DA1988</t>
  </si>
  <si>
    <t>PMU147</t>
  </si>
  <si>
    <t>320DA1989</t>
  </si>
  <si>
    <t>POP264</t>
  </si>
  <si>
    <t>320DA1973</t>
  </si>
  <si>
    <t>PM GRUAS</t>
  </si>
  <si>
    <t>POO051</t>
  </si>
  <si>
    <t>PM16524</t>
  </si>
  <si>
    <t>MINISTERIO DE DEFENSA NACIONAL</t>
  </si>
  <si>
    <t>Fuerza Aerea Colombiana Comando FAC</t>
  </si>
  <si>
    <t>POLIZA EQUIPO &amp; MAQUINARIA</t>
  </si>
  <si>
    <t>PERIODO DE COBERTURA</t>
  </si>
  <si>
    <t>Inicio vigencia</t>
  </si>
  <si>
    <t>Fin de vigencia</t>
  </si>
  <si>
    <t>Dias vigencia</t>
  </si>
  <si>
    <t>ITEM ASEGURADO</t>
  </si>
  <si>
    <t>VALOR ASEGURADO</t>
  </si>
  <si>
    <t>CALCULO DE PRIMA COTIZACIÓN PARA ESTUDIO PREVIO</t>
  </si>
  <si>
    <t>TOTAL VALOR ASEGURADO</t>
  </si>
  <si>
    <t>TASA</t>
  </si>
  <si>
    <t>PRIMA</t>
  </si>
  <si>
    <t>IVA</t>
  </si>
  <si>
    <t>TOTAL PRIMA</t>
  </si>
  <si>
    <t>CALCULO PARA EXPEDICION DE LA POLIZA</t>
  </si>
  <si>
    <r>
      <t xml:space="preserve">De conformidad con las condiciones del numeral 5.12 </t>
    </r>
    <r>
      <rPr>
        <b/>
        <i/>
        <sz val="12"/>
        <rFont val="Arial Narrow"/>
        <family val="2"/>
        <charset val="1"/>
      </rPr>
      <t xml:space="preserve">Adiciones y Prorrogas </t>
    </r>
    <r>
      <rPr>
        <i/>
        <sz val="12"/>
        <rFont val="Arial Narrow"/>
        <family val="2"/>
        <charset val="1"/>
      </rPr>
      <t xml:space="preserve">del Pliego Definitivo </t>
    </r>
    <r>
      <rPr>
        <sz val="12"/>
        <rFont val="Arial Narrow"/>
        <family val="2"/>
        <charset val="1"/>
      </rPr>
      <t>de la Licitación Pública N° 013-2022  la compañía acepta realizar la presente modificación al contrato en los términos de la cotización presentada, es decir, garantizando las coberturas, tasas, vigencias, deducibles  y clausulas  pactadas en los términos del contrato vigente</t>
    </r>
    <r>
      <rPr>
        <sz val="12"/>
        <color rgb="FF000000"/>
        <rFont val="Arial Narrow"/>
        <family val="2"/>
        <charset val="1"/>
      </rPr>
      <t>.</t>
    </r>
  </si>
  <si>
    <t>VALOR ASEGURADO PENDIENTE INCLUIR</t>
  </si>
  <si>
    <t>Inclusión de bienes</t>
  </si>
  <si>
    <t>Valor cotizado de acuerdo a correo electrónico de fecha 20/01/2026, emitido por Aseguradora MAPFRE Seguros de Colombia, para un valor de prima de $ 11.345.569,00 (IVA INCLUIDO) el cual fue redondeado a través de aproximación aritmética al número entero más cercano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</si>
</sst>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[$$-240A]\ #,##0.00"/>
    <numFmt numFmtId="166" formatCode="0.000000000000000"/>
    <numFmt numFmtId="167" formatCode="_-&quot;$&quot;\ * #,##0.00_-;\-&quot;$&quot;\ * #,##0.00_-;_-&quot;$&quot;\ * &quot;-&quot;_-;_-@_-"/>
    <numFmt numFmtId="168" formatCode="0.0000000000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222222"/>
      <name val="Calibri"/>
      <family val="2"/>
    </font>
    <font>
      <b/>
      <sz val="11"/>
      <color rgb="FF000000"/>
      <name val="Calibri"/>
      <family val="2"/>
    </font>
    <font>
      <b/>
      <sz val="10"/>
      <color theme="0"/>
      <name val="Calibri"/>
      <family val="2"/>
    </font>
    <font>
      <sz val="12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0"/>
      <name val="Calibri"/>
      <family val="2"/>
    </font>
    <font>
      <sz val="12"/>
      <name val="Arial Narrow"/>
      <family val="2"/>
    </font>
    <font>
      <b/>
      <i/>
      <sz val="12"/>
      <name val="Arial Narrow"/>
      <family val="2"/>
      <charset val="1"/>
    </font>
    <font>
      <i/>
      <sz val="12"/>
      <name val="Arial Narrow"/>
      <family val="2"/>
      <charset val="1"/>
    </font>
    <font>
      <sz val="12"/>
      <name val="Arial Narrow"/>
      <family val="2"/>
      <charset val="1"/>
    </font>
    <font>
      <sz val="12"/>
      <color rgb="FF000000"/>
      <name val="Arial Narrow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</cellStyleXfs>
  <cellXfs count="6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3" fontId="6" fillId="2" borderId="1" xfId="5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3" fontId="8" fillId="2" borderId="1" xfId="3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10" fillId="2" borderId="1" xfId="5" applyFont="1" applyFill="1" applyBorder="1" applyAlignment="1" applyProtection="1">
      <alignment horizontal="center" vertical="center" wrapText="1"/>
      <protection locked="0"/>
    </xf>
    <xf numFmtId="0" fontId="10" fillId="2" borderId="1" xfId="5" applyFont="1" applyFill="1" applyBorder="1" applyAlignment="1">
      <alignment horizontal="center" vertical="center" wrapText="1"/>
    </xf>
    <xf numFmtId="3" fontId="11" fillId="2" borderId="1" xfId="5" applyNumberFormat="1" applyFont="1" applyFill="1" applyBorder="1" applyAlignment="1">
      <alignment horizontal="right" vertical="center" wrapText="1"/>
    </xf>
    <xf numFmtId="0" fontId="0" fillId="2" borderId="0" xfId="0" applyFill="1" applyAlignment="1">
      <alignment wrapText="1"/>
    </xf>
    <xf numFmtId="0" fontId="0" fillId="2" borderId="0" xfId="0" applyFill="1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>
      <alignment horizontal="center" vertical="center" wrapText="1"/>
    </xf>
    <xf numFmtId="3" fontId="12" fillId="2" borderId="1" xfId="3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3" fontId="1" fillId="2" borderId="0" xfId="0" applyNumberFormat="1" applyFont="1" applyFill="1" applyAlignment="1">
      <alignment horizontal="right" wrapText="1"/>
    </xf>
    <xf numFmtId="0" fontId="0" fillId="0" borderId="1" xfId="0" applyBorder="1"/>
    <xf numFmtId="0" fontId="15" fillId="4" borderId="1" xfId="0" applyFont="1" applyFill="1" applyBorder="1" applyAlignment="1">
      <alignment horizontal="center" vertical="center"/>
    </xf>
    <xf numFmtId="1" fontId="15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64" fontId="0" fillId="0" borderId="1" xfId="1" applyNumberFormat="1" applyFont="1" applyBorder="1"/>
    <xf numFmtId="0" fontId="16" fillId="0" borderId="1" xfId="0" applyFont="1" applyBorder="1" applyAlignment="1">
      <alignment horizontal="left" vertical="center"/>
    </xf>
    <xf numFmtId="44" fontId="17" fillId="0" borderId="1" xfId="3" applyFont="1" applyFill="1" applyBorder="1" applyAlignment="1">
      <alignment horizontal="right" vertical="center"/>
    </xf>
    <xf numFmtId="44" fontId="0" fillId="0" borderId="1" xfId="3" applyFont="1" applyBorder="1"/>
    <xf numFmtId="0" fontId="18" fillId="0" borderId="1" xfId="0" applyFont="1" applyBorder="1" applyAlignment="1">
      <alignment horizontal="left" vertical="center" indent="1"/>
    </xf>
    <xf numFmtId="165" fontId="18" fillId="0" borderId="1" xfId="4" applyNumberFormat="1" applyFont="1" applyFill="1" applyBorder="1" applyAlignment="1">
      <alignment horizontal="right" indent="2"/>
    </xf>
    <xf numFmtId="166" fontId="17" fillId="0" borderId="1" xfId="2" applyNumberFormat="1" applyFont="1" applyFill="1" applyBorder="1" applyAlignment="1">
      <alignment horizontal="right" vertical="center"/>
    </xf>
    <xf numFmtId="165" fontId="19" fillId="4" borderId="1" xfId="0" applyNumberFormat="1" applyFont="1" applyFill="1" applyBorder="1" applyAlignment="1">
      <alignment horizontal="center" vertical="center"/>
    </xf>
    <xf numFmtId="167" fontId="3" fillId="0" borderId="1" xfId="0" applyNumberFormat="1" applyFont="1" applyBorder="1"/>
    <xf numFmtId="168" fontId="17" fillId="0" borderId="1" xfId="2" applyNumberFormat="1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 wrapText="1"/>
    </xf>
    <xf numFmtId="3" fontId="11" fillId="5" borderId="1" xfId="3" applyNumberFormat="1" applyFont="1" applyFill="1" applyBorder="1" applyAlignment="1">
      <alignment horizontal="right" vertical="center" wrapText="1"/>
    </xf>
    <xf numFmtId="44" fontId="0" fillId="0" borderId="0" xfId="3" applyFont="1"/>
    <xf numFmtId="44" fontId="0" fillId="0" borderId="0" xfId="0" applyNumberFormat="1"/>
    <xf numFmtId="14" fontId="0" fillId="2" borderId="1" xfId="0" applyNumberFormat="1" applyFill="1" applyBorder="1"/>
    <xf numFmtId="14" fontId="0" fillId="2" borderId="1" xfId="0" applyNumberFormat="1" applyFill="1" applyBorder="1" applyAlignment="1">
      <alignment horizontal="right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Normal_Hoja1 2" xfId="5" xr:uid="{D653F7E1-D27C-4546-838E-8F3E7F0C79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A582-6FCF-4B96-AE55-68DF5CD15231}">
  <dimension ref="A1:M20"/>
  <sheetViews>
    <sheetView workbookViewId="0">
      <selection activeCell="L19" sqref="L19"/>
    </sheetView>
  </sheetViews>
  <sheetFormatPr baseColWidth="10" defaultRowHeight="15" x14ac:dyDescent="0.25"/>
  <cols>
    <col min="1" max="1" width="19.42578125" style="29" customWidth="1"/>
    <col min="4" max="4" width="27.85546875" bestFit="1" customWidth="1"/>
    <col min="6" max="6" width="12" bestFit="1" customWidth="1"/>
    <col min="8" max="8" width="15.42578125" bestFit="1" customWidth="1"/>
    <col min="9" max="9" width="17.85546875" bestFit="1" customWidth="1"/>
    <col min="11" max="11" width="31.42578125" style="28" customWidth="1"/>
    <col min="12" max="12" width="17.85546875" style="30" bestFit="1" customWidth="1"/>
    <col min="13" max="13" width="58.5703125" style="28" bestFit="1" customWidth="1"/>
    <col min="15" max="15" width="14.28515625" bestFit="1" customWidth="1"/>
  </cols>
  <sheetData>
    <row r="1" spans="1:13" s="8" customFormat="1" ht="25.5" x14ac:dyDescent="0.25">
      <c r="A1" s="1" t="s">
        <v>0</v>
      </c>
      <c r="B1" s="2"/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/>
      <c r="J1" s="4"/>
      <c r="K1" s="5"/>
      <c r="L1" s="6" t="s">
        <v>7</v>
      </c>
      <c r="M1" s="7"/>
    </row>
    <row r="2" spans="1:13" s="8" customFormat="1" ht="25.5" x14ac:dyDescent="0.25">
      <c r="A2" s="1" t="s">
        <v>8</v>
      </c>
      <c r="B2" s="9"/>
      <c r="C2" s="10" t="s">
        <v>9</v>
      </c>
      <c r="D2" s="11" t="s">
        <v>10</v>
      </c>
      <c r="E2" s="11" t="s">
        <v>11</v>
      </c>
      <c r="F2" s="11">
        <v>2024</v>
      </c>
      <c r="G2" s="10" t="s">
        <v>12</v>
      </c>
      <c r="H2" s="11"/>
      <c r="I2" s="4"/>
      <c r="J2" s="4"/>
      <c r="K2" s="5"/>
      <c r="L2" s="12">
        <v>104350000</v>
      </c>
      <c r="M2" s="7"/>
    </row>
    <row r="3" spans="1:13" s="8" customFormat="1" ht="25.5" x14ac:dyDescent="0.25">
      <c r="A3" s="1" t="s">
        <v>8</v>
      </c>
      <c r="B3" s="9"/>
      <c r="C3" s="10" t="s">
        <v>9</v>
      </c>
      <c r="D3" s="11" t="s">
        <v>10</v>
      </c>
      <c r="E3" s="11" t="s">
        <v>11</v>
      </c>
      <c r="F3" s="11">
        <v>2024</v>
      </c>
      <c r="G3" s="10" t="s">
        <v>13</v>
      </c>
      <c r="H3" s="11"/>
      <c r="I3" s="4"/>
      <c r="J3" s="4"/>
      <c r="K3" s="5"/>
      <c r="L3" s="12">
        <v>104350000</v>
      </c>
      <c r="M3" s="7"/>
    </row>
    <row r="4" spans="1:13" s="8" customFormat="1" ht="25.5" x14ac:dyDescent="0.25">
      <c r="A4" s="1" t="s">
        <v>8</v>
      </c>
      <c r="B4" s="9"/>
      <c r="C4" s="10" t="s">
        <v>9</v>
      </c>
      <c r="D4" s="11" t="s">
        <v>10</v>
      </c>
      <c r="E4" s="11" t="s">
        <v>11</v>
      </c>
      <c r="F4" s="11">
        <v>2024</v>
      </c>
      <c r="G4" s="10" t="s">
        <v>14</v>
      </c>
      <c r="H4" s="11"/>
      <c r="I4" s="4"/>
      <c r="J4" s="4"/>
      <c r="K4" s="5"/>
      <c r="L4" s="12">
        <v>104350000</v>
      </c>
      <c r="M4" s="7"/>
    </row>
    <row r="5" spans="1:13" s="8" customFormat="1" ht="51" x14ac:dyDescent="0.2">
      <c r="A5" s="1" t="s">
        <v>8</v>
      </c>
      <c r="B5" s="9"/>
      <c r="C5" s="10" t="s">
        <v>15</v>
      </c>
      <c r="D5" s="11" t="s">
        <v>16</v>
      </c>
      <c r="E5" s="11"/>
      <c r="F5" s="13">
        <v>2024</v>
      </c>
      <c r="G5" s="14"/>
      <c r="H5" s="14" t="s">
        <v>17</v>
      </c>
      <c r="I5" s="4"/>
      <c r="J5" s="4"/>
      <c r="K5" s="5"/>
      <c r="L5" s="12">
        <v>722228862.76999998</v>
      </c>
      <c r="M5" s="7"/>
    </row>
    <row r="6" spans="1:13" s="8" customFormat="1" x14ac:dyDescent="0.2">
      <c r="A6" s="1"/>
      <c r="B6" s="9"/>
      <c r="C6" s="10"/>
      <c r="D6" s="11"/>
      <c r="E6" s="11"/>
      <c r="F6" s="13"/>
      <c r="G6" s="14"/>
      <c r="H6" s="14"/>
      <c r="I6" s="4"/>
      <c r="J6" s="4"/>
      <c r="K6" s="5"/>
      <c r="L6" s="12"/>
      <c r="M6" s="7"/>
    </row>
    <row r="7" spans="1:13" s="19" customFormat="1" ht="24" x14ac:dyDescent="0.25">
      <c r="A7" s="1" t="s">
        <v>0</v>
      </c>
      <c r="B7" s="15"/>
      <c r="C7" s="15" t="s">
        <v>18</v>
      </c>
      <c r="D7" s="16" t="s">
        <v>19</v>
      </c>
      <c r="E7" s="16" t="s">
        <v>2</v>
      </c>
      <c r="F7" s="16" t="s">
        <v>20</v>
      </c>
      <c r="G7" s="16" t="s">
        <v>21</v>
      </c>
      <c r="H7" s="16" t="s">
        <v>4</v>
      </c>
      <c r="I7" s="16" t="s">
        <v>22</v>
      </c>
      <c r="J7" s="16" t="s">
        <v>5</v>
      </c>
      <c r="K7" s="16" t="s">
        <v>6</v>
      </c>
      <c r="L7" s="17"/>
      <c r="M7" s="18"/>
    </row>
    <row r="8" spans="1:13" s="19" customFormat="1" x14ac:dyDescent="0.25">
      <c r="A8" s="1" t="s">
        <v>8</v>
      </c>
      <c r="B8" s="13"/>
      <c r="C8" s="20"/>
      <c r="D8" s="13" t="s">
        <v>23</v>
      </c>
      <c r="E8" s="13" t="s">
        <v>24</v>
      </c>
      <c r="F8" s="14" t="s">
        <v>25</v>
      </c>
      <c r="G8" s="14">
        <v>5.1929999999999996</v>
      </c>
      <c r="H8" s="14">
        <v>2025</v>
      </c>
      <c r="I8" s="14" t="s">
        <v>26</v>
      </c>
      <c r="J8" s="13" t="s">
        <v>27</v>
      </c>
      <c r="K8" s="21" t="s">
        <v>28</v>
      </c>
      <c r="L8" s="22">
        <v>340347127.5</v>
      </c>
      <c r="M8" s="18"/>
    </row>
    <row r="9" spans="1:13" s="19" customFormat="1" x14ac:dyDescent="0.25">
      <c r="A9" s="1" t="s">
        <v>8</v>
      </c>
      <c r="B9" s="13"/>
      <c r="C9" s="20"/>
      <c r="D9" s="13" t="s">
        <v>29</v>
      </c>
      <c r="E9" s="13" t="s">
        <v>24</v>
      </c>
      <c r="F9" s="14" t="s">
        <v>25</v>
      </c>
      <c r="G9" s="14">
        <v>7790</v>
      </c>
      <c r="H9" s="14">
        <v>2025</v>
      </c>
      <c r="I9" s="14" t="s">
        <v>30</v>
      </c>
      <c r="J9" s="13" t="s">
        <v>31</v>
      </c>
      <c r="K9" s="21" t="s">
        <v>32</v>
      </c>
      <c r="L9" s="22">
        <v>297893425</v>
      </c>
      <c r="M9" s="18"/>
    </row>
    <row r="10" spans="1:13" s="19" customFormat="1" x14ac:dyDescent="0.25">
      <c r="A10" s="1" t="s">
        <v>8</v>
      </c>
      <c r="B10" s="13"/>
      <c r="C10" s="20"/>
      <c r="D10" s="13" t="s">
        <v>29</v>
      </c>
      <c r="E10" s="13" t="s">
        <v>24</v>
      </c>
      <c r="F10" s="14" t="s">
        <v>25</v>
      </c>
      <c r="G10" s="14">
        <v>7790</v>
      </c>
      <c r="H10" s="14">
        <v>2025</v>
      </c>
      <c r="I10" s="14" t="s">
        <v>33</v>
      </c>
      <c r="J10" s="13" t="s">
        <v>34</v>
      </c>
      <c r="K10" s="21" t="s">
        <v>35</v>
      </c>
      <c r="L10" s="22">
        <v>297893425</v>
      </c>
      <c r="M10" s="18"/>
    </row>
    <row r="11" spans="1:13" s="19" customFormat="1" x14ac:dyDescent="0.25">
      <c r="A11" s="1" t="s">
        <v>8</v>
      </c>
      <c r="B11" s="13"/>
      <c r="C11" s="20"/>
      <c r="D11" s="13" t="s">
        <v>29</v>
      </c>
      <c r="E11" s="13" t="s">
        <v>24</v>
      </c>
      <c r="F11" s="14" t="s">
        <v>25</v>
      </c>
      <c r="G11" s="14">
        <v>7790</v>
      </c>
      <c r="H11" s="14">
        <v>2025</v>
      </c>
      <c r="I11" s="14" t="s">
        <v>36</v>
      </c>
      <c r="J11" s="13" t="s">
        <v>37</v>
      </c>
      <c r="K11" s="21" t="s">
        <v>38</v>
      </c>
      <c r="L11" s="22">
        <v>297893425</v>
      </c>
      <c r="M11" s="18"/>
    </row>
    <row r="12" spans="1:13" s="19" customFormat="1" x14ac:dyDescent="0.25">
      <c r="A12" s="1" t="s">
        <v>8</v>
      </c>
      <c r="B12" s="13"/>
      <c r="C12" s="20"/>
      <c r="D12" s="13" t="s">
        <v>39</v>
      </c>
      <c r="E12" s="13" t="s">
        <v>24</v>
      </c>
      <c r="F12" s="14" t="s">
        <v>25</v>
      </c>
      <c r="G12" s="14">
        <v>7790</v>
      </c>
      <c r="H12" s="14">
        <v>2025</v>
      </c>
      <c r="I12" s="14" t="s">
        <v>40</v>
      </c>
      <c r="J12" s="13" t="s">
        <v>41</v>
      </c>
      <c r="K12" s="21" t="s">
        <v>42</v>
      </c>
      <c r="L12" s="22">
        <v>369152766</v>
      </c>
      <c r="M12" s="18"/>
    </row>
    <row r="13" spans="1:13" s="19" customFormat="1" x14ac:dyDescent="0.25">
      <c r="A13" s="1" t="s">
        <v>8</v>
      </c>
      <c r="B13" s="13"/>
      <c r="C13" s="20"/>
      <c r="D13" s="13" t="s">
        <v>39</v>
      </c>
      <c r="E13" s="13" t="s">
        <v>24</v>
      </c>
      <c r="F13" s="14" t="s">
        <v>25</v>
      </c>
      <c r="G13" s="14">
        <v>7790</v>
      </c>
      <c r="H13" s="14">
        <v>2025</v>
      </c>
      <c r="I13" s="14" t="s">
        <v>43</v>
      </c>
      <c r="J13" s="13" t="s">
        <v>44</v>
      </c>
      <c r="K13" s="21" t="s">
        <v>45</v>
      </c>
      <c r="L13" s="22">
        <v>369152766</v>
      </c>
      <c r="M13" s="18"/>
    </row>
    <row r="14" spans="1:13" s="19" customFormat="1" x14ac:dyDescent="0.25">
      <c r="A14" s="1" t="s">
        <v>8</v>
      </c>
      <c r="B14" s="13"/>
      <c r="C14" s="20"/>
      <c r="D14" s="13" t="s">
        <v>23</v>
      </c>
      <c r="E14" s="13" t="s">
        <v>24</v>
      </c>
      <c r="F14" s="14" t="s">
        <v>25</v>
      </c>
      <c r="G14" s="14">
        <v>7790</v>
      </c>
      <c r="H14" s="14">
        <v>2025</v>
      </c>
      <c r="I14" s="14" t="s">
        <v>46</v>
      </c>
      <c r="J14" s="13" t="s">
        <v>47</v>
      </c>
      <c r="K14" s="21" t="s">
        <v>48</v>
      </c>
      <c r="L14" s="22">
        <v>340347127.5</v>
      </c>
      <c r="M14" s="18"/>
    </row>
    <row r="15" spans="1:13" s="19" customFormat="1" x14ac:dyDescent="0.25">
      <c r="A15" s="1" t="s">
        <v>8</v>
      </c>
      <c r="B15" s="13"/>
      <c r="C15" s="20"/>
      <c r="D15" s="13" t="s">
        <v>49</v>
      </c>
      <c r="E15" s="13" t="s">
        <v>50</v>
      </c>
      <c r="F15" s="14"/>
      <c r="G15" s="14"/>
      <c r="H15" s="14"/>
      <c r="I15" s="14" t="s">
        <v>51</v>
      </c>
      <c r="J15" s="13" t="s">
        <v>52</v>
      </c>
      <c r="K15" s="21"/>
      <c r="L15" s="22">
        <v>397879534.02400005</v>
      </c>
      <c r="M15" s="18"/>
    </row>
    <row r="16" spans="1:13" s="19" customFormat="1" x14ac:dyDescent="0.25">
      <c r="A16" s="1" t="s">
        <v>8</v>
      </c>
      <c r="B16" s="13"/>
      <c r="C16" s="20"/>
      <c r="D16" s="13" t="s">
        <v>49</v>
      </c>
      <c r="E16" s="13" t="s">
        <v>50</v>
      </c>
      <c r="F16" s="14"/>
      <c r="G16" s="14"/>
      <c r="H16" s="14"/>
      <c r="I16" s="14" t="s">
        <v>53</v>
      </c>
      <c r="J16" s="13" t="s">
        <v>54</v>
      </c>
      <c r="K16" s="21"/>
      <c r="L16" s="22">
        <v>397879534.02400005</v>
      </c>
      <c r="M16" s="18"/>
    </row>
    <row r="17" spans="1:13" s="19" customFormat="1" x14ac:dyDescent="0.25">
      <c r="A17" s="1" t="s">
        <v>8</v>
      </c>
      <c r="B17" s="13"/>
      <c r="C17" s="20"/>
      <c r="D17" s="13" t="s">
        <v>49</v>
      </c>
      <c r="E17" s="13" t="s">
        <v>50</v>
      </c>
      <c r="F17" s="14"/>
      <c r="G17" s="14"/>
      <c r="H17" s="14"/>
      <c r="I17" s="14" t="s">
        <v>55</v>
      </c>
      <c r="J17" s="13" t="s">
        <v>56</v>
      </c>
      <c r="K17" s="21"/>
      <c r="L17" s="22">
        <v>397879534.02400005</v>
      </c>
      <c r="M17" s="18"/>
    </row>
    <row r="18" spans="1:13" s="19" customFormat="1" x14ac:dyDescent="0.25">
      <c r="A18" s="1" t="s">
        <v>8</v>
      </c>
      <c r="B18" s="13"/>
      <c r="C18" s="20"/>
      <c r="D18" s="13" t="s">
        <v>57</v>
      </c>
      <c r="E18" s="13" t="s">
        <v>57</v>
      </c>
      <c r="F18" s="14"/>
      <c r="G18" s="14"/>
      <c r="H18" s="14"/>
      <c r="I18" s="14" t="s">
        <v>58</v>
      </c>
      <c r="J18" s="13" t="s">
        <v>59</v>
      </c>
      <c r="K18" s="21"/>
      <c r="L18" s="22">
        <v>363145485.82200003</v>
      </c>
      <c r="M18" s="18"/>
    </row>
    <row r="19" spans="1:13" x14ac:dyDescent="0.25">
      <c r="A19" s="23"/>
      <c r="B19" s="24"/>
      <c r="C19" s="25"/>
      <c r="D19" s="24"/>
      <c r="E19" s="24"/>
      <c r="F19" s="26"/>
      <c r="G19" s="26"/>
      <c r="H19" s="26"/>
      <c r="I19" s="26"/>
      <c r="J19" s="27"/>
      <c r="K19" s="45" t="s">
        <v>77</v>
      </c>
      <c r="L19" s="46">
        <f>SUM(L2:L18)</f>
        <v>4904743012.6639996</v>
      </c>
    </row>
    <row r="20" spans="1:13" x14ac:dyDescent="0.25">
      <c r="M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314CA-AA25-428D-B988-C1DFB90B2D03}">
  <dimension ref="A1:D40"/>
  <sheetViews>
    <sheetView tabSelected="1" topLeftCell="A4" workbookViewId="0">
      <selection activeCell="D32" sqref="D32"/>
    </sheetView>
  </sheetViews>
  <sheetFormatPr baseColWidth="10" defaultColWidth="11.42578125" defaultRowHeight="15" x14ac:dyDescent="0.25"/>
  <cols>
    <col min="1" max="1" width="34" bestFit="1" customWidth="1"/>
    <col min="2" max="2" width="31" customWidth="1"/>
    <col min="4" max="4" width="27" bestFit="1" customWidth="1"/>
  </cols>
  <sheetData>
    <row r="1" spans="1:2" hidden="1" x14ac:dyDescent="0.25"/>
    <row r="2" spans="1:2" hidden="1" x14ac:dyDescent="0.25">
      <c r="A2" s="60">
        <v>2026</v>
      </c>
      <c r="B2" s="61"/>
    </row>
    <row r="3" spans="1:2" hidden="1" x14ac:dyDescent="0.25">
      <c r="A3" s="62" t="s">
        <v>60</v>
      </c>
      <c r="B3" s="63"/>
    </row>
    <row r="7" spans="1:2" ht="30.75" customHeight="1" x14ac:dyDescent="0.25">
      <c r="A7" s="64" t="s">
        <v>61</v>
      </c>
      <c r="B7" s="65"/>
    </row>
    <row r="8" spans="1:2" ht="15" customHeight="1" x14ac:dyDescent="0.25">
      <c r="A8" s="31"/>
      <c r="B8" s="31"/>
    </row>
    <row r="9" spans="1:2" x14ac:dyDescent="0.25">
      <c r="A9" s="32" t="s">
        <v>62</v>
      </c>
      <c r="B9" s="33">
        <v>2202223000658</v>
      </c>
    </row>
    <row r="10" spans="1:2" x14ac:dyDescent="0.25">
      <c r="A10" s="51" t="s">
        <v>63</v>
      </c>
      <c r="B10" s="52"/>
    </row>
    <row r="11" spans="1:2" x14ac:dyDescent="0.25">
      <c r="A11" s="32" t="s">
        <v>64</v>
      </c>
      <c r="B11" s="32"/>
    </row>
    <row r="12" spans="1:2" x14ac:dyDescent="0.25">
      <c r="A12" s="34" t="s">
        <v>64</v>
      </c>
      <c r="B12" s="49">
        <v>46096</v>
      </c>
    </row>
    <row r="13" spans="1:2" x14ac:dyDescent="0.25">
      <c r="A13" s="34" t="s">
        <v>65</v>
      </c>
      <c r="B13" s="50">
        <v>46234</v>
      </c>
    </row>
    <row r="14" spans="1:2" x14ac:dyDescent="0.25">
      <c r="A14" s="34" t="s">
        <v>66</v>
      </c>
      <c r="B14" s="35">
        <f>+B13-B12+1</f>
        <v>139</v>
      </c>
    </row>
    <row r="15" spans="1:2" x14ac:dyDescent="0.25">
      <c r="A15" s="32" t="s">
        <v>67</v>
      </c>
      <c r="B15" s="32" t="s">
        <v>68</v>
      </c>
    </row>
    <row r="16" spans="1:2" ht="15.75" x14ac:dyDescent="0.25">
      <c r="A16" s="36" t="s">
        <v>78</v>
      </c>
      <c r="B16" s="37">
        <v>4904743012.6639996</v>
      </c>
    </row>
    <row r="17" spans="1:4" x14ac:dyDescent="0.25">
      <c r="A17" s="31"/>
      <c r="B17" s="38"/>
    </row>
    <row r="18" spans="1:4" x14ac:dyDescent="0.25">
      <c r="A18" s="51" t="s">
        <v>69</v>
      </c>
      <c r="B18" s="52"/>
    </row>
    <row r="19" spans="1:4" ht="15.75" x14ac:dyDescent="0.25">
      <c r="A19" s="39" t="s">
        <v>70</v>
      </c>
      <c r="B19" s="40">
        <v>4904743012.6639996</v>
      </c>
    </row>
    <row r="20" spans="1:4" ht="15.75" x14ac:dyDescent="0.25">
      <c r="A20" s="39" t="s">
        <v>71</v>
      </c>
      <c r="B20" s="41">
        <v>5.104358248577574</v>
      </c>
    </row>
    <row r="21" spans="1:4" ht="15.75" x14ac:dyDescent="0.25">
      <c r="A21" s="39" t="s">
        <v>72</v>
      </c>
      <c r="B21" s="37">
        <f>+(B19*B20/1000)/365*B14</f>
        <v>9534092.0495463405</v>
      </c>
      <c r="D21" s="47"/>
    </row>
    <row r="22" spans="1:4" ht="15.75" x14ac:dyDescent="0.25">
      <c r="A22" s="39" t="s">
        <v>73</v>
      </c>
      <c r="B22" s="37">
        <f>+B21*19%</f>
        <v>1811477.4894138046</v>
      </c>
      <c r="D22" s="47"/>
    </row>
    <row r="23" spans="1:4" x14ac:dyDescent="0.25">
      <c r="A23" s="32" t="s">
        <v>74</v>
      </c>
      <c r="B23" s="42">
        <f>(B21+B22)</f>
        <v>11345569.538960146</v>
      </c>
      <c r="D23" s="47"/>
    </row>
    <row r="24" spans="1:4" x14ac:dyDescent="0.25">
      <c r="A24" s="43">
        <f>+ROUND(B23,0)</f>
        <v>11345570</v>
      </c>
      <c r="B24" s="31"/>
      <c r="D24" s="47"/>
    </row>
    <row r="25" spans="1:4" x14ac:dyDescent="0.25">
      <c r="A25" s="51" t="s">
        <v>75</v>
      </c>
      <c r="B25" s="52"/>
      <c r="D25" s="48"/>
    </row>
    <row r="26" spans="1:4" ht="15.75" x14ac:dyDescent="0.25">
      <c r="A26" s="39" t="s">
        <v>70</v>
      </c>
      <c r="B26" s="40">
        <v>4904743012.6639996</v>
      </c>
    </row>
    <row r="27" spans="1:4" ht="15.75" x14ac:dyDescent="0.25">
      <c r="A27" s="39" t="s">
        <v>71</v>
      </c>
      <c r="B27" s="44">
        <v>5.104358248577574</v>
      </c>
    </row>
    <row r="28" spans="1:4" ht="15.75" x14ac:dyDescent="0.25">
      <c r="A28" s="39" t="s">
        <v>72</v>
      </c>
      <c r="B28" s="37">
        <f>ROUND((B26*B27/1000)/365*B14,0)</f>
        <v>9534092</v>
      </c>
      <c r="D28" s="48"/>
    </row>
    <row r="29" spans="1:4" ht="15.75" x14ac:dyDescent="0.25">
      <c r="A29" s="39" t="s">
        <v>73</v>
      </c>
      <c r="B29" s="37">
        <f>+ROUND(B28*19%,0)</f>
        <v>1811477</v>
      </c>
    </row>
    <row r="30" spans="1:4" x14ac:dyDescent="0.25">
      <c r="A30" s="32" t="s">
        <v>74</v>
      </c>
      <c r="B30" s="42">
        <f>+B28+B29</f>
        <v>11345569</v>
      </c>
    </row>
    <row r="31" spans="1:4" ht="14.45" customHeight="1" x14ac:dyDescent="0.25">
      <c r="A31" s="53" t="s">
        <v>79</v>
      </c>
      <c r="B31" s="54"/>
    </row>
    <row r="32" spans="1:4" ht="14.45" customHeight="1" x14ac:dyDescent="0.25">
      <c r="A32" s="55"/>
      <c r="B32" s="56"/>
    </row>
    <row r="33" spans="1:2" ht="14.45" customHeight="1" x14ac:dyDescent="0.25">
      <c r="A33" s="55"/>
      <c r="B33" s="56"/>
    </row>
    <row r="34" spans="1:2" ht="14.45" customHeight="1" x14ac:dyDescent="0.25">
      <c r="A34" s="55"/>
      <c r="B34" s="56"/>
    </row>
    <row r="35" spans="1:2" ht="31.5" customHeight="1" x14ac:dyDescent="0.25">
      <c r="A35" s="57"/>
      <c r="B35" s="58"/>
    </row>
    <row r="36" spans="1:2" ht="14.45" customHeight="1" x14ac:dyDescent="0.25">
      <c r="A36" s="59" t="s">
        <v>76</v>
      </c>
      <c r="B36" s="54"/>
    </row>
    <row r="37" spans="1:2" ht="14.45" customHeight="1" x14ac:dyDescent="0.25">
      <c r="A37" s="55"/>
      <c r="B37" s="56"/>
    </row>
    <row r="38" spans="1:2" ht="14.45" customHeight="1" x14ac:dyDescent="0.25">
      <c r="A38" s="55"/>
      <c r="B38" s="56"/>
    </row>
    <row r="39" spans="1:2" ht="14.45" customHeight="1" x14ac:dyDescent="0.25">
      <c r="A39" s="55"/>
      <c r="B39" s="56"/>
    </row>
    <row r="40" spans="1:2" ht="42" customHeight="1" x14ac:dyDescent="0.25">
      <c r="A40" s="57"/>
      <c r="B40" s="58"/>
    </row>
  </sheetData>
  <mergeCells count="8">
    <mergeCell ref="A25:B25"/>
    <mergeCell ref="A31:B35"/>
    <mergeCell ref="A36:B40"/>
    <mergeCell ref="A2:B2"/>
    <mergeCell ref="A3:B3"/>
    <mergeCell ref="A7:B7"/>
    <mergeCell ref="A10:B10"/>
    <mergeCell ref="A18:B1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cc6c66d-ffb2-469f-9385-cda840e57836}" enabled="0" method="" siteId="{5cc6c66d-ffb2-469f-9385-cda840e5783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Pendiente incluir</vt:lpstr>
      <vt:lpstr>SIMULADOR VIGENCIA 2026 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Cáceres, Diana Isabel</dc:creator>
  <cp:lastModifiedBy>Torres Molina,Julian David</cp:lastModifiedBy>
  <dcterms:created xsi:type="dcterms:W3CDTF">2025-12-23T01:34:33Z</dcterms:created>
  <dcterms:modified xsi:type="dcterms:W3CDTF">2026-01-21T13:27:39Z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2025-12-23T01:56:23Z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735ff208-f939-4a0f-a480-c1f258e23c54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