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ramirez\Videos\FAC. DILOS\ADICIONES\ADICIÓN ÚLTIMQ\GRUPO 1\ANEXOS GENERALES\"/>
    </mc:Choice>
  </mc:AlternateContent>
  <xr:revisionPtr revIDLastSave="0" documentId="13_ncr:1_{2D400CF3-2DC4-4A6C-A64F-DF8F3D04C63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VIGENCIA 2026" sheetId="3" r:id="rId1"/>
    <sheet name="RELACIÓN DE BIENES 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3" l="1"/>
  <c r="C58" i="3"/>
  <c r="C30" i="3" l="1"/>
  <c r="C37" i="3" s="1"/>
  <c r="C44" i="3" s="1"/>
  <c r="C11" i="3"/>
  <c r="C51" i="3" l="1"/>
  <c r="C53" i="3" s="1"/>
  <c r="C46" i="3"/>
  <c r="C54" i="3"/>
  <c r="C55" i="3" s="1"/>
  <c r="C39" i="3"/>
  <c r="C40" i="3" s="1"/>
  <c r="C41" i="3" s="1"/>
  <c r="C32" i="3"/>
  <c r="C47" i="3" l="1"/>
  <c r="C48" i="3" s="1"/>
  <c r="B49" i="3" s="1"/>
  <c r="C33" i="3"/>
  <c r="C34" i="3" s="1"/>
  <c r="B35" i="3" s="1"/>
  <c r="C60" i="3" l="1"/>
  <c r="N10" i="1"/>
  <c r="Q16" i="1"/>
</calcChain>
</file>

<file path=xl/sharedStrings.xml><?xml version="1.0" encoding="utf-8"?>
<sst xmlns="http://schemas.openxmlformats.org/spreadsheetml/2006/main" count="137" uniqueCount="95">
  <si>
    <t>DMEFA</t>
  </si>
  <si>
    <t>CAMIONETA</t>
  </si>
  <si>
    <t>NISSAN</t>
  </si>
  <si>
    <t>FRONTIER</t>
  </si>
  <si>
    <t xml:space="preserve">AMBULANCIA </t>
  </si>
  <si>
    <t>BLANCO</t>
  </si>
  <si>
    <t>OSM978</t>
  </si>
  <si>
    <t>QR25-493095H</t>
  </si>
  <si>
    <t>3N6AD35U2ZK454548</t>
  </si>
  <si>
    <t>CACOM 5</t>
  </si>
  <si>
    <t>OSM979</t>
  </si>
  <si>
    <t>QR25-493064H</t>
  </si>
  <si>
    <t>3N6AD35U9ZK454563</t>
  </si>
  <si>
    <t>CAMAN</t>
  </si>
  <si>
    <t>OSM980</t>
  </si>
  <si>
    <t>QR25-492719H</t>
  </si>
  <si>
    <t>3N6AD35U4ZK454499</t>
  </si>
  <si>
    <t>CACOM 4</t>
  </si>
  <si>
    <t>OSM981</t>
  </si>
  <si>
    <t>QR25-498326H</t>
  </si>
  <si>
    <t>3N6AD35U9ZK455972</t>
  </si>
  <si>
    <t>CACOM 3</t>
  </si>
  <si>
    <t>OSM982</t>
  </si>
  <si>
    <t>QR25-493079H</t>
  </si>
  <si>
    <t>3N6AD35U2ZK454582</t>
  </si>
  <si>
    <t>EMAVI</t>
  </si>
  <si>
    <t>OSM977</t>
  </si>
  <si>
    <t>QR25-482712H</t>
  </si>
  <si>
    <t>3N6AD35U7ZK452701</t>
  </si>
  <si>
    <t>UNIDAD LOGISTICA</t>
  </si>
  <si>
    <t>CLASE DE VEHICULO</t>
  </si>
  <si>
    <t>MARCA</t>
  </si>
  <si>
    <t>LINEA</t>
  </si>
  <si>
    <t>TIPO CARROCERIA</t>
  </si>
  <si>
    <t>COLOR</t>
  </si>
  <si>
    <t>CAPACIDAD PASAJEROS</t>
  </si>
  <si>
    <t>CILINDRADA</t>
  </si>
  <si>
    <t>MODELO</t>
  </si>
  <si>
    <t>PLACA PARTICULAR</t>
  </si>
  <si>
    <t>NUMERO DE MOTOR</t>
  </si>
  <si>
    <t>NUMERO DE CHASIS</t>
  </si>
  <si>
    <t xml:space="preserve">CAMILLA PRINCIPAL AMBULANCIA </t>
  </si>
  <si>
    <t>MONITOR DE SIGNOS VITALES AMBULANCIA</t>
  </si>
  <si>
    <t>DESFIBRILADOR EXTERNO AUTOMATICO AMBULANCIA</t>
  </si>
  <si>
    <t>SUCCIONADOR AMBULANCIA</t>
  </si>
  <si>
    <t xml:space="preserve">CAMILLA SECUNDARIA AMBULANCIA </t>
  </si>
  <si>
    <t>SILLA DE RUEDAS AMBULANCIA</t>
  </si>
  <si>
    <t>TENSIOMETRO ADULTO AMBULANCIA</t>
  </si>
  <si>
    <t>TENSIOMETRO PEDIATRICO AMBULANCIA</t>
  </si>
  <si>
    <t>FONENDOSCOPIO ADULTO AMBULANCIA</t>
  </si>
  <si>
    <t>FONENDOSCOPIO PEDIATRICO AMBULANCIA</t>
  </si>
  <si>
    <t xml:space="preserve">TANQUE DE OXIGENO PRINCIPAL AMBULANCIA </t>
  </si>
  <si>
    <t xml:space="preserve">TANQUE DE OXIGENO PORTATIL AMBULANCIA </t>
  </si>
  <si>
    <t>TOTAL</t>
  </si>
  <si>
    <t>VALOR</t>
  </si>
  <si>
    <t>VALOR EQUIPO MEDICO QUE CONTIENE CADA AMBULANCIA</t>
  </si>
  <si>
    <t xml:space="preserve">EQUIPOS MEDICOS DE CADA AMBULANCIA </t>
  </si>
  <si>
    <t>MINISTERIO DE DEFENSA NACIONAL</t>
  </si>
  <si>
    <t>Fuerza Aerea Colombiana Comando FAC</t>
  </si>
  <si>
    <t>POLIZA TRDM</t>
  </si>
  <si>
    <t>PERIODO DE COBERTURA</t>
  </si>
  <si>
    <t>Inicio vigencia</t>
  </si>
  <si>
    <t>VIGENCIA DESDE 00:00 horas del</t>
  </si>
  <si>
    <t>VIGENCIA HASTA 24:00 hora del</t>
  </si>
  <si>
    <t>Dias vigencia</t>
  </si>
  <si>
    <t>ITEM ASEGURADO</t>
  </si>
  <si>
    <t>VALOR ASEGURADO</t>
  </si>
  <si>
    <t>Edificios (no incluye terrenos)</t>
  </si>
  <si>
    <t>Equipo de Cómputo</t>
  </si>
  <si>
    <t>Equipo de Cómputo Móvil o Portátil</t>
  </si>
  <si>
    <t>Software Especializado</t>
  </si>
  <si>
    <t>Equipos de oficina</t>
  </si>
  <si>
    <t>Equipos de recreación y Deportes</t>
  </si>
  <si>
    <t>Equipo de Comunicación</t>
  </si>
  <si>
    <t>Equipo Audiovisual</t>
  </si>
  <si>
    <t>Equipos de bombeo</t>
  </si>
  <si>
    <t>Máquinas y equipos en general</t>
  </si>
  <si>
    <t>Faros, Boyas, Enfilaciones, Direccionales, y Balizas t</t>
  </si>
  <si>
    <t>Muebles y Enseres</t>
  </si>
  <si>
    <t>Otros Equipos eléctricos y electrónicos</t>
  </si>
  <si>
    <t>Herramientas y Accesorios</t>
  </si>
  <si>
    <t>CALCULO DE PRIMA COTIZACIÓN PARA ESTUDIO PREVIO</t>
  </si>
  <si>
    <t>TOTAL VALOR ASEGURADO</t>
  </si>
  <si>
    <t>TASA</t>
  </si>
  <si>
    <t>PRIMA</t>
  </si>
  <si>
    <t>IVA</t>
  </si>
  <si>
    <t>TOTAL PRIMA</t>
  </si>
  <si>
    <t>CALCULO PARA EXPEDICION DE LA POLIZA</t>
  </si>
  <si>
    <t xml:space="preserve">Equipos médicos </t>
  </si>
  <si>
    <r>
      <t xml:space="preserve">De conformidad con las condiciones del numeral 5.12 </t>
    </r>
    <r>
      <rPr>
        <b/>
        <i/>
        <sz val="12"/>
        <rFont val="Arial Narrow"/>
        <family val="2"/>
        <charset val="1"/>
      </rPr>
      <t xml:space="preserve">Adiciones y Prorrogas </t>
    </r>
    <r>
      <rPr>
        <i/>
        <sz val="12"/>
        <rFont val="Arial Narrow"/>
        <family val="2"/>
        <charset val="1"/>
      </rPr>
      <t xml:space="preserve">del Pliego Definitivo </t>
    </r>
    <r>
      <rPr>
        <sz val="12"/>
        <rFont val="Arial Narrow"/>
        <family val="2"/>
        <charset val="1"/>
      </rPr>
      <t>de la Licitación Pública N° 013-2022  la compañía acepta realizar la presente modificación al contrato en los términos de la cotización presentada, es decir, garantizando las coberturas, tasas, vigencias, deducibles  y clausulas  pactadas en los términos del contrato vigente</t>
    </r>
    <r>
      <rPr>
        <sz val="12"/>
        <color rgb="FF000000"/>
        <rFont val="Arial Narrow"/>
        <family val="2"/>
        <charset val="1"/>
      </rPr>
      <t>.</t>
    </r>
  </si>
  <si>
    <t>COTIZACIÓN DIFERENCIAL EN PRIMA</t>
  </si>
  <si>
    <t>TOTAL DIFERENCIA PRIMA</t>
  </si>
  <si>
    <t>CALCULO DE PRIMA DIFERENCIAL EN TASA</t>
  </si>
  <si>
    <t>PRIMA NETA</t>
  </si>
  <si>
    <t>Valor cotizado de acuerdo a correo electrónico de fecha 10/03/2026, emitido por Aseguradora MAPFRE Seguros de Colombia, para un valor de prima de $203.001,00 (IVA INCLUIDO) el cual fue redondeado a través de aproximación aritmética al número entero más cercano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</si>
</sst>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* #,##0_);_(* \(#,##0\);_(* &quot;-&quot;??_);_(@_)"/>
    <numFmt numFmtId="166" formatCode="_-&quot;$&quot;* #,##0_-;\-&quot;$&quot;* #,##0_-;_-&quot;$&quot;* &quot;-&quot;??_-;_-@_-"/>
    <numFmt numFmtId="167" formatCode="[$$-240A]\ #,##0.00"/>
    <numFmt numFmtId="168" formatCode="_-&quot;$&quot;\ * #,##0.00_-;\-&quot;$&quot;\ * #,##0.00_-;_-&quot;$&quot;\ * &quot;-&quot;_-;_-@_-"/>
    <numFmt numFmtId="169" formatCode="0.0000000000000000"/>
    <numFmt numFmtId="170" formatCode="0.000000000000000"/>
    <numFmt numFmtId="171" formatCode="[$$-240A]\ #,##0"/>
    <numFmt numFmtId="172" formatCode="0.00000000000000"/>
    <numFmt numFmtId="173" formatCode="_-&quot;$&quot;\ * #,##0_-;\-&quot;$&quot;\ * #,##0_-;_-&quot;$&quot;\ * &quot;-&quot;??_-;_-@_-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222222"/>
      <name val="Calibri"/>
      <family val="2"/>
    </font>
    <font>
      <b/>
      <sz val="11"/>
      <color rgb="FF000000"/>
      <name val="Calibri"/>
      <family val="2"/>
    </font>
    <font>
      <b/>
      <sz val="10"/>
      <color theme="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theme="0"/>
      <name val="Calibri"/>
      <family val="2"/>
    </font>
    <font>
      <sz val="12"/>
      <color rgb="FF000000"/>
      <name val="Calibri"/>
      <family val="2"/>
      <scheme val="minor"/>
    </font>
    <font>
      <sz val="12"/>
      <name val="Arial Narrow"/>
      <family val="2"/>
    </font>
    <font>
      <b/>
      <i/>
      <sz val="12"/>
      <name val="Arial Narrow"/>
      <family val="2"/>
      <charset val="1"/>
    </font>
    <font>
      <i/>
      <sz val="12"/>
      <name val="Arial Narrow"/>
      <family val="2"/>
      <charset val="1"/>
    </font>
    <font>
      <sz val="12"/>
      <name val="Arial Narrow"/>
      <family val="2"/>
      <charset val="1"/>
    </font>
    <font>
      <sz val="12"/>
      <color rgb="FF000000"/>
      <name val="Arial Narrow"/>
      <family val="2"/>
      <charset val="1"/>
    </font>
    <font>
      <b/>
      <sz val="12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b/>
      <sz val="12"/>
      <color rgb="FFFFFF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2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1" xfId="0" applyBorder="1"/>
    <xf numFmtId="44" fontId="0" fillId="0" borderId="7" xfId="0" applyNumberFormat="1" applyBorder="1"/>
    <xf numFmtId="0" fontId="0" fillId="0" borderId="8" xfId="0" applyBorder="1"/>
    <xf numFmtId="44" fontId="0" fillId="0" borderId="9" xfId="0" applyNumberFormat="1" applyBorder="1"/>
    <xf numFmtId="0" fontId="1" fillId="0" borderId="10" xfId="0" applyFont="1" applyBorder="1"/>
    <xf numFmtId="44" fontId="1" fillId="0" borderId="11" xfId="0" applyNumberFormat="1" applyFont="1" applyBorder="1"/>
    <xf numFmtId="0" fontId="0" fillId="0" borderId="12" xfId="0" applyBorder="1"/>
    <xf numFmtId="44" fontId="0" fillId="0" borderId="13" xfId="0" applyNumberForma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4" fontId="2" fillId="0" borderId="2" xfId="3" applyFont="1" applyBorder="1" applyAlignment="1">
      <alignment horizontal="center" vertical="center"/>
    </xf>
    <xf numFmtId="44" fontId="2" fillId="0" borderId="6" xfId="3" applyFont="1" applyBorder="1" applyAlignment="1">
      <alignment horizontal="center" vertical="center"/>
    </xf>
    <xf numFmtId="44" fontId="1" fillId="0" borderId="0" xfId="3" applyFont="1"/>
    <xf numFmtId="0" fontId="1" fillId="0" borderId="2" xfId="0" applyFont="1" applyBorder="1" applyAlignment="1">
      <alignment horizontal="center"/>
    </xf>
    <xf numFmtId="0" fontId="0" fillId="0" borderId="2" xfId="0" applyBorder="1"/>
    <xf numFmtId="0" fontId="9" fillId="4" borderId="2" xfId="0" applyFont="1" applyFill="1" applyBorder="1" applyAlignment="1">
      <alignment horizontal="center" vertical="center"/>
    </xf>
    <xf numFmtId="1" fontId="9" fillId="4" borderId="2" xfId="0" applyNumberFormat="1" applyFont="1" applyFill="1" applyBorder="1" applyAlignment="1">
      <alignment horizontal="center" vertical="center"/>
    </xf>
    <xf numFmtId="14" fontId="0" fillId="0" borderId="2" xfId="0" applyNumberFormat="1" applyBorder="1"/>
    <xf numFmtId="165" fontId="0" fillId="0" borderId="2" xfId="2" applyNumberFormat="1" applyFont="1" applyBorder="1"/>
    <xf numFmtId="166" fontId="0" fillId="0" borderId="2" xfId="3" applyNumberFormat="1" applyFont="1" applyBorder="1"/>
    <xf numFmtId="44" fontId="0" fillId="0" borderId="2" xfId="3" applyFont="1" applyBorder="1"/>
    <xf numFmtId="0" fontId="10" fillId="0" borderId="2" xfId="0" applyFont="1" applyBorder="1" applyAlignment="1">
      <alignment horizontal="left" vertical="center" indent="1"/>
    </xf>
    <xf numFmtId="167" fontId="10" fillId="0" borderId="2" xfId="4" applyNumberFormat="1" applyFont="1" applyFill="1" applyBorder="1" applyAlignment="1">
      <alignment horizontal="right" indent="2"/>
    </xf>
    <xf numFmtId="167" fontId="11" fillId="0" borderId="2" xfId="4" applyNumberFormat="1" applyFont="1" applyFill="1" applyBorder="1" applyAlignment="1">
      <alignment horizontal="right" vertical="center"/>
    </xf>
    <xf numFmtId="167" fontId="12" fillId="4" borderId="2" xfId="0" applyNumberFormat="1" applyFont="1" applyFill="1" applyBorder="1" applyAlignment="1">
      <alignment horizontal="center" vertical="center"/>
    </xf>
    <xf numFmtId="168" fontId="6" fillId="0" borderId="2" xfId="0" applyNumberFormat="1" applyFont="1" applyBorder="1"/>
    <xf numFmtId="167" fontId="10" fillId="0" borderId="2" xfId="4" applyNumberFormat="1" applyFont="1" applyFill="1" applyBorder="1" applyAlignment="1">
      <alignment indent="2"/>
    </xf>
    <xf numFmtId="167" fontId="11" fillId="0" borderId="2" xfId="4" applyNumberFormat="1" applyFont="1" applyFill="1" applyBorder="1" applyAlignment="1"/>
    <xf numFmtId="169" fontId="13" fillId="0" borderId="0" xfId="0" applyNumberFormat="1" applyFont="1"/>
    <xf numFmtId="170" fontId="0" fillId="0" borderId="0" xfId="0" applyNumberFormat="1"/>
    <xf numFmtId="171" fontId="0" fillId="0" borderId="0" xfId="0" applyNumberFormat="1"/>
    <xf numFmtId="44" fontId="0" fillId="0" borderId="0" xfId="3" applyFont="1"/>
    <xf numFmtId="44" fontId="0" fillId="0" borderId="0" xfId="0" applyNumberFormat="1"/>
    <xf numFmtId="168" fontId="19" fillId="5" borderId="14" xfId="0" applyNumberFormat="1" applyFont="1" applyFill="1" applyBorder="1" applyAlignment="1">
      <alignment vertical="center"/>
    </xf>
    <xf numFmtId="0" fontId="20" fillId="6" borderId="21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left" vertical="center" indent="1"/>
    </xf>
    <xf numFmtId="0" fontId="10" fillId="0" borderId="21" xfId="0" applyFont="1" applyBorder="1" applyAlignment="1">
      <alignment horizontal="left" vertical="center" indent="1"/>
    </xf>
    <xf numFmtId="172" fontId="0" fillId="0" borderId="2" xfId="0" applyNumberFormat="1" applyBorder="1"/>
    <xf numFmtId="167" fontId="11" fillId="0" borderId="21" xfId="4" applyNumberFormat="1" applyFont="1" applyFill="1" applyBorder="1" applyAlignment="1">
      <alignment horizontal="right" vertical="center"/>
    </xf>
    <xf numFmtId="167" fontId="21" fillId="6" borderId="21" xfId="0" applyNumberFormat="1" applyFont="1" applyFill="1" applyBorder="1" applyAlignment="1">
      <alignment horizontal="center" vertical="center"/>
    </xf>
    <xf numFmtId="168" fontId="6" fillId="0" borderId="0" xfId="0" applyNumberFormat="1" applyFont="1"/>
    <xf numFmtId="167" fontId="10" fillId="0" borderId="21" xfId="4" applyNumberFormat="1" applyFont="1" applyFill="1" applyBorder="1" applyAlignment="1">
      <alignment indent="2"/>
    </xf>
    <xf numFmtId="0" fontId="22" fillId="7" borderId="0" xfId="0" applyFont="1" applyFill="1" applyAlignment="1">
      <alignment horizontal="center" vertical="center"/>
    </xf>
    <xf numFmtId="168" fontId="19" fillId="5" borderId="0" xfId="0" applyNumberFormat="1" applyFont="1" applyFill="1" applyAlignment="1">
      <alignment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4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173" fontId="22" fillId="7" borderId="25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top" wrapText="1"/>
    </xf>
    <xf numFmtId="0" fontId="14" fillId="0" borderId="16" xfId="0" applyFont="1" applyBorder="1" applyAlignment="1">
      <alignment horizontal="center" vertical="top" wrapText="1"/>
    </xf>
    <xf numFmtId="0" fontId="14" fillId="0" borderId="17" xfId="0" applyFont="1" applyBorder="1" applyAlignment="1">
      <alignment horizontal="center" vertical="top" wrapText="1"/>
    </xf>
    <xf numFmtId="0" fontId="14" fillId="0" borderId="18" xfId="0" applyFont="1" applyBorder="1" applyAlignment="1">
      <alignment horizontal="center" vertical="top" wrapText="1"/>
    </xf>
    <xf numFmtId="0" fontId="14" fillId="0" borderId="19" xfId="0" applyFont="1" applyBorder="1" applyAlignment="1">
      <alignment horizontal="center" vertical="top" wrapText="1"/>
    </xf>
    <xf numFmtId="0" fontId="14" fillId="0" borderId="20" xfId="0" applyFont="1" applyBorder="1" applyAlignment="1">
      <alignment horizontal="center" vertical="top" wrapText="1"/>
    </xf>
    <xf numFmtId="0" fontId="20" fillId="6" borderId="21" xfId="0" applyFont="1" applyFill="1" applyBorder="1" applyAlignment="1">
      <alignment horizontal="center" vertical="center"/>
    </xf>
    <xf numFmtId="0" fontId="20" fillId="6" borderId="22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</cellXfs>
  <cellStyles count="6">
    <cellStyle name="Millares" xfId="2" builtinId="3"/>
    <cellStyle name="Millares 10" xfId="5" xr:uid="{1DFB9510-5A7C-4730-A10D-92DC6340AAE6}"/>
    <cellStyle name="Moneda" xfId="3" builtinId="4"/>
    <cellStyle name="Moneda [0]" xfId="4" builtinId="7"/>
    <cellStyle name="Normal" xfId="0" builtinId="0"/>
    <cellStyle name="Normal_Hoja1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9D4C1-595B-48A8-80AF-B2BB72F89AA5}">
  <dimension ref="B2:F72"/>
  <sheetViews>
    <sheetView tabSelected="1" topLeftCell="A52" workbookViewId="0">
      <selection activeCell="D65" sqref="D65"/>
    </sheetView>
  </sheetViews>
  <sheetFormatPr baseColWidth="10" defaultColWidth="11.453125" defaultRowHeight="14.5" x14ac:dyDescent="0.35"/>
  <cols>
    <col min="2" max="2" width="47" bestFit="1" customWidth="1"/>
    <col min="3" max="3" width="21.26953125" bestFit="1" customWidth="1"/>
    <col min="6" max="6" width="27.26953125" bestFit="1" customWidth="1"/>
  </cols>
  <sheetData>
    <row r="2" spans="2:3" x14ac:dyDescent="0.35">
      <c r="B2" s="58">
        <v>2026</v>
      </c>
      <c r="C2" s="58"/>
    </row>
    <row r="3" spans="2:3" x14ac:dyDescent="0.35">
      <c r="B3" s="59" t="s">
        <v>57</v>
      </c>
      <c r="C3" s="59"/>
    </row>
    <row r="4" spans="2:3" ht="30.75" customHeight="1" x14ac:dyDescent="0.35">
      <c r="B4" s="60" t="s">
        <v>58</v>
      </c>
      <c r="C4" s="60"/>
    </row>
    <row r="5" spans="2:3" ht="15" customHeight="1" x14ac:dyDescent="0.35">
      <c r="B5" s="24"/>
      <c r="C5" s="24"/>
    </row>
    <row r="6" spans="2:3" x14ac:dyDescent="0.35">
      <c r="B6" s="25" t="s">
        <v>59</v>
      </c>
      <c r="C6" s="26">
        <v>2202225000252</v>
      </c>
    </row>
    <row r="7" spans="2:3" x14ac:dyDescent="0.35">
      <c r="B7" s="61" t="s">
        <v>60</v>
      </c>
      <c r="C7" s="61"/>
    </row>
    <row r="8" spans="2:3" x14ac:dyDescent="0.35">
      <c r="B8" s="61" t="s">
        <v>61</v>
      </c>
      <c r="C8" s="61">
        <v>45007</v>
      </c>
    </row>
    <row r="9" spans="2:3" x14ac:dyDescent="0.35">
      <c r="B9" s="23" t="s">
        <v>62</v>
      </c>
      <c r="C9" s="27">
        <v>46023</v>
      </c>
    </row>
    <row r="10" spans="2:3" x14ac:dyDescent="0.35">
      <c r="B10" s="23" t="s">
        <v>63</v>
      </c>
      <c r="C10" s="27">
        <v>46234</v>
      </c>
    </row>
    <row r="11" spans="2:3" x14ac:dyDescent="0.35">
      <c r="B11" s="23" t="s">
        <v>64</v>
      </c>
      <c r="C11" s="28">
        <f>+C10-C9+1</f>
        <v>212</v>
      </c>
    </row>
    <row r="12" spans="2:3" x14ac:dyDescent="0.35">
      <c r="B12" s="25" t="s">
        <v>65</v>
      </c>
      <c r="C12" s="25" t="s">
        <v>66</v>
      </c>
    </row>
    <row r="13" spans="2:3" x14ac:dyDescent="0.35">
      <c r="B13" s="24" t="s">
        <v>67</v>
      </c>
      <c r="C13" s="29">
        <v>0</v>
      </c>
    </row>
    <row r="14" spans="2:3" x14ac:dyDescent="0.35">
      <c r="B14" s="24" t="s">
        <v>68</v>
      </c>
      <c r="C14" s="29">
        <v>0</v>
      </c>
    </row>
    <row r="15" spans="2:3" x14ac:dyDescent="0.35">
      <c r="B15" s="24" t="s">
        <v>69</v>
      </c>
      <c r="C15" s="29">
        <v>0</v>
      </c>
    </row>
    <row r="16" spans="2:3" x14ac:dyDescent="0.35">
      <c r="B16" s="24" t="s">
        <v>70</v>
      </c>
      <c r="C16" s="29">
        <v>0</v>
      </c>
    </row>
    <row r="17" spans="2:6" x14ac:dyDescent="0.35">
      <c r="B17" s="24" t="s">
        <v>71</v>
      </c>
      <c r="C17" s="29">
        <v>0</v>
      </c>
    </row>
    <row r="18" spans="2:6" x14ac:dyDescent="0.35">
      <c r="B18" s="24" t="s">
        <v>72</v>
      </c>
      <c r="C18" s="29">
        <v>0</v>
      </c>
    </row>
    <row r="19" spans="2:6" x14ac:dyDescent="0.35">
      <c r="B19" s="24" t="s">
        <v>73</v>
      </c>
      <c r="C19" s="29">
        <v>0</v>
      </c>
    </row>
    <row r="20" spans="2:6" x14ac:dyDescent="0.35">
      <c r="B20" s="24" t="s">
        <v>74</v>
      </c>
      <c r="C20" s="29">
        <v>0</v>
      </c>
    </row>
    <row r="21" spans="2:6" x14ac:dyDescent="0.35">
      <c r="B21" s="24" t="s">
        <v>88</v>
      </c>
      <c r="C21" s="30">
        <v>307926000</v>
      </c>
    </row>
    <row r="22" spans="2:6" x14ac:dyDescent="0.35">
      <c r="B22" s="24" t="s">
        <v>75</v>
      </c>
      <c r="C22" s="29">
        <v>0</v>
      </c>
    </row>
    <row r="23" spans="2:6" x14ac:dyDescent="0.35">
      <c r="B23" s="24" t="s">
        <v>76</v>
      </c>
      <c r="C23" s="29">
        <v>0</v>
      </c>
    </row>
    <row r="24" spans="2:6" x14ac:dyDescent="0.35">
      <c r="B24" s="24" t="s">
        <v>77</v>
      </c>
      <c r="C24" s="29">
        <v>0</v>
      </c>
    </row>
    <row r="25" spans="2:6" x14ac:dyDescent="0.35">
      <c r="B25" s="24" t="s">
        <v>78</v>
      </c>
      <c r="C25" s="29">
        <v>0</v>
      </c>
    </row>
    <row r="26" spans="2:6" x14ac:dyDescent="0.35">
      <c r="B26" s="24" t="s">
        <v>79</v>
      </c>
      <c r="C26" s="29">
        <v>0</v>
      </c>
    </row>
    <row r="27" spans="2:6" x14ac:dyDescent="0.35">
      <c r="B27" s="24" t="s">
        <v>80</v>
      </c>
      <c r="C27" s="29">
        <v>0</v>
      </c>
    </row>
    <row r="28" spans="2:6" x14ac:dyDescent="0.35">
      <c r="B28" s="24"/>
      <c r="C28" s="29"/>
    </row>
    <row r="29" spans="2:6" x14ac:dyDescent="0.35">
      <c r="B29" s="61" t="s">
        <v>81</v>
      </c>
      <c r="C29" s="61"/>
      <c r="F29" s="39"/>
    </row>
    <row r="30" spans="2:6" ht="15.5" x14ac:dyDescent="0.35">
      <c r="B30" s="31" t="s">
        <v>82</v>
      </c>
      <c r="C30" s="32">
        <f>SUM(C13:C27)</f>
        <v>307926000</v>
      </c>
    </row>
    <row r="31" spans="2:6" ht="15.5" x14ac:dyDescent="0.35">
      <c r="B31" s="31" t="s">
        <v>83</v>
      </c>
      <c r="C31" s="38">
        <v>4.0202844002274203</v>
      </c>
      <c r="F31" s="39"/>
    </row>
    <row r="32" spans="2:6" ht="15.5" x14ac:dyDescent="0.35">
      <c r="B32" s="31" t="s">
        <v>84</v>
      </c>
      <c r="C32" s="33">
        <f>+(C30*C31/1000)/365*C11</f>
        <v>719028.54787829833</v>
      </c>
      <c r="F32" s="40"/>
    </row>
    <row r="33" spans="2:6" ht="15.5" x14ac:dyDescent="0.35">
      <c r="B33" s="31" t="s">
        <v>85</v>
      </c>
      <c r="C33" s="33">
        <f>+C32*19%</f>
        <v>136615.4240968767</v>
      </c>
      <c r="F33" s="39"/>
    </row>
    <row r="34" spans="2:6" x14ac:dyDescent="0.35">
      <c r="B34" s="25" t="s">
        <v>86</v>
      </c>
      <c r="C34" s="34">
        <f>(C32+C33)</f>
        <v>855643.97197517497</v>
      </c>
    </row>
    <row r="35" spans="2:6" x14ac:dyDescent="0.35">
      <c r="B35" s="35">
        <f>+ROUND(C34,0)</f>
        <v>855644</v>
      </c>
      <c r="C35" s="24"/>
      <c r="F35" s="41"/>
    </row>
    <row r="36" spans="2:6" x14ac:dyDescent="0.35">
      <c r="B36" s="61" t="s">
        <v>87</v>
      </c>
      <c r="C36" s="61"/>
      <c r="F36" s="42"/>
    </row>
    <row r="37" spans="2:6" ht="15.5" x14ac:dyDescent="0.35">
      <c r="B37" s="31" t="s">
        <v>82</v>
      </c>
      <c r="C37" s="36">
        <f>+C30</f>
        <v>307926000</v>
      </c>
    </row>
    <row r="38" spans="2:6" ht="15.5" x14ac:dyDescent="0.35">
      <c r="B38" s="31" t="s">
        <v>83</v>
      </c>
      <c r="C38" s="38">
        <v>4.0202844002274203</v>
      </c>
    </row>
    <row r="39" spans="2:6" ht="15.5" x14ac:dyDescent="0.35">
      <c r="B39" s="31" t="s">
        <v>84</v>
      </c>
      <c r="C39" s="37">
        <f>C37*C38/1000/365*C11</f>
        <v>719028.54787829833</v>
      </c>
      <c r="F39" s="39"/>
    </row>
    <row r="40" spans="2:6" ht="15.5" x14ac:dyDescent="0.35">
      <c r="B40" s="31" t="s">
        <v>85</v>
      </c>
      <c r="C40" s="37">
        <f>C39*19%</f>
        <v>136615.4240968767</v>
      </c>
    </row>
    <row r="41" spans="2:6" x14ac:dyDescent="0.35">
      <c r="B41" s="25" t="s">
        <v>86</v>
      </c>
      <c r="C41" s="34">
        <f>ROUND(C39+C40,0)</f>
        <v>855644</v>
      </c>
    </row>
    <row r="43" spans="2:6" x14ac:dyDescent="0.35">
      <c r="B43" s="68" t="s">
        <v>92</v>
      </c>
      <c r="C43" s="69"/>
    </row>
    <row r="44" spans="2:6" ht="15.5" x14ac:dyDescent="0.35">
      <c r="B44" s="45" t="s">
        <v>82</v>
      </c>
      <c r="C44" s="36">
        <f>+C37</f>
        <v>307926000</v>
      </c>
    </row>
    <row r="45" spans="2:6" ht="15.5" x14ac:dyDescent="0.35">
      <c r="B45" s="46" t="s">
        <v>83</v>
      </c>
      <c r="C45" s="47">
        <v>4.9740972431338397</v>
      </c>
    </row>
    <row r="46" spans="2:6" ht="15.5" x14ac:dyDescent="0.35">
      <c r="B46" s="46" t="s">
        <v>84</v>
      </c>
      <c r="C46" s="48">
        <f>ROUND((C44*C45/1000)/365*C11,0)</f>
        <v>889618</v>
      </c>
    </row>
    <row r="47" spans="2:6" ht="15.5" x14ac:dyDescent="0.35">
      <c r="B47" s="46" t="s">
        <v>85</v>
      </c>
      <c r="C47" s="48">
        <f>ROUND(C46*19%,0)</f>
        <v>169027</v>
      </c>
    </row>
    <row r="48" spans="2:6" x14ac:dyDescent="0.35">
      <c r="B48" s="44" t="s">
        <v>86</v>
      </c>
      <c r="C48" s="49">
        <f>(C46+C47)</f>
        <v>1058645</v>
      </c>
    </row>
    <row r="49" spans="2:6" x14ac:dyDescent="0.35">
      <c r="B49" s="50">
        <f>+ROUND(C48,0)</f>
        <v>1058645</v>
      </c>
    </row>
    <row r="50" spans="2:6" x14ac:dyDescent="0.35">
      <c r="B50" s="68" t="s">
        <v>87</v>
      </c>
      <c r="C50" s="68"/>
    </row>
    <row r="51" spans="2:6" ht="15.5" x14ac:dyDescent="0.35">
      <c r="B51" s="46" t="s">
        <v>82</v>
      </c>
      <c r="C51" s="51">
        <f>+C44</f>
        <v>307926000</v>
      </c>
    </row>
    <row r="52" spans="2:6" ht="15.5" x14ac:dyDescent="0.35">
      <c r="B52" s="46" t="s">
        <v>83</v>
      </c>
      <c r="C52" s="47">
        <v>4.9740972431338397</v>
      </c>
    </row>
    <row r="53" spans="2:6" ht="15.5" x14ac:dyDescent="0.35">
      <c r="B53" s="46" t="s">
        <v>84</v>
      </c>
      <c r="C53" s="48">
        <f>ROUND((C51*C52/1000)/365*C11,0)</f>
        <v>889618</v>
      </c>
    </row>
    <row r="54" spans="2:6" ht="15.5" x14ac:dyDescent="0.35">
      <c r="B54" s="46" t="s">
        <v>85</v>
      </c>
      <c r="C54" s="48">
        <f>+C53*19%</f>
        <v>169027.42</v>
      </c>
    </row>
    <row r="55" spans="2:6" x14ac:dyDescent="0.35">
      <c r="B55" s="44" t="s">
        <v>86</v>
      </c>
      <c r="C55" s="49">
        <f>ROUND(C53+C54,0)</f>
        <v>1058645</v>
      </c>
    </row>
    <row r="56" spans="2:6" ht="16" thickBot="1" x14ac:dyDescent="0.4">
      <c r="B56" s="52"/>
      <c r="C56" s="53"/>
    </row>
    <row r="57" spans="2:6" ht="16" thickBot="1" x14ac:dyDescent="0.4">
      <c r="B57" s="70" t="s">
        <v>90</v>
      </c>
      <c r="C57" s="71"/>
    </row>
    <row r="58" spans="2:6" ht="16" thickBot="1" x14ac:dyDescent="0.4">
      <c r="B58" s="55" t="s">
        <v>93</v>
      </c>
      <c r="C58" s="57">
        <f>C60/1.19</f>
        <v>170589.0756302521</v>
      </c>
    </row>
    <row r="59" spans="2:6" ht="16" thickBot="1" x14ac:dyDescent="0.4">
      <c r="B59" s="56" t="s">
        <v>85</v>
      </c>
      <c r="C59" s="57">
        <f>C58*19%</f>
        <v>32411.9243697479</v>
      </c>
    </row>
    <row r="60" spans="2:6" ht="16" thickBot="1" x14ac:dyDescent="0.4">
      <c r="B60" s="54" t="s">
        <v>91</v>
      </c>
      <c r="C60" s="43">
        <f>ROUND(C55-C34,0)</f>
        <v>203001</v>
      </c>
    </row>
    <row r="63" spans="2:6" ht="15" customHeight="1" x14ac:dyDescent="0.35">
      <c r="B63" s="62" t="s">
        <v>94</v>
      </c>
      <c r="C63" s="63"/>
    </row>
    <row r="64" spans="2:6" ht="15" customHeight="1" x14ac:dyDescent="0.35">
      <c r="B64" s="64"/>
      <c r="C64" s="65"/>
      <c r="F64" s="39"/>
    </row>
    <row r="65" spans="2:3" ht="15" customHeight="1" x14ac:dyDescent="0.35">
      <c r="B65" s="64"/>
      <c r="C65" s="65"/>
    </row>
    <row r="66" spans="2:3" ht="15" customHeight="1" x14ac:dyDescent="0.35">
      <c r="B66" s="64"/>
      <c r="C66" s="65"/>
    </row>
    <row r="67" spans="2:3" ht="15" customHeight="1" x14ac:dyDescent="0.35">
      <c r="B67" s="66"/>
      <c r="C67" s="67"/>
    </row>
    <row r="68" spans="2:3" ht="15" customHeight="1" x14ac:dyDescent="0.35">
      <c r="B68" s="62" t="s">
        <v>89</v>
      </c>
      <c r="C68" s="63"/>
    </row>
    <row r="69" spans="2:3" ht="15" customHeight="1" x14ac:dyDescent="0.35">
      <c r="B69" s="64"/>
      <c r="C69" s="65"/>
    </row>
    <row r="70" spans="2:3" ht="15" customHeight="1" x14ac:dyDescent="0.35">
      <c r="B70" s="64"/>
      <c r="C70" s="65"/>
    </row>
    <row r="71" spans="2:3" ht="15" customHeight="1" x14ac:dyDescent="0.35">
      <c r="B71" s="64"/>
      <c r="C71" s="65"/>
    </row>
    <row r="72" spans="2:3" ht="49.5" customHeight="1" x14ac:dyDescent="0.35">
      <c r="B72" s="66"/>
      <c r="C72" s="67"/>
    </row>
  </sheetData>
  <mergeCells count="12">
    <mergeCell ref="B68:C72"/>
    <mergeCell ref="B7:C7"/>
    <mergeCell ref="B8:C8"/>
    <mergeCell ref="B29:C29"/>
    <mergeCell ref="B2:C2"/>
    <mergeCell ref="B3:C3"/>
    <mergeCell ref="B4:C4"/>
    <mergeCell ref="B36:C36"/>
    <mergeCell ref="B63:C67"/>
    <mergeCell ref="B43:C43"/>
    <mergeCell ref="B50:C50"/>
    <mergeCell ref="B57:C5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6"/>
  <sheetViews>
    <sheetView topLeftCell="I1" workbookViewId="0">
      <selection activeCell="N10" sqref="N10"/>
    </sheetView>
  </sheetViews>
  <sheetFormatPr baseColWidth="10" defaultRowHeight="14.5" x14ac:dyDescent="0.35"/>
  <cols>
    <col min="5" max="5" width="15.54296875" bestFit="1" customWidth="1"/>
    <col min="14" max="14" width="22.26953125" customWidth="1"/>
    <col min="16" max="16" width="56.453125" bestFit="1" customWidth="1"/>
    <col min="17" max="17" width="15.54296875" bestFit="1" customWidth="1"/>
  </cols>
  <sheetData>
    <row r="2" spans="2:17" ht="15" thickBot="1" x14ac:dyDescent="0.4"/>
    <row r="3" spans="2:17" ht="36.5" thickBot="1" x14ac:dyDescent="0.4">
      <c r="B3" s="4" t="s">
        <v>29</v>
      </c>
      <c r="C3" s="5" t="s">
        <v>30</v>
      </c>
      <c r="D3" s="5" t="s">
        <v>31</v>
      </c>
      <c r="E3" s="5" t="s">
        <v>32</v>
      </c>
      <c r="F3" s="5" t="s">
        <v>33</v>
      </c>
      <c r="G3" s="5" t="s">
        <v>34</v>
      </c>
      <c r="H3" s="5" t="s">
        <v>35</v>
      </c>
      <c r="I3" s="5" t="s">
        <v>36</v>
      </c>
      <c r="J3" s="5" t="s">
        <v>37</v>
      </c>
      <c r="K3" s="5" t="s">
        <v>38</v>
      </c>
      <c r="L3" s="5" t="s">
        <v>39</v>
      </c>
      <c r="M3" s="5" t="s">
        <v>40</v>
      </c>
      <c r="N3" s="6" t="s">
        <v>55</v>
      </c>
      <c r="P3" s="18" t="s">
        <v>56</v>
      </c>
      <c r="Q3" s="19" t="s">
        <v>54</v>
      </c>
    </row>
    <row r="4" spans="2:17" x14ac:dyDescent="0.35">
      <c r="B4" s="1" t="s">
        <v>0</v>
      </c>
      <c r="C4" s="2" t="s">
        <v>1</v>
      </c>
      <c r="D4" s="2" t="s">
        <v>2</v>
      </c>
      <c r="E4" s="2" t="s">
        <v>3</v>
      </c>
      <c r="F4" s="3" t="s">
        <v>4</v>
      </c>
      <c r="G4" s="3" t="s">
        <v>5</v>
      </c>
      <c r="H4" s="3">
        <v>2</v>
      </c>
      <c r="I4" s="3">
        <v>2488</v>
      </c>
      <c r="J4" s="3">
        <v>2024</v>
      </c>
      <c r="K4" s="3" t="s">
        <v>6</v>
      </c>
      <c r="L4" s="2" t="s">
        <v>7</v>
      </c>
      <c r="M4" s="2" t="s">
        <v>8</v>
      </c>
      <c r="N4" s="20">
        <v>51321000</v>
      </c>
      <c r="P4" s="16" t="s">
        <v>41</v>
      </c>
      <c r="Q4" s="17">
        <v>23550000</v>
      </c>
    </row>
    <row r="5" spans="2:17" x14ac:dyDescent="0.35">
      <c r="B5" s="1" t="s">
        <v>9</v>
      </c>
      <c r="C5" s="2" t="s">
        <v>1</v>
      </c>
      <c r="D5" s="2" t="s">
        <v>2</v>
      </c>
      <c r="E5" s="2" t="s">
        <v>3</v>
      </c>
      <c r="F5" s="3" t="s">
        <v>4</v>
      </c>
      <c r="G5" s="3" t="s">
        <v>5</v>
      </c>
      <c r="H5" s="3">
        <v>2</v>
      </c>
      <c r="I5" s="3">
        <v>2488</v>
      </c>
      <c r="J5" s="3">
        <v>2024</v>
      </c>
      <c r="K5" s="3" t="s">
        <v>10</v>
      </c>
      <c r="L5" s="2" t="s">
        <v>11</v>
      </c>
      <c r="M5" s="2" t="s">
        <v>12</v>
      </c>
      <c r="N5" s="20">
        <v>51321000</v>
      </c>
      <c r="P5" s="10" t="s">
        <v>42</v>
      </c>
      <c r="Q5" s="11">
        <v>9658000</v>
      </c>
    </row>
    <row r="6" spans="2:17" x14ac:dyDescent="0.35">
      <c r="B6" s="1" t="s">
        <v>13</v>
      </c>
      <c r="C6" s="2" t="s">
        <v>1</v>
      </c>
      <c r="D6" s="2" t="s">
        <v>2</v>
      </c>
      <c r="E6" s="2" t="s">
        <v>3</v>
      </c>
      <c r="F6" s="3" t="s">
        <v>4</v>
      </c>
      <c r="G6" s="3" t="s">
        <v>5</v>
      </c>
      <c r="H6" s="3">
        <v>2</v>
      </c>
      <c r="I6" s="3">
        <v>2488</v>
      </c>
      <c r="J6" s="3">
        <v>2024</v>
      </c>
      <c r="K6" s="3" t="s">
        <v>14</v>
      </c>
      <c r="L6" s="2" t="s">
        <v>15</v>
      </c>
      <c r="M6" s="2" t="s">
        <v>16</v>
      </c>
      <c r="N6" s="20">
        <v>51321000</v>
      </c>
      <c r="P6" s="10" t="s">
        <v>43</v>
      </c>
      <c r="Q6" s="11">
        <v>10352000</v>
      </c>
    </row>
    <row r="7" spans="2:17" x14ac:dyDescent="0.35">
      <c r="B7" s="1" t="s">
        <v>17</v>
      </c>
      <c r="C7" s="2" t="s">
        <v>1</v>
      </c>
      <c r="D7" s="2" t="s">
        <v>2</v>
      </c>
      <c r="E7" s="2" t="s">
        <v>3</v>
      </c>
      <c r="F7" s="3" t="s">
        <v>4</v>
      </c>
      <c r="G7" s="3" t="s">
        <v>5</v>
      </c>
      <c r="H7" s="3">
        <v>2</v>
      </c>
      <c r="I7" s="3">
        <v>2488</v>
      </c>
      <c r="J7" s="3">
        <v>2024</v>
      </c>
      <c r="K7" s="3" t="s">
        <v>18</v>
      </c>
      <c r="L7" s="2" t="s">
        <v>19</v>
      </c>
      <c r="M7" s="2" t="s">
        <v>20</v>
      </c>
      <c r="N7" s="20">
        <v>51321000</v>
      </c>
      <c r="P7" s="10" t="s">
        <v>51</v>
      </c>
      <c r="Q7" s="11">
        <v>2700000</v>
      </c>
    </row>
    <row r="8" spans="2:17" x14ac:dyDescent="0.35">
      <c r="B8" s="1" t="s">
        <v>21</v>
      </c>
      <c r="C8" s="2" t="s">
        <v>1</v>
      </c>
      <c r="D8" s="2" t="s">
        <v>2</v>
      </c>
      <c r="E8" s="2" t="s">
        <v>3</v>
      </c>
      <c r="F8" s="3" t="s">
        <v>4</v>
      </c>
      <c r="G8" s="3" t="s">
        <v>5</v>
      </c>
      <c r="H8" s="3">
        <v>2</v>
      </c>
      <c r="I8" s="3">
        <v>2488</v>
      </c>
      <c r="J8" s="3">
        <v>2024</v>
      </c>
      <c r="K8" s="3" t="s">
        <v>22</v>
      </c>
      <c r="L8" s="2" t="s">
        <v>23</v>
      </c>
      <c r="M8" s="2" t="s">
        <v>24</v>
      </c>
      <c r="N8" s="20">
        <v>51321000</v>
      </c>
      <c r="P8" s="10" t="s">
        <v>52</v>
      </c>
      <c r="Q8" s="11">
        <v>1835000</v>
      </c>
    </row>
    <row r="9" spans="2:17" ht="15" thickBot="1" x14ac:dyDescent="0.4">
      <c r="B9" s="7" t="s">
        <v>25</v>
      </c>
      <c r="C9" s="8" t="s">
        <v>1</v>
      </c>
      <c r="D9" s="8" t="s">
        <v>2</v>
      </c>
      <c r="E9" s="8" t="s">
        <v>3</v>
      </c>
      <c r="F9" s="9" t="s">
        <v>4</v>
      </c>
      <c r="G9" s="9" t="s">
        <v>5</v>
      </c>
      <c r="H9" s="9">
        <v>2</v>
      </c>
      <c r="I9" s="9">
        <v>2488</v>
      </c>
      <c r="J9" s="9">
        <v>2024</v>
      </c>
      <c r="K9" s="9" t="s">
        <v>26</v>
      </c>
      <c r="L9" s="8" t="s">
        <v>27</v>
      </c>
      <c r="M9" s="8" t="s">
        <v>28</v>
      </c>
      <c r="N9" s="21">
        <v>51321000</v>
      </c>
      <c r="P9" s="10" t="s">
        <v>44</v>
      </c>
      <c r="Q9" s="11">
        <v>850000</v>
      </c>
    </row>
    <row r="10" spans="2:17" x14ac:dyDescent="0.35">
      <c r="N10" s="22">
        <f>SUM(N4:N9)</f>
        <v>307926000</v>
      </c>
      <c r="P10" s="10" t="s">
        <v>45</v>
      </c>
      <c r="Q10" s="11">
        <v>450000</v>
      </c>
    </row>
    <row r="11" spans="2:17" x14ac:dyDescent="0.35">
      <c r="P11" s="10" t="s">
        <v>46</v>
      </c>
      <c r="Q11" s="11">
        <v>1550000</v>
      </c>
    </row>
    <row r="12" spans="2:17" x14ac:dyDescent="0.35">
      <c r="P12" s="10" t="s">
        <v>47</v>
      </c>
      <c r="Q12" s="11">
        <v>103000</v>
      </c>
    </row>
    <row r="13" spans="2:17" x14ac:dyDescent="0.35">
      <c r="P13" s="10" t="s">
        <v>48</v>
      </c>
      <c r="Q13" s="11">
        <v>103000</v>
      </c>
    </row>
    <row r="14" spans="2:17" x14ac:dyDescent="0.35">
      <c r="P14" s="10" t="s">
        <v>49</v>
      </c>
      <c r="Q14" s="11">
        <v>85000</v>
      </c>
    </row>
    <row r="15" spans="2:17" ht="15" thickBot="1" x14ac:dyDescent="0.4">
      <c r="P15" s="12" t="s">
        <v>50</v>
      </c>
      <c r="Q15" s="13">
        <v>85000</v>
      </c>
    </row>
    <row r="16" spans="2:17" ht="15" thickBot="1" x14ac:dyDescent="0.4">
      <c r="P16" s="14" t="s">
        <v>53</v>
      </c>
      <c r="Q16" s="15">
        <f>SUM(Q4:Q15)</f>
        <v>51321000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7339309A52E04D88843D1593AC7559" ma:contentTypeVersion="16" ma:contentTypeDescription="Create a new document." ma:contentTypeScope="" ma:versionID="e7f6a450a72ff134dae032f0d0d4c26e">
  <xsd:schema xmlns:xsd="http://www.w3.org/2001/XMLSchema" xmlns:xs="http://www.w3.org/2001/XMLSchema" xmlns:p="http://schemas.microsoft.com/office/2006/metadata/properties" xmlns:ns3="ef50aab3-ac0f-4a59-b971-5ac92d8c17bd" xmlns:ns4="3224c393-382d-46a1-89ab-7385fc3e04ae" targetNamespace="http://schemas.microsoft.com/office/2006/metadata/properties" ma:root="true" ma:fieldsID="930f73d531c532313f5c127b4d13ddce" ns3:_="" ns4:_="">
    <xsd:import namespace="ef50aab3-ac0f-4a59-b971-5ac92d8c17bd"/>
    <xsd:import namespace="3224c393-382d-46a1-89ab-7385fc3e04a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50aab3-ac0f-4a59-b971-5ac92d8c17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4c393-382d-46a1-89ab-7385fc3e04a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f50aab3-ac0f-4a59-b971-5ac92d8c17bd" xsi:nil="true"/>
  </documentManagement>
</p:properties>
</file>

<file path=customXml/itemProps1.xml><?xml version="1.0" encoding="utf-8"?>
<ds:datastoreItem xmlns:ds="http://schemas.openxmlformats.org/officeDocument/2006/customXml" ds:itemID="{1CD4DC66-17BE-4154-B343-1815F06BA9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4E200A-B517-496C-8BBA-FF053DD4B3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50aab3-ac0f-4a59-b971-5ac92d8c17bd"/>
    <ds:schemaRef ds:uri="3224c393-382d-46a1-89ab-7385fc3e04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F9AA93-29F7-4DE3-AF2C-EB2BC5876DC2}">
  <ds:schemaRefs>
    <ds:schemaRef ds:uri="http://schemas.openxmlformats.org/package/2006/metadata/core-properties"/>
    <ds:schemaRef ds:uri="http://schemas.microsoft.com/office/2006/metadata/properties"/>
    <ds:schemaRef ds:uri="ef50aab3-ac0f-4a59-b971-5ac92d8c17bd"/>
    <ds:schemaRef ds:uri="3224c393-382d-46a1-89ab-7385fc3e04ae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VIGENCIA 2026</vt:lpstr>
      <vt:lpstr>RELACIÓN DE BIENES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BRYAN GONZALEZ HERNANDEZ</dc:creator>
  <cp:lastModifiedBy>Yilson Ramirez Soler</cp:lastModifiedBy>
  <dcterms:created xsi:type="dcterms:W3CDTF">2024-02-20T21:34:37Z</dcterms:created>
  <dcterms:modified xsi:type="dcterms:W3CDTF">2026-03-11T09:37:54Z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2024-02-20T23:28:29Z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647528ba-263c-4965-a12a-2ff198a37b65</vt:lpwstr>
  </property>
  <property fmtid="{D5CDD505-2E9C-101B-9397-08002B2CF9AE}" pid="8" name="MSIP_Label_38f1469a-2c2a-4aee-b92b-090d4c5468ff_ContentBits">
    <vt:lpwstr>0</vt:lpwstr>
  </property>
  <property fmtid="{D5CDD505-2E9C-101B-9397-08002B2CF9AE}" pid="9" name="ContentTypeId">
    <vt:lpwstr>0x010100437339309A52E04D88843D1593AC7559</vt:lpwstr>
  </property>
</Properties>
</file>