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ramirez\Videos\FAC. DILOS\ADICIONES\ADICIÓN ÚLTIMQ\GRUPO 1\ANEXOS GENERALES\"/>
    </mc:Choice>
  </mc:AlternateContent>
  <xr:revisionPtr revIDLastSave="0" documentId="13_ncr:1_{63E16DF9-E0D5-4DE0-AC4A-3C5D5939A90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IMULADO COT - VIGENCIA 2026" sheetId="4" r:id="rId1"/>
    <sheet name="RELACIÓN DE BIENES INMUEBLES" sheetId="5" r:id="rId2"/>
    <sheet name="DATOS SIMULADOR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9" i="4" l="1"/>
  <c r="C58" i="4"/>
  <c r="C57" i="4"/>
  <c r="C25" i="4" l="1"/>
  <c r="J9" i="5"/>
  <c r="G2" i="5" l="1"/>
  <c r="G8" i="5" l="1"/>
  <c r="C10" i="4"/>
  <c r="C12" i="4" l="1"/>
  <c r="C29" i="4" l="1"/>
  <c r="C31" i="4" l="1"/>
  <c r="C32" i="4" s="1"/>
  <c r="C33" i="4" s="1"/>
  <c r="B34" i="4" s="1"/>
  <c r="C43" i="4"/>
  <c r="C36" i="4"/>
  <c r="C52" i="4" l="1"/>
  <c r="C53" i="4" s="1"/>
  <c r="C38" i="4"/>
  <c r="C39" i="4" s="1"/>
  <c r="C40" i="4" s="1"/>
  <c r="C50" i="4"/>
  <c r="C64" i="4"/>
  <c r="C66" i="4" s="1"/>
  <c r="C67" i="4" s="1"/>
  <c r="C45" i="4"/>
  <c r="C46" i="4" s="1"/>
  <c r="C47" i="4" l="1"/>
  <c r="B48" i="4" s="1"/>
  <c r="C71" i="4"/>
  <c r="C73" i="4" s="1"/>
  <c r="C68" i="4"/>
  <c r="B69" i="4" s="1"/>
  <c r="C54" i="4"/>
  <c r="C74" i="4" l="1"/>
  <c r="C78" i="4"/>
  <c r="C75" i="4" l="1"/>
  <c r="C80" i="4" s="1"/>
  <c r="C79" i="4"/>
</calcChain>
</file>

<file path=xl/sharedStrings.xml><?xml version="1.0" encoding="utf-8"?>
<sst xmlns="http://schemas.openxmlformats.org/spreadsheetml/2006/main" count="108" uniqueCount="73">
  <si>
    <t>MINISTERIO DE DEFENSA NACIONAL</t>
  </si>
  <si>
    <t>Fuerza Aerea Colombiana Comando FAC</t>
  </si>
  <si>
    <t>POLIZA TRDM</t>
  </si>
  <si>
    <t>PERIODO DE COBERTURA</t>
  </si>
  <si>
    <t>Inicio vigencia</t>
  </si>
  <si>
    <t>VIGENCIA DESDE 00:00 horas del</t>
  </si>
  <si>
    <t>VIGENCIA HASTA 24:00 hora del</t>
  </si>
  <si>
    <t>Dias vigencia</t>
  </si>
  <si>
    <t>ITEM ASEGURADO</t>
  </si>
  <si>
    <t>VALOR ASEGURADO</t>
  </si>
  <si>
    <t>Edificios (no incluye terrenos)</t>
  </si>
  <si>
    <t>Equipo de Cómputo</t>
  </si>
  <si>
    <t>Equipo de Cómputo Móvil o Portátil</t>
  </si>
  <si>
    <t>Software Especializado</t>
  </si>
  <si>
    <t>Equipos de oficina</t>
  </si>
  <si>
    <t>Equipos de recreación y Deportes</t>
  </si>
  <si>
    <t>Equipo de Comunicación</t>
  </si>
  <si>
    <t>Equipo Audiovisual</t>
  </si>
  <si>
    <t>Equipos de bombeo</t>
  </si>
  <si>
    <t>Máquinas y equipos en general</t>
  </si>
  <si>
    <t>Faros, Boyas, Enfilaciones, Direccionales, y Balizas t</t>
  </si>
  <si>
    <t>Muebles y Enseres</t>
  </si>
  <si>
    <t>Otros Equipos eléctricos y electrónicos</t>
  </si>
  <si>
    <t>Herramientas y Accesorios</t>
  </si>
  <si>
    <t>CALCULO DE PRIMA COTIZACIÓN PARA ESTUDIO PREVIO</t>
  </si>
  <si>
    <t>TOTAL VALOR ASEGURADO</t>
  </si>
  <si>
    <t>TASA</t>
  </si>
  <si>
    <t>PRIMA</t>
  </si>
  <si>
    <t>IVA</t>
  </si>
  <si>
    <t>TOTAL PRIMA</t>
  </si>
  <si>
    <t>CALCULO PARA EXPEDICION DE LA POLIZA</t>
  </si>
  <si>
    <t xml:space="preserve">Equipos médicos </t>
  </si>
  <si>
    <t>UNIDAD LOGISTICA</t>
  </si>
  <si>
    <t xml:space="preserve">CLASE </t>
  </si>
  <si>
    <t>MUNICIPIO/DEPARTAMENTO</t>
  </si>
  <si>
    <t xml:space="preserve">DIRECCIÓN </t>
  </si>
  <si>
    <t>MATRÍCULA INMOBILIARIA</t>
  </si>
  <si>
    <t>ESCRITURA PUBLICA</t>
  </si>
  <si>
    <t>VALOR INMUEBLE</t>
  </si>
  <si>
    <t>GACAR</t>
  </si>
  <si>
    <t>INMUEBLE</t>
  </si>
  <si>
    <t>Archipiélago de San Andrés, providencia y Santa Catalina</t>
  </si>
  <si>
    <t>Sector Red Ground, Lote 2
Carrera 20 No, 23-
269, Lote 8 del plano de loteo</t>
  </si>
  <si>
    <t>450-24833</t>
  </si>
  <si>
    <t>BODEGA</t>
  </si>
  <si>
    <t>Sector Red Ground, Lote 2
Carrera 20 No, 23-
269, Lote 7 del plano de loteo</t>
  </si>
  <si>
    <t>450-24297</t>
  </si>
  <si>
    <t>VALOR</t>
  </si>
  <si>
    <t>Casa Principal</t>
  </si>
  <si>
    <t>Casa auxiliar</t>
  </si>
  <si>
    <t>Placa concreto</t>
  </si>
  <si>
    <t>Cerramiento</t>
  </si>
  <si>
    <t>Psicina</t>
  </si>
  <si>
    <t>Tanque subterráneo</t>
  </si>
  <si>
    <t>Cerramiento cerca viva</t>
  </si>
  <si>
    <t>TOTAL INMUEBLE ASEGURABLE</t>
  </si>
  <si>
    <t>No.</t>
  </si>
  <si>
    <t>UMA</t>
  </si>
  <si>
    <t>TIPO DE BIEN</t>
  </si>
  <si>
    <t>CHASIS</t>
  </si>
  <si>
    <t>DESCRIPCIÓN</t>
  </si>
  <si>
    <t>VALOR A ASEGURAR</t>
  </si>
  <si>
    <t>CACOM-4</t>
  </si>
  <si>
    <t>SIMULATOR SUMMARY REPORT</t>
  </si>
  <si>
    <t>SIKORSKY S-70 #2</t>
  </si>
  <si>
    <t>SIMULADOR</t>
  </si>
  <si>
    <t>COTIZACIÓN DIFERENCIAL EN PRIMA</t>
  </si>
  <si>
    <t>TOTAL DIFERENCIA PRIMA</t>
  </si>
  <si>
    <r>
      <t xml:space="preserve">De conformidad con las condiciones del numeral 5.12 </t>
    </r>
    <r>
      <rPr>
        <b/>
        <i/>
        <sz val="12"/>
        <rFont val="Arial Narrow"/>
        <family val="2"/>
        <charset val="1"/>
      </rPr>
      <t xml:space="preserve">Adiciones y Prorrogas </t>
    </r>
    <r>
      <rPr>
        <i/>
        <sz val="12"/>
        <rFont val="Arial Narrow"/>
        <family val="2"/>
        <charset val="1"/>
      </rPr>
      <t xml:space="preserve">del Pliego Definitivo </t>
    </r>
    <r>
      <rPr>
        <sz val="12"/>
        <rFont val="Arial Narrow"/>
        <family val="2"/>
        <charset val="1"/>
      </rPr>
      <t>de la Licitación Pública N° 013-2022  la compañía acepta realizar la presente modificación al contrato en los términos de la cotización presentada, es decir, garantizando las coberturas, tasas, vigencias, deducibles  y clausulas  pactadas en los términos del contrato vigente</t>
    </r>
    <r>
      <rPr>
        <sz val="12"/>
        <color rgb="FF000000"/>
        <rFont val="Arial Narrow"/>
        <family val="2"/>
        <charset val="1"/>
      </rPr>
      <t>.</t>
    </r>
  </si>
  <si>
    <t>CALCULO DE PRIMA 2da Adición 2026</t>
  </si>
  <si>
    <t>CALCULO DE PRIMA 1era Adición 2025</t>
  </si>
  <si>
    <t>PRIMA NETA</t>
  </si>
  <si>
    <t>Valor cotizado de acuerdo a correo electrónico de fecha 10/03/2026, emitido por Aseguradora MAPFRE Seguros de Colombia, para un valor de prima de $5.832.709,00 (IVA INCLUIDO) el cual fue redondeado a través de aproximación aritmética al número entero más cercano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</si>
</sst>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_-&quot;$&quot;* #,##0_-;\-&quot;$&quot;* #,##0_-;_-&quot;$&quot;* &quot;-&quot;??_-;_-@_-"/>
    <numFmt numFmtId="166" formatCode="[$$-240A]\ #,##0.00"/>
    <numFmt numFmtId="167" formatCode="0.00000000000000"/>
    <numFmt numFmtId="168" formatCode="_-&quot;$&quot;\ * #,##0.00_-;\-&quot;$&quot;\ * #,##0.00_-;_-&quot;$&quot;\ * &quot;-&quot;_-;_-@_-"/>
    <numFmt numFmtId="169" formatCode="0.0000000000000000"/>
    <numFmt numFmtId="170" formatCode="&quot;$&quot;\ #,##0"/>
    <numFmt numFmtId="171" formatCode="_-* #,##0_-;\-* #,##0_-;_-* &quot;-&quot;??_-;_-@_-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222222"/>
      <name val="Calibri"/>
      <family val="2"/>
    </font>
    <font>
      <b/>
      <sz val="11"/>
      <color rgb="FF000000"/>
      <name val="Calibri"/>
      <family val="2"/>
    </font>
    <font>
      <b/>
      <sz val="10"/>
      <color theme="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theme="0"/>
      <name val="Calibri"/>
      <family val="2"/>
    </font>
    <font>
      <sz val="10"/>
      <color indexed="8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2"/>
      <color rgb="FFFFFFFF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b/>
      <i/>
      <sz val="12"/>
      <name val="Arial Narrow"/>
      <family val="2"/>
      <charset val="1"/>
    </font>
    <font>
      <i/>
      <sz val="12"/>
      <name val="Arial Narrow"/>
      <family val="2"/>
      <charset val="1"/>
    </font>
    <font>
      <sz val="12"/>
      <name val="Arial Narrow"/>
      <family val="2"/>
      <charset val="1"/>
    </font>
    <font>
      <sz val="12"/>
      <color rgb="FF000000"/>
      <name val="Arial Narrow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7" fillId="0" borderId="0"/>
    <xf numFmtId="43" fontId="2" fillId="0" borderId="0" applyFont="0" applyFill="0" applyBorder="0" applyAlignment="0" applyProtection="0"/>
  </cellStyleXfs>
  <cellXfs count="76">
    <xf numFmtId="0" fontId="0" fillId="0" borderId="0" xfId="0"/>
    <xf numFmtId="0" fontId="6" fillId="3" borderId="6" xfId="0" applyFont="1" applyFill="1" applyBorder="1" applyAlignment="1">
      <alignment horizontal="center" vertical="center"/>
    </xf>
    <xf numFmtId="1" fontId="6" fillId="3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14" fontId="0" fillId="0" borderId="6" xfId="0" applyNumberFormat="1" applyBorder="1"/>
    <xf numFmtId="164" fontId="0" fillId="0" borderId="6" xfId="1" applyNumberFormat="1" applyFont="1" applyBorder="1"/>
    <xf numFmtId="0" fontId="0" fillId="0" borderId="6" xfId="0" applyBorder="1"/>
    <xf numFmtId="165" fontId="0" fillId="0" borderId="6" xfId="3" applyNumberFormat="1" applyFont="1" applyBorder="1"/>
    <xf numFmtId="0" fontId="0" fillId="0" borderId="7" xfId="0" applyBorder="1"/>
    <xf numFmtId="165" fontId="0" fillId="0" borderId="0" xfId="3" applyNumberFormat="1" applyFont="1" applyBorder="1"/>
    <xf numFmtId="0" fontId="7" fillId="0" borderId="9" xfId="0" applyFont="1" applyBorder="1" applyAlignment="1">
      <alignment horizontal="left" vertical="center" indent="1"/>
    </xf>
    <xf numFmtId="166" fontId="7" fillId="0" borderId="6" xfId="4" applyNumberFormat="1" applyFont="1" applyFill="1" applyBorder="1" applyAlignment="1">
      <alignment horizontal="right" indent="2"/>
    </xf>
    <xf numFmtId="0" fontId="7" fillId="0" borderId="6" xfId="0" applyFont="1" applyBorder="1" applyAlignment="1">
      <alignment horizontal="left" vertical="center" indent="1"/>
    </xf>
    <xf numFmtId="166" fontId="8" fillId="0" borderId="6" xfId="4" applyNumberFormat="1" applyFont="1" applyFill="1" applyBorder="1" applyAlignment="1">
      <alignment horizontal="right" vertical="center"/>
    </xf>
    <xf numFmtId="166" fontId="9" fillId="3" borderId="6" xfId="0" applyNumberFormat="1" applyFont="1" applyFill="1" applyBorder="1" applyAlignment="1">
      <alignment horizontal="center" vertical="center"/>
    </xf>
    <xf numFmtId="168" fontId="3" fillId="0" borderId="0" xfId="0" applyNumberFormat="1" applyFont="1"/>
    <xf numFmtId="166" fontId="7" fillId="0" borderId="6" xfId="4" applyNumberFormat="1" applyFont="1" applyFill="1" applyBorder="1" applyAlignment="1">
      <alignment indent="2"/>
    </xf>
    <xf numFmtId="42" fontId="0" fillId="0" borderId="0" xfId="4" applyFont="1"/>
    <xf numFmtId="166" fontId="8" fillId="0" borderId="6" xfId="4" applyNumberFormat="1" applyFont="1" applyFill="1" applyBorder="1" applyAlignment="1"/>
    <xf numFmtId="42" fontId="0" fillId="0" borderId="0" xfId="0" applyNumberFormat="1"/>
    <xf numFmtId="0" fontId="0" fillId="0" borderId="0" xfId="0" applyAlignment="1">
      <alignment horizontal="center" vertical="center" wrapText="1"/>
    </xf>
    <xf numFmtId="169" fontId="0" fillId="0" borderId="0" xfId="0" applyNumberFormat="1"/>
    <xf numFmtId="169" fontId="8" fillId="0" borderId="6" xfId="2" applyNumberFormat="1" applyFont="1" applyFill="1" applyBorder="1" applyAlignment="1">
      <alignment vertical="center"/>
    </xf>
    <xf numFmtId="0" fontId="11" fillId="4" borderId="10" xfId="6" applyFont="1" applyFill="1" applyBorder="1" applyAlignment="1" applyProtection="1">
      <alignment horizontal="center" vertical="center" wrapText="1"/>
      <protection locked="0"/>
    </xf>
    <xf numFmtId="0" fontId="11" fillId="4" borderId="11" xfId="6" applyFont="1" applyFill="1" applyBorder="1" applyAlignment="1">
      <alignment horizontal="center" vertical="center" wrapText="1"/>
    </xf>
    <xf numFmtId="170" fontId="11" fillId="4" borderId="11" xfId="6" applyNumberFormat="1" applyFont="1" applyFill="1" applyBorder="1" applyAlignment="1">
      <alignment horizontal="center" vertical="center" wrapText="1"/>
    </xf>
    <xf numFmtId="0" fontId="12" fillId="0" borderId="12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4" fontId="12" fillId="0" borderId="1" xfId="3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13" xfId="0" applyFont="1" applyBorder="1" applyAlignment="1" applyProtection="1">
      <alignment horizontal="center" vertical="center"/>
      <protection locked="0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/>
    </xf>
    <xf numFmtId="44" fontId="12" fillId="0" borderId="14" xfId="3" applyFont="1" applyBorder="1" applyAlignment="1">
      <alignment horizontal="center" vertical="center"/>
    </xf>
    <xf numFmtId="44" fontId="1" fillId="0" borderId="0" xfId="3" applyFont="1"/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44" fontId="1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1" fillId="0" borderId="1" xfId="9" applyFont="1" applyBorder="1" applyAlignment="1">
      <alignment horizontal="center" vertical="center" wrapText="1"/>
    </xf>
    <xf numFmtId="167" fontId="0" fillId="0" borderId="1" xfId="0" applyNumberFormat="1" applyBorder="1"/>
    <xf numFmtId="0" fontId="13" fillId="5" borderId="4" xfId="0" applyFont="1" applyFill="1" applyBorder="1" applyAlignment="1">
      <alignment horizontal="center" vertical="center"/>
    </xf>
    <xf numFmtId="168" fontId="14" fillId="6" borderId="17" xfId="0" applyNumberFormat="1" applyFont="1" applyFill="1" applyBorder="1" applyAlignment="1">
      <alignment vertical="center"/>
    </xf>
    <xf numFmtId="0" fontId="15" fillId="7" borderId="6" xfId="0" applyFont="1" applyFill="1" applyBorder="1" applyAlignment="1">
      <alignment horizontal="center" vertical="center"/>
    </xf>
    <xf numFmtId="166" fontId="16" fillId="7" borderId="6" xfId="0" applyNumberFormat="1" applyFont="1" applyFill="1" applyBorder="1" applyAlignment="1">
      <alignment horizontal="center" vertical="center"/>
    </xf>
    <xf numFmtId="166" fontId="14" fillId="8" borderId="6" xfId="4" applyNumberFormat="1" applyFont="1" applyFill="1" applyBorder="1" applyAlignment="1">
      <alignment horizontal="right" indent="2"/>
    </xf>
    <xf numFmtId="0" fontId="13" fillId="5" borderId="0" xfId="0" applyFont="1" applyFill="1" applyAlignment="1">
      <alignment horizontal="center" vertical="center"/>
    </xf>
    <xf numFmtId="168" fontId="14" fillId="6" borderId="0" xfId="0" applyNumberFormat="1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168" fontId="14" fillId="0" borderId="0" xfId="0" applyNumberFormat="1" applyFont="1" applyAlignment="1">
      <alignment vertical="center"/>
    </xf>
    <xf numFmtId="44" fontId="0" fillId="0" borderId="0" xfId="0" applyNumberFormat="1"/>
    <xf numFmtId="166" fontId="0" fillId="0" borderId="0" xfId="0" applyNumberFormat="1"/>
    <xf numFmtId="171" fontId="13" fillId="5" borderId="16" xfId="1" applyNumberFormat="1" applyFont="1" applyFill="1" applyBorder="1" applyAlignment="1">
      <alignment horizontal="right" vertical="center"/>
    </xf>
    <xf numFmtId="171" fontId="13" fillId="5" borderId="16" xfId="0" applyNumberFormat="1" applyFont="1" applyFill="1" applyBorder="1" applyAlignment="1">
      <alignment horizontal="right" vertical="center"/>
    </xf>
    <xf numFmtId="171" fontId="13" fillId="5" borderId="4" xfId="1" applyNumberFormat="1" applyFont="1" applyFill="1" applyBorder="1" applyAlignment="1">
      <alignment horizontal="right" vertical="center"/>
    </xf>
    <xf numFmtId="0" fontId="13" fillId="5" borderId="17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top" wrapText="1"/>
    </xf>
    <xf numFmtId="0" fontId="18" fillId="0" borderId="18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20" xfId="0" applyFont="1" applyBorder="1" applyAlignment="1">
      <alignment horizontal="center" vertical="top" wrapText="1"/>
    </xf>
    <xf numFmtId="0" fontId="18" fillId="0" borderId="21" xfId="0" applyFont="1" applyBorder="1" applyAlignment="1">
      <alignment horizontal="center" vertical="top" wrapText="1"/>
    </xf>
    <xf numFmtId="0" fontId="18" fillId="0" borderId="22" xfId="0" applyFont="1" applyBorder="1" applyAlignment="1">
      <alignment horizontal="center" vertical="top" wrapText="1"/>
    </xf>
    <xf numFmtId="0" fontId="18" fillId="0" borderId="23" xfId="0" applyFont="1" applyBorder="1" applyAlignment="1">
      <alignment horizontal="center" vertical="top" wrapText="1"/>
    </xf>
    <xf numFmtId="0" fontId="13" fillId="5" borderId="15" xfId="0" applyFont="1" applyFill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</cellXfs>
  <cellStyles count="17">
    <cellStyle name="Millares" xfId="1" builtinId="3"/>
    <cellStyle name="Millares [0]" xfId="2" builtinId="6"/>
    <cellStyle name="Millares [0] 2" xfId="8" xr:uid="{CD90B995-A23A-4E8B-856A-983DA8C0F41E}"/>
    <cellStyle name="Millares [0] 3" xfId="12" xr:uid="{5332BB0B-062B-450F-BB89-B8D6AF25A644}"/>
    <cellStyle name="Millares 10" xfId="5" xr:uid="{1DFB9510-5A7C-4730-A10D-92DC6340AAE6}"/>
    <cellStyle name="Millares 10 2" xfId="11" xr:uid="{027AE560-21E5-43A8-AE62-7A41BDB09253}"/>
    <cellStyle name="Millares 2" xfId="7" xr:uid="{E03A56E5-DF3A-426E-B494-49B652ABAFF5}"/>
    <cellStyle name="Millares 2 2" xfId="16" xr:uid="{D74D38CB-9852-4149-817C-EE8474E5E42D}"/>
    <cellStyle name="Moneda" xfId="3" builtinId="4"/>
    <cellStyle name="Moneda [0]" xfId="4" builtinId="7"/>
    <cellStyle name="Moneda [0] 2" xfId="10" xr:uid="{0C8B8392-A972-4A34-84A1-15451A76AD21}"/>
    <cellStyle name="Moneda [0] 3" xfId="13" xr:uid="{2CEEBBA3-A6D5-46D6-B530-2315BF652089}"/>
    <cellStyle name="Moneda 2" xfId="9" xr:uid="{E35CB4BD-E3E8-4AED-AA07-A974E29C0CAC}"/>
    <cellStyle name="Moneda 2 2" xfId="14" xr:uid="{F6DC6164-8D64-4B59-9EBC-CD4ADA6C95FA}"/>
    <cellStyle name="Normal" xfId="0" builtinId="0"/>
    <cellStyle name="Normal 2" xfId="15" xr:uid="{B35A904C-2950-4CF9-A4BA-C0A8671D4BA8}"/>
    <cellStyle name="Normal_Hoja1" xfId="6" xr:uid="{F67785C2-E84B-4CE6-9A0B-2DF59DD7B1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EE747-237F-4FF8-B4DA-4E8E12A41FDF}">
  <dimension ref="A1:E123"/>
  <sheetViews>
    <sheetView tabSelected="1" topLeftCell="A76" zoomScale="115" zoomScaleNormal="115" workbookViewId="0">
      <selection activeCell="D87" sqref="D87"/>
    </sheetView>
  </sheetViews>
  <sheetFormatPr baseColWidth="10" defaultColWidth="11.453125" defaultRowHeight="14.5" zeroHeight="1" x14ac:dyDescent="0.35"/>
  <cols>
    <col min="2" max="2" width="35" bestFit="1" customWidth="1"/>
    <col min="3" max="3" width="29.81640625" customWidth="1"/>
    <col min="5" max="5" width="32.26953125" customWidth="1"/>
    <col min="6" max="6" width="27.81640625" customWidth="1"/>
    <col min="7" max="7" width="18.81640625" bestFit="1" customWidth="1"/>
    <col min="8" max="8" width="44.453125" bestFit="1" customWidth="1"/>
    <col min="9" max="9" width="20.453125" bestFit="1" customWidth="1"/>
  </cols>
  <sheetData>
    <row r="1" spans="1:4" ht="15" thickBot="1" x14ac:dyDescent="0.4">
      <c r="A1" s="20"/>
      <c r="B1" s="20"/>
      <c r="C1" s="20"/>
      <c r="D1" s="20"/>
    </row>
    <row r="2" spans="1:4" x14ac:dyDescent="0.35">
      <c r="B2" s="71" t="s">
        <v>0</v>
      </c>
      <c r="C2" s="72"/>
    </row>
    <row r="3" spans="1:4" ht="15" thickBot="1" x14ac:dyDescent="0.4">
      <c r="B3" s="73" t="s">
        <v>1</v>
      </c>
      <c r="C3" s="74"/>
    </row>
    <row r="4" spans="1:4" ht="15" customHeight="1" x14ac:dyDescent="0.35"/>
    <row r="5" spans="1:4" x14ac:dyDescent="0.35">
      <c r="B5" s="1" t="s">
        <v>2</v>
      </c>
      <c r="C5" s="2">
        <v>2202225000252</v>
      </c>
    </row>
    <row r="6" spans="1:4" x14ac:dyDescent="0.35">
      <c r="B6" s="70" t="s">
        <v>3</v>
      </c>
      <c r="C6" s="70"/>
    </row>
    <row r="7" spans="1:4" x14ac:dyDescent="0.35">
      <c r="B7" s="70" t="s">
        <v>4</v>
      </c>
      <c r="C7" s="70">
        <v>45007</v>
      </c>
    </row>
    <row r="8" spans="1:4" x14ac:dyDescent="0.35">
      <c r="B8" s="3" t="s">
        <v>5</v>
      </c>
      <c r="C8" s="4">
        <v>46023</v>
      </c>
    </row>
    <row r="9" spans="1:4" x14ac:dyDescent="0.35">
      <c r="B9" s="3" t="s">
        <v>6</v>
      </c>
      <c r="C9" s="4">
        <v>46234</v>
      </c>
    </row>
    <row r="10" spans="1:4" x14ac:dyDescent="0.35">
      <c r="B10" s="3" t="s">
        <v>7</v>
      </c>
      <c r="C10" s="5">
        <f>+C9-C8+1</f>
        <v>212</v>
      </c>
    </row>
    <row r="11" spans="1:4" x14ac:dyDescent="0.35">
      <c r="B11" s="1" t="s">
        <v>8</v>
      </c>
      <c r="C11" s="1" t="s">
        <v>9</v>
      </c>
    </row>
    <row r="12" spans="1:4" x14ac:dyDescent="0.35">
      <c r="B12" s="6" t="s">
        <v>10</v>
      </c>
      <c r="C12" s="7">
        <f>'RELACIÓN DE BIENES INMUEBLES'!G8</f>
        <v>1755628748</v>
      </c>
    </row>
    <row r="13" spans="1:4" x14ac:dyDescent="0.35">
      <c r="B13" s="6" t="s">
        <v>11</v>
      </c>
      <c r="C13" s="7">
        <v>0</v>
      </c>
    </row>
    <row r="14" spans="1:4" x14ac:dyDescent="0.35">
      <c r="B14" s="6" t="s">
        <v>12</v>
      </c>
      <c r="C14" s="7">
        <v>0</v>
      </c>
    </row>
    <row r="15" spans="1:4" x14ac:dyDescent="0.35">
      <c r="B15" s="6" t="s">
        <v>13</v>
      </c>
      <c r="C15" s="7">
        <v>0</v>
      </c>
    </row>
    <row r="16" spans="1:4" x14ac:dyDescent="0.35">
      <c r="B16" s="6" t="s">
        <v>14</v>
      </c>
      <c r="C16" s="7">
        <v>0</v>
      </c>
    </row>
    <row r="17" spans="2:3" x14ac:dyDescent="0.35">
      <c r="B17" s="6" t="s">
        <v>15</v>
      </c>
      <c r="C17" s="7">
        <v>0</v>
      </c>
    </row>
    <row r="18" spans="2:3" x14ac:dyDescent="0.35">
      <c r="B18" s="6" t="s">
        <v>16</v>
      </c>
      <c r="C18" s="7">
        <v>0</v>
      </c>
    </row>
    <row r="19" spans="2:3" x14ac:dyDescent="0.35">
      <c r="B19" s="6" t="s">
        <v>17</v>
      </c>
      <c r="C19" s="7">
        <v>0</v>
      </c>
    </row>
    <row r="20" spans="2:3" x14ac:dyDescent="0.35">
      <c r="B20" s="6" t="s">
        <v>31</v>
      </c>
      <c r="C20" s="7">
        <v>0</v>
      </c>
    </row>
    <row r="21" spans="2:3" x14ac:dyDescent="0.35">
      <c r="B21" s="6" t="s">
        <v>18</v>
      </c>
      <c r="C21" s="7">
        <v>0</v>
      </c>
    </row>
    <row r="22" spans="2:3" x14ac:dyDescent="0.35">
      <c r="B22" s="6" t="s">
        <v>19</v>
      </c>
      <c r="C22" s="7">
        <v>0</v>
      </c>
    </row>
    <row r="23" spans="2:3" x14ac:dyDescent="0.35">
      <c r="B23" s="6" t="s">
        <v>20</v>
      </c>
      <c r="C23" s="7">
        <v>0</v>
      </c>
    </row>
    <row r="24" spans="2:3" x14ac:dyDescent="0.35">
      <c r="B24" s="6" t="s">
        <v>21</v>
      </c>
      <c r="C24" s="7">
        <v>0</v>
      </c>
    </row>
    <row r="25" spans="2:3" x14ac:dyDescent="0.35">
      <c r="B25" s="6" t="s">
        <v>22</v>
      </c>
      <c r="C25" s="7">
        <f>'DATOS SIMULADOR'!F2</f>
        <v>7091802000</v>
      </c>
    </row>
    <row r="26" spans="2:3" x14ac:dyDescent="0.35">
      <c r="B26" s="6" t="s">
        <v>23</v>
      </c>
      <c r="C26" s="7">
        <v>0</v>
      </c>
    </row>
    <row r="27" spans="2:3" x14ac:dyDescent="0.35">
      <c r="B27" s="8"/>
      <c r="C27" s="9"/>
    </row>
    <row r="28" spans="2:3" x14ac:dyDescent="0.35">
      <c r="B28" s="70" t="s">
        <v>24</v>
      </c>
      <c r="C28" s="75"/>
    </row>
    <row r="29" spans="2:3" ht="15.5" x14ac:dyDescent="0.35">
      <c r="B29" s="10" t="s">
        <v>25</v>
      </c>
      <c r="C29" s="47">
        <f>C12+C25</f>
        <v>8847430748</v>
      </c>
    </row>
    <row r="30" spans="2:3" ht="15.5" x14ac:dyDescent="0.35">
      <c r="B30" s="12" t="s">
        <v>26</v>
      </c>
      <c r="C30" s="21">
        <v>3.1471965119412499</v>
      </c>
    </row>
    <row r="31" spans="2:3" ht="15.5" x14ac:dyDescent="0.35">
      <c r="B31" s="12" t="s">
        <v>27</v>
      </c>
      <c r="C31" s="13">
        <f>+(C29*C30/1000)/365*C10</f>
        <v>16172755.825277919</v>
      </c>
    </row>
    <row r="32" spans="2:3" ht="15.5" x14ac:dyDescent="0.35">
      <c r="B32" s="12" t="s">
        <v>28</v>
      </c>
      <c r="C32" s="13">
        <f>+C31*19%</f>
        <v>3072823.6068028049</v>
      </c>
    </row>
    <row r="33" spans="2:5" x14ac:dyDescent="0.35">
      <c r="B33" s="1" t="s">
        <v>29</v>
      </c>
      <c r="C33" s="14">
        <f>(C31+C32)</f>
        <v>19245579.432080723</v>
      </c>
    </row>
    <row r="34" spans="2:5" x14ac:dyDescent="0.35">
      <c r="B34" s="15">
        <f>+ROUND(C33,0)</f>
        <v>19245579</v>
      </c>
    </row>
    <row r="35" spans="2:5" x14ac:dyDescent="0.35">
      <c r="B35" s="70" t="s">
        <v>30</v>
      </c>
      <c r="C35" s="70"/>
    </row>
    <row r="36" spans="2:5" ht="15.5" x14ac:dyDescent="0.35">
      <c r="B36" s="12" t="s">
        <v>25</v>
      </c>
      <c r="C36" s="16">
        <f>+C29</f>
        <v>8847430748</v>
      </c>
    </row>
    <row r="37" spans="2:5" ht="15.5" x14ac:dyDescent="0.35">
      <c r="B37" s="12" t="s">
        <v>26</v>
      </c>
      <c r="C37" s="22">
        <v>3.1471965119412499</v>
      </c>
      <c r="D37" s="17"/>
    </row>
    <row r="38" spans="2:5" ht="15.5" x14ac:dyDescent="0.35">
      <c r="B38" s="12" t="s">
        <v>27</v>
      </c>
      <c r="C38" s="18">
        <f>(C36*C37/1000)/365*C10</f>
        <v>16172755.825277919</v>
      </c>
      <c r="D38" s="17"/>
    </row>
    <row r="39" spans="2:5" ht="15.5" x14ac:dyDescent="0.35">
      <c r="B39" s="12" t="s">
        <v>28</v>
      </c>
      <c r="C39" s="18">
        <f>(C38*19%)</f>
        <v>3072823.6068028049</v>
      </c>
      <c r="D39" s="17"/>
    </row>
    <row r="40" spans="2:5" x14ac:dyDescent="0.35">
      <c r="B40" s="1" t="s">
        <v>29</v>
      </c>
      <c r="C40" s="14">
        <f>ROUND(C38+C39,0)</f>
        <v>19245579</v>
      </c>
      <c r="D40" s="19"/>
    </row>
    <row r="41" spans="2:5" x14ac:dyDescent="0.35">
      <c r="B41" s="8"/>
      <c r="C41" s="9"/>
    </row>
    <row r="42" spans="2:5" x14ac:dyDescent="0.35">
      <c r="B42" s="68" t="s">
        <v>70</v>
      </c>
      <c r="C42" s="69"/>
    </row>
    <row r="43" spans="2:5" ht="15.5" x14ac:dyDescent="0.35">
      <c r="B43" s="10" t="s">
        <v>25</v>
      </c>
      <c r="C43" s="11">
        <f>C29</f>
        <v>8847430748</v>
      </c>
    </row>
    <row r="44" spans="2:5" ht="15.5" x14ac:dyDescent="0.35">
      <c r="B44" s="12" t="s">
        <v>26</v>
      </c>
      <c r="C44" s="42">
        <v>4.0202844002274212</v>
      </c>
    </row>
    <row r="45" spans="2:5" ht="15.5" x14ac:dyDescent="0.35">
      <c r="B45" s="12" t="s">
        <v>27</v>
      </c>
      <c r="C45" s="13">
        <f>+(C36*C44/1000)/365*C10</f>
        <v>20659363.883492291</v>
      </c>
      <c r="E45" s="52"/>
    </row>
    <row r="46" spans="2:5" ht="15.5" x14ac:dyDescent="0.35">
      <c r="B46" s="12" t="s">
        <v>28</v>
      </c>
      <c r="C46" s="13">
        <f>+C45*19%</f>
        <v>3925279.1378635354</v>
      </c>
    </row>
    <row r="47" spans="2:5" x14ac:dyDescent="0.35">
      <c r="B47" s="45" t="s">
        <v>29</v>
      </c>
      <c r="C47" s="46">
        <f>(C45+C46)</f>
        <v>24584643.021355826</v>
      </c>
    </row>
    <row r="48" spans="2:5" x14ac:dyDescent="0.35">
      <c r="B48" s="15">
        <f>+ROUND(C47,0)</f>
        <v>24584643</v>
      </c>
    </row>
    <row r="49" spans="2:5" x14ac:dyDescent="0.35">
      <c r="B49" s="68" t="s">
        <v>30</v>
      </c>
      <c r="C49" s="68"/>
      <c r="E49" s="53"/>
    </row>
    <row r="50" spans="2:5" ht="15.5" hidden="1" x14ac:dyDescent="0.35">
      <c r="B50" s="12" t="s">
        <v>25</v>
      </c>
      <c r="C50" s="16">
        <f>+C43</f>
        <v>8847430748</v>
      </c>
    </row>
    <row r="51" spans="2:5" ht="15.5" x14ac:dyDescent="0.35">
      <c r="B51" s="12" t="s">
        <v>26</v>
      </c>
      <c r="C51" s="22">
        <v>4.0202844002274212</v>
      </c>
    </row>
    <row r="52" spans="2:5" ht="15.5" x14ac:dyDescent="0.35">
      <c r="B52" s="12" t="s">
        <v>27</v>
      </c>
      <c r="C52" s="18">
        <f>(C36*C44/1000)/365*C10</f>
        <v>20659363.883492291</v>
      </c>
    </row>
    <row r="53" spans="2:5" ht="15.5" x14ac:dyDescent="0.35">
      <c r="B53" s="12" t="s">
        <v>28</v>
      </c>
      <c r="C53" s="18">
        <f>C52*19%</f>
        <v>3925279.1378635354</v>
      </c>
    </row>
    <row r="54" spans="2:5" x14ac:dyDescent="0.35">
      <c r="B54" s="45" t="s">
        <v>29</v>
      </c>
      <c r="C54" s="46">
        <f>ROUND(C52+C53,0)</f>
        <v>24584643</v>
      </c>
    </row>
    <row r="55" spans="2:5" ht="15" thickBot="1" x14ac:dyDescent="0.4"/>
    <row r="56" spans="2:5" ht="16" thickBot="1" x14ac:dyDescent="0.4">
      <c r="B56" s="66" t="s">
        <v>66</v>
      </c>
      <c r="C56" s="67"/>
    </row>
    <row r="57" spans="2:5" ht="16" thickBot="1" x14ac:dyDescent="0.4">
      <c r="B57" s="43" t="s">
        <v>71</v>
      </c>
      <c r="C57" s="56">
        <f>+C52-C38</f>
        <v>4486608.058214372</v>
      </c>
    </row>
    <row r="58" spans="2:5" ht="16" thickBot="1" x14ac:dyDescent="0.4">
      <c r="B58" s="43" t="s">
        <v>28</v>
      </c>
      <c r="C58" s="56">
        <f>+C53-C39</f>
        <v>852455.53106073057</v>
      </c>
    </row>
    <row r="59" spans="2:5" ht="16" thickBot="1" x14ac:dyDescent="0.4">
      <c r="B59" s="43" t="s">
        <v>67</v>
      </c>
      <c r="C59" s="44">
        <f>ROUND(+C57+C58,0)</f>
        <v>5339064</v>
      </c>
    </row>
    <row r="60" spans="2:5" ht="15.5" x14ac:dyDescent="0.35">
      <c r="B60" s="48"/>
      <c r="C60" s="49"/>
    </row>
    <row r="61" spans="2:5" ht="15.5" x14ac:dyDescent="0.35">
      <c r="B61" s="50"/>
      <c r="C61" s="51"/>
    </row>
    <row r="62" spans="2:5" ht="15.5" x14ac:dyDescent="0.35">
      <c r="B62" s="50"/>
      <c r="C62" s="51"/>
    </row>
    <row r="63" spans="2:5" x14ac:dyDescent="0.35">
      <c r="B63" s="68" t="s">
        <v>69</v>
      </c>
      <c r="C63" s="69"/>
    </row>
    <row r="64" spans="2:5" ht="15.5" x14ac:dyDescent="0.35">
      <c r="B64" s="10" t="s">
        <v>25</v>
      </c>
      <c r="C64" s="11">
        <f>+C43</f>
        <v>8847430748</v>
      </c>
    </row>
    <row r="65" spans="2:3" ht="15.5" x14ac:dyDescent="0.35">
      <c r="B65" s="12" t="s">
        <v>26</v>
      </c>
      <c r="C65" s="42">
        <v>4.9740972431338397</v>
      </c>
    </row>
    <row r="66" spans="2:3" ht="15.5" x14ac:dyDescent="0.35">
      <c r="B66" s="12" t="s">
        <v>27</v>
      </c>
      <c r="C66" s="13">
        <f>ROUND((C64*C65/1000)/365*C10,0)</f>
        <v>25560800</v>
      </c>
    </row>
    <row r="67" spans="2:3" ht="15.5" x14ac:dyDescent="0.35">
      <c r="B67" s="12" t="s">
        <v>28</v>
      </c>
      <c r="C67" s="13">
        <f>ROUND(C66*19%,0)</f>
        <v>4856552</v>
      </c>
    </row>
    <row r="68" spans="2:3" x14ac:dyDescent="0.35">
      <c r="B68" s="45" t="s">
        <v>29</v>
      </c>
      <c r="C68" s="46">
        <f>(C66+C67)</f>
        <v>30417352</v>
      </c>
    </row>
    <row r="69" spans="2:3" x14ac:dyDescent="0.35">
      <c r="B69" s="15">
        <f>+ROUND(C68,0)</f>
        <v>30417352</v>
      </c>
    </row>
    <row r="70" spans="2:3" x14ac:dyDescent="0.35">
      <c r="B70" s="68" t="s">
        <v>30</v>
      </c>
      <c r="C70" s="68"/>
    </row>
    <row r="71" spans="2:3" ht="15.5" x14ac:dyDescent="0.35">
      <c r="B71" s="12" t="s">
        <v>25</v>
      </c>
      <c r="C71" s="16">
        <f>+C64</f>
        <v>8847430748</v>
      </c>
    </row>
    <row r="72" spans="2:3" ht="15.5" x14ac:dyDescent="0.35">
      <c r="B72" s="12" t="s">
        <v>26</v>
      </c>
      <c r="C72" s="42">
        <v>4.9740972431338397</v>
      </c>
    </row>
    <row r="73" spans="2:3" ht="15.5" x14ac:dyDescent="0.35">
      <c r="B73" s="12" t="s">
        <v>27</v>
      </c>
      <c r="C73" s="13">
        <f>ROUND((C71*C72/1000)/365*C10,0)</f>
        <v>25560800</v>
      </c>
    </row>
    <row r="74" spans="2:3" ht="15.5" x14ac:dyDescent="0.35">
      <c r="B74" s="12" t="s">
        <v>28</v>
      </c>
      <c r="C74" s="13">
        <f>+C73*19%</f>
        <v>4856552</v>
      </c>
    </row>
    <row r="75" spans="2:3" x14ac:dyDescent="0.35">
      <c r="B75" s="45" t="s">
        <v>29</v>
      </c>
      <c r="C75" s="46">
        <f>ROUND(C73+C74,0)</f>
        <v>30417352</v>
      </c>
    </row>
    <row r="76" spans="2:3" ht="16" thickBot="1" x14ac:dyDescent="0.4">
      <c r="B76" s="48"/>
      <c r="C76" s="49"/>
    </row>
    <row r="77" spans="2:3" ht="16" thickBot="1" x14ac:dyDescent="0.4">
      <c r="B77" s="66" t="s">
        <v>66</v>
      </c>
      <c r="C77" s="67"/>
    </row>
    <row r="78" spans="2:3" ht="16" thickBot="1" x14ac:dyDescent="0.4">
      <c r="B78" s="57" t="s">
        <v>71</v>
      </c>
      <c r="C78" s="54">
        <f>+C73-C52</f>
        <v>4901436.116507709</v>
      </c>
    </row>
    <row r="79" spans="2:3" ht="16" thickBot="1" x14ac:dyDescent="0.4">
      <c r="B79" s="58" t="s">
        <v>28</v>
      </c>
      <c r="C79" s="55">
        <f>+C74-C53</f>
        <v>931272.86213646457</v>
      </c>
    </row>
    <row r="80" spans="2:3" ht="16" thickBot="1" x14ac:dyDescent="0.4">
      <c r="B80" s="43" t="s">
        <v>67</v>
      </c>
      <c r="C80" s="44">
        <f>ROUND(C75-C54,0)</f>
        <v>5832709</v>
      </c>
    </row>
    <row r="81" spans="2:3" x14ac:dyDescent="0.35"/>
    <row r="82" spans="2:3" x14ac:dyDescent="0.35">
      <c r="B82" s="59" t="s">
        <v>72</v>
      </c>
      <c r="C82" s="60"/>
    </row>
    <row r="83" spans="2:3" x14ac:dyDescent="0.35">
      <c r="B83" s="61"/>
      <c r="C83" s="62"/>
    </row>
    <row r="84" spans="2:3" x14ac:dyDescent="0.35">
      <c r="B84" s="61"/>
      <c r="C84" s="62"/>
    </row>
    <row r="85" spans="2:3" x14ac:dyDescent="0.35">
      <c r="B85" s="61"/>
      <c r="C85" s="62"/>
    </row>
    <row r="86" spans="2:3" x14ac:dyDescent="0.35">
      <c r="B86" s="63"/>
      <c r="C86" s="64"/>
    </row>
    <row r="87" spans="2:3" x14ac:dyDescent="0.35">
      <c r="B87" s="65" t="s">
        <v>68</v>
      </c>
      <c r="C87" s="60"/>
    </row>
    <row r="88" spans="2:3" x14ac:dyDescent="0.35">
      <c r="B88" s="61"/>
      <c r="C88" s="62"/>
    </row>
    <row r="89" spans="2:3" x14ac:dyDescent="0.35">
      <c r="B89" s="61"/>
      <c r="C89" s="62"/>
    </row>
    <row r="90" spans="2:3" x14ac:dyDescent="0.35">
      <c r="B90" s="61"/>
      <c r="C90" s="62"/>
    </row>
    <row r="91" spans="2:3" ht="37.5" customHeight="1" x14ac:dyDescent="0.35">
      <c r="B91" s="63"/>
      <c r="C91" s="64"/>
    </row>
    <row r="92" spans="2:3" x14ac:dyDescent="0.35"/>
    <row r="93" spans="2:3" x14ac:dyDescent="0.35"/>
    <row r="94" spans="2:3" x14ac:dyDescent="0.35"/>
    <row r="95" spans="2:3" x14ac:dyDescent="0.35"/>
    <row r="96" spans="2:3" x14ac:dyDescent="0.35"/>
    <row r="97" x14ac:dyDescent="0.35"/>
    <row r="98" x14ac:dyDescent="0.35"/>
    <row r="99" x14ac:dyDescent="0.35"/>
    <row r="100" x14ac:dyDescent="0.35"/>
    <row r="101" x14ac:dyDescent="0.35"/>
    <row r="102" x14ac:dyDescent="0.35"/>
    <row r="103" x14ac:dyDescent="0.35"/>
    <row r="104" x14ac:dyDescent="0.35"/>
    <row r="105" x14ac:dyDescent="0.35"/>
    <row r="106" x14ac:dyDescent="0.35"/>
    <row r="107" x14ac:dyDescent="0.35"/>
    <row r="108" x14ac:dyDescent="0.35"/>
    <row r="109" x14ac:dyDescent="0.35"/>
    <row r="110" x14ac:dyDescent="0.35"/>
    <row r="111" x14ac:dyDescent="0.35"/>
    <row r="112" x14ac:dyDescent="0.35"/>
    <row r="113" x14ac:dyDescent="0.35"/>
    <row r="114" x14ac:dyDescent="0.35"/>
    <row r="115" x14ac:dyDescent="0.35"/>
    <row r="116" x14ac:dyDescent="0.35"/>
    <row r="117" x14ac:dyDescent="0.35"/>
    <row r="118" x14ac:dyDescent="0.35"/>
    <row r="119" x14ac:dyDescent="0.35"/>
    <row r="120" x14ac:dyDescent="0.35"/>
    <row r="121" x14ac:dyDescent="0.35"/>
    <row r="122" x14ac:dyDescent="0.35"/>
    <row r="123" x14ac:dyDescent="0.35"/>
  </sheetData>
  <mergeCells count="14">
    <mergeCell ref="B35:C35"/>
    <mergeCell ref="B2:C2"/>
    <mergeCell ref="B3:C3"/>
    <mergeCell ref="B6:C6"/>
    <mergeCell ref="B7:C7"/>
    <mergeCell ref="B28:C28"/>
    <mergeCell ref="B82:C86"/>
    <mergeCell ref="B87:C91"/>
    <mergeCell ref="B56:C56"/>
    <mergeCell ref="B42:C42"/>
    <mergeCell ref="B49:C49"/>
    <mergeCell ref="B63:C63"/>
    <mergeCell ref="B70:C70"/>
    <mergeCell ref="B77:C7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B66A2-D828-4F7E-B7D5-1CF25D048940}">
  <dimension ref="A1:J9"/>
  <sheetViews>
    <sheetView workbookViewId="0">
      <selection activeCell="B2" sqref="B2"/>
    </sheetView>
  </sheetViews>
  <sheetFormatPr baseColWidth="10" defaultRowHeight="14.5" x14ac:dyDescent="0.35"/>
  <cols>
    <col min="3" max="3" width="20.453125" customWidth="1"/>
    <col min="4" max="4" width="24.54296875" customWidth="1"/>
    <col min="7" max="7" width="18.7265625" bestFit="1" customWidth="1"/>
    <col min="9" max="9" width="24" bestFit="1" customWidth="1"/>
    <col min="10" max="10" width="16.7265625" bestFit="1" customWidth="1"/>
  </cols>
  <sheetData>
    <row r="1" spans="1:10" ht="24" x14ac:dyDescent="0.35">
      <c r="A1" s="23" t="s">
        <v>32</v>
      </c>
      <c r="B1" s="24" t="s">
        <v>33</v>
      </c>
      <c r="C1" s="24" t="s">
        <v>34</v>
      </c>
      <c r="D1" s="24" t="s">
        <v>35</v>
      </c>
      <c r="E1" s="24" t="s">
        <v>36</v>
      </c>
      <c r="F1" s="24" t="s">
        <v>37</v>
      </c>
      <c r="G1" s="25" t="s">
        <v>38</v>
      </c>
      <c r="I1" s="23" t="s">
        <v>33</v>
      </c>
      <c r="J1" s="24" t="s">
        <v>47</v>
      </c>
    </row>
    <row r="2" spans="1:10" ht="36" x14ac:dyDescent="0.35">
      <c r="A2" s="26" t="s">
        <v>39</v>
      </c>
      <c r="B2" s="27" t="s">
        <v>40</v>
      </c>
      <c r="C2" s="28" t="s">
        <v>41</v>
      </c>
      <c r="D2" s="28" t="s">
        <v>42</v>
      </c>
      <c r="E2" s="27" t="s">
        <v>43</v>
      </c>
      <c r="F2" s="27">
        <v>242</v>
      </c>
      <c r="G2" s="29">
        <f>1528752052-532699200</f>
        <v>996052852</v>
      </c>
      <c r="I2" s="36" t="s">
        <v>48</v>
      </c>
      <c r="J2" s="29">
        <v>642007872</v>
      </c>
    </row>
    <row r="3" spans="1:10" ht="36" x14ac:dyDescent="0.35">
      <c r="A3" s="26" t="s">
        <v>39</v>
      </c>
      <c r="B3" s="27" t="s">
        <v>44</v>
      </c>
      <c r="C3" s="28" t="s">
        <v>41</v>
      </c>
      <c r="D3" s="28" t="s">
        <v>45</v>
      </c>
      <c r="E3" s="27" t="s">
        <v>46</v>
      </c>
      <c r="F3" s="27">
        <v>355</v>
      </c>
      <c r="G3" s="29">
        <v>759575896</v>
      </c>
      <c r="I3" s="36" t="s">
        <v>49</v>
      </c>
      <c r="J3" s="29">
        <v>42547320</v>
      </c>
    </row>
    <row r="4" spans="1:10" x14ac:dyDescent="0.35">
      <c r="A4" s="26"/>
      <c r="B4" s="27"/>
      <c r="C4" s="27"/>
      <c r="D4" s="27"/>
      <c r="E4" s="27"/>
      <c r="F4" s="30"/>
      <c r="G4" s="29"/>
      <c r="I4" s="36" t="s">
        <v>50</v>
      </c>
      <c r="J4" s="29">
        <v>155214210</v>
      </c>
    </row>
    <row r="5" spans="1:10" x14ac:dyDescent="0.35">
      <c r="A5" s="26"/>
      <c r="B5" s="27"/>
      <c r="C5" s="27"/>
      <c r="D5" s="27"/>
      <c r="E5" s="27"/>
      <c r="F5" s="30"/>
      <c r="G5" s="29"/>
      <c r="I5" s="36" t="s">
        <v>51</v>
      </c>
      <c r="J5" s="29">
        <v>106375000</v>
      </c>
    </row>
    <row r="6" spans="1:10" x14ac:dyDescent="0.35">
      <c r="A6" s="26"/>
      <c r="B6" s="27"/>
      <c r="C6" s="27"/>
      <c r="D6" s="27"/>
      <c r="E6" s="27"/>
      <c r="F6" s="30"/>
      <c r="G6" s="29"/>
      <c r="I6" s="36" t="s">
        <v>52</v>
      </c>
      <c r="J6" s="29">
        <v>24213450</v>
      </c>
    </row>
    <row r="7" spans="1:10" ht="15" thickBot="1" x14ac:dyDescent="0.4">
      <c r="A7" s="31"/>
      <c r="B7" s="32"/>
      <c r="C7" s="32"/>
      <c r="D7" s="32"/>
      <c r="E7" s="32"/>
      <c r="F7" s="33"/>
      <c r="G7" s="34"/>
      <c r="I7" s="36" t="s">
        <v>53</v>
      </c>
      <c r="J7" s="29">
        <v>21195000</v>
      </c>
    </row>
    <row r="8" spans="1:10" x14ac:dyDescent="0.35">
      <c r="G8" s="35">
        <f>SUM(G2:G7)</f>
        <v>1755628748</v>
      </c>
      <c r="I8" s="36" t="s">
        <v>54</v>
      </c>
      <c r="J8" s="29">
        <v>4500000</v>
      </c>
    </row>
    <row r="9" spans="1:10" x14ac:dyDescent="0.35">
      <c r="I9" s="37" t="s">
        <v>55</v>
      </c>
      <c r="J9" s="38">
        <f>SUM(J2:J8)</f>
        <v>996052852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402DE-20D8-49AD-B09D-91727FC6E3D0}">
  <dimension ref="A1:F2"/>
  <sheetViews>
    <sheetView workbookViewId="0">
      <selection activeCell="F12" sqref="F12"/>
    </sheetView>
  </sheetViews>
  <sheetFormatPr baseColWidth="10" defaultRowHeight="14.5" x14ac:dyDescent="0.35"/>
  <cols>
    <col min="2" max="2" width="17.54296875" customWidth="1"/>
    <col min="3" max="3" width="15.1796875" customWidth="1"/>
    <col min="4" max="4" width="20.453125" customWidth="1"/>
    <col min="5" max="5" width="17.81640625" customWidth="1"/>
    <col min="6" max="6" width="44.453125" customWidth="1"/>
  </cols>
  <sheetData>
    <row r="1" spans="1:6" x14ac:dyDescent="0.35">
      <c r="A1" s="39" t="s">
        <v>56</v>
      </c>
      <c r="B1" s="39" t="s">
        <v>57</v>
      </c>
      <c r="C1" s="39" t="s">
        <v>58</v>
      </c>
      <c r="D1" s="39" t="s">
        <v>59</v>
      </c>
      <c r="E1" s="39" t="s">
        <v>60</v>
      </c>
      <c r="F1" s="39" t="s">
        <v>61</v>
      </c>
    </row>
    <row r="2" spans="1:6" ht="43.5" x14ac:dyDescent="0.35">
      <c r="A2" s="40">
        <v>1</v>
      </c>
      <c r="B2" s="40" t="s">
        <v>62</v>
      </c>
      <c r="C2" s="40" t="s">
        <v>63</v>
      </c>
      <c r="D2" s="40" t="s">
        <v>64</v>
      </c>
      <c r="E2" s="40" t="s">
        <v>65</v>
      </c>
      <c r="F2" s="41">
        <v>7091802000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f50aab3-ac0f-4a59-b971-5ac92d8c17b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7339309A52E04D88843D1593AC7559" ma:contentTypeVersion="16" ma:contentTypeDescription="Create a new document." ma:contentTypeScope="" ma:versionID="e7f6a450a72ff134dae032f0d0d4c26e">
  <xsd:schema xmlns:xsd="http://www.w3.org/2001/XMLSchema" xmlns:xs="http://www.w3.org/2001/XMLSchema" xmlns:p="http://schemas.microsoft.com/office/2006/metadata/properties" xmlns:ns3="ef50aab3-ac0f-4a59-b971-5ac92d8c17bd" xmlns:ns4="3224c393-382d-46a1-89ab-7385fc3e04ae" targetNamespace="http://schemas.microsoft.com/office/2006/metadata/properties" ma:root="true" ma:fieldsID="930f73d531c532313f5c127b4d13ddce" ns3:_="" ns4:_="">
    <xsd:import namespace="ef50aab3-ac0f-4a59-b971-5ac92d8c17bd"/>
    <xsd:import namespace="3224c393-382d-46a1-89ab-7385fc3e04a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_activity" minOccurs="0"/>
                <xsd:element ref="ns3:MediaServiceObjectDetectorVersions" minOccurs="0"/>
                <xsd:element ref="ns3:MediaServiceLoca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50aab3-ac0f-4a59-b971-5ac92d8c17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24c393-382d-46a1-89ab-7385fc3e04a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FBAA9D-A8F0-4428-AA1A-23DFA094E18A}">
  <ds:schemaRefs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www.w3.org/XML/1998/namespace"/>
    <ds:schemaRef ds:uri="http://schemas.microsoft.com/office/2006/metadata/properties"/>
    <ds:schemaRef ds:uri="ef50aab3-ac0f-4a59-b971-5ac92d8c17bd"/>
    <ds:schemaRef ds:uri="http://schemas.microsoft.com/office/infopath/2007/PartnerControls"/>
    <ds:schemaRef ds:uri="http://schemas.openxmlformats.org/package/2006/metadata/core-properties"/>
    <ds:schemaRef ds:uri="3224c393-382d-46a1-89ab-7385fc3e04ae"/>
  </ds:schemaRefs>
</ds:datastoreItem>
</file>

<file path=customXml/itemProps2.xml><?xml version="1.0" encoding="utf-8"?>
<ds:datastoreItem xmlns:ds="http://schemas.openxmlformats.org/officeDocument/2006/customXml" ds:itemID="{CC6C61E6-5987-4401-B4C7-285CC012D8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50aab3-ac0f-4a59-b971-5ac92d8c17bd"/>
    <ds:schemaRef ds:uri="3224c393-382d-46a1-89ab-7385fc3e04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D2284B-842F-460E-9559-67895E1B804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5cc6c66d-ffb2-469f-9385-cda840e57836}" enabled="0" method="" siteId="{5cc6c66d-ffb2-469f-9385-cda840e5783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SIMULADO COT - VIGENCIA 2026</vt:lpstr>
      <vt:lpstr>RELACIÓN DE BIENES INMUEBLES</vt:lpstr>
      <vt:lpstr>DATOS SIMULADOR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CT. BRYAN GONZALEZ HERNANDEZ</dc:creator>
  <cp:lastModifiedBy>Yilson Ramirez Soler</cp:lastModifiedBy>
  <dcterms:created xsi:type="dcterms:W3CDTF">2024-02-20T21:34:37Z</dcterms:created>
  <dcterms:modified xsi:type="dcterms:W3CDTF">2026-03-11T09:37:40Z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2024-02-20T23:28:29Z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647528ba-263c-4965-a12a-2ff198a37b65</vt:lpwstr>
  </property>
  <property fmtid="{D5CDD505-2E9C-101B-9397-08002B2CF9AE}" pid="8" name="MSIP_Label_38f1469a-2c2a-4aee-b92b-090d4c5468ff_ContentBits">
    <vt:lpwstr>0</vt:lpwstr>
  </property>
  <property fmtid="{D5CDD505-2E9C-101B-9397-08002B2CF9AE}" pid="9" name="ContentTypeId">
    <vt:lpwstr>0x010100437339309A52E04D88843D1593AC7559</vt:lpwstr>
  </property>
</Properties>
</file>