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2026\EVALUACION MINIMA\DOTACION PTAR\"/>
    </mc:Choice>
  </mc:AlternateContent>
  <bookViews>
    <workbookView xWindow="-120" yWindow="-120" windowWidth="20730" windowHeight="11040" tabRatio="665" firstSheet="7" activeTab="7"/>
  </bookViews>
  <sheets>
    <sheet name="DISTRIBUCION PRESUPUESTAL" sheetId="4" state="hidden" r:id="rId1"/>
    <sheet name="ANALISIS DE COTIZACIONES" sheetId="6" state="hidden" r:id="rId2"/>
    <sheet name="analisis 2" sheetId="50" state="hidden" r:id="rId3"/>
    <sheet name="cantidad original" sheetId="31" state="hidden" r:id="rId4"/>
    <sheet name="cantidad limitada" sheetId="37" state="hidden" r:id="rId5"/>
    <sheet name="cantidad faltante" sheetId="38" state="hidden" r:id="rId6"/>
    <sheet name="plan unificado" sheetId="46" state="hidden" r:id="rId7"/>
    <sheet name="ANEXO A CUBRIMIENTO NECESIDAD" sheetId="49" r:id="rId8"/>
    <sheet name="PRESUPUESTO POR UNIDAD" sheetId="5" r:id="rId9"/>
    <sheet name="antecedentes" sheetId="32" state="hidden" r:id="rId10"/>
  </sheets>
  <definedNames>
    <definedName name="_xlnm._FilterDatabase" localSheetId="1" hidden="1">'ANALISIS DE COTIZACIONES'!$A$6:$X$31</definedName>
    <definedName name="BASPC29">#REF!</definedName>
    <definedName name="CENTRAL_ADMINISTRATIVA_Y_CONTABLE_ESPECIALIZADA_TELEMÁTICA">#REF!</definedName>
    <definedName name="Rubro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F21" i="49" l="1"/>
  <c r="H19" i="5"/>
  <c r="H17" i="5"/>
  <c r="H16" i="5"/>
  <c r="H15" i="5"/>
  <c r="H11" i="5"/>
  <c r="H8" i="5"/>
  <c r="H9" i="5"/>
  <c r="H10" i="5"/>
  <c r="H7" i="5"/>
  <c r="G19" i="5"/>
  <c r="G17" i="5"/>
  <c r="G11" i="5"/>
  <c r="M47" i="46" l="1"/>
  <c r="L47" i="46"/>
  <c r="K47" i="46"/>
  <c r="J47" i="46"/>
  <c r="I47" i="46"/>
  <c r="H47" i="46"/>
  <c r="G47" i="46"/>
  <c r="F47" i="46"/>
  <c r="E47" i="46"/>
  <c r="N46" i="46"/>
  <c r="O46" i="46" s="1"/>
  <c r="Q46" i="46" s="1"/>
  <c r="M46" i="46"/>
  <c r="L46" i="46"/>
  <c r="G46" i="46"/>
  <c r="N45" i="46"/>
  <c r="M45" i="46"/>
  <c r="L45" i="46"/>
  <c r="G45" i="46"/>
  <c r="N44" i="46"/>
  <c r="P44" i="46" s="1"/>
  <c r="M44" i="46"/>
  <c r="L44" i="46"/>
  <c r="G44" i="46"/>
  <c r="N43" i="46"/>
  <c r="T43" i="46" s="1"/>
  <c r="M43" i="46"/>
  <c r="L43" i="46"/>
  <c r="G43" i="46"/>
  <c r="N42" i="46"/>
  <c r="O42" i="46" s="1"/>
  <c r="Q42" i="46" s="1"/>
  <c r="M42" i="46"/>
  <c r="L42" i="46"/>
  <c r="G42" i="46"/>
  <c r="S41" i="46"/>
  <c r="R41" i="46"/>
  <c r="N41" i="46"/>
  <c r="U41" i="46" s="1"/>
  <c r="M41" i="46"/>
  <c r="L41" i="46"/>
  <c r="G41" i="46"/>
  <c r="U40" i="46"/>
  <c r="T40" i="46"/>
  <c r="N40" i="46"/>
  <c r="S40" i="46" s="1"/>
  <c r="M40" i="46"/>
  <c r="L40" i="46"/>
  <c r="G40" i="46"/>
  <c r="N39" i="46"/>
  <c r="P39" i="46" s="1"/>
  <c r="M39" i="46"/>
  <c r="L39" i="46"/>
  <c r="G39" i="46"/>
  <c r="N38" i="46"/>
  <c r="O38" i="46" s="1"/>
  <c r="Q38" i="46" s="1"/>
  <c r="M38" i="46"/>
  <c r="L38" i="46"/>
  <c r="G38" i="46"/>
  <c r="N37" i="46"/>
  <c r="M37" i="46"/>
  <c r="L37" i="46"/>
  <c r="G37" i="46"/>
  <c r="N36" i="46"/>
  <c r="P36" i="46" s="1"/>
  <c r="M36" i="46"/>
  <c r="L36" i="46"/>
  <c r="G36" i="46"/>
  <c r="S35" i="46"/>
  <c r="P35" i="46"/>
  <c r="N35" i="46"/>
  <c r="T35" i="46" s="1"/>
  <c r="M35" i="46"/>
  <c r="L35" i="46"/>
  <c r="G35" i="46"/>
  <c r="N34" i="46"/>
  <c r="O34" i="46" s="1"/>
  <c r="Q34" i="46" s="1"/>
  <c r="M34" i="46"/>
  <c r="L34" i="46"/>
  <c r="G34" i="46"/>
  <c r="N33" i="46"/>
  <c r="U33" i="46" s="1"/>
  <c r="M33" i="46"/>
  <c r="L33" i="46"/>
  <c r="G33" i="46"/>
  <c r="N32" i="46"/>
  <c r="S32" i="46" s="1"/>
  <c r="M32" i="46"/>
  <c r="L32" i="46"/>
  <c r="G32" i="46"/>
  <c r="R31" i="46"/>
  <c r="R47" i="46" s="1"/>
  <c r="N31" i="46"/>
  <c r="P31" i="46" s="1"/>
  <c r="P47" i="46" s="1"/>
  <c r="M31" i="46"/>
  <c r="L31" i="46"/>
  <c r="G31" i="46"/>
  <c r="M20" i="46"/>
  <c r="L20" i="46"/>
  <c r="K20" i="46"/>
  <c r="J20" i="46"/>
  <c r="I20" i="46"/>
  <c r="H20" i="46"/>
  <c r="G20" i="46"/>
  <c r="F20" i="46"/>
  <c r="E20" i="46"/>
  <c r="M19" i="46"/>
  <c r="L19" i="46"/>
  <c r="G19" i="46"/>
  <c r="M18" i="46"/>
  <c r="L18" i="46"/>
  <c r="G18" i="46"/>
  <c r="M17" i="46"/>
  <c r="L17" i="46"/>
  <c r="G17" i="46"/>
  <c r="M16" i="46"/>
  <c r="L16" i="46"/>
  <c r="G16" i="46"/>
  <c r="M15" i="46"/>
  <c r="L15" i="46"/>
  <c r="G15" i="46"/>
  <c r="M14" i="46"/>
  <c r="L14" i="46"/>
  <c r="G14" i="46"/>
  <c r="M13" i="46"/>
  <c r="L13" i="46"/>
  <c r="G13" i="46"/>
  <c r="M12" i="46"/>
  <c r="L12" i="46"/>
  <c r="G12" i="46"/>
  <c r="M11" i="46"/>
  <c r="L11" i="46"/>
  <c r="G11" i="46"/>
  <c r="M10" i="46"/>
  <c r="L10" i="46"/>
  <c r="G10" i="46"/>
  <c r="M9" i="46"/>
  <c r="L9" i="46"/>
  <c r="G9" i="46"/>
  <c r="M8" i="46"/>
  <c r="L8" i="46"/>
  <c r="G8" i="46"/>
  <c r="M7" i="46"/>
  <c r="L7" i="46"/>
  <c r="G7" i="46"/>
  <c r="M6" i="46"/>
  <c r="L6" i="46"/>
  <c r="G6" i="46"/>
  <c r="M5" i="46"/>
  <c r="L5" i="46"/>
  <c r="G5" i="46"/>
  <c r="M4" i="46"/>
  <c r="L4" i="46"/>
  <c r="G4" i="46"/>
  <c r="P64" i="38"/>
  <c r="O64" i="38"/>
  <c r="N64" i="38"/>
  <c r="M64" i="38"/>
  <c r="K64" i="38"/>
  <c r="J64" i="38"/>
  <c r="I64" i="38"/>
  <c r="H64" i="38"/>
  <c r="G64" i="38"/>
  <c r="F64" i="38"/>
  <c r="Q63" i="38"/>
  <c r="R63" i="38" s="1"/>
  <c r="W63" i="38" s="1"/>
  <c r="L63" i="38"/>
  <c r="K63" i="38"/>
  <c r="J63" i="38"/>
  <c r="I63" i="38"/>
  <c r="H63" i="38"/>
  <c r="G63" i="38"/>
  <c r="F63" i="38"/>
  <c r="L62" i="38"/>
  <c r="Q62" i="38" s="1"/>
  <c r="K62" i="38"/>
  <c r="J62" i="38"/>
  <c r="I62" i="38"/>
  <c r="H62" i="38"/>
  <c r="G62" i="38"/>
  <c r="F62" i="38"/>
  <c r="L61" i="38"/>
  <c r="Q61" i="38" s="1"/>
  <c r="K61" i="38"/>
  <c r="J61" i="38"/>
  <c r="I61" i="38"/>
  <c r="H61" i="38"/>
  <c r="G61" i="38"/>
  <c r="F61" i="38"/>
  <c r="L60" i="38"/>
  <c r="Q60" i="38" s="1"/>
  <c r="K60" i="38"/>
  <c r="J60" i="38"/>
  <c r="I60" i="38"/>
  <c r="H60" i="38"/>
  <c r="G60" i="38"/>
  <c r="F60" i="38"/>
  <c r="L59" i="38"/>
  <c r="Q59" i="38" s="1"/>
  <c r="R59" i="38" s="1"/>
  <c r="W59" i="38" s="1"/>
  <c r="K59" i="38"/>
  <c r="J59" i="38"/>
  <c r="I59" i="38"/>
  <c r="H59" i="38"/>
  <c r="G59" i="38"/>
  <c r="F59" i="38"/>
  <c r="L58" i="38"/>
  <c r="Q58" i="38" s="1"/>
  <c r="K58" i="38"/>
  <c r="J58" i="38"/>
  <c r="I58" i="38"/>
  <c r="H58" i="38"/>
  <c r="G58" i="38"/>
  <c r="F58" i="38"/>
  <c r="L57" i="38"/>
  <c r="Q57" i="38" s="1"/>
  <c r="K57" i="38"/>
  <c r="J57" i="38"/>
  <c r="I57" i="38"/>
  <c r="H57" i="38"/>
  <c r="G57" i="38"/>
  <c r="F57" i="38"/>
  <c r="L56" i="38"/>
  <c r="Q56" i="38" s="1"/>
  <c r="K56" i="38"/>
  <c r="J56" i="38"/>
  <c r="I56" i="38"/>
  <c r="H56" i="38"/>
  <c r="G56" i="38"/>
  <c r="F56" i="38"/>
  <c r="L55" i="38"/>
  <c r="Q55" i="38" s="1"/>
  <c r="R55" i="38" s="1"/>
  <c r="W55" i="38" s="1"/>
  <c r="K55" i="38"/>
  <c r="J55" i="38"/>
  <c r="I55" i="38"/>
  <c r="H55" i="38"/>
  <c r="G55" i="38"/>
  <c r="F55" i="38"/>
  <c r="L54" i="38"/>
  <c r="Q54" i="38" s="1"/>
  <c r="K54" i="38"/>
  <c r="J54" i="38"/>
  <c r="I54" i="38"/>
  <c r="H54" i="38"/>
  <c r="G54" i="38"/>
  <c r="F54" i="38"/>
  <c r="L53" i="38"/>
  <c r="Q53" i="38" s="1"/>
  <c r="K53" i="38"/>
  <c r="J53" i="38"/>
  <c r="I53" i="38"/>
  <c r="H53" i="38"/>
  <c r="G53" i="38"/>
  <c r="F53" i="38"/>
  <c r="L52" i="38"/>
  <c r="Q52" i="38" s="1"/>
  <c r="K52" i="38"/>
  <c r="J52" i="38"/>
  <c r="I52" i="38"/>
  <c r="H52" i="38"/>
  <c r="G52" i="38"/>
  <c r="F52" i="38"/>
  <c r="L51" i="38"/>
  <c r="Q51" i="38" s="1"/>
  <c r="K51" i="38"/>
  <c r="J51" i="38"/>
  <c r="I51" i="38"/>
  <c r="H51" i="38"/>
  <c r="G51" i="38"/>
  <c r="F51" i="38"/>
  <c r="L50" i="38"/>
  <c r="Q50" i="38" s="1"/>
  <c r="V50" i="38" s="1"/>
  <c r="K50" i="38"/>
  <c r="J50" i="38"/>
  <c r="I50" i="38"/>
  <c r="H50" i="38"/>
  <c r="G50" i="38"/>
  <c r="F50" i="38"/>
  <c r="L49" i="38"/>
  <c r="Q49" i="38" s="1"/>
  <c r="K49" i="38"/>
  <c r="J49" i="38"/>
  <c r="I49" i="38"/>
  <c r="H49" i="38"/>
  <c r="G49" i="38"/>
  <c r="F49" i="38"/>
  <c r="L48" i="38"/>
  <c r="Q48" i="38" s="1"/>
  <c r="T48" i="38" s="1"/>
  <c r="K48" i="38"/>
  <c r="J48" i="38"/>
  <c r="I48" i="38"/>
  <c r="H48" i="38"/>
  <c r="G48" i="38"/>
  <c r="F48" i="38"/>
  <c r="L47" i="38"/>
  <c r="Q47" i="38" s="1"/>
  <c r="K47" i="38"/>
  <c r="J47" i="38"/>
  <c r="I47" i="38"/>
  <c r="H47" i="38"/>
  <c r="G47" i="38"/>
  <c r="F47" i="38"/>
  <c r="L46" i="38"/>
  <c r="Q46" i="38" s="1"/>
  <c r="V46" i="38" s="1"/>
  <c r="K46" i="38"/>
  <c r="J46" i="38"/>
  <c r="I46" i="38"/>
  <c r="H46" i="38"/>
  <c r="G46" i="38"/>
  <c r="F46" i="38"/>
  <c r="L45" i="38"/>
  <c r="Q45" i="38" s="1"/>
  <c r="K45" i="38"/>
  <c r="J45" i="38"/>
  <c r="I45" i="38"/>
  <c r="H45" i="38"/>
  <c r="G45" i="38"/>
  <c r="F45" i="38"/>
  <c r="L44" i="38"/>
  <c r="Q44" i="38" s="1"/>
  <c r="T44" i="38" s="1"/>
  <c r="K44" i="38"/>
  <c r="J44" i="38"/>
  <c r="I44" i="38"/>
  <c r="H44" i="38"/>
  <c r="G44" i="38"/>
  <c r="F44" i="38"/>
  <c r="L43" i="38"/>
  <c r="Q43" i="38" s="1"/>
  <c r="K43" i="38"/>
  <c r="J43" i="38"/>
  <c r="I43" i="38"/>
  <c r="H43" i="38"/>
  <c r="G43" i="38"/>
  <c r="F43" i="38"/>
  <c r="L42" i="38"/>
  <c r="Q42" i="38" s="1"/>
  <c r="K42" i="38"/>
  <c r="J42" i="38"/>
  <c r="I42" i="38"/>
  <c r="H42" i="38"/>
  <c r="G42" i="38"/>
  <c r="F42" i="38"/>
  <c r="L41" i="38"/>
  <c r="Q41" i="38" s="1"/>
  <c r="K41" i="38"/>
  <c r="J41" i="38"/>
  <c r="I41" i="38"/>
  <c r="H41" i="38"/>
  <c r="G41" i="38"/>
  <c r="F41" i="38"/>
  <c r="L40" i="38"/>
  <c r="Q40" i="38" s="1"/>
  <c r="K40" i="38"/>
  <c r="J40" i="38"/>
  <c r="I40" i="38"/>
  <c r="H40" i="38"/>
  <c r="G40" i="38"/>
  <c r="F40" i="38"/>
  <c r="L39" i="38"/>
  <c r="Q39" i="38" s="1"/>
  <c r="K39" i="38"/>
  <c r="J39" i="38"/>
  <c r="I39" i="38"/>
  <c r="H39" i="38"/>
  <c r="G39" i="38"/>
  <c r="F39" i="38"/>
  <c r="L38" i="38"/>
  <c r="Q38" i="38" s="1"/>
  <c r="K38" i="38"/>
  <c r="J38" i="38"/>
  <c r="I38" i="38"/>
  <c r="H38" i="38"/>
  <c r="G38" i="38"/>
  <c r="F38" i="38"/>
  <c r="L37" i="38"/>
  <c r="Q37" i="38" s="1"/>
  <c r="K37" i="38"/>
  <c r="J37" i="38"/>
  <c r="I37" i="38"/>
  <c r="H37" i="38"/>
  <c r="G37" i="38"/>
  <c r="F37" i="38"/>
  <c r="L36" i="38"/>
  <c r="Q36" i="38" s="1"/>
  <c r="K36" i="38"/>
  <c r="J36" i="38"/>
  <c r="I36" i="38"/>
  <c r="H36" i="38"/>
  <c r="G36" i="38"/>
  <c r="F36" i="38"/>
  <c r="L35" i="38"/>
  <c r="Q35" i="38" s="1"/>
  <c r="K35" i="38"/>
  <c r="J35" i="38"/>
  <c r="I35" i="38"/>
  <c r="H35" i="38"/>
  <c r="G35" i="38"/>
  <c r="F35" i="38"/>
  <c r="L34" i="38"/>
  <c r="Q34" i="38" s="1"/>
  <c r="K34" i="38"/>
  <c r="J34" i="38"/>
  <c r="I34" i="38"/>
  <c r="H34" i="38"/>
  <c r="G34" i="38"/>
  <c r="F34" i="38"/>
  <c r="L33" i="38"/>
  <c r="Q33" i="38" s="1"/>
  <c r="K33" i="38"/>
  <c r="J33" i="38"/>
  <c r="I33" i="38"/>
  <c r="H33" i="38"/>
  <c r="G33" i="38"/>
  <c r="F33" i="38"/>
  <c r="Q32" i="38"/>
  <c r="T32" i="38" s="1"/>
  <c r="L32" i="38"/>
  <c r="K32" i="38"/>
  <c r="J32" i="38"/>
  <c r="I32" i="38"/>
  <c r="H32" i="38"/>
  <c r="G32" i="38"/>
  <c r="F32" i="38"/>
  <c r="L31" i="38"/>
  <c r="Q31" i="38" s="1"/>
  <c r="K31" i="38"/>
  <c r="J31" i="38"/>
  <c r="I31" i="38"/>
  <c r="H31" i="38"/>
  <c r="G31" i="38"/>
  <c r="F31" i="38"/>
  <c r="L30" i="38"/>
  <c r="Q30" i="38" s="1"/>
  <c r="K30" i="38"/>
  <c r="J30" i="38"/>
  <c r="I30" i="38"/>
  <c r="H30" i="38"/>
  <c r="G30" i="38"/>
  <c r="F30" i="38"/>
  <c r="L29" i="38"/>
  <c r="Q29" i="38" s="1"/>
  <c r="K29" i="38"/>
  <c r="J29" i="38"/>
  <c r="I29" i="38"/>
  <c r="H29" i="38"/>
  <c r="G29" i="38"/>
  <c r="F29" i="38"/>
  <c r="L28" i="38"/>
  <c r="L64" i="38" s="1"/>
  <c r="K28" i="38"/>
  <c r="J28" i="38"/>
  <c r="I28" i="38"/>
  <c r="H28" i="38"/>
  <c r="G28" i="38"/>
  <c r="F28" i="38"/>
  <c r="P27" i="38"/>
  <c r="O27" i="38"/>
  <c r="N27" i="38"/>
  <c r="M27" i="38"/>
  <c r="P22" i="38"/>
  <c r="O22" i="38"/>
  <c r="N22" i="38"/>
  <c r="M22" i="38"/>
  <c r="K22" i="38"/>
  <c r="J22" i="38"/>
  <c r="I22" i="38"/>
  <c r="H22" i="38"/>
  <c r="G22" i="38"/>
  <c r="F22" i="38"/>
  <c r="L21" i="38"/>
  <c r="Q21" i="38" s="1"/>
  <c r="K21" i="38"/>
  <c r="J21" i="38"/>
  <c r="I21" i="38"/>
  <c r="H21" i="38"/>
  <c r="G21" i="38"/>
  <c r="F21" i="38"/>
  <c r="K20" i="38"/>
  <c r="J20" i="38"/>
  <c r="I20" i="38"/>
  <c r="H20" i="38"/>
  <c r="G20" i="38"/>
  <c r="F20" i="38"/>
  <c r="K19" i="38"/>
  <c r="J19" i="38"/>
  <c r="I19" i="38"/>
  <c r="H19" i="38"/>
  <c r="G19" i="38"/>
  <c r="F19" i="38"/>
  <c r="K18" i="38"/>
  <c r="J18" i="38"/>
  <c r="I18" i="38"/>
  <c r="H18" i="38"/>
  <c r="G18" i="38"/>
  <c r="F18" i="38"/>
  <c r="K17" i="38"/>
  <c r="J17" i="38"/>
  <c r="I17" i="38"/>
  <c r="H17" i="38"/>
  <c r="G17" i="38"/>
  <c r="F17" i="38"/>
  <c r="K16" i="38"/>
  <c r="J16" i="38"/>
  <c r="I16" i="38"/>
  <c r="H16" i="38"/>
  <c r="G16" i="38"/>
  <c r="F16" i="38"/>
  <c r="K15" i="38"/>
  <c r="J15" i="38"/>
  <c r="I15" i="38"/>
  <c r="H15" i="38"/>
  <c r="G15" i="38"/>
  <c r="F15" i="38"/>
  <c r="K14" i="38"/>
  <c r="J14" i="38"/>
  <c r="I14" i="38"/>
  <c r="H14" i="38"/>
  <c r="G14" i="38"/>
  <c r="F14" i="38"/>
  <c r="K13" i="38"/>
  <c r="J13" i="38"/>
  <c r="I13" i="38"/>
  <c r="H13" i="38"/>
  <c r="G13" i="38"/>
  <c r="F13" i="38"/>
  <c r="K12" i="38"/>
  <c r="J12" i="38"/>
  <c r="I12" i="38"/>
  <c r="H12" i="38"/>
  <c r="G12" i="38"/>
  <c r="F12" i="38"/>
  <c r="K11" i="38"/>
  <c r="J11" i="38"/>
  <c r="I11" i="38"/>
  <c r="H11" i="38"/>
  <c r="G11" i="38"/>
  <c r="F11" i="38"/>
  <c r="K10" i="38"/>
  <c r="J10" i="38"/>
  <c r="I10" i="38"/>
  <c r="H10" i="38"/>
  <c r="G10" i="38"/>
  <c r="F10" i="38"/>
  <c r="K9" i="38"/>
  <c r="J9" i="38"/>
  <c r="I9" i="38"/>
  <c r="H9" i="38"/>
  <c r="G9" i="38"/>
  <c r="F9" i="38"/>
  <c r="K8" i="38"/>
  <c r="J8" i="38"/>
  <c r="I8" i="38"/>
  <c r="H8" i="38"/>
  <c r="G8" i="38"/>
  <c r="F8" i="38"/>
  <c r="K7" i="38"/>
  <c r="J7" i="38"/>
  <c r="I7" i="38"/>
  <c r="H7" i="38"/>
  <c r="G7" i="38"/>
  <c r="F7" i="38"/>
  <c r="K6" i="38"/>
  <c r="J6" i="38"/>
  <c r="I6" i="38"/>
  <c r="H6" i="38"/>
  <c r="G6" i="38"/>
  <c r="F6" i="38"/>
  <c r="P5" i="38"/>
  <c r="O5" i="38"/>
  <c r="N5" i="38"/>
  <c r="M5" i="38"/>
  <c r="AA66" i="37"/>
  <c r="Z66" i="37"/>
  <c r="Y66" i="37"/>
  <c r="X66" i="37"/>
  <c r="AA64" i="37"/>
  <c r="Z64" i="37"/>
  <c r="Y64" i="37"/>
  <c r="X64" i="37"/>
  <c r="P64" i="37"/>
  <c r="O64" i="37"/>
  <c r="N64" i="37"/>
  <c r="M64" i="37"/>
  <c r="K64" i="37"/>
  <c r="J64" i="37"/>
  <c r="I64" i="37"/>
  <c r="H64" i="37"/>
  <c r="G64" i="37"/>
  <c r="F64" i="37"/>
  <c r="AA63" i="37"/>
  <c r="Z63" i="37"/>
  <c r="Y63" i="37"/>
  <c r="X63" i="37"/>
  <c r="L63" i="37"/>
  <c r="Q63" i="37" s="1"/>
  <c r="R63" i="37" s="1"/>
  <c r="W63" i="37" s="1"/>
  <c r="K63" i="37"/>
  <c r="AA62" i="37"/>
  <c r="Z62" i="37"/>
  <c r="Y62" i="37"/>
  <c r="X62" i="37"/>
  <c r="L62" i="37"/>
  <c r="Q62" i="37" s="1"/>
  <c r="K62" i="37"/>
  <c r="AA61" i="37"/>
  <c r="Z61" i="37"/>
  <c r="Y61" i="37"/>
  <c r="X61" i="37"/>
  <c r="L61" i="37"/>
  <c r="Q61" i="37" s="1"/>
  <c r="T61" i="37" s="1"/>
  <c r="K61" i="37"/>
  <c r="AA60" i="37"/>
  <c r="Z60" i="37"/>
  <c r="Y60" i="37"/>
  <c r="X60" i="37"/>
  <c r="L60" i="37"/>
  <c r="Q60" i="37" s="1"/>
  <c r="K60" i="37"/>
  <c r="AA59" i="37"/>
  <c r="Z59" i="37"/>
  <c r="Y59" i="37"/>
  <c r="X59" i="37"/>
  <c r="L59" i="37"/>
  <c r="Q59" i="37" s="1"/>
  <c r="K59" i="37"/>
  <c r="AA58" i="37"/>
  <c r="Z58" i="37"/>
  <c r="Y58" i="37"/>
  <c r="X58" i="37"/>
  <c r="L58" i="37"/>
  <c r="Q58" i="37" s="1"/>
  <c r="U58" i="37" s="1"/>
  <c r="K58" i="37"/>
  <c r="AA57" i="37"/>
  <c r="Z57" i="37"/>
  <c r="Y57" i="37"/>
  <c r="X57" i="37"/>
  <c r="L57" i="37"/>
  <c r="Q57" i="37" s="1"/>
  <c r="K57" i="37"/>
  <c r="AA56" i="37"/>
  <c r="Z56" i="37"/>
  <c r="Y56" i="37"/>
  <c r="X56" i="37"/>
  <c r="L56" i="37"/>
  <c r="Q56" i="37" s="1"/>
  <c r="K56" i="37"/>
  <c r="AA55" i="37"/>
  <c r="Z55" i="37"/>
  <c r="Y55" i="37"/>
  <c r="X55" i="37"/>
  <c r="L55" i="37"/>
  <c r="Q55" i="37" s="1"/>
  <c r="T55" i="37" s="1"/>
  <c r="K55" i="37"/>
  <c r="AA54" i="37"/>
  <c r="Z54" i="37"/>
  <c r="Y54" i="37"/>
  <c r="X54" i="37"/>
  <c r="L54" i="37"/>
  <c r="Q54" i="37" s="1"/>
  <c r="V54" i="37" s="1"/>
  <c r="K54" i="37"/>
  <c r="AA53" i="37"/>
  <c r="Z53" i="37"/>
  <c r="Y53" i="37"/>
  <c r="X53" i="37"/>
  <c r="L53" i="37"/>
  <c r="Q53" i="37" s="1"/>
  <c r="S53" i="37" s="1"/>
  <c r="K53" i="37"/>
  <c r="AA52" i="37"/>
  <c r="Z52" i="37"/>
  <c r="Y52" i="37"/>
  <c r="X52" i="37"/>
  <c r="L52" i="37"/>
  <c r="Q52" i="37" s="1"/>
  <c r="S52" i="37" s="1"/>
  <c r="K52" i="37"/>
  <c r="AA51" i="37"/>
  <c r="Z51" i="37"/>
  <c r="Y51" i="37"/>
  <c r="X51" i="37"/>
  <c r="L51" i="37"/>
  <c r="Q51" i="37" s="1"/>
  <c r="S51" i="37" s="1"/>
  <c r="K51" i="37"/>
  <c r="AA50" i="37"/>
  <c r="Z50" i="37"/>
  <c r="Y50" i="37"/>
  <c r="X50" i="37"/>
  <c r="L50" i="37"/>
  <c r="Q50" i="37" s="1"/>
  <c r="U50" i="37" s="1"/>
  <c r="K50" i="37"/>
  <c r="AA49" i="37"/>
  <c r="Z49" i="37"/>
  <c r="Y49" i="37"/>
  <c r="X49" i="37"/>
  <c r="L49" i="37"/>
  <c r="Q49" i="37" s="1"/>
  <c r="K49" i="37"/>
  <c r="AA48" i="37"/>
  <c r="Z48" i="37"/>
  <c r="Y48" i="37"/>
  <c r="X48" i="37"/>
  <c r="L48" i="37"/>
  <c r="Q48" i="37" s="1"/>
  <c r="R48" i="37" s="1"/>
  <c r="W48" i="37" s="1"/>
  <c r="K48" i="37"/>
  <c r="AA47" i="37"/>
  <c r="Z47" i="37"/>
  <c r="Y47" i="37"/>
  <c r="X47" i="37"/>
  <c r="L47" i="37"/>
  <c r="Q47" i="37" s="1"/>
  <c r="U47" i="37" s="1"/>
  <c r="K47" i="37"/>
  <c r="AA46" i="37"/>
  <c r="Z46" i="37"/>
  <c r="Y46" i="37"/>
  <c r="X46" i="37"/>
  <c r="L46" i="37"/>
  <c r="Q46" i="37" s="1"/>
  <c r="K46" i="37"/>
  <c r="AA45" i="37"/>
  <c r="Z45" i="37"/>
  <c r="Y45" i="37"/>
  <c r="X45" i="37"/>
  <c r="L45" i="37"/>
  <c r="Q45" i="37" s="1"/>
  <c r="K45" i="37"/>
  <c r="AA44" i="37"/>
  <c r="Z44" i="37"/>
  <c r="Y44" i="37"/>
  <c r="X44" i="37"/>
  <c r="L44" i="37"/>
  <c r="Q44" i="37" s="1"/>
  <c r="V44" i="37" s="1"/>
  <c r="K44" i="37"/>
  <c r="AA43" i="37"/>
  <c r="Z43" i="37"/>
  <c r="Y43" i="37"/>
  <c r="X43" i="37"/>
  <c r="L43" i="37"/>
  <c r="Q43" i="37" s="1"/>
  <c r="K43" i="37"/>
  <c r="AA42" i="37"/>
  <c r="Z42" i="37"/>
  <c r="Y42" i="37"/>
  <c r="X42" i="37"/>
  <c r="L42" i="37"/>
  <c r="Q42" i="37" s="1"/>
  <c r="S42" i="37" s="1"/>
  <c r="K42" i="37"/>
  <c r="AA41" i="37"/>
  <c r="Z41" i="37"/>
  <c r="Y41" i="37"/>
  <c r="X41" i="37"/>
  <c r="L41" i="37"/>
  <c r="Q41" i="37" s="1"/>
  <c r="U41" i="37" s="1"/>
  <c r="K41" i="37"/>
  <c r="AA40" i="37"/>
  <c r="Z40" i="37"/>
  <c r="Y40" i="37"/>
  <c r="X40" i="37"/>
  <c r="L40" i="37"/>
  <c r="Q40" i="37" s="1"/>
  <c r="V40" i="37" s="1"/>
  <c r="K40" i="37"/>
  <c r="AA39" i="37"/>
  <c r="Z39" i="37"/>
  <c r="Y39" i="37"/>
  <c r="X39" i="37"/>
  <c r="L39" i="37"/>
  <c r="Q39" i="37" s="1"/>
  <c r="S39" i="37" s="1"/>
  <c r="K39" i="37"/>
  <c r="AA38" i="37"/>
  <c r="Z38" i="37"/>
  <c r="Y38" i="37"/>
  <c r="X38" i="37"/>
  <c r="L38" i="37"/>
  <c r="Q38" i="37" s="1"/>
  <c r="K38" i="37"/>
  <c r="AA37" i="37"/>
  <c r="Z37" i="37"/>
  <c r="Y37" i="37"/>
  <c r="X37" i="37"/>
  <c r="L37" i="37"/>
  <c r="Q37" i="37" s="1"/>
  <c r="K37" i="37"/>
  <c r="AA36" i="37"/>
  <c r="Z36" i="37"/>
  <c r="Y36" i="37"/>
  <c r="X36" i="37"/>
  <c r="L36" i="37"/>
  <c r="Q36" i="37" s="1"/>
  <c r="U36" i="37" s="1"/>
  <c r="K36" i="37"/>
  <c r="AA35" i="37"/>
  <c r="Z35" i="37"/>
  <c r="Y35" i="37"/>
  <c r="X35" i="37"/>
  <c r="L35" i="37"/>
  <c r="Q35" i="37" s="1"/>
  <c r="K35" i="37"/>
  <c r="AA34" i="37"/>
  <c r="Z34" i="37"/>
  <c r="Y34" i="37"/>
  <c r="X34" i="37"/>
  <c r="L34" i="37"/>
  <c r="Q34" i="37" s="1"/>
  <c r="S34" i="37" s="1"/>
  <c r="K34" i="37"/>
  <c r="AA33" i="37"/>
  <c r="Z33" i="37"/>
  <c r="Y33" i="37"/>
  <c r="X33" i="37"/>
  <c r="L33" i="37"/>
  <c r="Q33" i="37" s="1"/>
  <c r="K33" i="37"/>
  <c r="AA32" i="37"/>
  <c r="Z32" i="37"/>
  <c r="Y32" i="37"/>
  <c r="X32" i="37"/>
  <c r="L32" i="37"/>
  <c r="Q32" i="37" s="1"/>
  <c r="V32" i="37" s="1"/>
  <c r="K32" i="37"/>
  <c r="AA31" i="37"/>
  <c r="Z31" i="37"/>
  <c r="Y31" i="37"/>
  <c r="X31" i="37"/>
  <c r="L31" i="37"/>
  <c r="Q31" i="37" s="1"/>
  <c r="U31" i="37" s="1"/>
  <c r="K31" i="37"/>
  <c r="AA30" i="37"/>
  <c r="Z30" i="37"/>
  <c r="Y30" i="37"/>
  <c r="X30" i="37"/>
  <c r="Q30" i="37"/>
  <c r="U30" i="37" s="1"/>
  <c r="L30" i="37"/>
  <c r="K30" i="37"/>
  <c r="AA29" i="37"/>
  <c r="Z29" i="37"/>
  <c r="Y29" i="37"/>
  <c r="X29" i="37"/>
  <c r="L29" i="37"/>
  <c r="Q29" i="37" s="1"/>
  <c r="R29" i="37" s="1"/>
  <c r="W29" i="37" s="1"/>
  <c r="K29" i="37"/>
  <c r="AA28" i="37"/>
  <c r="Z28" i="37"/>
  <c r="Y28" i="37"/>
  <c r="X28" i="37"/>
  <c r="L28" i="37"/>
  <c r="L64" i="37" s="1"/>
  <c r="K28" i="37"/>
  <c r="P27" i="37"/>
  <c r="O27" i="37"/>
  <c r="N27" i="37"/>
  <c r="M27" i="37"/>
  <c r="AB22" i="37"/>
  <c r="AA22" i="37"/>
  <c r="Z22" i="37"/>
  <c r="Y22" i="37"/>
  <c r="X22" i="37"/>
  <c r="P22" i="37"/>
  <c r="O22" i="37"/>
  <c r="N22" i="37"/>
  <c r="M22" i="37"/>
  <c r="K22" i="37"/>
  <c r="J22" i="37"/>
  <c r="I22" i="37"/>
  <c r="H22" i="37"/>
  <c r="G22" i="37"/>
  <c r="F22" i="37"/>
  <c r="AA21" i="37"/>
  <c r="Z21" i="37"/>
  <c r="Y21" i="37"/>
  <c r="X21" i="37"/>
  <c r="L21" i="37"/>
  <c r="Q21" i="37" s="1"/>
  <c r="K21" i="37"/>
  <c r="AA20" i="37"/>
  <c r="Z20" i="37"/>
  <c r="Y20" i="37"/>
  <c r="X20" i="37"/>
  <c r="K20" i="37"/>
  <c r="AA19" i="37"/>
  <c r="Z19" i="37"/>
  <c r="Y19" i="37"/>
  <c r="X19" i="37"/>
  <c r="K19" i="37"/>
  <c r="AA18" i="37"/>
  <c r="Z18" i="37"/>
  <c r="Y18" i="37"/>
  <c r="X18" i="37"/>
  <c r="K18" i="37"/>
  <c r="AA17" i="37"/>
  <c r="Z17" i="37"/>
  <c r="Y17" i="37"/>
  <c r="X17" i="37"/>
  <c r="K17" i="37"/>
  <c r="AA16" i="37"/>
  <c r="Z16" i="37"/>
  <c r="Y16" i="37"/>
  <c r="X16" i="37"/>
  <c r="K16" i="37"/>
  <c r="AA15" i="37"/>
  <c r="Z15" i="37"/>
  <c r="Y15" i="37"/>
  <c r="X15" i="37"/>
  <c r="K15" i="37"/>
  <c r="AA14" i="37"/>
  <c r="Z14" i="37"/>
  <c r="Y14" i="37"/>
  <c r="X14" i="37"/>
  <c r="K14" i="37"/>
  <c r="AA13" i="37"/>
  <c r="Z13" i="37"/>
  <c r="Y13" i="37"/>
  <c r="X13" i="37"/>
  <c r="K13" i="37"/>
  <c r="AA12" i="37"/>
  <c r="Z12" i="37"/>
  <c r="Y12" i="37"/>
  <c r="X12" i="37"/>
  <c r="K12" i="37"/>
  <c r="AA11" i="37"/>
  <c r="Z11" i="37"/>
  <c r="Y11" i="37"/>
  <c r="X11" i="37"/>
  <c r="K11" i="37"/>
  <c r="AA10" i="37"/>
  <c r="Z10" i="37"/>
  <c r="Y10" i="37"/>
  <c r="X10" i="37"/>
  <c r="K10" i="37"/>
  <c r="AA9" i="37"/>
  <c r="Z9" i="37"/>
  <c r="Y9" i="37"/>
  <c r="X9" i="37"/>
  <c r="K9" i="37"/>
  <c r="AA8" i="37"/>
  <c r="Z8" i="37"/>
  <c r="Y8" i="37"/>
  <c r="X8" i="37"/>
  <c r="K8" i="37"/>
  <c r="AA7" i="37"/>
  <c r="Z7" i="37"/>
  <c r="Y7" i="37"/>
  <c r="X7" i="37"/>
  <c r="K7" i="37"/>
  <c r="AA6" i="37"/>
  <c r="Z6" i="37"/>
  <c r="Y6" i="37"/>
  <c r="X6" i="37"/>
  <c r="K6" i="37"/>
  <c r="P5" i="37"/>
  <c r="O5" i="37"/>
  <c r="N5" i="37"/>
  <c r="M5" i="37"/>
  <c r="P64" i="31"/>
  <c r="O64" i="31"/>
  <c r="N64" i="31"/>
  <c r="M64" i="31"/>
  <c r="K64" i="31"/>
  <c r="J64" i="31"/>
  <c r="I64" i="31"/>
  <c r="H64" i="31"/>
  <c r="G64" i="31"/>
  <c r="F64" i="31"/>
  <c r="L63" i="31"/>
  <c r="Q63" i="31" s="1"/>
  <c r="V63" i="31" s="1"/>
  <c r="K63" i="31"/>
  <c r="L62" i="31"/>
  <c r="Q62" i="31" s="1"/>
  <c r="K62" i="31"/>
  <c r="L61" i="31"/>
  <c r="Q61" i="31" s="1"/>
  <c r="K61" i="31"/>
  <c r="L60" i="31"/>
  <c r="Q60" i="31" s="1"/>
  <c r="V60" i="31" s="1"/>
  <c r="K60" i="31"/>
  <c r="L59" i="31"/>
  <c r="Q59" i="31" s="1"/>
  <c r="U59" i="31" s="1"/>
  <c r="K59" i="31"/>
  <c r="L58" i="31"/>
  <c r="Q58" i="31" s="1"/>
  <c r="K58" i="31"/>
  <c r="L57" i="31"/>
  <c r="Q57" i="31" s="1"/>
  <c r="K57" i="31"/>
  <c r="L56" i="31"/>
  <c r="Q56" i="31" s="1"/>
  <c r="S56" i="31" s="1"/>
  <c r="K56" i="31"/>
  <c r="L55" i="31"/>
  <c r="Q55" i="31" s="1"/>
  <c r="K55" i="31"/>
  <c r="L54" i="31"/>
  <c r="Q54" i="31" s="1"/>
  <c r="K54" i="31"/>
  <c r="L53" i="31"/>
  <c r="Q53" i="31" s="1"/>
  <c r="K53" i="31"/>
  <c r="L52" i="31"/>
  <c r="Q52" i="31" s="1"/>
  <c r="V52" i="31" s="1"/>
  <c r="K52" i="31"/>
  <c r="L51" i="31"/>
  <c r="Q51" i="31" s="1"/>
  <c r="K51" i="31"/>
  <c r="L50" i="31"/>
  <c r="Q50" i="31" s="1"/>
  <c r="K50" i="31"/>
  <c r="L49" i="31"/>
  <c r="Q49" i="31" s="1"/>
  <c r="K49" i="31"/>
  <c r="L48" i="31"/>
  <c r="Q48" i="31" s="1"/>
  <c r="K48" i="31"/>
  <c r="L47" i="31"/>
  <c r="Q47" i="31" s="1"/>
  <c r="K47" i="31"/>
  <c r="L46" i="31"/>
  <c r="Q46" i="31" s="1"/>
  <c r="K46" i="31"/>
  <c r="L45" i="31"/>
  <c r="Q45" i="31" s="1"/>
  <c r="K45" i="31"/>
  <c r="L44" i="31"/>
  <c r="Q44" i="31" s="1"/>
  <c r="V44" i="31" s="1"/>
  <c r="K44" i="31"/>
  <c r="L43" i="31"/>
  <c r="Q43" i="31" s="1"/>
  <c r="K43" i="31"/>
  <c r="L42" i="31"/>
  <c r="Q42" i="31" s="1"/>
  <c r="K42" i="31"/>
  <c r="L41" i="31"/>
  <c r="Q41" i="31" s="1"/>
  <c r="K41" i="31"/>
  <c r="L40" i="31"/>
  <c r="Q40" i="31" s="1"/>
  <c r="K40" i="31"/>
  <c r="L39" i="31"/>
  <c r="Q39" i="31" s="1"/>
  <c r="K39" i="31"/>
  <c r="L38" i="31"/>
  <c r="Q38" i="31" s="1"/>
  <c r="K38" i="31"/>
  <c r="L37" i="31"/>
  <c r="Q37" i="31" s="1"/>
  <c r="K37" i="31"/>
  <c r="L36" i="31"/>
  <c r="Q36" i="31" s="1"/>
  <c r="V36" i="31" s="1"/>
  <c r="K36" i="31"/>
  <c r="L35" i="31"/>
  <c r="Q35" i="31" s="1"/>
  <c r="K35" i="31"/>
  <c r="L34" i="31"/>
  <c r="Q34" i="31" s="1"/>
  <c r="K34" i="31"/>
  <c r="L33" i="31"/>
  <c r="Q33" i="31" s="1"/>
  <c r="K33" i="31"/>
  <c r="L32" i="31"/>
  <c r="Q32" i="31" s="1"/>
  <c r="K32" i="31"/>
  <c r="L31" i="31"/>
  <c r="Q31" i="31" s="1"/>
  <c r="K31" i="31"/>
  <c r="L30" i="31"/>
  <c r="Q30" i="31" s="1"/>
  <c r="K30" i="31"/>
  <c r="L29" i="31"/>
  <c r="Q29" i="31" s="1"/>
  <c r="K29" i="31"/>
  <c r="L28" i="31"/>
  <c r="L64" i="31" s="1"/>
  <c r="K28" i="31"/>
  <c r="P27" i="31"/>
  <c r="O27" i="31"/>
  <c r="N27" i="31"/>
  <c r="M27" i="31"/>
  <c r="P22" i="31"/>
  <c r="O22" i="31"/>
  <c r="N22" i="31"/>
  <c r="M22" i="31"/>
  <c r="K22" i="31"/>
  <c r="J22" i="31"/>
  <c r="I22" i="31"/>
  <c r="H22" i="31"/>
  <c r="G22" i="31"/>
  <c r="F22" i="31"/>
  <c r="L21" i="31"/>
  <c r="Q21" i="31" s="1"/>
  <c r="K21" i="31"/>
  <c r="K20" i="31"/>
  <c r="K19" i="31"/>
  <c r="K18" i="31"/>
  <c r="K17" i="31"/>
  <c r="K16" i="31"/>
  <c r="K15" i="31"/>
  <c r="K14" i="31"/>
  <c r="K13" i="31"/>
  <c r="K12" i="31"/>
  <c r="K11" i="31"/>
  <c r="K10" i="31"/>
  <c r="K9" i="31"/>
  <c r="K8" i="31"/>
  <c r="K7" i="31"/>
  <c r="K6" i="31"/>
  <c r="P5" i="31"/>
  <c r="O5" i="31"/>
  <c r="N5" i="31"/>
  <c r="M5" i="31"/>
  <c r="E22" i="50"/>
  <c r="N22" i="50" s="1"/>
  <c r="F21" i="50"/>
  <c r="E21" i="50"/>
  <c r="M21" i="50" s="1"/>
  <c r="F20" i="50"/>
  <c r="E20" i="50"/>
  <c r="F19" i="50"/>
  <c r="E19" i="50"/>
  <c r="O19" i="50" s="1"/>
  <c r="F18" i="50"/>
  <c r="E18" i="50"/>
  <c r="O18" i="50" s="1"/>
  <c r="F17" i="50"/>
  <c r="E17" i="50"/>
  <c r="M17" i="50" s="1"/>
  <c r="O16" i="50"/>
  <c r="F16" i="50"/>
  <c r="E16" i="50"/>
  <c r="M16" i="50" s="1"/>
  <c r="F15" i="50"/>
  <c r="E15" i="50"/>
  <c r="N15" i="50" s="1"/>
  <c r="F14" i="50"/>
  <c r="E14" i="50"/>
  <c r="N14" i="50" s="1"/>
  <c r="F13" i="50"/>
  <c r="E13" i="50"/>
  <c r="M13" i="50" s="1"/>
  <c r="F12" i="50"/>
  <c r="E12" i="50"/>
  <c r="O12" i="50" s="1"/>
  <c r="F11" i="50"/>
  <c r="E11" i="50"/>
  <c r="L11" i="50" s="1"/>
  <c r="F10" i="50"/>
  <c r="E10" i="50"/>
  <c r="O10" i="50" s="1"/>
  <c r="F9" i="50"/>
  <c r="E9" i="50"/>
  <c r="O9" i="50" s="1"/>
  <c r="F8" i="50"/>
  <c r="E8" i="50"/>
  <c r="L8" i="50" s="1"/>
  <c r="F7" i="50"/>
  <c r="E7" i="50"/>
  <c r="O7" i="50" s="1"/>
  <c r="J5" i="50"/>
  <c r="I5" i="50"/>
  <c r="H5" i="50"/>
  <c r="G5" i="50"/>
  <c r="I31" i="6"/>
  <c r="H31" i="6"/>
  <c r="G31" i="6"/>
  <c r="F31" i="6"/>
  <c r="Q30" i="6"/>
  <c r="P30" i="6"/>
  <c r="O30" i="6"/>
  <c r="N30" i="6"/>
  <c r="M30" i="6"/>
  <c r="L30" i="6"/>
  <c r="K30" i="6"/>
  <c r="J30" i="6"/>
  <c r="Q29" i="6"/>
  <c r="P29" i="6"/>
  <c r="O29" i="6"/>
  <c r="N29" i="6"/>
  <c r="M29" i="6"/>
  <c r="L29" i="6"/>
  <c r="K29" i="6"/>
  <c r="J29" i="6"/>
  <c r="Q28" i="6"/>
  <c r="P28" i="6"/>
  <c r="O28" i="6"/>
  <c r="N28" i="6"/>
  <c r="M28" i="6"/>
  <c r="L28" i="6"/>
  <c r="K28" i="6"/>
  <c r="J28" i="6"/>
  <c r="Q27" i="6"/>
  <c r="P27" i="6"/>
  <c r="O27" i="6"/>
  <c r="N27" i="6"/>
  <c r="M27" i="6"/>
  <c r="L27" i="6"/>
  <c r="K27" i="6"/>
  <c r="J27" i="6"/>
  <c r="Q26" i="6"/>
  <c r="P26" i="6"/>
  <c r="O26" i="6"/>
  <c r="N26" i="6"/>
  <c r="M26" i="6"/>
  <c r="L26" i="6"/>
  <c r="K26" i="6"/>
  <c r="J26" i="6"/>
  <c r="Q25" i="6"/>
  <c r="P25" i="6"/>
  <c r="O25" i="6"/>
  <c r="N25" i="6"/>
  <c r="M25" i="6"/>
  <c r="L25" i="6"/>
  <c r="K25" i="6"/>
  <c r="J25" i="6"/>
  <c r="Q24" i="6"/>
  <c r="P24" i="6"/>
  <c r="O24" i="6"/>
  <c r="N24" i="6"/>
  <c r="M24" i="6"/>
  <c r="L24" i="6"/>
  <c r="K24" i="6"/>
  <c r="J24" i="6"/>
  <c r="Q23" i="6"/>
  <c r="P23" i="6"/>
  <c r="O23" i="6"/>
  <c r="N23" i="6"/>
  <c r="M23" i="6"/>
  <c r="L23" i="6"/>
  <c r="K23" i="6"/>
  <c r="J23" i="6"/>
  <c r="Q22" i="6"/>
  <c r="P22" i="6"/>
  <c r="O22" i="6"/>
  <c r="N22" i="6"/>
  <c r="M22" i="6"/>
  <c r="L22" i="6"/>
  <c r="K22" i="6"/>
  <c r="J22" i="6"/>
  <c r="Q21" i="6"/>
  <c r="P21" i="6"/>
  <c r="O21" i="6"/>
  <c r="N21" i="6"/>
  <c r="M21" i="6"/>
  <c r="L21" i="6"/>
  <c r="K21" i="6"/>
  <c r="J21" i="6"/>
  <c r="Q20" i="6"/>
  <c r="P20" i="6"/>
  <c r="O20" i="6"/>
  <c r="N20" i="6"/>
  <c r="M20" i="6"/>
  <c r="L20" i="6"/>
  <c r="K20" i="6"/>
  <c r="J20" i="6"/>
  <c r="Q19" i="6"/>
  <c r="P19" i="6"/>
  <c r="O19" i="6"/>
  <c r="N19" i="6"/>
  <c r="M19" i="6"/>
  <c r="L19" i="6"/>
  <c r="K19" i="6"/>
  <c r="J19" i="6"/>
  <c r="Q18" i="6"/>
  <c r="P18" i="6"/>
  <c r="O18" i="6"/>
  <c r="N18" i="6"/>
  <c r="M18" i="6"/>
  <c r="L18" i="6"/>
  <c r="K18" i="6"/>
  <c r="J18" i="6"/>
  <c r="Q17" i="6"/>
  <c r="P17" i="6"/>
  <c r="O17" i="6"/>
  <c r="N17" i="6"/>
  <c r="M17" i="6"/>
  <c r="L17" i="6"/>
  <c r="K17" i="6"/>
  <c r="J17" i="6"/>
  <c r="E16" i="6"/>
  <c r="N16" i="6" s="1"/>
  <c r="Q15" i="6"/>
  <c r="P15" i="6"/>
  <c r="O15" i="6"/>
  <c r="N15" i="6"/>
  <c r="M15" i="6"/>
  <c r="L15" i="6"/>
  <c r="K15" i="6"/>
  <c r="J15" i="6"/>
  <c r="Q14" i="6"/>
  <c r="P14" i="6"/>
  <c r="O14" i="6"/>
  <c r="N14" i="6"/>
  <c r="M14" i="6"/>
  <c r="L14" i="6"/>
  <c r="K14" i="6"/>
  <c r="J14" i="6"/>
  <c r="Q13" i="6"/>
  <c r="P13" i="6"/>
  <c r="O13" i="6"/>
  <c r="N13" i="6"/>
  <c r="M13" i="6"/>
  <c r="L13" i="6"/>
  <c r="K13" i="6"/>
  <c r="J13" i="6"/>
  <c r="S12" i="6"/>
  <c r="R12" i="6"/>
  <c r="Q12" i="6"/>
  <c r="P12" i="6"/>
  <c r="O12" i="6"/>
  <c r="N12" i="6"/>
  <c r="M12" i="6"/>
  <c r="L12" i="6"/>
  <c r="K12" i="6"/>
  <c r="J12" i="6"/>
  <c r="Q11" i="6"/>
  <c r="P11" i="6"/>
  <c r="O11" i="6"/>
  <c r="N11" i="6"/>
  <c r="M11" i="6"/>
  <c r="L11" i="6"/>
  <c r="K11" i="6"/>
  <c r="J11" i="6"/>
  <c r="Q10" i="6"/>
  <c r="P10" i="6"/>
  <c r="O10" i="6"/>
  <c r="N10" i="6"/>
  <c r="M10" i="6"/>
  <c r="L10" i="6"/>
  <c r="K10" i="6"/>
  <c r="J10" i="6"/>
  <c r="Q9" i="6"/>
  <c r="P9" i="6"/>
  <c r="O9" i="6"/>
  <c r="N9" i="6"/>
  <c r="M9" i="6"/>
  <c r="L9" i="6"/>
  <c r="K9" i="6"/>
  <c r="J9" i="6"/>
  <c r="Q8" i="6"/>
  <c r="P8" i="6"/>
  <c r="O8" i="6"/>
  <c r="N8" i="6"/>
  <c r="M8" i="6"/>
  <c r="L8" i="6"/>
  <c r="K8" i="6"/>
  <c r="J8" i="6"/>
  <c r="Q7" i="6"/>
  <c r="P7" i="6"/>
  <c r="O7" i="6"/>
  <c r="N7" i="6"/>
  <c r="M7" i="6"/>
  <c r="L7" i="6"/>
  <c r="K7" i="6"/>
  <c r="J7" i="6"/>
  <c r="I5" i="6"/>
  <c r="H5" i="6"/>
  <c r="G5" i="6"/>
  <c r="F5" i="6"/>
  <c r="L5" i="4"/>
  <c r="L4" i="4"/>
  <c r="L3" i="4"/>
  <c r="F19" i="5"/>
  <c r="F17" i="5"/>
  <c r="F11" i="5"/>
  <c r="T32" i="46" l="1"/>
  <c r="U32" i="46"/>
  <c r="O40" i="46"/>
  <c r="Q40" i="46" s="1"/>
  <c r="O41" i="46"/>
  <c r="Q41" i="46" s="1"/>
  <c r="R42" i="46"/>
  <c r="R40" i="46"/>
  <c r="P41" i="46"/>
  <c r="V34" i="38"/>
  <c r="R34" i="38"/>
  <c r="W34" i="38" s="1"/>
  <c r="T41" i="46"/>
  <c r="S43" i="46"/>
  <c r="P33" i="46"/>
  <c r="R32" i="46"/>
  <c r="R33" i="46"/>
  <c r="S31" i="46"/>
  <c r="S47" i="46" s="1"/>
  <c r="V54" i="38"/>
  <c r="U54" i="38"/>
  <c r="R54" i="38"/>
  <c r="W54" i="38" s="1"/>
  <c r="U54" i="31"/>
  <c r="V54" i="31"/>
  <c r="R43" i="38"/>
  <c r="W43" i="38" s="1"/>
  <c r="T43" i="38"/>
  <c r="T52" i="38"/>
  <c r="V52" i="38"/>
  <c r="R31" i="38"/>
  <c r="W31" i="38" s="1"/>
  <c r="T31" i="38"/>
  <c r="T63" i="38"/>
  <c r="O31" i="46"/>
  <c r="Q31" i="46" s="1"/>
  <c r="O32" i="46"/>
  <c r="Q32" i="46" s="1"/>
  <c r="O33" i="46"/>
  <c r="Q33" i="46" s="1"/>
  <c r="V29" i="37"/>
  <c r="R36" i="37"/>
  <c r="W36" i="37" s="1"/>
  <c r="R34" i="46"/>
  <c r="R34" i="37"/>
  <c r="W34" i="37" s="1"/>
  <c r="T44" i="37"/>
  <c r="T31" i="46"/>
  <c r="T47" i="46" s="1"/>
  <c r="S33" i="46"/>
  <c r="O39" i="46"/>
  <c r="Q39" i="46" s="1"/>
  <c r="O14" i="50"/>
  <c r="T34" i="37"/>
  <c r="T33" i="46"/>
  <c r="Q28" i="37"/>
  <c r="Q64" i="37" s="1"/>
  <c r="U34" i="37"/>
  <c r="N47" i="46"/>
  <c r="T63" i="37"/>
  <c r="V32" i="38"/>
  <c r="P43" i="46"/>
  <c r="U33" i="37"/>
  <c r="R33" i="37"/>
  <c r="W33" i="37" s="1"/>
  <c r="V49" i="37"/>
  <c r="R49" i="37"/>
  <c r="W49" i="37" s="1"/>
  <c r="U49" i="37"/>
  <c r="S49" i="37"/>
  <c r="V30" i="38"/>
  <c r="U30" i="38"/>
  <c r="R30" i="38"/>
  <c r="W30" i="38" s="1"/>
  <c r="T36" i="38"/>
  <c r="V36" i="38"/>
  <c r="T56" i="38"/>
  <c r="V56" i="38"/>
  <c r="R51" i="38"/>
  <c r="W51" i="38" s="1"/>
  <c r="T51" i="38"/>
  <c r="U30" i="31"/>
  <c r="S30" i="31"/>
  <c r="V30" i="31"/>
  <c r="T30" i="31"/>
  <c r="R35" i="38"/>
  <c r="W35" i="38" s="1"/>
  <c r="T35" i="38"/>
  <c r="R47" i="38"/>
  <c r="W47" i="38" s="1"/>
  <c r="T47" i="38"/>
  <c r="V57" i="37"/>
  <c r="U57" i="37"/>
  <c r="R57" i="37"/>
  <c r="W57" i="37" s="1"/>
  <c r="V42" i="38"/>
  <c r="U42" i="38"/>
  <c r="R42" i="38"/>
  <c r="W42" i="38" s="1"/>
  <c r="U35" i="31"/>
  <c r="V35" i="31"/>
  <c r="R35" i="31"/>
  <c r="W35" i="31" s="1"/>
  <c r="V62" i="38"/>
  <c r="U62" i="38"/>
  <c r="R62" i="38"/>
  <c r="W62" i="38" s="1"/>
  <c r="U46" i="31"/>
  <c r="V46" i="31"/>
  <c r="T46" i="31"/>
  <c r="S46" i="31"/>
  <c r="U51" i="31"/>
  <c r="V51" i="31"/>
  <c r="R51" i="31"/>
  <c r="W51" i="31" s="1"/>
  <c r="V37" i="37"/>
  <c r="U37" i="37"/>
  <c r="S56" i="37"/>
  <c r="R56" i="37"/>
  <c r="W56" i="37" s="1"/>
  <c r="V56" i="37"/>
  <c r="U56" i="37"/>
  <c r="T56" i="37"/>
  <c r="T40" i="38"/>
  <c r="V40" i="38"/>
  <c r="U38" i="31"/>
  <c r="V38" i="31"/>
  <c r="T38" i="31"/>
  <c r="S38" i="31"/>
  <c r="U43" i="31"/>
  <c r="V43" i="31"/>
  <c r="R43" i="31"/>
  <c r="W43" i="31" s="1"/>
  <c r="S32" i="31"/>
  <c r="U32" i="31"/>
  <c r="V46" i="37"/>
  <c r="T46" i="37"/>
  <c r="R46" i="37"/>
  <c r="W46" i="37" s="1"/>
  <c r="V21" i="38"/>
  <c r="U21" i="38"/>
  <c r="R21" i="38"/>
  <c r="W21" i="38" s="1"/>
  <c r="R39" i="38"/>
  <c r="W39" i="38" s="1"/>
  <c r="T39" i="38"/>
  <c r="T60" i="38"/>
  <c r="V60" i="38"/>
  <c r="S40" i="31"/>
  <c r="U40" i="31"/>
  <c r="S48" i="31"/>
  <c r="U48" i="31"/>
  <c r="V38" i="38"/>
  <c r="R38" i="38"/>
  <c r="W38" i="38" s="1"/>
  <c r="U38" i="38"/>
  <c r="V58" i="38"/>
  <c r="U58" i="38"/>
  <c r="R58" i="38"/>
  <c r="W58" i="38" s="1"/>
  <c r="T54" i="31"/>
  <c r="V59" i="31"/>
  <c r="V34" i="37"/>
  <c r="U46" i="38"/>
  <c r="P34" i="46"/>
  <c r="S36" i="46"/>
  <c r="T39" i="46"/>
  <c r="P42" i="46"/>
  <c r="S44" i="46"/>
  <c r="V50" i="37"/>
  <c r="Q28" i="38"/>
  <c r="V48" i="38"/>
  <c r="R50" i="38"/>
  <c r="W50" i="38" s="1"/>
  <c r="T59" i="38"/>
  <c r="S34" i="46"/>
  <c r="S42" i="46"/>
  <c r="Q28" i="31"/>
  <c r="V28" i="31" s="1"/>
  <c r="V64" i="31" s="1"/>
  <c r="R32" i="37"/>
  <c r="W32" i="37" s="1"/>
  <c r="R40" i="37"/>
  <c r="W40" i="37" s="1"/>
  <c r="R42" i="37"/>
  <c r="W42" i="37" s="1"/>
  <c r="U50" i="38"/>
  <c r="T34" i="46"/>
  <c r="U35" i="46"/>
  <c r="T42" i="46"/>
  <c r="U43" i="46"/>
  <c r="T32" i="37"/>
  <c r="T42" i="37"/>
  <c r="U34" i="46"/>
  <c r="U42" i="46"/>
  <c r="S54" i="31"/>
  <c r="U56" i="31"/>
  <c r="R59" i="31"/>
  <c r="W59" i="31" s="1"/>
  <c r="V61" i="37"/>
  <c r="U34" i="38"/>
  <c r="V44" i="38"/>
  <c r="R46" i="38"/>
  <c r="W46" i="38" s="1"/>
  <c r="T55" i="38"/>
  <c r="R39" i="46"/>
  <c r="V41" i="46"/>
  <c r="W41" i="46" s="1"/>
  <c r="V45" i="31"/>
  <c r="U45" i="31"/>
  <c r="T45" i="31"/>
  <c r="S45" i="31"/>
  <c r="R45" i="31"/>
  <c r="W45" i="31" s="1"/>
  <c r="S50" i="31"/>
  <c r="V50" i="31"/>
  <c r="U50" i="31"/>
  <c r="T50" i="31"/>
  <c r="R50" i="31"/>
  <c r="W50" i="31" s="1"/>
  <c r="T47" i="31"/>
  <c r="S47" i="31"/>
  <c r="R47" i="31"/>
  <c r="W47" i="31" s="1"/>
  <c r="V47" i="31"/>
  <c r="U47" i="31"/>
  <c r="R57" i="31"/>
  <c r="W57" i="31" s="1"/>
  <c r="V57" i="31"/>
  <c r="U57" i="31"/>
  <c r="T57" i="31"/>
  <c r="S57" i="31"/>
  <c r="V21" i="31"/>
  <c r="U21" i="31"/>
  <c r="T21" i="31"/>
  <c r="S21" i="31"/>
  <c r="R21" i="31"/>
  <c r="W21" i="31" s="1"/>
  <c r="V43" i="37"/>
  <c r="T43" i="37"/>
  <c r="R43" i="37"/>
  <c r="W43" i="37" s="1"/>
  <c r="U43" i="37"/>
  <c r="S43" i="37"/>
  <c r="V53" i="31"/>
  <c r="U53" i="31"/>
  <c r="T53" i="31"/>
  <c r="S53" i="31"/>
  <c r="R53" i="31"/>
  <c r="W53" i="31" s="1"/>
  <c r="V21" i="37"/>
  <c r="U21" i="37"/>
  <c r="T21" i="37"/>
  <c r="S21" i="37"/>
  <c r="R21" i="37"/>
  <c r="W21" i="37" s="1"/>
  <c r="U38" i="37"/>
  <c r="S38" i="37"/>
  <c r="R38" i="37"/>
  <c r="W38" i="37" s="1"/>
  <c r="V38" i="37"/>
  <c r="T38" i="37"/>
  <c r="V29" i="31"/>
  <c r="U29" i="31"/>
  <c r="T29" i="31"/>
  <c r="S29" i="31"/>
  <c r="R29" i="31"/>
  <c r="W29" i="31" s="1"/>
  <c r="T31" i="31"/>
  <c r="S31" i="31"/>
  <c r="R31" i="31"/>
  <c r="W31" i="31" s="1"/>
  <c r="V31" i="31"/>
  <c r="U31" i="31"/>
  <c r="V34" i="31"/>
  <c r="U34" i="31"/>
  <c r="S34" i="31"/>
  <c r="T34" i="31"/>
  <c r="R34" i="31"/>
  <c r="W34" i="31" s="1"/>
  <c r="R41" i="31"/>
  <c r="W41" i="31" s="1"/>
  <c r="V41" i="31"/>
  <c r="U41" i="31"/>
  <c r="T41" i="31"/>
  <c r="S41" i="31"/>
  <c r="S61" i="31"/>
  <c r="V61" i="31"/>
  <c r="U61" i="31"/>
  <c r="T61" i="31"/>
  <c r="R61" i="31"/>
  <c r="W61" i="31" s="1"/>
  <c r="R33" i="31"/>
  <c r="W33" i="31" s="1"/>
  <c r="T33" i="31"/>
  <c r="V33" i="31"/>
  <c r="U33" i="31"/>
  <c r="S33" i="31"/>
  <c r="S58" i="31"/>
  <c r="V58" i="31"/>
  <c r="U58" i="31"/>
  <c r="T58" i="31"/>
  <c r="R58" i="31"/>
  <c r="W58" i="31" s="1"/>
  <c r="V35" i="37"/>
  <c r="T35" i="37"/>
  <c r="R35" i="37"/>
  <c r="W35" i="37" s="1"/>
  <c r="U35" i="37"/>
  <c r="S35" i="37"/>
  <c r="T55" i="31"/>
  <c r="S55" i="31"/>
  <c r="R55" i="31"/>
  <c r="W55" i="31" s="1"/>
  <c r="V55" i="31"/>
  <c r="U55" i="31"/>
  <c r="V37" i="31"/>
  <c r="U37" i="31"/>
  <c r="T37" i="31"/>
  <c r="S37" i="31"/>
  <c r="R37" i="31"/>
  <c r="W37" i="31" s="1"/>
  <c r="T39" i="31"/>
  <c r="S39" i="31"/>
  <c r="V39" i="31"/>
  <c r="R39" i="31"/>
  <c r="W39" i="31" s="1"/>
  <c r="U39" i="31"/>
  <c r="S42" i="31"/>
  <c r="V42" i="31"/>
  <c r="U42" i="31"/>
  <c r="T42" i="31"/>
  <c r="R42" i="31"/>
  <c r="W42" i="31" s="1"/>
  <c r="R49" i="31"/>
  <c r="W49" i="31" s="1"/>
  <c r="V49" i="31"/>
  <c r="T49" i="31"/>
  <c r="U49" i="31"/>
  <c r="S49" i="31"/>
  <c r="R62" i="31"/>
  <c r="W62" i="31" s="1"/>
  <c r="V62" i="31"/>
  <c r="U62" i="31"/>
  <c r="T62" i="31"/>
  <c r="S62" i="31"/>
  <c r="T32" i="31"/>
  <c r="T40" i="31"/>
  <c r="T48" i="31"/>
  <c r="T56" i="31"/>
  <c r="U29" i="37"/>
  <c r="R39" i="37"/>
  <c r="W39" i="37" s="1"/>
  <c r="V39" i="37"/>
  <c r="V51" i="37"/>
  <c r="T51" i="37"/>
  <c r="R51" i="37"/>
  <c r="W51" i="37" s="1"/>
  <c r="U52" i="37"/>
  <c r="R52" i="37"/>
  <c r="W52" i="37" s="1"/>
  <c r="V59" i="37"/>
  <c r="U59" i="37"/>
  <c r="T59" i="37"/>
  <c r="S59" i="37"/>
  <c r="R59" i="37"/>
  <c r="W59" i="37" s="1"/>
  <c r="V57" i="38"/>
  <c r="U57" i="38"/>
  <c r="T57" i="38"/>
  <c r="S57" i="38"/>
  <c r="R57" i="38"/>
  <c r="W57" i="38" s="1"/>
  <c r="V32" i="46"/>
  <c r="W32" i="46" s="1"/>
  <c r="K18" i="50"/>
  <c r="V32" i="31"/>
  <c r="S35" i="31"/>
  <c r="R36" i="31"/>
  <c r="W36" i="31" s="1"/>
  <c r="V40" i="31"/>
  <c r="S43" i="31"/>
  <c r="R44" i="31"/>
  <c r="W44" i="31" s="1"/>
  <c r="V48" i="31"/>
  <c r="S51" i="31"/>
  <c r="R52" i="31"/>
  <c r="W52" i="31" s="1"/>
  <c r="V56" i="31"/>
  <c r="S59" i="31"/>
  <c r="R60" i="31"/>
  <c r="W60" i="31" s="1"/>
  <c r="R63" i="31"/>
  <c r="W63" i="31" s="1"/>
  <c r="R28" i="37"/>
  <c r="R30" i="37"/>
  <c r="W30" i="37" s="1"/>
  <c r="V33" i="37"/>
  <c r="T33" i="37"/>
  <c r="S36" i="37"/>
  <c r="T39" i="37"/>
  <c r="U40" i="37"/>
  <c r="S40" i="37"/>
  <c r="U42" i="37"/>
  <c r="T47" i="37"/>
  <c r="U48" i="37"/>
  <c r="S48" i="37"/>
  <c r="V48" i="37"/>
  <c r="U51" i="37"/>
  <c r="T52" i="37"/>
  <c r="T53" i="37"/>
  <c r="R53" i="37"/>
  <c r="W53" i="37" s="1"/>
  <c r="U53" i="37"/>
  <c r="V49" i="38"/>
  <c r="U49" i="38"/>
  <c r="T49" i="38"/>
  <c r="S49" i="38"/>
  <c r="R49" i="38"/>
  <c r="W49" i="38" s="1"/>
  <c r="V40" i="46"/>
  <c r="W40" i="46" s="1"/>
  <c r="S58" i="37"/>
  <c r="R58" i="37"/>
  <c r="W58" i="37" s="1"/>
  <c r="V58" i="37"/>
  <c r="T58" i="37"/>
  <c r="V37" i="38"/>
  <c r="U37" i="38"/>
  <c r="T37" i="38"/>
  <c r="S37" i="38"/>
  <c r="R37" i="38"/>
  <c r="W37" i="38" s="1"/>
  <c r="S28" i="31"/>
  <c r="S64" i="31" s="1"/>
  <c r="T35" i="31"/>
  <c r="S36" i="31"/>
  <c r="T43" i="31"/>
  <c r="S44" i="31"/>
  <c r="T51" i="31"/>
  <c r="S52" i="31"/>
  <c r="T59" i="31"/>
  <c r="S60" i="31"/>
  <c r="S63" i="31"/>
  <c r="Q64" i="31"/>
  <c r="S28" i="37"/>
  <c r="S64" i="37" s="1"/>
  <c r="S30" i="37"/>
  <c r="T36" i="37"/>
  <c r="T37" i="37"/>
  <c r="R37" i="37"/>
  <c r="W37" i="37" s="1"/>
  <c r="U39" i="37"/>
  <c r="V42" i="37"/>
  <c r="U44" i="37"/>
  <c r="R44" i="37"/>
  <c r="W44" i="37" s="1"/>
  <c r="V52" i="37"/>
  <c r="U54" i="37"/>
  <c r="S54" i="37"/>
  <c r="R54" i="37"/>
  <c r="W54" i="37" s="1"/>
  <c r="V29" i="38"/>
  <c r="U29" i="38"/>
  <c r="T29" i="38"/>
  <c r="S29" i="38"/>
  <c r="R29" i="38"/>
  <c r="W29" i="38" s="1"/>
  <c r="V61" i="38"/>
  <c r="U61" i="38"/>
  <c r="T61" i="38"/>
  <c r="S61" i="38"/>
  <c r="R61" i="38"/>
  <c r="W61" i="38" s="1"/>
  <c r="R47" i="37"/>
  <c r="W47" i="37" s="1"/>
  <c r="V47" i="37"/>
  <c r="S47" i="37"/>
  <c r="T45" i="46"/>
  <c r="S45" i="46"/>
  <c r="R45" i="46"/>
  <c r="P45" i="46"/>
  <c r="O45" i="46"/>
  <c r="Q45" i="46" s="1"/>
  <c r="U45" i="46"/>
  <c r="T28" i="31"/>
  <c r="T64" i="31" s="1"/>
  <c r="R30" i="31"/>
  <c r="W30" i="31" s="1"/>
  <c r="T36" i="31"/>
  <c r="R38" i="31"/>
  <c r="W38" i="31" s="1"/>
  <c r="T44" i="31"/>
  <c r="R46" i="31"/>
  <c r="W46" i="31" s="1"/>
  <c r="T52" i="31"/>
  <c r="R54" i="31"/>
  <c r="W54" i="31" s="1"/>
  <c r="T60" i="31"/>
  <c r="T63" i="31"/>
  <c r="T28" i="37"/>
  <c r="T64" i="37" s="1"/>
  <c r="T30" i="37"/>
  <c r="S33" i="37"/>
  <c r="V36" i="37"/>
  <c r="S37" i="37"/>
  <c r="T40" i="37"/>
  <c r="S44" i="37"/>
  <c r="T48" i="37"/>
  <c r="V53" i="37"/>
  <c r="T54" i="37"/>
  <c r="R55" i="37"/>
  <c r="W55" i="37" s="1"/>
  <c r="V55" i="37"/>
  <c r="U55" i="37"/>
  <c r="S55" i="37"/>
  <c r="V41" i="38"/>
  <c r="U41" i="38"/>
  <c r="T41" i="38"/>
  <c r="S41" i="38"/>
  <c r="R41" i="38"/>
  <c r="W41" i="38" s="1"/>
  <c r="U28" i="31"/>
  <c r="U64" i="31" s="1"/>
  <c r="U36" i="31"/>
  <c r="U44" i="31"/>
  <c r="U52" i="31"/>
  <c r="U60" i="31"/>
  <c r="U63" i="31"/>
  <c r="U28" i="37"/>
  <c r="U64" i="37" s="1"/>
  <c r="V30" i="37"/>
  <c r="R31" i="37"/>
  <c r="W31" i="37" s="1"/>
  <c r="V31" i="37"/>
  <c r="V41" i="37"/>
  <c r="T41" i="37"/>
  <c r="T45" i="37"/>
  <c r="R45" i="37"/>
  <c r="W45" i="37" s="1"/>
  <c r="U45" i="37"/>
  <c r="V53" i="38"/>
  <c r="U53" i="38"/>
  <c r="T53" i="38"/>
  <c r="S53" i="38"/>
  <c r="R53" i="38"/>
  <c r="W53" i="38" s="1"/>
  <c r="R32" i="31"/>
  <c r="W32" i="31" s="1"/>
  <c r="R40" i="31"/>
  <c r="W40" i="31" s="1"/>
  <c r="R48" i="31"/>
  <c r="W48" i="31" s="1"/>
  <c r="R56" i="31"/>
  <c r="W56" i="31" s="1"/>
  <c r="V28" i="37"/>
  <c r="V64" i="37" s="1"/>
  <c r="S29" i="37"/>
  <c r="S31" i="37"/>
  <c r="R41" i="37"/>
  <c r="W41" i="37" s="1"/>
  <c r="S45" i="37"/>
  <c r="S50" i="37"/>
  <c r="T50" i="37"/>
  <c r="V60" i="37"/>
  <c r="U60" i="37"/>
  <c r="T60" i="37"/>
  <c r="R60" i="37"/>
  <c r="W60" i="37" s="1"/>
  <c r="V62" i="37"/>
  <c r="U62" i="37"/>
  <c r="T62" i="37"/>
  <c r="S62" i="37"/>
  <c r="R62" i="37"/>
  <c r="W62" i="37" s="1"/>
  <c r="V33" i="38"/>
  <c r="U33" i="38"/>
  <c r="T33" i="38"/>
  <c r="S33" i="38"/>
  <c r="R33" i="38"/>
  <c r="W33" i="38" s="1"/>
  <c r="T29" i="37"/>
  <c r="T31" i="37"/>
  <c r="U32" i="37"/>
  <c r="S32" i="37"/>
  <c r="S41" i="37"/>
  <c r="V45" i="37"/>
  <c r="U46" i="37"/>
  <c r="S46" i="37"/>
  <c r="R50" i="37"/>
  <c r="W50" i="37" s="1"/>
  <c r="S60" i="37"/>
  <c r="V45" i="38"/>
  <c r="U45" i="38"/>
  <c r="T45" i="38"/>
  <c r="S45" i="38"/>
  <c r="R45" i="38"/>
  <c r="W45" i="38" s="1"/>
  <c r="Q47" i="46"/>
  <c r="T37" i="46"/>
  <c r="S37" i="46"/>
  <c r="R37" i="46"/>
  <c r="P37" i="46"/>
  <c r="O37" i="46"/>
  <c r="Q37" i="46" s="1"/>
  <c r="U37" i="46"/>
  <c r="U61" i="37"/>
  <c r="S63" i="37"/>
  <c r="U28" i="38"/>
  <c r="U64" i="38" s="1"/>
  <c r="S31" i="38"/>
  <c r="U32" i="38"/>
  <c r="S35" i="38"/>
  <c r="U36" i="38"/>
  <c r="S39" i="38"/>
  <c r="U40" i="38"/>
  <c r="S43" i="38"/>
  <c r="U44" i="38"/>
  <c r="S47" i="38"/>
  <c r="U48" i="38"/>
  <c r="S51" i="38"/>
  <c r="U52" i="38"/>
  <c r="S55" i="38"/>
  <c r="U56" i="38"/>
  <c r="S59" i="38"/>
  <c r="U60" i="38"/>
  <c r="S63" i="38"/>
  <c r="Q64" i="38"/>
  <c r="O35" i="46"/>
  <c r="Q35" i="46" s="1"/>
  <c r="R36" i="46"/>
  <c r="P38" i="46"/>
  <c r="S39" i="46"/>
  <c r="O43" i="46"/>
  <c r="Q43" i="46" s="1"/>
  <c r="R44" i="46"/>
  <c r="P46" i="46"/>
  <c r="S57" i="37"/>
  <c r="U63" i="37"/>
  <c r="S21" i="38"/>
  <c r="S30" i="38"/>
  <c r="U31" i="38"/>
  <c r="S34" i="38"/>
  <c r="U35" i="38"/>
  <c r="S38" i="38"/>
  <c r="U39" i="38"/>
  <c r="S42" i="38"/>
  <c r="U43" i="38"/>
  <c r="S46" i="38"/>
  <c r="U47" i="38"/>
  <c r="S50" i="38"/>
  <c r="U51" i="38"/>
  <c r="S54" i="38"/>
  <c r="U55" i="38"/>
  <c r="S58" i="38"/>
  <c r="U59" i="38"/>
  <c r="S62" i="38"/>
  <c r="U63" i="38"/>
  <c r="U31" i="46"/>
  <c r="U47" i="46" s="1"/>
  <c r="P32" i="46"/>
  <c r="T36" i="46"/>
  <c r="R38" i="46"/>
  <c r="U39" i="46"/>
  <c r="P40" i="46"/>
  <c r="T44" i="46"/>
  <c r="R46" i="46"/>
  <c r="O47" i="46"/>
  <c r="T49" i="37"/>
  <c r="T57" i="37"/>
  <c r="V63" i="37"/>
  <c r="T21" i="38"/>
  <c r="T30" i="38"/>
  <c r="V31" i="38"/>
  <c r="T34" i="38"/>
  <c r="V35" i="38"/>
  <c r="T38" i="38"/>
  <c r="V39" i="38"/>
  <c r="T42" i="38"/>
  <c r="V43" i="38"/>
  <c r="T46" i="38"/>
  <c r="V47" i="38"/>
  <c r="T50" i="38"/>
  <c r="V51" i="38"/>
  <c r="T54" i="38"/>
  <c r="V55" i="38"/>
  <c r="T58" i="38"/>
  <c r="V59" i="38"/>
  <c r="T62" i="38"/>
  <c r="V63" i="38"/>
  <c r="R35" i="46"/>
  <c r="U36" i="46"/>
  <c r="S38" i="46"/>
  <c r="R43" i="46"/>
  <c r="V43" i="46" s="1"/>
  <c r="U44" i="46"/>
  <c r="S46" i="46"/>
  <c r="T38" i="46"/>
  <c r="T46" i="46"/>
  <c r="R61" i="37"/>
  <c r="W61" i="37" s="1"/>
  <c r="R28" i="38"/>
  <c r="R32" i="38"/>
  <c r="W32" i="38" s="1"/>
  <c r="R36" i="38"/>
  <c r="W36" i="38" s="1"/>
  <c r="R40" i="38"/>
  <c r="W40" i="38" s="1"/>
  <c r="R44" i="38"/>
  <c r="W44" i="38" s="1"/>
  <c r="R48" i="38"/>
  <c r="W48" i="38" s="1"/>
  <c r="R52" i="38"/>
  <c r="W52" i="38" s="1"/>
  <c r="R56" i="38"/>
  <c r="W56" i="38" s="1"/>
  <c r="R60" i="38"/>
  <c r="W60" i="38" s="1"/>
  <c r="O36" i="46"/>
  <c r="Q36" i="46" s="1"/>
  <c r="U38" i="46"/>
  <c r="O44" i="46"/>
  <c r="Q44" i="46" s="1"/>
  <c r="U46" i="46"/>
  <c r="S61" i="37"/>
  <c r="S28" i="38"/>
  <c r="S64" i="38" s="1"/>
  <c r="S32" i="38"/>
  <c r="S36" i="38"/>
  <c r="S40" i="38"/>
  <c r="S44" i="38"/>
  <c r="S48" i="38"/>
  <c r="S52" i="38"/>
  <c r="S56" i="38"/>
  <c r="S60" i="38"/>
  <c r="S16" i="50"/>
  <c r="K14" i="50"/>
  <c r="N21" i="50"/>
  <c r="K9" i="50"/>
  <c r="O22" i="50"/>
  <c r="J16" i="6"/>
  <c r="K16" i="6"/>
  <c r="O16" i="6" s="1"/>
  <c r="P16" i="6" s="1"/>
  <c r="O11" i="50"/>
  <c r="P11" i="50" s="1"/>
  <c r="Q11" i="50" s="1"/>
  <c r="L16" i="6"/>
  <c r="L9" i="50"/>
  <c r="P9" i="50" s="1"/>
  <c r="Q9" i="50" s="1"/>
  <c r="R9" i="50" s="1"/>
  <c r="S14" i="50"/>
  <c r="K22" i="50"/>
  <c r="M9" i="50"/>
  <c r="L17" i="50"/>
  <c r="L22" i="50"/>
  <c r="S9" i="50"/>
  <c r="N17" i="50"/>
  <c r="M22" i="50"/>
  <c r="K19" i="50"/>
  <c r="O17" i="50"/>
  <c r="S12" i="50"/>
  <c r="M16" i="6"/>
  <c r="N9" i="50"/>
  <c r="M15" i="50"/>
  <c r="L18" i="50"/>
  <c r="P18" i="50" s="1"/>
  <c r="Q18" i="50" s="1"/>
  <c r="R18" i="50" s="1"/>
  <c r="L19" i="50"/>
  <c r="P19" i="50" s="1"/>
  <c r="Q19" i="50" s="1"/>
  <c r="O21" i="50"/>
  <c r="M8" i="50"/>
  <c r="K12" i="50"/>
  <c r="M18" i="50"/>
  <c r="M19" i="50"/>
  <c r="N8" i="50"/>
  <c r="L12" i="50"/>
  <c r="P12" i="50" s="1"/>
  <c r="Q12" i="50" s="1"/>
  <c r="N18" i="50"/>
  <c r="N19" i="50"/>
  <c r="M12" i="50"/>
  <c r="N12" i="50"/>
  <c r="K16" i="50"/>
  <c r="O8" i="50"/>
  <c r="P8" i="50" s="1"/>
  <c r="Q8" i="50" s="1"/>
  <c r="S10" i="50"/>
  <c r="K13" i="50"/>
  <c r="K7" i="50"/>
  <c r="S7" i="50"/>
  <c r="K10" i="50"/>
  <c r="L13" i="50"/>
  <c r="S13" i="50"/>
  <c r="L7" i="50"/>
  <c r="P7" i="50" s="1"/>
  <c r="Q7" i="50" s="1"/>
  <c r="L10" i="50"/>
  <c r="P10" i="50" s="1"/>
  <c r="Q10" i="50" s="1"/>
  <c r="S11" i="50"/>
  <c r="N13" i="50"/>
  <c r="S15" i="50"/>
  <c r="O15" i="50"/>
  <c r="M7" i="50"/>
  <c r="M10" i="50"/>
  <c r="K11" i="50"/>
  <c r="O13" i="50"/>
  <c r="L14" i="50"/>
  <c r="N16" i="50"/>
  <c r="L16" i="50"/>
  <c r="P16" i="50" s="1"/>
  <c r="Q16" i="50" s="1"/>
  <c r="O20" i="50"/>
  <c r="N20" i="50"/>
  <c r="M20" i="50"/>
  <c r="L20" i="50"/>
  <c r="K20" i="50"/>
  <c r="N7" i="50"/>
  <c r="K8" i="50"/>
  <c r="S8" i="50"/>
  <c r="N10" i="50"/>
  <c r="M11" i="50"/>
  <c r="M14" i="50"/>
  <c r="K15" i="50"/>
  <c r="N11" i="50"/>
  <c r="L15" i="50"/>
  <c r="K17" i="50"/>
  <c r="K21" i="50"/>
  <c r="L21" i="50"/>
  <c r="V34" i="46" l="1"/>
  <c r="W34" i="46" s="1"/>
  <c r="V33" i="46"/>
  <c r="W33" i="46" s="1"/>
  <c r="W43" i="46"/>
  <c r="P14" i="50"/>
  <c r="Q14" i="50" s="1"/>
  <c r="V42" i="46"/>
  <c r="W42" i="46" s="1"/>
  <c r="V35" i="46"/>
  <c r="W35" i="46" s="1"/>
  <c r="V39" i="46"/>
  <c r="W39" i="46" s="1"/>
  <c r="V31" i="46"/>
  <c r="V47" i="46" s="1"/>
  <c r="V36" i="46"/>
  <c r="W36" i="46" s="1"/>
  <c r="R28" i="31"/>
  <c r="R64" i="31" s="1"/>
  <c r="P21" i="50"/>
  <c r="Q21" i="50" s="1"/>
  <c r="R21" i="50" s="1"/>
  <c r="T28" i="38"/>
  <c r="T64" i="38" s="1"/>
  <c r="V28" i="38"/>
  <c r="V64" i="38" s="1"/>
  <c r="V46" i="46"/>
  <c r="W46" i="46" s="1"/>
  <c r="R8" i="50"/>
  <c r="Q16" i="6"/>
  <c r="V45" i="46"/>
  <c r="W45" i="46" s="1"/>
  <c r="W44" i="46"/>
  <c r="P17" i="50"/>
  <c r="Q17" i="50" s="1"/>
  <c r="R17" i="50" s="1"/>
  <c r="V38" i="46"/>
  <c r="W38" i="46" s="1"/>
  <c r="V37" i="46"/>
  <c r="W37" i="46" s="1"/>
  <c r="R64" i="37"/>
  <c r="W28" i="37"/>
  <c r="W64" i="37" s="1"/>
  <c r="W28" i="38"/>
  <c r="W64" i="38" s="1"/>
  <c r="R64" i="38"/>
  <c r="V44" i="46"/>
  <c r="P22" i="50"/>
  <c r="Q22" i="50" s="1"/>
  <c r="R22" i="50" s="1"/>
  <c r="R16" i="50"/>
  <c r="R14" i="50"/>
  <c r="P13" i="50"/>
  <c r="Q13" i="50" s="1"/>
  <c r="R13" i="50" s="1"/>
  <c r="R11" i="50"/>
  <c r="L13" i="31"/>
  <c r="Q13" i="31" s="1"/>
  <c r="L18" i="31"/>
  <c r="Q18" i="31" s="1"/>
  <c r="R19" i="50"/>
  <c r="R7" i="50"/>
  <c r="T12" i="50"/>
  <c r="R12" i="50"/>
  <c r="R10" i="50"/>
  <c r="N11" i="46"/>
  <c r="L13" i="37"/>
  <c r="Q13" i="37" s="1"/>
  <c r="P15" i="50"/>
  <c r="Q15" i="50" s="1"/>
  <c r="R15" i="50" s="1"/>
  <c r="L20" i="38"/>
  <c r="Q20" i="38" s="1"/>
  <c r="L20" i="37"/>
  <c r="Q20" i="37" s="1"/>
  <c r="L20" i="31"/>
  <c r="Q20" i="31" s="1"/>
  <c r="N13" i="46"/>
  <c r="L15" i="37"/>
  <c r="Q15" i="37" s="1"/>
  <c r="L15" i="31"/>
  <c r="Q15" i="31" s="1"/>
  <c r="L15" i="38"/>
  <c r="Q15" i="38" s="1"/>
  <c r="P20" i="50"/>
  <c r="Q20" i="50" s="1"/>
  <c r="R20" i="50" s="1"/>
  <c r="W28" i="31" l="1"/>
  <c r="W64" i="31" s="1"/>
  <c r="W31" i="46"/>
  <c r="W47" i="46" s="1"/>
  <c r="L13" i="38"/>
  <c r="Q13" i="38" s="1"/>
  <c r="R13" i="38" s="1"/>
  <c r="W13" i="38" s="1"/>
  <c r="N18" i="46"/>
  <c r="O18" i="46" s="1"/>
  <c r="Q18" i="46" s="1"/>
  <c r="L18" i="37"/>
  <c r="Q18" i="37" s="1"/>
  <c r="U18" i="37" s="1"/>
  <c r="N16" i="46"/>
  <c r="U16" i="46" s="1"/>
  <c r="L18" i="38"/>
  <c r="Q18" i="38" s="1"/>
  <c r="T18" i="38" s="1"/>
  <c r="N15" i="46"/>
  <c r="L17" i="37"/>
  <c r="Q17" i="37" s="1"/>
  <c r="L17" i="38"/>
  <c r="Q17" i="38" s="1"/>
  <c r="L17" i="31"/>
  <c r="Q17" i="31" s="1"/>
  <c r="V20" i="37"/>
  <c r="U20" i="37"/>
  <c r="T20" i="37"/>
  <c r="R20" i="37"/>
  <c r="W20" i="37" s="1"/>
  <c r="S20" i="37"/>
  <c r="R11" i="46"/>
  <c r="P11" i="46"/>
  <c r="O11" i="46"/>
  <c r="Q11" i="46" s="1"/>
  <c r="U11" i="46"/>
  <c r="T11" i="46"/>
  <c r="S11" i="46"/>
  <c r="V15" i="38"/>
  <c r="U15" i="38"/>
  <c r="T15" i="38"/>
  <c r="S15" i="38"/>
  <c r="R15" i="38"/>
  <c r="W15" i="38" s="1"/>
  <c r="N5" i="46"/>
  <c r="L7" i="37"/>
  <c r="Q7" i="37" s="1"/>
  <c r="L7" i="38"/>
  <c r="Q7" i="38" s="1"/>
  <c r="L7" i="31"/>
  <c r="Q7" i="31" s="1"/>
  <c r="V20" i="38"/>
  <c r="U20" i="38"/>
  <c r="T20" i="38"/>
  <c r="S20" i="38"/>
  <c r="R20" i="38"/>
  <c r="W20" i="38" s="1"/>
  <c r="N8" i="46"/>
  <c r="L10" i="37"/>
  <c r="Q10" i="37" s="1"/>
  <c r="L10" i="31"/>
  <c r="Q10" i="31" s="1"/>
  <c r="L10" i="38"/>
  <c r="Q10" i="38" s="1"/>
  <c r="R15" i="37"/>
  <c r="W15" i="37" s="1"/>
  <c r="V15" i="37"/>
  <c r="U15" i="37"/>
  <c r="S15" i="37"/>
  <c r="T15" i="37"/>
  <c r="L14" i="38"/>
  <c r="Q14" i="38" s="1"/>
  <c r="N12" i="46"/>
  <c r="L14" i="37"/>
  <c r="Q14" i="37" s="1"/>
  <c r="L14" i="31"/>
  <c r="Q14" i="31" s="1"/>
  <c r="L6" i="38"/>
  <c r="N4" i="46"/>
  <c r="L6" i="37"/>
  <c r="L6" i="31"/>
  <c r="P13" i="46"/>
  <c r="O13" i="46"/>
  <c r="Q13" i="46" s="1"/>
  <c r="U13" i="46"/>
  <c r="T13" i="46"/>
  <c r="S13" i="46"/>
  <c r="R13" i="46"/>
  <c r="L8" i="38"/>
  <c r="Q8" i="38" s="1"/>
  <c r="N6" i="46"/>
  <c r="L8" i="37"/>
  <c r="Q8" i="37" s="1"/>
  <c r="L8" i="31"/>
  <c r="Q8" i="31" s="1"/>
  <c r="L12" i="38"/>
  <c r="Q12" i="38" s="1"/>
  <c r="N10" i="46"/>
  <c r="L12" i="37"/>
  <c r="Q12" i="37" s="1"/>
  <c r="L12" i="31"/>
  <c r="Q12" i="31" s="1"/>
  <c r="S18" i="31"/>
  <c r="R18" i="31"/>
  <c r="W18" i="31" s="1"/>
  <c r="T18" i="31"/>
  <c r="U18" i="31"/>
  <c r="V18" i="31"/>
  <c r="L11" i="31"/>
  <c r="Q11" i="31" s="1"/>
  <c r="N9" i="46"/>
  <c r="L11" i="38"/>
  <c r="Q11" i="38" s="1"/>
  <c r="L11" i="37"/>
  <c r="Q11" i="37" s="1"/>
  <c r="V13" i="31"/>
  <c r="U13" i="31"/>
  <c r="T13" i="31"/>
  <c r="S13" i="31"/>
  <c r="R13" i="31"/>
  <c r="W13" i="31" s="1"/>
  <c r="V15" i="31"/>
  <c r="U15" i="31"/>
  <c r="T15" i="31"/>
  <c r="S15" i="31"/>
  <c r="R15" i="31"/>
  <c r="W15" i="31" s="1"/>
  <c r="L16" i="38"/>
  <c r="Q16" i="38" s="1"/>
  <c r="N14" i="46"/>
  <c r="L16" i="37"/>
  <c r="Q16" i="37" s="1"/>
  <c r="L16" i="31"/>
  <c r="Q16" i="31" s="1"/>
  <c r="V20" i="31"/>
  <c r="U20" i="31"/>
  <c r="R20" i="31"/>
  <c r="W20" i="31" s="1"/>
  <c r="S20" i="31"/>
  <c r="T20" i="31"/>
  <c r="T13" i="37"/>
  <c r="S13" i="37"/>
  <c r="R13" i="37"/>
  <c r="W13" i="37" s="1"/>
  <c r="U13" i="37"/>
  <c r="V13" i="37"/>
  <c r="R18" i="37"/>
  <c r="W18" i="37" s="1"/>
  <c r="V18" i="37"/>
  <c r="L19" i="31"/>
  <c r="Q19" i="31" s="1"/>
  <c r="N17" i="46"/>
  <c r="L19" i="38"/>
  <c r="Q19" i="38" s="1"/>
  <c r="L19" i="37"/>
  <c r="Q19" i="37" s="1"/>
  <c r="P18" i="46" l="1"/>
  <c r="R18" i="38"/>
  <c r="W18" i="38" s="1"/>
  <c r="R18" i="46"/>
  <c r="T18" i="37"/>
  <c r="U18" i="38"/>
  <c r="S18" i="37"/>
  <c r="S18" i="46"/>
  <c r="R16" i="46"/>
  <c r="T13" i="38"/>
  <c r="S16" i="46"/>
  <c r="S13" i="38"/>
  <c r="T16" i="46"/>
  <c r="U13" i="38"/>
  <c r="O16" i="46"/>
  <c r="Q16" i="46" s="1"/>
  <c r="V13" i="38"/>
  <c r="P16" i="46"/>
  <c r="T18" i="46"/>
  <c r="U18" i="46"/>
  <c r="V18" i="38"/>
  <c r="S18" i="38"/>
  <c r="N19" i="46"/>
  <c r="U16" i="37"/>
  <c r="T16" i="37"/>
  <c r="S16" i="37"/>
  <c r="R16" i="37"/>
  <c r="W16" i="37" s="1"/>
  <c r="V16" i="37"/>
  <c r="V16" i="38"/>
  <c r="U16" i="38"/>
  <c r="T16" i="38"/>
  <c r="S16" i="38"/>
  <c r="R16" i="38"/>
  <c r="W16" i="38" s="1"/>
  <c r="V12" i="38"/>
  <c r="U12" i="38"/>
  <c r="T12" i="38"/>
  <c r="S12" i="38"/>
  <c r="R12" i="38"/>
  <c r="W12" i="38" s="1"/>
  <c r="U8" i="37"/>
  <c r="T8" i="37"/>
  <c r="S8" i="37"/>
  <c r="R8" i="37"/>
  <c r="W8" i="37" s="1"/>
  <c r="V8" i="37"/>
  <c r="T14" i="38"/>
  <c r="S14" i="38"/>
  <c r="R14" i="38"/>
  <c r="W14" i="38" s="1"/>
  <c r="U14" i="38"/>
  <c r="V14" i="38"/>
  <c r="S10" i="31"/>
  <c r="R10" i="31"/>
  <c r="W10" i="31" s="1"/>
  <c r="T10" i="31"/>
  <c r="U10" i="31"/>
  <c r="V10" i="31"/>
  <c r="N7" i="46"/>
  <c r="L9" i="37"/>
  <c r="Q9" i="37" s="1"/>
  <c r="L9" i="38"/>
  <c r="Q9" i="38" s="1"/>
  <c r="L9" i="31"/>
  <c r="Q9" i="31" s="1"/>
  <c r="S14" i="46"/>
  <c r="R14" i="46"/>
  <c r="P14" i="46"/>
  <c r="O14" i="46"/>
  <c r="Q14" i="46" s="1"/>
  <c r="U14" i="46"/>
  <c r="T14" i="46"/>
  <c r="T10" i="38"/>
  <c r="S10" i="38"/>
  <c r="R10" i="38"/>
  <c r="W10" i="38" s="1"/>
  <c r="U10" i="38"/>
  <c r="V10" i="38"/>
  <c r="S10" i="37"/>
  <c r="R10" i="37"/>
  <c r="W10" i="37" s="1"/>
  <c r="V10" i="37"/>
  <c r="T10" i="37"/>
  <c r="U10" i="37"/>
  <c r="V19" i="38"/>
  <c r="U19" i="38"/>
  <c r="T19" i="38"/>
  <c r="S19" i="38"/>
  <c r="R19" i="38"/>
  <c r="W19" i="38" s="1"/>
  <c r="V8" i="38"/>
  <c r="U8" i="38"/>
  <c r="T8" i="38"/>
  <c r="S8" i="38"/>
  <c r="R8" i="38"/>
  <c r="W8" i="38" s="1"/>
  <c r="L22" i="37"/>
  <c r="Q6" i="37"/>
  <c r="P8" i="46"/>
  <c r="O8" i="46"/>
  <c r="Q8" i="46" s="1"/>
  <c r="U8" i="46"/>
  <c r="T8" i="46"/>
  <c r="S8" i="46"/>
  <c r="R8" i="46"/>
  <c r="V7" i="38"/>
  <c r="U7" i="38"/>
  <c r="T7" i="38"/>
  <c r="S7" i="38"/>
  <c r="R7" i="38"/>
  <c r="W7" i="38" s="1"/>
  <c r="T17" i="31"/>
  <c r="S17" i="31"/>
  <c r="R17" i="31"/>
  <c r="W17" i="31" s="1"/>
  <c r="U17" i="31"/>
  <c r="V17" i="31"/>
  <c r="R11" i="31"/>
  <c r="W11" i="31" s="1"/>
  <c r="V11" i="31"/>
  <c r="S11" i="31"/>
  <c r="U11" i="31"/>
  <c r="T11" i="31"/>
  <c r="U12" i="46"/>
  <c r="T12" i="46"/>
  <c r="S12" i="46"/>
  <c r="R12" i="46"/>
  <c r="P12" i="46"/>
  <c r="O12" i="46"/>
  <c r="Q12" i="46" s="1"/>
  <c r="S6" i="46"/>
  <c r="R6" i="46"/>
  <c r="P6" i="46"/>
  <c r="O6" i="46"/>
  <c r="Q6" i="46" s="1"/>
  <c r="U6" i="46"/>
  <c r="T6" i="46"/>
  <c r="V13" i="46"/>
  <c r="W13" i="46" s="1"/>
  <c r="U4" i="46"/>
  <c r="U20" i="46" s="1"/>
  <c r="N20" i="46"/>
  <c r="T4" i="46"/>
  <c r="T20" i="46" s="1"/>
  <c r="S4" i="46"/>
  <c r="S20" i="46" s="1"/>
  <c r="R4" i="46"/>
  <c r="P4" i="46"/>
  <c r="P20" i="46" s="1"/>
  <c r="O4" i="46"/>
  <c r="R7" i="37"/>
  <c r="W7" i="37" s="1"/>
  <c r="V7" i="37"/>
  <c r="U7" i="37"/>
  <c r="S7" i="37"/>
  <c r="T7" i="37"/>
  <c r="R17" i="38"/>
  <c r="W17" i="38" s="1"/>
  <c r="V17" i="38"/>
  <c r="U17" i="38"/>
  <c r="S17" i="38"/>
  <c r="T17" i="38"/>
  <c r="T9" i="46"/>
  <c r="S9" i="46"/>
  <c r="R9" i="46"/>
  <c r="P9" i="46"/>
  <c r="O9" i="46"/>
  <c r="Q9" i="46" s="1"/>
  <c r="U9" i="46"/>
  <c r="U8" i="31"/>
  <c r="T8" i="31"/>
  <c r="S8" i="31"/>
  <c r="R8" i="31"/>
  <c r="W8" i="31" s="1"/>
  <c r="V8" i="31"/>
  <c r="L22" i="31"/>
  <c r="Q6" i="31"/>
  <c r="V7" i="31"/>
  <c r="U7" i="31"/>
  <c r="T7" i="31"/>
  <c r="S7" i="31"/>
  <c r="R7" i="31"/>
  <c r="W7" i="31" s="1"/>
  <c r="T17" i="46"/>
  <c r="S17" i="46"/>
  <c r="R17" i="46"/>
  <c r="P17" i="46"/>
  <c r="O17" i="46"/>
  <c r="Q17" i="46" s="1"/>
  <c r="U17" i="46"/>
  <c r="R19" i="31"/>
  <c r="W19" i="31" s="1"/>
  <c r="V19" i="31"/>
  <c r="S19" i="31"/>
  <c r="U19" i="31"/>
  <c r="T19" i="31"/>
  <c r="V11" i="37"/>
  <c r="U11" i="37"/>
  <c r="T11" i="37"/>
  <c r="S11" i="37"/>
  <c r="R11" i="37"/>
  <c r="W11" i="37" s="1"/>
  <c r="Q6" i="38"/>
  <c r="L22" i="38"/>
  <c r="P5" i="46"/>
  <c r="O5" i="46"/>
  <c r="Q5" i="46" s="1"/>
  <c r="U5" i="46"/>
  <c r="T5" i="46"/>
  <c r="S5" i="46"/>
  <c r="R5" i="46"/>
  <c r="V17" i="37"/>
  <c r="U17" i="37"/>
  <c r="T17" i="37"/>
  <c r="S17" i="37"/>
  <c r="R17" i="37"/>
  <c r="W17" i="37" s="1"/>
  <c r="V12" i="37"/>
  <c r="U12" i="37"/>
  <c r="T12" i="37"/>
  <c r="R12" i="37"/>
  <c r="W12" i="37" s="1"/>
  <c r="S12" i="37"/>
  <c r="V14" i="37"/>
  <c r="U14" i="37"/>
  <c r="T14" i="37"/>
  <c r="S14" i="37"/>
  <c r="R14" i="37"/>
  <c r="W14" i="37" s="1"/>
  <c r="O10" i="46"/>
  <c r="Q10" i="46" s="1"/>
  <c r="U10" i="46"/>
  <c r="T10" i="46"/>
  <c r="S10" i="46"/>
  <c r="R10" i="46"/>
  <c r="P10" i="46"/>
  <c r="V19" i="37"/>
  <c r="U19" i="37"/>
  <c r="T19" i="37"/>
  <c r="S19" i="37"/>
  <c r="R19" i="37"/>
  <c r="W19" i="37" s="1"/>
  <c r="U16" i="31"/>
  <c r="T16" i="31"/>
  <c r="S16" i="31"/>
  <c r="R16" i="31"/>
  <c r="W16" i="31" s="1"/>
  <c r="V16" i="31"/>
  <c r="V11" i="38"/>
  <c r="U11" i="38"/>
  <c r="T11" i="38"/>
  <c r="S11" i="38"/>
  <c r="R11" i="38"/>
  <c r="W11" i="38" s="1"/>
  <c r="V12" i="31"/>
  <c r="U12" i="31"/>
  <c r="R12" i="31"/>
  <c r="W12" i="31" s="1"/>
  <c r="S12" i="31"/>
  <c r="T12" i="31"/>
  <c r="V14" i="31"/>
  <c r="U14" i="31"/>
  <c r="T14" i="31"/>
  <c r="S14" i="31"/>
  <c r="R14" i="31"/>
  <c r="W14" i="31" s="1"/>
  <c r="V11" i="46"/>
  <c r="W11" i="46" s="1"/>
  <c r="U15" i="46"/>
  <c r="T15" i="46"/>
  <c r="S15" i="46"/>
  <c r="R15" i="46"/>
  <c r="P15" i="46"/>
  <c r="O15" i="46"/>
  <c r="Q15" i="46" s="1"/>
  <c r="V18" i="46" l="1"/>
  <c r="W18" i="46" s="1"/>
  <c r="V16" i="46"/>
  <c r="W16" i="46" s="1"/>
  <c r="V14" i="46"/>
  <c r="W14" i="46" s="1"/>
  <c r="V5" i="46"/>
  <c r="R19" i="46"/>
  <c r="P19" i="46"/>
  <c r="O19" i="46"/>
  <c r="Q19" i="46" s="1"/>
  <c r="U19" i="46"/>
  <c r="T19" i="46"/>
  <c r="S19" i="46"/>
  <c r="V8" i="46"/>
  <c r="W8" i="46" s="1"/>
  <c r="R20" i="46"/>
  <c r="V4" i="46"/>
  <c r="V20" i="46" s="1"/>
  <c r="V6" i="46"/>
  <c r="W6" i="46" s="1"/>
  <c r="T9" i="31"/>
  <c r="S9" i="31"/>
  <c r="R9" i="31"/>
  <c r="W9" i="31" s="1"/>
  <c r="U9" i="31"/>
  <c r="V9" i="31"/>
  <c r="V10" i="46"/>
  <c r="W10" i="46" s="1"/>
  <c r="W5" i="46"/>
  <c r="V17" i="46"/>
  <c r="W17" i="46" s="1"/>
  <c r="V6" i="31"/>
  <c r="V22" i="31" s="1"/>
  <c r="U6" i="31"/>
  <c r="U22" i="31" s="1"/>
  <c r="T6" i="31"/>
  <c r="T22" i="31" s="1"/>
  <c r="S6" i="31"/>
  <c r="S22" i="31" s="1"/>
  <c r="R6" i="31"/>
  <c r="Q22" i="31"/>
  <c r="R9" i="38"/>
  <c r="W9" i="38" s="1"/>
  <c r="V9" i="38"/>
  <c r="U9" i="38"/>
  <c r="S9" i="38"/>
  <c r="T9" i="38"/>
  <c r="V15" i="46"/>
  <c r="W15" i="46" s="1"/>
  <c r="O20" i="46"/>
  <c r="Q4" i="46"/>
  <c r="V12" i="46"/>
  <c r="W12" i="46" s="1"/>
  <c r="V9" i="37"/>
  <c r="U9" i="37"/>
  <c r="T9" i="37"/>
  <c r="S9" i="37"/>
  <c r="R9" i="37"/>
  <c r="W9" i="37" s="1"/>
  <c r="T6" i="38"/>
  <c r="T22" i="38" s="1"/>
  <c r="S6" i="38"/>
  <c r="S22" i="38" s="1"/>
  <c r="R6" i="38"/>
  <c r="Q22" i="38"/>
  <c r="U6" i="38"/>
  <c r="U22" i="38" s="1"/>
  <c r="V6" i="38"/>
  <c r="V22" i="38" s="1"/>
  <c r="V9" i="46"/>
  <c r="W9" i="46" s="1"/>
  <c r="V6" i="37"/>
  <c r="V22" i="37" s="1"/>
  <c r="U6" i="37"/>
  <c r="U22" i="37" s="1"/>
  <c r="T6" i="37"/>
  <c r="T22" i="37" s="1"/>
  <c r="S6" i="37"/>
  <c r="S22" i="37" s="1"/>
  <c r="Q22" i="37"/>
  <c r="R6" i="37"/>
  <c r="U7" i="46"/>
  <c r="T7" i="46"/>
  <c r="S7" i="46"/>
  <c r="R7" i="46"/>
  <c r="P7" i="46"/>
  <c r="O7" i="46"/>
  <c r="Q7" i="46" s="1"/>
  <c r="V7" i="46" l="1"/>
  <c r="W7" i="46" s="1"/>
  <c r="V19" i="46"/>
  <c r="W19" i="46" s="1"/>
  <c r="Q20" i="46"/>
  <c r="W4" i="46"/>
  <c r="W20" i="46" s="1"/>
  <c r="W6" i="31"/>
  <c r="W22" i="31" s="1"/>
  <c r="R22" i="31"/>
  <c r="W6" i="37"/>
  <c r="W22" i="37" s="1"/>
  <c r="W66" i="37" s="1"/>
  <c r="R22" i="37"/>
  <c r="W6" i="38"/>
  <c r="W22" i="38" s="1"/>
  <c r="R22" i="38"/>
</calcChain>
</file>

<file path=xl/sharedStrings.xml><?xml version="1.0" encoding="utf-8"?>
<sst xmlns="http://schemas.openxmlformats.org/spreadsheetml/2006/main" count="916" uniqueCount="207">
  <si>
    <t>NECESIDAD</t>
  </si>
  <si>
    <t xml:space="preserve">CLASIFICADOR POR OBJETO DEL GASTO </t>
  </si>
  <si>
    <t>NOMBRE CUENTA</t>
  </si>
  <si>
    <t>02-02-01-002-008-002</t>
  </si>
  <si>
    <t>Prendas de vestir (excepto prendas de piel)</t>
  </si>
  <si>
    <t>ITEM</t>
  </si>
  <si>
    <t>CÓDIGO DANE</t>
  </si>
  <si>
    <t xml:space="preserve">DESCRIPCIÓN DEL BIEN Y/O SERVICIO </t>
  </si>
  <si>
    <t>UNIDAD MEDIDA</t>
  </si>
  <si>
    <t>OVEROL IMPERMEABLE DE 2 PIEZAS: Tipo industrial calibre 18. Tallas de acuerdo a la necesidad de la unidad (S/M/L/XL)</t>
  </si>
  <si>
    <t>OVEROL TIPO PILOTO (overol completo
modelo piloto (12 cremalleras) en ristok
milimetrado color verde militar, con cierre frontal doble carro nylon. 100% algodón cuello ajustado con cierre de contacto. dos bolsillos  (centrados) en pecho con dimensiones de 14 centímetros de ancho por 22 centímetros de alto con cierres diagonales y cremallera en nylon. bolsillo portalápices en pecho izquierdo de 3.81 centímetros de ancho y 12.7 centímetros de largo. mangas con puños rectos ajustados con cierre en cremallera de 13.78 centímetros de largo. piernas rectas con cierre cremallera en nylon de 15.32 centímetros de largo. dos bolsillos de parche en la parte trasera de 14 centímetros de ancho por 22 centímetros de alto con cierres en cremallera nylon, espalda con fuelle y cintura elasticada. refuerzos acolchados (guata 500 x 2) en codos y rodillas de tipo rectangular de 20.32 centímetros, un bolsillo interior lateral a cada lado. dos bolsillos laterales en muslos de 14 centímetros de ancho por 22 centímetros de alto con cierres en cremallera nylon. tallas s – m – l – xl,)</t>
  </si>
  <si>
    <t>UNIDAD</t>
  </si>
  <si>
    <t>TRAJE ENTERIZO CON CAPOTA O CAPUCHA, CON BOTAS ADHERIDAS AL TRAJE (VULCANIZADAS) Overol tipo fontanero fabricado bajo norma NTC 4615 en tela vinílica compacta con soporte textil en poliéster. Elaborado por proceso de electro sellado de alta frecuencia. Con bota integrada en PVC y con puntera. Color de bota Amarillo.  Talla de acuerdo a la necesidad de la unidad (S/M/L/XL)</t>
  </si>
  <si>
    <t>DELANTAL PARA SUSTANCIAS QUÍMICAS: sujeción de cuatro puntos, 2 cuello y 2 cintura. en poliéster recubierto pvc calibre 25 (0,58mm) sistema electro sellado. 82cm largo x 115cm ancho. materiales bajo norma astm, ntc3583, iso 9001. x und. tallas de acuerdo a la necesidad de la unidad (S/M/L/XL)</t>
  </si>
  <si>
    <t xml:space="preserve">DELANTAL IMPERMEABLE RESISTENCIA QUIMICA: Delantal impermeable de PVC , material vinílico con soporte textil, electrosellado que hace de la prenda impermeable, tiras de sujeción en el cuello y la cintura. Protege la zona pectoral y ventral de salpicaduras y sprays de productos químicos. Protección contra productos químicos líquidos en forma de pulverización. Ideal para manipulación de químicos y limpiezas industriales. Muy alta resistencia mecánica y alta durabilidad. tallas de acuerdo a la necesidad de la unidad. </t>
  </si>
  <si>
    <t xml:space="preserve">GUANTES QUÍMICOS DE NITRILO resistentes a quimicos que proporcionan proteccion de las manos cuando es necesario entrar en contacto con solventes combustibles y grasas Con un recubrimiento externo en nitrilo verde que proporciona la barrera contra la penetracion de sustancias quimicas Los guates son texturizados en la punta de los dedos y en la palma para brindar mayor agarre en seco y en humedo y son lisos en las demas areas para evitar la acumulacion de sustancias que puedan degradarlos en el tiempo Estos elementos de proteccion de manos estan libres de costuras para mayor destreza y comodidad y no tienen latex ni siliconas en su composicion Minimo 18 de longitud Espesor maximo 22 milesimas Tallas sujetas a las necesidades de la Unidad </t>
  </si>
  <si>
    <t>PAR</t>
  </si>
  <si>
    <t>Guante de nitrilo Largo: El guante está fabricado con una capa de 15 mils (milésimas de pulgada) de nitrilo y tiene una longitud de 13”. Los guantes deben de utilizarse para manipular los productos químicos ALTAQ evitando el contacto directo con la mano, así prevenimos cualquier alergia, irritación o quemadura. El interior del guante tiene un revestimiento de algodón que brinda mayor comodidad y facilita la postu ra y remoción del mismo. La punta de los dedos son texturizadas con un patrón en forma de rombos para darle más agarre tanto en húmedo como en seco. El resto del guante es liso, para evitar acumulación de químicos que puedan con el tiempo degradar el guante. Norma EN 420:2003 CAJA X 100 UNIDADES</t>
  </si>
  <si>
    <t>CAJA</t>
  </si>
  <si>
    <t xml:space="preserve">BOTAS DE SEGURIDAD: Bota de seguridad: Caña alta de 8" , fabricado en cuero con puntera reforzada. NTC 2396 Botas seguridad. Tallas de acuerdo a la necesidad de la unidad 
</t>
  </si>
  <si>
    <t>GUANTE DE CAUCHO NEGRO INDUSTRIAL Fabricado en PVC calibre 35, NTC 444 - 445 - 446 tallas 7- 8-9</t>
  </si>
  <si>
    <t>MANGAS EN CARNAZA: Cuero vacuno de calibre 2.4 MM, según NTC E-79 y cosidos con hilo 100% algodón según lo indicado en la NTC-1981, las costuras deben ser uniformes, no debe presentar pliegues ni fruncidos.</t>
  </si>
  <si>
    <t>OVEROL ENTERIZO: tela drill 100% algodón, manga larga, cremallera completa. x und. tallas de acuerdo a la necesidad de la unidad (s/m/l/xl)</t>
  </si>
  <si>
    <t>DELANTAL IMPERMEABLE RESISTENCIA QUIMICA: Delantal impermeable de PVC , material vinílico con soporte textil, electrosellado que hace de la prenda impermeable, tiras de sujeción en el cuello y la cintura. Protege la zona pectoral y ventral de salpicaduras y sprays de productos químicos. Protección contra productos químicos líquidos en forma de pulverización. Ideal para manipulación de químicos y limpiezas industriales. Muy alta resistencia mecánica y alta durabilidad. t</t>
  </si>
  <si>
    <t xml:space="preserve">BOTAS DE CAUCHO (NEGRO): Bota fabricada a mano en 100% caucho vulcanizado, impermeable. Proceso: Armado por pieza, vulcanizados en autoclave Forro: 100% algodón, super absorbente Plantilla: en espuma de caucho, forrada 100% algodón Suela: antideslizantes, resistentes a la abrasión Refuerzos: en capellada y contrafuerte Caña: reforzada Impermeabilidad: 100% 
Uso: industrial de construcción y uso general  con suela antideslizante. Talla de acuerdo a la necesidad de la unidad </t>
  </si>
  <si>
    <t>BOTAS DE SEGURIDAD: Bota de seguridad: Caña alta de 8" , fabricado en cuero con puntera reforzada. NTC 2396 Botas seguridad. Tallas de acuerdo a la necesidad de la unidad</t>
  </si>
  <si>
    <t>GUANTES elaborados en carnaza y cuero vaqueta de calibre 2.4 mm cosidos con hilo 100 algodon refuerzo en palma y dedos amplios de facil manejo puño corto de 7 cm Color Gris</t>
  </si>
  <si>
    <t>GUANTES DE LATEX:  seguridad biológica, evita el contagio de enfermedades, caucho natural, ambidiestros, borde enrollado, desechables con talco, guantes anatómicos 12 x 21.5 cm. caja x 100 und.</t>
  </si>
  <si>
    <t>DELANTAL DE SOLDADOR: Espesor con refuerzo 2,30 cm, dimensiones totales 60 x 120 cm, material cuero vacuno</t>
  </si>
  <si>
    <t>OVEROL DE 2 PIEZAS: Tela drill verde oliva en tejido diagonal 3x1 vulcano. La mezcla de hilo en trama y urdimbre. color verde oliva para botones, cremalleras, hilos y velcros. 
La camisa Debe llevar parche que cubra todo el ancho de la parte del codo, con sistema de cierre botones. Debe llevar 2 cintas reflectoras color gris plata compuesta de lentes expuestos de gran ángulo reflectivo, adheridos en las mangas en la parte delantera debe llevar porta presillas confeccionadas en forma rectangular terminada en punta con ojal, ubicada en los hombros.
El pantalón simétrico, bota recta, con pretina con 7 pasadores para ajuste en la cintura, la cual tiene como sistema de cierre un botón. El pantalón lleva cinta reflectora en forma simétrica ubicadas a la altura de la rodilla.  Tallas de acuerdo a la necesidad de la unidad.</t>
  </si>
  <si>
    <t>CANTIDAD</t>
  </si>
  <si>
    <t>DOTACIÓN EPP OPERADORES PLANTAS DE TRATAMIENTO DE AGUA RESIDUAL</t>
  </si>
  <si>
    <t>ARTICULO PRESUPUESTAL  (SIIF NACIÓN)</t>
  </si>
  <si>
    <t>RECURSO</t>
  </si>
  <si>
    <t>DESCRIPCIÓN DEL RUBRO</t>
  </si>
  <si>
    <t>UNIDAD BENEFICIADA</t>
  </si>
  <si>
    <t>A-02-02-01-002-008</t>
  </si>
  <si>
    <t>DOTACIÓN (PRENDAS DE VESTIR Y CALZADO)</t>
  </si>
  <si>
    <t>BAACA 5</t>
  </si>
  <si>
    <t>BAADA 2</t>
  </si>
  <si>
    <t>BILUD</t>
  </si>
  <si>
    <t>BIREY</t>
  </si>
  <si>
    <t>TOTAL PRESUPUESTO DOTACIÓN EPP  PTAR</t>
  </si>
  <si>
    <t>DOTACIÓN EPP OPERADORES PLANTAS DE TRATAMIENTO DE AGUA POTABLE</t>
  </si>
  <si>
    <t>BASRO 48</t>
  </si>
  <si>
    <t xml:space="preserve">BIREY </t>
  </si>
  <si>
    <t>TOTAL PRESUPUESTO DOTACIÓN EPP PTAP</t>
  </si>
  <si>
    <t xml:space="preserve">TOTAL PRESUPUESTO </t>
  </si>
  <si>
    <t>TIPO DE GASTO</t>
  </si>
  <si>
    <t>CTA</t>
  </si>
  <si>
    <t>SUB</t>
  </si>
  <si>
    <t>OBJG</t>
  </si>
  <si>
    <t>ORD</t>
  </si>
  <si>
    <t>SUB - ORD</t>
  </si>
  <si>
    <t>FUENTE</t>
  </si>
  <si>
    <t>REC</t>
  </si>
  <si>
    <t>C/S</t>
  </si>
  <si>
    <t>DESCRIPCIÓN</t>
  </si>
  <si>
    <t>VALOR</t>
  </si>
  <si>
    <t>A</t>
  </si>
  <si>
    <t>02</t>
  </si>
  <si>
    <t>01</t>
  </si>
  <si>
    <t>004</t>
  </si>
  <si>
    <t>003</t>
  </si>
  <si>
    <t>NACIÓN</t>
  </si>
  <si>
    <t>CSF</t>
  </si>
  <si>
    <t xml:space="preserve">MAQUINA PARA USO GENERAL </t>
  </si>
  <si>
    <t>008</t>
  </si>
  <si>
    <t>007</t>
  </si>
  <si>
    <t>SSF</t>
  </si>
  <si>
    <t>SERVICIOS DE MANTENIMIENTO Y REPARACIÓN DE OTRA MAQUINARIA Y OTRO E QUIPO</t>
  </si>
  <si>
    <t>TOTAL PRESUPUESTO ASIGNADO VIGENCIA 2024</t>
  </si>
  <si>
    <t>TOTAL</t>
  </si>
  <si>
    <t>PRECIOS HISTÓRICOS</t>
  </si>
  <si>
    <t>ANÁLISIS DE COTIZACIONES</t>
  </si>
  <si>
    <t>PRECIOS HISTÓRICOS ACEPTACIÓN DE OFERTA N.º 024-CENACBUC-2025</t>
  </si>
  <si>
    <t>PRECIOS HISTÓRICOS ACEPTACIÓN DE OFERTA No. 027-CENACBUCARAMANGA-2024</t>
  </si>
  <si>
    <t>ÍTEM</t>
  </si>
  <si>
    <t>VALOR UNITARIO IVA INCLUIDO (si aplica)</t>
  </si>
  <si>
    <t xml:space="preserve">MENOR VALOR </t>
  </si>
  <si>
    <t>PROMEDIO</t>
  </si>
  <si>
    <t>MEDIA GEOMETRICA</t>
  </si>
  <si>
    <t>MEDIA ARMONICA</t>
  </si>
  <si>
    <t xml:space="preserve">DESVIACIÓN ESTANDAR </t>
  </si>
  <si>
    <t>COEFICIENTE DE VARIACIÓN</t>
  </si>
  <si>
    <t>PRECIO DE REFERENCIA</t>
  </si>
  <si>
    <t xml:space="preserve">METRICA UTILIZADA </t>
  </si>
  <si>
    <t>revisar</t>
  </si>
  <si>
    <t>OVEROL TIPO PILOTO (overol completo
modelo piloto (12 cremalleras) en ristok
milimetrado color verde militar, con cierre frontal doble carro nylon. 100% algodón cuello ajustado con cierre de contacto. dos bolsillos  (centrados) en pecho con dimensiones de 14 centímetros de ancho por 22 centímetros de alto con cierres diagonales y cremallera en nylon. bolsillo portalápices en pecho izquierdo de 3.81 centímetros de ancho y 12.7 centímetros de largo. mangas con puños rectos ajustados con cierre en cremallera de 13.78 centímetros de largo. piernas rectas con cierre cremallera en nylon de 15.32 centímetros de largo. dos bolsillos de parche en la parte trasera de 14 centímetros de ancho por 22 centímetros de alto con cierres en cremallera nylon, espalda con fuelle y cintura elasticada. refuerzos acolchados (guata 500 x 2) en codos y rodillas de tipo rectangular de 20.32 centímetros, un bolsillo interior lateral a cada lado. dos bolsillos laterales
en muslos de 14 centímetros de ancho por 22 centímetros de alto con cierres en cremallera nylon. tallas s – m – l – xl,)</t>
  </si>
  <si>
    <t>OVEROL DE 2 PIEZAS: Tela drill verde oliva en tejido diagonal 3x1 vulcano. La mezcla de hilo en trama y urdimbre. color verde oliva para botones, cremalleras, hilos y velcros. 
La camisa Debe llevar parche que cubra todo el ancho de la parte del codo, con sistema de cierre botones. Debe llevar 2 cintas reflectoras
color gris plata compuesta de lentes expuestos de gran ángulo reflectivo, adheridos en las mangas en la parte delantera debe llevar
porta presillas confeccionadas en forma rectangular terminada en punta
con ojal, ubicada en los hombros.
El pantalón simétrico, bota recta, con pretina con 7 pasadores para ajuste en la cintura, la cual tiene como sistema de cierre un botón. El pantalón lleva cinta reflectora en forma simétrica ubicadas a la altura de la rodilla.  Tallas de acuerdo a la necesidad de la unidad.</t>
  </si>
  <si>
    <t>LIMITACION</t>
  </si>
  <si>
    <t>MANTENIMIENTO PLANTAS DE TRATAMIENTO DE AGUA POTABLE (PTAP)</t>
  </si>
  <si>
    <t>A-02-02-02-005-004-02</t>
  </si>
  <si>
    <t>SERVICIOS GENERALES DE CONSTRUCCIÓN DE OBRAS DE INGENIERÍA CIVIL</t>
  </si>
  <si>
    <t>COSTO DIRECTO</t>
  </si>
  <si>
    <t>PRECIO REFERENCIA</t>
  </si>
  <si>
    <t>ADECUACIÓN DE SALIDAS DE LODOS Y SUCCIÓN BOMBA DE FILTRACIÓN, NIPLES ROSCADOS 2"X20 Ø 2" HG.</t>
  </si>
  <si>
    <t>SERVICIO</t>
  </si>
  <si>
    <t>CAMBIO DE LECHO FILTRANTE, 2 TON DE ARENA SILICE MALLA 16-30 2 TON DE ANTRACITA.</t>
  </si>
  <si>
    <t>EXTRACCIÓN LODOS POZO EYECTOR Y/O TANQUE SÉPTICO Y/O TANQUE DE SEDIMENTACIÓN EXISTENTE - MEDIANTE EQUIPO DE BOMBEO, INCLUYE DISPOSICIÓN FINAL CONTROLADA DE LOS LODOS EN SITIO AUTORIZADO POR LA AUTORIDAD AMBIENTAL COMPETENTE. INCLUYE MANEJO DE LODOS EN ACTIVIDADES DE COMPOSTAJE PARA REUTILIZACIÓN DE LOS MISMOS O SIMILAR.</t>
  </si>
  <si>
    <t>M3</t>
  </si>
  <si>
    <t>MANTENIMIENTO A TANQUE DESARENADOR CAPACIDAD 7,5 M3 CONSISTENTE EN EXTRACCIÓN DE SEDIMENTOS, LAVADO A PRESIÓN, CORRECCIÓN DE GRIETAS IMPERMEABILIZACIÓN.</t>
  </si>
  <si>
    <t xml:space="preserve">MANTENIMIENTO A TORRE DE AIREACIÓN DE 05 BANDEJAS: LIMPIEZA GENERAL, APLICACIÓN DE PINTURA EPÓXICA APROPIADA PARA CONTACTO CON AGUA POTABLE. </t>
  </si>
  <si>
    <t>M2</t>
  </si>
  <si>
    <t xml:space="preserve">MANTENIMIENTO DE FILTRO DE FIBRA DE VIDRIO DE 36" CAPACIDAD 1,5 M3: RETIRO DE MATERIAL FILTRANTE, LAVADO A PRESIÓN, CAMBIO 10 M DE 1 PULGADA DE TUBERÍA INTERNA EN MAL ESTADO, TOBERAS. </t>
  </si>
  <si>
    <t xml:space="preserve">MANTENIMIENTO MEDIO FILTRANTE ADSORBENTE (INCLUYE EXTENDIDO Y NIVELACIÓN DE LA SUPERFICIE, LAVADO CON AGUA DESTILADA) INCLUYE EL SUMINISTRO E INSTALACIÓN DE CARBÓN COQUE TAMAÑOS ENTRE 1" A 2" (DENSIDAD &gt; 1.50 G/CM3) </t>
  </si>
  <si>
    <t>MANTENIMIENTO MEDIO FILTRANTE ADSORBENTE (INCLUYE EXTENDIDO Y NIVELACIÓN DE LA SUPERFICIE, LAVADO CON AGUA DESTILADA) INCLUYE SUMINISTRO E INSTALACIÓN DE CARBÓN VEGETAL TAMAÑOS ENTRE 1" A 2" (DENSIDAD &gt; 0.50 G/CM3)</t>
  </si>
  <si>
    <t>MANTENIMIENTO PREVENTIVO A ELECTROBOMBA AUTOCEBANTE DE 2 HP CONSISTENTE EN CAMBIO DE RODAMIENTOS, BALINERAS, SELLOS, CHEQUES, EMPAQUES Y PINTURA DE CORAZA.</t>
  </si>
  <si>
    <t>MANTENIMIENTO TANQUE DE AGUA TRATADA 100 M3: LAVADO A PRESIÓN, CORRECCIÓN DE GRIETAS E IMPERMEABILIZACIÓN.</t>
  </si>
  <si>
    <t>RECUBRIMIENTO EPÓXICO FLEXIBLE DE ALTO DESEMPEÑO SE COMPONE DE DOS COMPONENTES ALTA RESISTENCIA QUÍMICA. (INCLUYE 2 MANOS DE RECUBRIMIENTO, FILOS Y DILATACIONES).</t>
  </si>
  <si>
    <t>SUMINISTRO E INSTALACION DE FILTRO DE MEMBRANA HUECA DE DIAMETRO: DIÁMETRO INTERNO 15,5 CM, DIÁMETRO EXTERNO 18,5 CM, DIÁMETRO DE COLLAR 1.5 CM, LARGO 90 CM, ANCHO 15,5 CM.</t>
  </si>
  <si>
    <t>SUMINISTRO E INSTALACION DE  BOMBA DOSIFICADORA DE QUIMICOS (INCLUYE ACCESORIOS)</t>
  </si>
  <si>
    <t>SUMINISTRO E INSTALACION  DEL TABLERO DE CONTROL DEL POZO PROFUNDO (INCLUYE ACCESORIOS)</t>
  </si>
  <si>
    <t xml:space="preserve">SUMINISTRO E INSTALACION LUMINARIA INTERNA (3 LAMPARAS  REFLECTORES LED Y 04 REFLECTORES EXTERNOS LED) INCLUYE ACCESORIOS Y CABLEADO </t>
  </si>
  <si>
    <t>PINTURA DE TANQUE CEDIMENTADOR CON PINTURA EPOXICA GRIS, Y EL RESTO DE LA PLANTA ( 02 FILTROS GRUESOS, 02 FILTROS FINOS Y 02 MTS DE TUBERIA DE 2"  CON PINTURA A BASE DE ACEITE COLOR AZUL) INCLUYE , MATERIAL PARA LA RESPECTIVA PINTADA Y MANO DE OBRA</t>
  </si>
  <si>
    <t xml:space="preserve"> MANTENIMIENTO PLANTAS DE TRATAMIENTO DE AGUA RESIDUAL (PTAR)</t>
  </si>
  <si>
    <t>CAMBIO DE DIFUSORES DE BURBUJA FINA DE 12" QUE ESTÁN EN MAL ESTADO, POR NUEVOS DIFUSORES. QUE INCLUYE CAMBIO DE TUBERÍA DE 10 METROS DE 2 PULGADAS.</t>
  </si>
  <si>
    <t>CAMBIO DE FILTRO DE AIRE DEL MOTOR SOPLADOR.</t>
  </si>
  <si>
    <t>EXTRACCIÓN LODOS LAGUNA ESTABILIZACIÓN - MEDIANTE EQUIPO EQUIPO DE BOMBEO, INCLUYE DISPOSICIÓN FINAL CONTROLADA DE LOS LODOS A SITIO AUTORIZADO POR LA AUTORIDAD AMBIENTAL COMPETENTE (INCLUYE REMOCIÓN MECÁNICA DE LODOS)</t>
  </si>
  <si>
    <t>INSTALACIÓN DE GEOMEMBRANA CAL 20 MILS DE 0,5 MM (incluye todo lo ncesario para su funcionamiento)</t>
  </si>
  <si>
    <t>LIMPIEZA MANUAL DE LAGUNA DE OXIDACIÓN (AGUAS RESIDUALES), INCLUYE: RECOGIDA Y BOTADA DE ESCOMBROS.</t>
  </si>
  <si>
    <t>MANTENIMIENTO A CANALETA PARCHAL  CORRECCIÓN DE GRIETAS E IMPERMEABILIZACIÓN</t>
  </si>
  <si>
    <t>ML</t>
  </si>
  <si>
    <t>MANTENIMIENTO A LECHO DE SECADO DE LODOS CAPACIDAD 7 M3 LAVADO A PRESIÓN, CORRECCIÓN DE GRIETAS, REPOSICIÓN DE LECHO FILTRANTE.</t>
  </si>
  <si>
    <t>MANTENIMIENTO A TANQUE DE LODOS ACTIVADOS CAPACIDAD DE 100 M3, CONSISTENTE EN EXTRACCIÓN DE LODOS, LAVADO A PRESIÓN, CORRECCIÓN DE GRIETAS E IMPERMEABILIZACIÓN.</t>
  </si>
  <si>
    <t>MANTENIMIENTO A TANQUE HOMOGENIZADOR CAPACIDAD DE 100 M3 CONSISTENTE EN EXTRACCIÓN DE LODOS, LAVADO A PRESIÓN, CORRECCIÓN DE GRIETAS E IMPERMEABILIZACIÓN.</t>
  </si>
  <si>
    <t>MANTENIMIENTO BOMBA EYECTORA SUMERGIBLE. INSTALACIÓN Y PUESTA EN FUNCIONAMIENTO. A TODO COSTO- INCLUYE, TABLERO DE CONTROL Y ACCESORIOS CONEXIÓN A SISTEMA HIDRÁULICO Y ELÉCTRICO + SUMINISTRO E INSTALACIÓN Y PUESTA EN FUNCIONAMIENTO).</t>
  </si>
  <si>
    <t>UND</t>
  </si>
  <si>
    <t>MANTENIMIENTO DE CAJA DE INSPECCIÓN (INCLUYE RETIRO DE VEGETACIÓN, PIEDRAS Y/O SEDIMENTACIÓN). INCLUYE EL CAMBIO DE TAPA CORRESPONDIENTE A LAS CAJA DE INSPECCIÓN QUE POR SU DETERIORO LO REQUIERA.</t>
  </si>
  <si>
    <t>MANTENIMIENTO DE EQUIPO DE BOMBEO, INCLUYE VERIFICACIÓN Y SUPERVISIÓN DEL FUNCIONAMIENTO CORRECTO DEL MOTOR, CIRCUITO DE ALIMENTACIÓN, FRECUENCIA DE ENCENDIDO, ESTADO DE LOS TANQUES DE PRESIÓN; REVISIÓN Y AJUSTE DE LOS CONTROLADORES DE NIVEL, LIMPIEZA DE LOS CONTROLES DE ALIMENTACIÓN Y REVISIÓN DE LA INSTALACIÓN HIDRÁULICA EN EL CUARTO DE MÁQUINAS; REVISIÓN Y AJUSTES DE RELÉS, BREAKER Y PRESOSTATOS, ANÁLISIS DE FALLAS EN VARIADOR SEGÚN EL CASO, REPORTES VARIADOR SEGÚN EL CASO, PRESIÓN RANGO MÍNIMOS Y MÁXIMOS EN PSI, VOLTAJES POR FASE RANGO MÍNIMOS Y MÁXIMOS EN VOL., AMPERAJE RANGO MÍNIMOS Y MÁXIMOS EN AMP, REVISIÓN DE ALTERNACIÓN DE BOMBAS, REVISIÓN DE TEMPERATURA DE BOMBAS, REVISIÓN MANÓMETROS DE PRESIÓN - PSI CON VARIADOR, REVISIÓN DE RUIDOS DE BOMBAS, LIMPIEZA DE LAS BOMBAS Y TABLEROS (LIMPIEZA BÁSICA EXTERIOR), REVISIÓN DE FLOTADORES, REVISIÓN DE TABLERO, REVISIÓN DE SENTIDO DE GIRO, REVISIÓN DE ALINEAMIENTOS, VERIFICACIÓN DE EMPAQUES, ACOPLES Y BRIDAS, ESTADO DE RODAMIENTOS, LIMPIEZA DE TODOS LOS COMPONENTES Y LUBRICACIÓN REVISIÓN DE SOPORTES Y ANCLAJES DE BOMBAS, AJUSTE DE TORNILLERÍA, REVISIÓN GENERAL Y PROGRAMACIÓN DE VARIADOR, REVISIÓN DE SIRENAS, REVISIÓN DE SOPORTES Y AJUSTES EN VERTICALES Y HORIZONTALES, INFORME DE MANTENIMIENTO; (INCLUYE EL CAMBIO O INSTALACIÓN DE 1 CHEQUE HIDRO DE 1_1/2" X 150 PSI; 2 REGISTRO CORTINA DE 1_1/2"; Y 2 MANÓMETROS DE 100 PSI) - NO INCLUYE EL COSTO DE LOS REPUESTOS QUE SE NECESITAREN PARA EL BUEN FUNCIONAMIENTO DE LOS EQUIPOS, NI EL LAVADO DE TANQUES.</t>
  </si>
  <si>
    <t>MANTENIMIENTO DE LECHO FILTRANTE EXTRACCIÓN DE SEDIMIENTOS Y LAVADO A PRESIÓN</t>
  </si>
  <si>
    <t>MANTENIMIENTO DE TABLERO ELÉCTRICO PARA ELECTROBOMBAS DE 5 HP, INCLUYENDO CONTACTORES Y PROTECCIONES TÉRMICAS, PROTECCIÓN CONTRA PICOS DE VOLTAJE, ARRANCADORES, INSTALACIÓN DE BREAKE TRIPOLAR.</t>
  </si>
  <si>
    <t>MANTENIMIENTO DE TABLERO ELÉCTRICO PARA MOTOR SOPLADOR DE AIRE DE 11 HP Y MOTOBOMBA DE 2 HP, INCLUYENDO CONTACTORES Y PROTECCIONES TÉRMICAS, PROTECCIÓN CONTRA PICOS DE VOLTAJE, ARRANCADORES, INSTALACIÓN DE BREAKE TRIPOLAR.</t>
  </si>
  <si>
    <t>MANTENIMIENTO GENERAL DE ELECTROBOMBA DE 5 HP CONSISTENTE EN CAMBIO DE RODAMIENTOS, SELLO, EMPAQUES.</t>
  </si>
  <si>
    <t>MANTENIMIENTO GENERAL DE VÁLVULAS DEL MOTOR DE LA PLANTA DE TRATAMIENTO</t>
  </si>
  <si>
    <t>MANTENIMIENTO GENERAL DE VÁLVULAS.</t>
  </si>
  <si>
    <t>MANTENIMIENTO LECHO DE SECADO DE LODOS. (INCLUYE CAMBIO DE TUBERÍA PERFORADA, MATERIAL FILTRANTE COMPUESTO POR GRAVA Y ARENA DE VARIAS GRANULOMETRÍAS Y LADRILLO SUPERPUESTO PARA PROTECCIÓN MATERIAL FILTRANTE).</t>
  </si>
  <si>
    <t xml:space="preserve">MANTENIMIENTO REJILLAS DE CRIBADO EN LA ESTRUCTURA DE ENTRADA A LA PLANTA QUE INCLUYE APLICACIÓN PINTURA ANTICORROSIVA. </t>
  </si>
  <si>
    <t>REHABILITACIÓN Y MANTENIMIENTO DE CONJUNTO (MOTOR ELÉCTRICO 30HP + SOPLADOR) PARA AIREACIÓN DE PTAR, INCLUYE SUMINISTRO E INSTALACIÓN DE CORREAS, FILTROS PARA SOPLADOR. INCLUYE CAMBIO DE RODAMIENTOS , PINTURA Y BARNIZADA; SOPLADOR MECÁNICO INCLUYE DESMONTE, CAMBIO DE LUBRICANTE, REVISIÓN EQUIPO MECÁNICO, CAMBIO EMPAQUETADURA, SELLOS Y PINTURA.</t>
  </si>
  <si>
    <t>REHABILITACIÓN Y MANTENIMIENTO GENERAL DEL TABLERO ELÉCTRICO DE LA PTAR, INCLUYE SUMINISTRO E INSTALACIÓN DE PUESTA A TIERRA, TERMINALES, PILOTOS, BALIZA, MEDIDOR MULTIFUNCIONAL, CABLEADO MANDO Y CONTROL, CAMBIO DE CONTACTORES, CORRECCIÓN GIRO MOTORES, AJUSTE DE FASES.</t>
  </si>
  <si>
    <t>SUMINISTRO E INSTALACIÓN DE TUBERIAS 1", 3" Y 4 PULGADAS, ACCESORIOS PARA LOS DIFUSORES DE AIRE AIRLIFT</t>
  </si>
  <si>
    <t xml:space="preserve"> M</t>
  </si>
  <si>
    <r>
      <rPr>
        <sz val="10"/>
        <color rgb="FF000000"/>
        <rFont val="Arial Narrow"/>
        <family val="2"/>
      </rPr>
      <t>INSTALACIÓN DE GEOMEMBRANA</t>
    </r>
    <r>
      <rPr>
        <sz val="10"/>
        <rFont val="Arial Narrow"/>
        <family val="2"/>
      </rPr>
      <t xml:space="preserve"> CAL</t>
    </r>
    <r>
      <rPr>
        <sz val="10"/>
        <color rgb="FF000000"/>
        <rFont val="Arial Narrow"/>
        <family val="2"/>
      </rPr>
      <t xml:space="preserve"> 30 </t>
    </r>
    <r>
      <rPr>
        <sz val="10"/>
        <rFont val="Arial Narrow"/>
        <family val="2"/>
      </rPr>
      <t xml:space="preserve">MILS 0.5 MM </t>
    </r>
    <r>
      <rPr>
        <sz val="10"/>
        <color rgb="FF000000"/>
        <rFont val="Arial Narrow"/>
        <family val="2"/>
      </rPr>
      <t xml:space="preserve"> (incluye todo lo necesario para su funcionamiento)</t>
    </r>
  </si>
  <si>
    <t>MANTENIMIENTO PREVENTIVO A MOTOR SOPLADOR DE AIRE DE 11 HP CONSISTENTE EN RECTIFICADO Y ENCAMISADO DE TAPAS, CAMBIO DE RODAMIENTOS, BALINERAS, SELLOS, CHEQUES, EMPAQUES Y PINTURA DE CORAZA, ENCAMISADO DE TAPAS.</t>
  </si>
  <si>
    <t>SERVICIO DE MANTENIMIENTO, DE LA ELECTROBOMBA  Y EQUIPO DE CIRCULACION DEL AGUA (INCLUYE REPUESTOS Y ACCESORIOS)</t>
  </si>
  <si>
    <t>MANTENIMIENTO  DE TANQUE DE AGUA TRATADA 100 M3: LAVADO A PRESIÓN, RESANE Y SELLADO DE GRIETAS E IMPERMEABILIZACIÓN.</t>
  </si>
  <si>
    <t>MANTENIMIENTO TANQUE SÉPTICO 4.000 LTS EVACUACIÓN DE LODOS CON VACTOR Y POSTERIOR DISPOSICIÒN DE ACUERDO A LA REGLAMENTACIÒN VIGENTE, LAVADO CON HIDROLAVADORA, MANTENIMIENTO A REDES HIDRÁULICAS Y REINICIO DEL SISTEMA.</t>
  </si>
  <si>
    <t>MANTENIMIENTO TANQUES SÉPTICOS 1.000 LTS EVACUACIÓN DE LODOS CON VACTOR Y POSTERIOR DISPOSICIÒN DE ACUERDO A LA REGLAMENTACIÒN VIGENTE, LAVADO CON HIDROLAVADORA, MANTENIMIENTO A REDES HIDRÁULICAS Y REINICIO DEL SISTEMA.</t>
  </si>
  <si>
    <t>MANTENIMIENTO, INSTALACIÓN Y PUESTA EN FUNCIONAMIENTO DE ESTACIÓN DE CLORACIÓN: BOMBA DOSIFICADORA PARA HIPOCLORITO DE SODIO, SULFATO DE ALUMINIO TIPO. B, SODA CAUSTICA, CON 50 MTS. DE MANGUERA DE 8MM, SUMINISTRO DE TANQUE DE 1000 LITROS, PARA PREPARACIÓN Y ALMACENAMIENTO DE SOLUCIÓN.</t>
  </si>
  <si>
    <t>REHABILITACIÓN Y MANTENIMIENTO DE ELECTROBOMBA SUMERGIBLE 3HP PARA BOMBEO DEL ESPESADOR DE LODO A LOS LECHOS DE SECADO, INCLUYE DESMONTE, REVISIÓN, CAMBIO DE RODAMIENTO 6206, SELLOS MECÁNICO 1'', CAMBIO DE ACEITE TIPO CAPELA, BARNIZADA Y PINTURA.</t>
  </si>
  <si>
    <t>SUMINISTRO E INSTALACIÓN DE ROSETÓN PLÁSTICO PARA LECHO FILTRANTE.</t>
  </si>
  <si>
    <t>ADMINISTRACION</t>
  </si>
  <si>
    <t>IMPREVISTOS</t>
  </si>
  <si>
    <t>UTILIDAD</t>
  </si>
  <si>
    <t>IVA SOBRE LA UTILIDAD</t>
  </si>
  <si>
    <t>ok</t>
  </si>
  <si>
    <t>CANTIDADES MÍNIMAS</t>
  </si>
  <si>
    <t>ADQUISICIÓN DE ELEMENTOS DE PROTECCIÓN PERSONAL PARA LAS UNIDADES CENTRALIZADAS ADMINISTRATIVAMENTE POR LA CENAC BUCARAMANGA.</t>
  </si>
  <si>
    <t xml:space="preserve"> PTAP</t>
  </si>
  <si>
    <t xml:space="preserve"> PTAR</t>
  </si>
  <si>
    <t>BASRO</t>
  </si>
  <si>
    <t>BAACA5</t>
  </si>
  <si>
    <t>BAADA2</t>
  </si>
  <si>
    <t>TOTAL NECESIDAD</t>
  </si>
  <si>
    <t>TOTAL PPTO</t>
  </si>
  <si>
    <t>ORIGINAL</t>
  </si>
  <si>
    <t xml:space="preserve"> DOTACIÓN PTAP - PTAR</t>
  </si>
  <si>
    <t>TOTAL NEC</t>
  </si>
  <si>
    <t xml:space="preserve">CAN MIN </t>
  </si>
  <si>
    <t>VALOR PTO POR ITEM</t>
  </si>
  <si>
    <t>PPTO</t>
  </si>
  <si>
    <t>SALDO</t>
  </si>
  <si>
    <t>-</t>
  </si>
  <si>
    <t>OBJETO DEL CONTRATO Y NUMERO DE CONTRATO  Y VIGENCIA</t>
  </si>
  <si>
    <t>MODALIDAD DE SELECCIÓN</t>
  </si>
  <si>
    <t>CANTIDAD DEL BIEN O SERVICIO</t>
  </si>
  <si>
    <t>VALOR UNITARIO INCLUIDO IVA (PARA LOS CASOS QUE APLIQUE)</t>
  </si>
  <si>
    <t>VALOR TOTAL DEL ITEM EN EL CONTRATO INCLUIDO IVA(PARA LOS CASOS QUE APLIQUE</t>
  </si>
  <si>
    <t>FORMA DE PAGO (DESCRITA EN PORCENTAJE)</t>
  </si>
  <si>
    <t>RUBRO PRESUPUESTAL Y VIGENCIA</t>
  </si>
  <si>
    <t>POFERENTES PARTICIPANTES EN EL PROCESO</t>
  </si>
  <si>
    <t>COMPORTAMIENTO DE LOS CONTRATISTAS (IMPOSICIÓN DE SANCIONES O  PRORROGAS )</t>
  </si>
  <si>
    <t>FECHA DE FIRMA DEL CONTRATO, LUGAR DE ENTREGA Y FECHA DE ENTREGA  DEL BIEN O SERVICIO</t>
  </si>
  <si>
    <t>GARATIAS EXIGIDAS EN EL PROCESO</t>
  </si>
  <si>
    <t>ELEMENTO</t>
  </si>
  <si>
    <t>FECHA DE FIRMA DEL CONTRATO</t>
  </si>
  <si>
    <t>LUGAR DE ENTREGA</t>
  </si>
  <si>
    <t>FECHA DE ENTREGA</t>
  </si>
  <si>
    <t>COMUNICACIÓN DE ACEPTACIÓN DE OFERTA No. 026 CENAC REGIONAL POPAYÁN 2023, PROCESO DE MÍNIMA CUANTÍA N°. 026 CENAC REGIONAL POPAYÁN 2023, CUYO OBJETO ES “PRESTACIÓN DE SERVICIO PARA EL MANTENIMIENTO DE LOS AIRES ACONDICIONADOS DE LAS UNIDADES CENTRALIZADAS POR LA CENAC REGIONAL POPAYAN PARA LAVIGENCIA 2023”</t>
  </si>
  <si>
    <t>MINIMA CUANTIA</t>
  </si>
  <si>
    <t>MANTENIMIENTO AIRES ACONDICIONADOS</t>
  </si>
  <si>
    <t>SEGÚN NECESIDAD</t>
  </si>
  <si>
    <t>MEDIANTE PAGO UNICO DE ACUERDO A LOS INFORMES PRESENTADOS POR EL CONTRATISTA DENTRO DE LOS SESENTA (60) DIAS SIGUIENTES A LA PRESENTACIÓN DE LA FACTURA,PREVIOCUMPLIMIENTO DE LOS REQUISITOS EXIGIDOS POR LA ENTIDAD</t>
  </si>
  <si>
    <t>A-02-02-02-008-007 SERVICIOS DE MANTENIMIENTO,  REPARACIÓN E INSTALACIÓN (EXCEPTO SERVICIOS DECONSTRUCCIÓN)</t>
  </si>
  <si>
    <t>SANTIAGO FERNANDO ORTEGA SEGURA</t>
  </si>
  <si>
    <t>NINGUNA</t>
  </si>
  <si>
    <t>25 DE JULIO DE 2022</t>
  </si>
  <si>
    <t>Batallón de Apoyo y Servicio para el Combate N°. 29auca</t>
  </si>
  <si>
    <t>POLIZAS</t>
  </si>
  <si>
    <t>PRESUPUESTO ADJUDICADO</t>
  </si>
  <si>
    <t>PRESUPUESTO ASIGNADO MEDIANTE CDP</t>
  </si>
  <si>
    <t>DELANTAL IMPERMEABLE RESISTENCIA QUIMICA: Delantal impermeable de PVC , material vinílico con soporte textil, electrosellado que hace de la prenda impermeable, tiras de sujeción en el cuello y la cintura. Protege la zona pectoral y ventral de salpicaduras y sprays de productos químicos. Protección contra productos químicos líquidos en forma de pulverización. Ideal para manipulación de químicos y limpiezas industriales. Muy alta resistencia mecánica y alta durabilidad. tallas de acuerdo a la necesidad de la unidad.</t>
  </si>
  <si>
    <t>GUANTES QUÍMICOS DE NITRILO resistentes a quimicos que proporcionan proteccion de las manos cuando es necesario entrar en contacto con solventes combustibles y grasas Con un recubrimiento externo en nitrilo verde que proporciona la barrera contra la penetracion de sustancias quimicas Los guates son texturizados en la punta de los dedos y en la palma para brindar mayor agarre en seco y en humedo y son lisos en las demas areas para evitar la acumulacion de sustancias que puedan degradarlos en el tiempo Estos elementos de proteccion de manos estan libres de costuras para mayor destreza y comodidad y no tienen latex ni siliconas en su composicion Minimo 18 de longitud Espesor maximo 22 milesimas Tallas sujetas a las necesidades de la Unidad</t>
  </si>
  <si>
    <t>BOTAS DE CAUCHO (NEGRO): Bota fabricada a mano en 100% caucho vulcanizado, impermeable. Proceso: Armado por pieza, vulcanizados en autoclave Forro: 100% algodón, super absorbente Plantilla: en espuma de caucho, forrada 100% algodón Suela: antideslizantes, resistentes a la abrasión Refuerzos: en capellada y contrafuerte Caña: reforzada Impermeabilidad: 100% 
Uso: industrial de construcción y uso general  con suela antideslizante. Talla de acuerdo a la necesidad de la unidad</t>
  </si>
  <si>
    <t>VALOR UNITARIO (INCLUIDO IVA CUANDO APLIQUE)</t>
  </si>
  <si>
    <t>NECESIDAD TOTAL</t>
  </si>
  <si>
    <t>CANTIDADES  A ADQUIRIR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</si>
</sst>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2" formatCode="_-&quot;$&quot;\ * #,##0_-;\-&quot;$&quot;\ * #,##0_-;_-&quot;$&quot;\ * &quot;-&quot;_-;_-@_-"/>
    <numFmt numFmtId="43" formatCode="_-* #,##0.00_-;\-* #,##0.00_-;_-* &quot;-&quot;??_-;_-@_-"/>
    <numFmt numFmtId="164" formatCode="_(* #,##0.00_);_(* \(#,##0.00\);_(* &quot;-&quot;??_);_(@_)"/>
    <numFmt numFmtId="165" formatCode="_(&quot;$&quot;* #,##0.00_);_(&quot;$&quot;* \(#,##0.00\);_(&quot;$&quot;* &quot;-&quot;??_);_(@_)"/>
    <numFmt numFmtId="166" formatCode="_ * #,##0_ ;_ * \-#,##0_ ;_ * &quot;-&quot;_ ;_ @_ "/>
    <numFmt numFmtId="167" formatCode="_-* #,##0.00\ &quot;€&quot;_-;\-* #,##0.00\ &quot;€&quot;_-;_-* &quot;-&quot;??\ &quot;€&quot;_-;_-@_-"/>
    <numFmt numFmtId="168" formatCode="_-* #,##0_-;\-* #,##0_-;_-* &quot;-&quot;??_-;_-@_-"/>
    <numFmt numFmtId="169" formatCode="_-* #,##0.00_-;\-* #,##0.00_-;_-* &quot;-&quot;??.00_-;_-@_-"/>
    <numFmt numFmtId="170" formatCode="_-&quot;$&quot;\ * #,##0.00_-;\-&quot;$&quot;\ * #,##0.00_-;_-&quot;$&quot;\ * &quot;-&quot;_-;_-@_-"/>
    <numFmt numFmtId="171" formatCode="&quot;$&quot;\ #,##0.00"/>
  </numFmts>
  <fonts count="29">
    <font>
      <sz val="11"/>
      <color theme="1"/>
      <name val="Calibri"/>
      <charset val="134"/>
      <scheme val="minor"/>
    </font>
    <font>
      <sz val="7"/>
      <color theme="1"/>
      <name val="Arial"/>
      <family val="2"/>
    </font>
    <font>
      <b/>
      <sz val="7"/>
      <color rgb="FF000000"/>
      <name val="Arial"/>
      <family val="2"/>
    </font>
    <font>
      <sz val="7"/>
      <color rgb="FF000000"/>
      <name val="Arial"/>
      <family val="2"/>
    </font>
    <font>
      <sz val="7"/>
      <color rgb="FF2E2E2E"/>
      <name val="Arial"/>
      <family val="2"/>
    </font>
    <font>
      <sz val="11"/>
      <color theme="1"/>
      <name val="Arial Narrow"/>
      <family val="2"/>
    </font>
    <font>
      <b/>
      <sz val="10"/>
      <color theme="1"/>
      <name val="Arial Narrow"/>
      <family val="2"/>
    </font>
    <font>
      <b/>
      <sz val="10"/>
      <name val="Arial Narrow"/>
      <family val="2"/>
    </font>
    <font>
      <sz val="10"/>
      <color theme="1"/>
      <name val="Arial Narrow"/>
      <family val="2"/>
    </font>
    <font>
      <b/>
      <sz val="11"/>
      <color theme="1"/>
      <name val="Arial Narrow"/>
      <family val="2"/>
    </font>
    <font>
      <sz val="10"/>
      <color rgb="FF000000"/>
      <name val="Arial Narrow"/>
      <family val="2"/>
    </font>
    <font>
      <sz val="10"/>
      <name val="Arial Narrow"/>
      <family val="2"/>
    </font>
    <font>
      <sz val="10"/>
      <color rgb="FF333333"/>
      <name val="Arial Narrow"/>
      <family val="2"/>
    </font>
    <font>
      <sz val="10"/>
      <color theme="0"/>
      <name val="Arial Narrow"/>
      <family val="2"/>
    </font>
    <font>
      <sz val="10"/>
      <color theme="1"/>
      <name val="Calibri"/>
      <family val="2"/>
      <scheme val="minor"/>
    </font>
    <font>
      <sz val="9"/>
      <color theme="1"/>
      <name val="Arial"/>
      <family val="2"/>
    </font>
    <font>
      <b/>
      <sz val="9"/>
      <name val="Arial Narrow"/>
      <family val="2"/>
    </font>
    <font>
      <sz val="9"/>
      <name val="Arial Narrow"/>
      <family val="2"/>
    </font>
    <font>
      <sz val="11"/>
      <name val="Arial Narrow"/>
      <family val="2"/>
    </font>
    <font>
      <b/>
      <sz val="11"/>
      <name val="Arial Narrow"/>
      <family val="2"/>
    </font>
    <font>
      <sz val="8"/>
      <color theme="1"/>
      <name val="Arial"/>
      <family val="2"/>
    </font>
    <font>
      <b/>
      <sz val="8"/>
      <color theme="1"/>
      <name val="Arial"/>
      <family val="2"/>
    </font>
    <font>
      <sz val="8"/>
      <name val="Arial"/>
      <family val="2"/>
    </font>
    <font>
      <sz val="12"/>
      <name val="Arial Narrow"/>
      <family val="2"/>
    </font>
    <font>
      <sz val="9"/>
      <color rgb="FFFF0000"/>
      <name val="Arial Narrow"/>
      <family val="2"/>
    </font>
    <font>
      <sz val="12"/>
      <color rgb="FFFF0000"/>
      <name val="Arial Narrow"/>
      <family val="2"/>
    </font>
    <font>
      <sz val="10"/>
      <color theme="1"/>
      <name val="Verdana"/>
      <family val="2"/>
    </font>
    <font>
      <sz val="10"/>
      <name val="Arial"/>
      <family val="2"/>
    </font>
    <font>
      <sz val="11"/>
      <color theme="1"/>
      <name val="Calibri"/>
      <family val="2"/>
      <scheme val="minor"/>
    </font>
  </fonts>
  <fills count="25">
    <fill>
      <patternFill patternType="none"/>
    </fill>
    <fill>
      <patternFill patternType="gray125"/>
    </fill>
    <fill>
      <patternFill patternType="solid">
        <fgColor rgb="FFEAF1DD"/>
        <bgColor indexed="64"/>
      </patternFill>
    </fill>
    <fill>
      <patternFill patternType="solid">
        <fgColor theme="0" tint="-0.14996795556505021"/>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rgb="FFEEDEE7"/>
        <bgColor indexed="64"/>
      </patternFill>
    </fill>
    <fill>
      <patternFill patternType="solid">
        <fgColor rgb="FFEAD4A5"/>
        <bgColor indexed="64"/>
      </patternFill>
    </fill>
    <fill>
      <patternFill patternType="solid">
        <fgColor theme="0"/>
        <bgColor indexed="64"/>
      </patternFill>
    </fill>
    <fill>
      <patternFill patternType="solid">
        <fgColor theme="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FFC000"/>
        <bgColor indexed="64"/>
      </patternFill>
    </fill>
    <fill>
      <patternFill patternType="solid">
        <fgColor theme="7" tint="0.59999389629810485"/>
        <bgColor indexed="64"/>
      </patternFill>
    </fill>
    <fill>
      <patternFill patternType="solid">
        <fgColor theme="7" tint="0.79995117038483843"/>
        <bgColor indexed="64"/>
      </patternFill>
    </fill>
    <fill>
      <patternFill patternType="solid">
        <fgColor theme="9" tint="0.79995117038483843"/>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rgb="FFFFFF00"/>
        <bgColor indexed="64"/>
      </patternFill>
    </fill>
    <fill>
      <patternFill patternType="solid">
        <fgColor theme="5" tint="0.79995117038483843"/>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style="thin">
        <color auto="1"/>
      </bottom>
      <diagonal/>
    </border>
    <border>
      <left/>
      <right style="thin">
        <color auto="1"/>
      </right>
      <top style="thin">
        <color auto="1"/>
      </top>
      <bottom style="thin">
        <color auto="1"/>
      </bottom>
      <diagonal/>
    </border>
    <border>
      <left/>
      <right/>
      <top style="medium">
        <color auto="1"/>
      </top>
      <bottom/>
      <diagonal/>
    </border>
    <border>
      <left/>
      <right style="thin">
        <color auto="1"/>
      </right>
      <top style="medium">
        <color auto="1"/>
      </top>
      <bottom/>
      <diagonal/>
    </border>
    <border>
      <left style="thin">
        <color auto="1"/>
      </left>
      <right style="thin">
        <color auto="1"/>
      </right>
      <top style="medium">
        <color auto="1"/>
      </top>
      <bottom/>
      <diagonal/>
    </border>
    <border>
      <left/>
      <right style="thin">
        <color auto="1"/>
      </right>
      <top/>
      <bottom style="thin">
        <color auto="1"/>
      </bottom>
      <diagonal/>
    </border>
    <border>
      <left style="thin">
        <color auto="1"/>
      </left>
      <right style="medium">
        <color auto="1"/>
      </right>
      <top style="medium">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medium">
        <color auto="1"/>
      </top>
      <bottom/>
      <diagonal/>
    </border>
    <border>
      <left/>
      <right/>
      <top/>
      <bottom style="thin">
        <color auto="1"/>
      </bottom>
      <diagonal/>
    </border>
    <border>
      <left style="medium">
        <color auto="1"/>
      </left>
      <right style="thin">
        <color auto="1"/>
      </right>
      <top/>
      <bottom style="thin">
        <color auto="1"/>
      </bottom>
      <diagonal/>
    </border>
  </borders>
  <cellStyleXfs count="13">
    <xf numFmtId="0" fontId="0" fillId="0" borderId="0"/>
    <xf numFmtId="43" fontId="28" fillId="0" borderId="0" applyFont="0" applyFill="0" applyBorder="0" applyAlignment="0" applyProtection="0"/>
    <xf numFmtId="165" fontId="28" fillId="0" borderId="0" applyFont="0" applyFill="0" applyBorder="0" applyAlignment="0" applyProtection="0">
      <alignment vertical="center"/>
    </xf>
    <xf numFmtId="166" fontId="28" fillId="0" borderId="0" applyFont="0" applyFill="0" applyBorder="0" applyAlignment="0" applyProtection="0">
      <alignment vertical="center"/>
    </xf>
    <xf numFmtId="49" fontId="26" fillId="0" borderId="0" applyFill="0" applyBorder="0" applyProtection="0">
      <alignment horizontal="left" vertical="center"/>
    </xf>
    <xf numFmtId="164" fontId="28" fillId="0" borderId="0" applyFont="0" applyFill="0" applyBorder="0" applyAlignment="0" applyProtection="0"/>
    <xf numFmtId="43" fontId="28" fillId="0" borderId="0" applyFont="0" applyFill="0" applyBorder="0" applyAlignment="0" applyProtection="0"/>
    <xf numFmtId="42" fontId="28" fillId="0" borderId="0" applyFont="0" applyFill="0" applyBorder="0" applyAlignment="0" applyProtection="0"/>
    <xf numFmtId="167" fontId="28" fillId="0" borderId="0" applyFont="0" applyFill="0" applyBorder="0" applyAlignment="0" applyProtection="0"/>
    <xf numFmtId="0" fontId="27" fillId="0" borderId="0"/>
    <xf numFmtId="0" fontId="28" fillId="0" borderId="0"/>
    <xf numFmtId="0" fontId="27" fillId="0" borderId="0"/>
    <xf numFmtId="0" fontId="28" fillId="0" borderId="0"/>
  </cellStyleXfs>
  <cellXfs count="292">
    <xf numFmtId="0" fontId="0" fillId="0" borderId="0" xfId="0"/>
    <xf numFmtId="0" fontId="1" fillId="0" borderId="0" xfId="0" applyFont="1" applyAlignment="1">
      <alignment vertical="center"/>
    </xf>
    <xf numFmtId="0" fontId="1" fillId="0" borderId="0" xfId="0" applyFont="1"/>
    <xf numFmtId="0" fontId="2" fillId="2" borderId="1" xfId="0" applyFont="1" applyFill="1" applyBorder="1" applyAlignment="1">
      <alignment horizontal="center"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4" fontId="4" fillId="0" borderId="1" xfId="0" applyNumberFormat="1" applyFont="1" applyBorder="1" applyAlignment="1">
      <alignment vertical="center"/>
    </xf>
    <xf numFmtId="0" fontId="5" fillId="0" borderId="0" xfId="0" applyFont="1"/>
    <xf numFmtId="0" fontId="6" fillId="3" borderId="1" xfId="0" applyFont="1" applyFill="1" applyBorder="1" applyAlignment="1" applyProtection="1">
      <alignment horizontal="centerContinuous" vertical="center" wrapText="1"/>
      <protection locked="0"/>
    </xf>
    <xf numFmtId="0" fontId="6" fillId="6" borderId="1" xfId="0" applyFont="1" applyFill="1" applyBorder="1" applyAlignment="1" applyProtection="1">
      <alignment horizontal="center" vertical="center" wrapText="1"/>
      <protection locked="0"/>
    </xf>
    <xf numFmtId="0" fontId="7" fillId="5" borderId="1" xfId="0" applyFont="1" applyFill="1" applyBorder="1" applyAlignment="1" applyProtection="1">
      <alignment horizontal="center" vertical="center" wrapText="1"/>
      <protection locked="0"/>
    </xf>
    <xf numFmtId="0" fontId="8" fillId="0" borderId="1" xfId="0" applyFont="1" applyBorder="1" applyAlignment="1">
      <alignment horizontal="center" vertical="center"/>
    </xf>
    <xf numFmtId="0" fontId="8" fillId="0" borderId="1" xfId="0" applyFont="1" applyBorder="1" applyAlignment="1">
      <alignment horizontal="left" vertical="center"/>
    </xf>
    <xf numFmtId="1" fontId="8" fillId="0" borderId="1" xfId="0" applyNumberFormat="1" applyFont="1" applyBorder="1" applyAlignment="1">
      <alignment horizontal="center"/>
    </xf>
    <xf numFmtId="43" fontId="5" fillId="0" borderId="0" xfId="0" applyNumberFormat="1" applyFont="1"/>
    <xf numFmtId="0" fontId="7" fillId="8" borderId="1" xfId="0" applyFont="1" applyFill="1" applyBorder="1" applyAlignment="1" applyProtection="1">
      <alignment horizontal="center" vertical="center" wrapText="1"/>
      <protection locked="0"/>
    </xf>
    <xf numFmtId="0" fontId="7" fillId="9" borderId="1" xfId="0" applyFont="1" applyFill="1" applyBorder="1" applyAlignment="1" applyProtection="1">
      <alignment horizontal="center" vertical="center" wrapText="1"/>
      <protection locked="0"/>
    </xf>
    <xf numFmtId="1" fontId="8" fillId="0" borderId="1" xfId="0" applyNumberFormat="1" applyFont="1" applyBorder="1" applyAlignment="1">
      <alignment horizontal="center" vertical="center"/>
    </xf>
    <xf numFmtId="0" fontId="10" fillId="0" borderId="1" xfId="0" applyFont="1" applyBorder="1" applyAlignment="1">
      <alignment horizontal="center" vertical="center"/>
    </xf>
    <xf numFmtId="43" fontId="10" fillId="8" borderId="1" xfId="0" applyNumberFormat="1" applyFont="1" applyFill="1" applyBorder="1" applyAlignment="1">
      <alignment horizontal="center" vertical="center"/>
    </xf>
    <xf numFmtId="1" fontId="10" fillId="0" borderId="1" xfId="0" applyNumberFormat="1" applyFont="1" applyBorder="1" applyAlignment="1">
      <alignment horizontal="center" vertical="center"/>
    </xf>
    <xf numFmtId="0" fontId="8" fillId="0" borderId="1" xfId="0" applyFont="1" applyBorder="1" applyAlignment="1" applyProtection="1">
      <alignment horizontal="center" vertical="center"/>
      <protection locked="0"/>
    </xf>
    <xf numFmtId="0" fontId="9" fillId="8" borderId="1" xfId="0" applyFont="1" applyFill="1" applyBorder="1" applyAlignment="1">
      <alignment horizontal="center"/>
    </xf>
    <xf numFmtId="0" fontId="9" fillId="9" borderId="1" xfId="0" applyFont="1" applyFill="1" applyBorder="1" applyAlignment="1">
      <alignment horizontal="center"/>
    </xf>
    <xf numFmtId="0" fontId="6" fillId="9" borderId="1" xfId="0" applyFont="1" applyFill="1" applyBorder="1" applyAlignment="1" applyProtection="1">
      <alignment horizontal="centerContinuous" vertical="center"/>
      <protection locked="0"/>
    </xf>
    <xf numFmtId="0" fontId="7" fillId="10" borderId="1" xfId="0" applyFont="1" applyFill="1" applyBorder="1" applyAlignment="1" applyProtection="1">
      <alignment horizontal="center" vertical="center" wrapText="1"/>
      <protection locked="0"/>
    </xf>
    <xf numFmtId="0" fontId="7" fillId="11" borderId="1" xfId="0" applyFont="1" applyFill="1" applyBorder="1" applyAlignment="1" applyProtection="1">
      <alignment horizontal="center" vertical="center" wrapText="1"/>
      <protection locked="0"/>
    </xf>
    <xf numFmtId="43" fontId="9" fillId="9" borderId="1" xfId="1" applyFont="1" applyFill="1" applyBorder="1" applyAlignment="1">
      <alignment horizontal="center"/>
    </xf>
    <xf numFmtId="0" fontId="7" fillId="12" borderId="1" xfId="0" applyFont="1" applyFill="1" applyBorder="1" applyAlignment="1" applyProtection="1">
      <alignment horizontal="center" vertical="center" wrapText="1"/>
      <protection locked="0"/>
    </xf>
    <xf numFmtId="0" fontId="7" fillId="8" borderId="1" xfId="0" applyFont="1" applyFill="1" applyBorder="1" applyAlignment="1" applyProtection="1">
      <alignment horizontal="centerContinuous" vertical="center" wrapText="1"/>
      <protection locked="0"/>
    </xf>
    <xf numFmtId="0" fontId="6" fillId="3" borderId="1" xfId="0" applyFont="1" applyFill="1" applyBorder="1" applyAlignment="1" applyProtection="1">
      <alignment horizontal="center" vertical="center" wrapText="1"/>
      <protection locked="0"/>
    </xf>
    <xf numFmtId="0" fontId="6" fillId="3" borderId="1" xfId="0" applyFont="1" applyFill="1" applyBorder="1" applyAlignment="1" applyProtection="1">
      <alignment horizontal="center" vertical="center"/>
      <protection locked="0"/>
    </xf>
    <xf numFmtId="0" fontId="7" fillId="3" borderId="1" xfId="0" applyFont="1" applyFill="1" applyBorder="1" applyAlignment="1" applyProtection="1">
      <alignment horizontal="center" vertical="center" wrapText="1"/>
      <protection locked="0"/>
    </xf>
    <xf numFmtId="0" fontId="11" fillId="0" borderId="1" xfId="0" applyFont="1" applyBorder="1" applyAlignment="1" applyProtection="1">
      <alignment vertical="center" wrapText="1"/>
      <protection locked="0"/>
    </xf>
    <xf numFmtId="0" fontId="7" fillId="14" borderId="1" xfId="0" applyFont="1" applyFill="1" applyBorder="1" applyAlignment="1" applyProtection="1">
      <alignment horizontal="centerContinuous" vertical="center" wrapText="1"/>
      <protection locked="0"/>
    </xf>
    <xf numFmtId="37" fontId="6" fillId="9" borderId="1" xfId="5" applyNumberFormat="1" applyFont="1" applyFill="1" applyBorder="1" applyAlignment="1">
      <alignment horizontal="centerContinuous" vertical="center"/>
    </xf>
    <xf numFmtId="0" fontId="5" fillId="0" borderId="0" xfId="0" applyFont="1" applyAlignment="1">
      <alignment horizontal="center"/>
    </xf>
    <xf numFmtId="0" fontId="9" fillId="0" borderId="0" xfId="0" applyFont="1"/>
    <xf numFmtId="0" fontId="6" fillId="15" borderId="1" xfId="0" applyFont="1" applyFill="1" applyBorder="1" applyAlignment="1" applyProtection="1">
      <alignment horizontal="center" vertical="center"/>
      <protection locked="0"/>
    </xf>
    <xf numFmtId="0" fontId="6" fillId="8" borderId="1" xfId="0" applyFont="1" applyFill="1" applyBorder="1" applyAlignment="1" applyProtection="1">
      <alignment horizontal="centerContinuous" vertical="center"/>
      <protection locked="0"/>
    </xf>
    <xf numFmtId="0" fontId="6" fillId="15" borderId="1" xfId="0" applyFont="1" applyFill="1" applyBorder="1" applyAlignment="1">
      <alignment horizontal="center" vertical="center"/>
    </xf>
    <xf numFmtId="0" fontId="7" fillId="8" borderId="1" xfId="0" applyFont="1" applyFill="1" applyBorder="1" applyAlignment="1" applyProtection="1">
      <alignment horizontal="center" vertical="center"/>
      <protection locked="0"/>
    </xf>
    <xf numFmtId="0" fontId="6" fillId="8" borderId="1" xfId="0" applyFont="1" applyFill="1" applyBorder="1" applyAlignment="1" applyProtection="1">
      <alignment horizontal="center" vertical="center"/>
      <protection locked="0"/>
    </xf>
    <xf numFmtId="0" fontId="7" fillId="9" borderId="1" xfId="0" applyFont="1" applyFill="1" applyBorder="1" applyAlignment="1" applyProtection="1">
      <alignment horizontal="center" vertical="center"/>
      <protection locked="0"/>
    </xf>
    <xf numFmtId="0" fontId="11" fillId="0" borderId="1" xfId="0" applyFont="1" applyBorder="1" applyAlignment="1">
      <alignment horizontal="left" vertical="center"/>
    </xf>
    <xf numFmtId="0" fontId="10" fillId="0" borderId="1" xfId="0" applyFont="1" applyBorder="1" applyAlignment="1">
      <alignment horizontal="left" vertical="top"/>
    </xf>
    <xf numFmtId="0" fontId="10" fillId="8" borderId="1" xfId="0" applyFont="1" applyFill="1" applyBorder="1" applyAlignment="1">
      <alignment horizontal="center" vertical="center"/>
    </xf>
    <xf numFmtId="0" fontId="12" fillId="0" borderId="1" xfId="0" applyFont="1" applyBorder="1" applyAlignment="1">
      <alignment horizontal="left" vertical="center"/>
    </xf>
    <xf numFmtId="0" fontId="12" fillId="13" borderId="1" xfId="0" applyFont="1" applyFill="1" applyBorder="1" applyAlignment="1">
      <alignment horizontal="left" vertical="center"/>
    </xf>
    <xf numFmtId="0" fontId="10" fillId="0" borderId="2" xfId="0" applyFont="1" applyBorder="1" applyAlignment="1">
      <alignment horizontal="left" vertical="top"/>
    </xf>
    <xf numFmtId="0" fontId="10" fillId="0" borderId="1" xfId="0" applyFont="1" applyBorder="1" applyAlignment="1">
      <alignment horizontal="center" vertical="top"/>
    </xf>
    <xf numFmtId="0" fontId="8" fillId="0" borderId="3" xfId="0" applyFont="1" applyBorder="1" applyAlignment="1">
      <alignment horizontal="left" vertical="center"/>
    </xf>
    <xf numFmtId="0" fontId="10" fillId="0" borderId="3" xfId="0" applyFont="1" applyBorder="1" applyAlignment="1">
      <alignment horizontal="left" vertical="top"/>
    </xf>
    <xf numFmtId="0" fontId="10" fillId="0" borderId="3" xfId="0" applyFont="1" applyBorder="1" applyAlignment="1">
      <alignment horizontal="center" vertical="center"/>
    </xf>
    <xf numFmtId="0" fontId="8" fillId="9" borderId="1" xfId="0" applyFont="1" applyFill="1" applyBorder="1" applyAlignment="1">
      <alignment horizontal="centerContinuous"/>
    </xf>
    <xf numFmtId="0" fontId="6" fillId="0" borderId="0" xfId="0" applyFont="1" applyAlignment="1">
      <alignment horizontal="center"/>
    </xf>
    <xf numFmtId="0" fontId="8" fillId="0" borderId="0" xfId="0" applyFont="1" applyAlignment="1">
      <alignment horizontal="left"/>
    </xf>
    <xf numFmtId="0" fontId="6" fillId="9" borderId="1" xfId="0" applyFont="1" applyFill="1" applyBorder="1" applyAlignment="1" applyProtection="1">
      <alignment horizontal="center" vertical="center"/>
      <protection locked="0"/>
    </xf>
    <xf numFmtId="0" fontId="6" fillId="16" borderId="1" xfId="0" applyFont="1" applyFill="1" applyBorder="1" applyAlignment="1">
      <alignment horizontal="center"/>
    </xf>
    <xf numFmtId="0" fontId="6" fillId="17" borderId="1" xfId="0" applyFont="1" applyFill="1" applyBorder="1" applyAlignment="1">
      <alignment horizontal="center"/>
    </xf>
    <xf numFmtId="1" fontId="10" fillId="9" borderId="1" xfId="0" applyNumberFormat="1" applyFont="1" applyFill="1" applyBorder="1" applyAlignment="1">
      <alignment horizontal="center" vertical="center"/>
    </xf>
    <xf numFmtId="1" fontId="6" fillId="0" borderId="1" xfId="0" applyNumberFormat="1" applyFont="1" applyBorder="1" applyAlignment="1">
      <alignment horizontal="center"/>
    </xf>
    <xf numFmtId="43" fontId="8" fillId="7" borderId="1" xfId="0" applyNumberFormat="1" applyFont="1" applyFill="1" applyBorder="1" applyAlignment="1">
      <alignment horizontal="left"/>
    </xf>
    <xf numFmtId="43" fontId="8" fillId="0" borderId="1" xfId="0" applyNumberFormat="1" applyFont="1" applyBorder="1" applyAlignment="1">
      <alignment horizontal="center" vertical="center"/>
    </xf>
    <xf numFmtId="43" fontId="10" fillId="0" borderId="1" xfId="0" applyNumberFormat="1" applyFont="1" applyBorder="1" applyAlignment="1">
      <alignment horizontal="center" vertical="center"/>
    </xf>
    <xf numFmtId="0" fontId="9" fillId="0" borderId="1" xfId="0" applyFont="1" applyBorder="1" applyAlignment="1">
      <alignment horizontal="center"/>
    </xf>
    <xf numFmtId="43" fontId="9" fillId="0" borderId="1" xfId="1" applyFont="1" applyBorder="1" applyAlignment="1">
      <alignment horizontal="center"/>
    </xf>
    <xf numFmtId="43" fontId="9" fillId="8" borderId="1" xfId="1" applyFont="1" applyFill="1" applyBorder="1" applyAlignment="1">
      <alignment horizontal="center"/>
    </xf>
    <xf numFmtId="0" fontId="8" fillId="0" borderId="0" xfId="0" applyFont="1" applyAlignment="1">
      <alignment horizontal="center"/>
    </xf>
    <xf numFmtId="43" fontId="11" fillId="0" borderId="1" xfId="0" applyNumberFormat="1" applyFont="1" applyBorder="1" applyAlignment="1">
      <alignment horizontal="center" vertical="center"/>
    </xf>
    <xf numFmtId="43" fontId="10" fillId="9" borderId="1" xfId="1" applyFont="1" applyFill="1" applyBorder="1" applyAlignment="1">
      <alignment horizontal="center" vertical="center"/>
    </xf>
    <xf numFmtId="0" fontId="13" fillId="0" borderId="0" xfId="0" applyFont="1" applyAlignment="1">
      <alignment horizontal="left"/>
    </xf>
    <xf numFmtId="0" fontId="8" fillId="0" borderId="0" xfId="0" applyFont="1" applyAlignment="1">
      <alignment wrapText="1" shrinkToFit="1"/>
    </xf>
    <xf numFmtId="0" fontId="8" fillId="0" borderId="0" xfId="0" applyFont="1" applyAlignment="1">
      <alignment horizontal="center" wrapText="1" shrinkToFit="1"/>
    </xf>
    <xf numFmtId="43" fontId="8" fillId="0" borderId="0" xfId="1" applyFont="1" applyAlignment="1">
      <alignment horizontal="center" wrapText="1" shrinkToFit="1"/>
    </xf>
    <xf numFmtId="0" fontId="14" fillId="0" borderId="0" xfId="0" applyFont="1"/>
    <xf numFmtId="37" fontId="6" fillId="8" borderId="1" xfId="5" applyNumberFormat="1" applyFont="1" applyFill="1" applyBorder="1" applyAlignment="1">
      <alignment horizontal="centerContinuous" vertical="center"/>
    </xf>
    <xf numFmtId="0" fontId="7" fillId="8" borderId="6" xfId="0" applyFont="1" applyFill="1" applyBorder="1" applyAlignment="1" applyProtection="1">
      <alignment horizontal="centerContinuous" vertical="top" wrapText="1"/>
      <protection locked="0"/>
    </xf>
    <xf numFmtId="0" fontId="7" fillId="15" borderId="6" xfId="0" applyFont="1" applyFill="1" applyBorder="1" applyAlignment="1" applyProtection="1">
      <alignment horizontal="centerContinuous" vertical="top"/>
      <protection locked="0"/>
    </xf>
    <xf numFmtId="0" fontId="6" fillId="8" borderId="1" xfId="0" applyFont="1" applyFill="1" applyBorder="1" applyAlignment="1" applyProtection="1">
      <alignment horizontal="center" vertical="center" wrapText="1"/>
      <protection locked="0"/>
    </xf>
    <xf numFmtId="0" fontId="6" fillId="8" borderId="2" xfId="0" applyFont="1" applyFill="1" applyBorder="1" applyAlignment="1" applyProtection="1">
      <alignment horizontal="center" vertical="center" wrapText="1"/>
      <protection locked="0"/>
    </xf>
    <xf numFmtId="0" fontId="10" fillId="13" borderId="1" xfId="0" applyFont="1" applyFill="1" applyBorder="1" applyAlignment="1">
      <alignment horizontal="center" vertical="center"/>
    </xf>
    <xf numFmtId="0" fontId="10" fillId="0" borderId="2" xfId="0" applyFont="1" applyBorder="1" applyAlignment="1">
      <alignment vertical="center" wrapText="1"/>
    </xf>
    <xf numFmtId="0" fontId="10" fillId="13" borderId="1" xfId="0" applyFont="1" applyFill="1" applyBorder="1" applyAlignment="1">
      <alignment horizontal="center" vertical="center" wrapText="1"/>
    </xf>
    <xf numFmtId="0" fontId="8" fillId="0" borderId="1" xfId="0" applyFont="1" applyBorder="1" applyAlignment="1">
      <alignment horizontal="center" wrapText="1" shrinkToFit="1"/>
    </xf>
    <xf numFmtId="0" fontId="10" fillId="0" borderId="1" xfId="0" applyFont="1" applyBorder="1" applyAlignment="1">
      <alignment vertical="center" wrapText="1"/>
    </xf>
    <xf numFmtId="0" fontId="8" fillId="0" borderId="0" xfId="0" applyFont="1" applyAlignment="1">
      <alignment wrapText="1"/>
    </xf>
    <xf numFmtId="0" fontId="6" fillId="0" borderId="1" xfId="0" applyFont="1" applyBorder="1" applyAlignment="1">
      <alignment horizontal="center" wrapText="1"/>
    </xf>
    <xf numFmtId="0" fontId="6" fillId="9" borderId="1" xfId="0" applyFont="1" applyFill="1" applyBorder="1" applyAlignment="1" applyProtection="1">
      <alignment horizontal="center" vertical="center" wrapText="1"/>
      <protection locked="0"/>
    </xf>
    <xf numFmtId="0" fontId="8" fillId="0" borderId="1" xfId="0" applyFont="1" applyBorder="1" applyAlignment="1" applyProtection="1">
      <alignment horizontal="center" vertical="center" wrapText="1"/>
      <protection locked="0"/>
    </xf>
    <xf numFmtId="0" fontId="6" fillId="0" borderId="1" xfId="0" applyFont="1" applyBorder="1" applyAlignment="1">
      <alignment horizontal="center" wrapText="1" shrinkToFit="1"/>
    </xf>
    <xf numFmtId="0" fontId="6" fillId="6" borderId="1" xfId="0" applyFont="1" applyFill="1" applyBorder="1" applyAlignment="1">
      <alignment horizontal="center" wrapText="1" shrinkToFit="1"/>
    </xf>
    <xf numFmtId="168" fontId="6" fillId="6" borderId="1" xfId="0" applyNumberFormat="1" applyFont="1" applyFill="1" applyBorder="1" applyAlignment="1">
      <alignment horizontal="center" wrapText="1" shrinkToFit="1"/>
    </xf>
    <xf numFmtId="43" fontId="8" fillId="0" borderId="1" xfId="0" applyNumberFormat="1" applyFont="1" applyBorder="1" applyAlignment="1">
      <alignment wrapText="1" shrinkToFit="1"/>
    </xf>
    <xf numFmtId="43" fontId="6" fillId="0" borderId="1" xfId="0" applyNumberFormat="1" applyFont="1" applyBorder="1" applyAlignment="1">
      <alignment wrapText="1" shrinkToFit="1"/>
    </xf>
    <xf numFmtId="43" fontId="7" fillId="8" borderId="7" xfId="1" applyFont="1" applyFill="1" applyBorder="1" applyAlignment="1" applyProtection="1">
      <alignment horizontal="centerContinuous" vertical="top" wrapText="1"/>
      <protection locked="0"/>
    </xf>
    <xf numFmtId="43" fontId="7" fillId="15" borderId="7" xfId="1" applyFont="1" applyFill="1" applyBorder="1" applyAlignment="1" applyProtection="1">
      <alignment horizontal="centerContinuous" vertical="top"/>
      <protection locked="0"/>
    </xf>
    <xf numFmtId="43" fontId="6" fillId="16" borderId="1" xfId="1" applyFont="1" applyFill="1" applyBorder="1" applyAlignment="1">
      <alignment horizontal="center" wrapText="1" shrinkToFit="1"/>
    </xf>
    <xf numFmtId="0" fontId="6" fillId="0" borderId="0" xfId="0" applyFont="1" applyAlignment="1">
      <alignment wrapText="1" shrinkToFit="1"/>
    </xf>
    <xf numFmtId="43" fontId="8" fillId="0" borderId="1" xfId="0" applyNumberFormat="1" applyFont="1" applyBorder="1" applyAlignment="1">
      <alignment horizontal="center" wrapText="1" shrinkToFit="1"/>
    </xf>
    <xf numFmtId="43" fontId="8" fillId="0" borderId="1" xfId="1" applyFont="1" applyBorder="1" applyAlignment="1">
      <alignment horizontal="center" wrapText="1" shrinkToFit="1"/>
    </xf>
    <xf numFmtId="43" fontId="8" fillId="0" borderId="1" xfId="1" applyFont="1" applyFill="1" applyBorder="1" applyAlignment="1">
      <alignment horizontal="center" wrapText="1" shrinkToFit="1"/>
    </xf>
    <xf numFmtId="168" fontId="7" fillId="6" borderId="1" xfId="0" applyNumberFormat="1" applyFont="1" applyFill="1" applyBorder="1" applyAlignment="1">
      <alignment horizontal="center" shrinkToFit="1"/>
    </xf>
    <xf numFmtId="43" fontId="8" fillId="0" borderId="0" xfId="0" applyNumberFormat="1" applyFont="1" applyAlignment="1">
      <alignment wrapText="1" shrinkToFit="1"/>
    </xf>
    <xf numFmtId="43" fontId="6" fillId="0" borderId="0" xfId="0" applyNumberFormat="1" applyFont="1" applyAlignment="1">
      <alignment wrapText="1" shrinkToFit="1"/>
    </xf>
    <xf numFmtId="43" fontId="15" fillId="0" borderId="1" xfId="1" applyFont="1" applyBorder="1"/>
    <xf numFmtId="43" fontId="6" fillId="0" borderId="0" xfId="1" applyFont="1" applyAlignment="1">
      <alignment wrapText="1" shrinkToFit="1"/>
    </xf>
    <xf numFmtId="168" fontId="6" fillId="6" borderId="1" xfId="0" applyNumberFormat="1" applyFont="1" applyFill="1" applyBorder="1" applyAlignment="1">
      <alignment horizontal="center" shrinkToFit="1"/>
    </xf>
    <xf numFmtId="43" fontId="8" fillId="0" borderId="0" xfId="1" applyFont="1" applyAlignment="1">
      <alignment wrapText="1" shrinkToFit="1"/>
    </xf>
    <xf numFmtId="168" fontId="5" fillId="0" borderId="0" xfId="0" applyNumberFormat="1" applyFont="1"/>
    <xf numFmtId="169" fontId="5" fillId="0" borderId="0" xfId="0" applyNumberFormat="1" applyFont="1"/>
    <xf numFmtId="43" fontId="5" fillId="0" borderId="0" xfId="1" applyFont="1" applyAlignment="1"/>
    <xf numFmtId="0" fontId="9" fillId="20" borderId="1" xfId="0" applyFont="1" applyFill="1" applyBorder="1" applyAlignment="1">
      <alignment horizontal="centerContinuous" vertical="center"/>
    </xf>
    <xf numFmtId="0" fontId="9" fillId="20" borderId="3" xfId="0" applyFont="1" applyFill="1" applyBorder="1" applyAlignment="1">
      <alignment horizontal="centerContinuous" vertical="center"/>
    </xf>
    <xf numFmtId="169" fontId="9" fillId="20" borderId="3" xfId="0" applyNumberFormat="1" applyFont="1" applyFill="1" applyBorder="1" applyAlignment="1">
      <alignment horizontal="centerContinuous" vertical="center"/>
    </xf>
    <xf numFmtId="0" fontId="18" fillId="21" borderId="1" xfId="0" applyFont="1" applyFill="1" applyBorder="1" applyAlignment="1">
      <alignment vertical="center"/>
    </xf>
    <xf numFmtId="0" fontId="18" fillId="21" borderId="1" xfId="0" applyFont="1" applyFill="1" applyBorder="1" applyAlignment="1">
      <alignment horizontal="center" vertical="center"/>
    </xf>
    <xf numFmtId="0" fontId="18" fillId="21" borderId="2" xfId="0" applyFont="1" applyFill="1" applyBorder="1" applyAlignment="1">
      <alignment vertical="center"/>
    </xf>
    <xf numFmtId="0" fontId="19" fillId="10" borderId="1" xfId="0" applyFont="1" applyFill="1" applyBorder="1" applyAlignment="1">
      <alignment horizontal="center" vertical="center"/>
    </xf>
    <xf numFmtId="0" fontId="19" fillId="4" borderId="1" xfId="0" applyFont="1" applyFill="1" applyBorder="1" applyAlignment="1">
      <alignment horizontal="center" vertical="center"/>
    </xf>
    <xf numFmtId="169" fontId="19" fillId="7" borderId="1" xfId="0" applyNumberFormat="1" applyFont="1" applyFill="1" applyBorder="1" applyAlignment="1">
      <alignment horizontal="center" vertical="center"/>
    </xf>
    <xf numFmtId="169" fontId="19" fillId="8" borderId="1" xfId="0" applyNumberFormat="1" applyFont="1" applyFill="1" applyBorder="1" applyAlignment="1">
      <alignment horizontal="center" vertical="center"/>
    </xf>
    <xf numFmtId="0" fontId="19" fillId="21" borderId="1" xfId="0" applyFont="1" applyFill="1" applyBorder="1" applyAlignment="1">
      <alignment horizontal="center" vertical="center"/>
    </xf>
    <xf numFmtId="0" fontId="19" fillId="21" borderId="2" xfId="0" applyFont="1" applyFill="1" applyBorder="1" applyAlignment="1">
      <alignment horizontal="center" vertical="center"/>
    </xf>
    <xf numFmtId="169" fontId="5" fillId="0" borderId="1" xfId="0" applyNumberFormat="1" applyFont="1" applyBorder="1" applyAlignment="1">
      <alignment horizontal="center" vertical="center"/>
    </xf>
    <xf numFmtId="43" fontId="5" fillId="0" borderId="1" xfId="0" applyNumberFormat="1" applyFont="1" applyBorder="1"/>
    <xf numFmtId="43" fontId="10" fillId="0" borderId="1" xfId="0" applyNumberFormat="1" applyFont="1" applyBorder="1" applyAlignment="1">
      <alignment horizontal="center" vertical="top"/>
    </xf>
    <xf numFmtId="43" fontId="5" fillId="0" borderId="1" xfId="1" applyFont="1" applyFill="1" applyBorder="1" applyAlignment="1">
      <alignment horizontal="center" vertical="center"/>
    </xf>
    <xf numFmtId="43" fontId="9" fillId="20" borderId="3" xfId="1" applyFont="1" applyFill="1" applyBorder="1" applyAlignment="1">
      <alignment horizontal="centerContinuous" vertical="center"/>
    </xf>
    <xf numFmtId="0" fontId="19" fillId="22" borderId="1" xfId="0" applyFont="1" applyFill="1" applyBorder="1" applyAlignment="1">
      <alignment horizontal="center" vertical="center"/>
    </xf>
    <xf numFmtId="0" fontId="19" fillId="23" borderId="1" xfId="0" applyFont="1" applyFill="1" applyBorder="1" applyAlignment="1">
      <alignment horizontal="center" vertical="center"/>
    </xf>
    <xf numFmtId="43" fontId="5" fillId="0" borderId="7" xfId="1" applyFont="1" applyFill="1" applyBorder="1" applyAlignment="1">
      <alignment horizontal="center" vertical="center"/>
    </xf>
    <xf numFmtId="43" fontId="5" fillId="0" borderId="1" xfId="1" applyFont="1" applyFill="1" applyBorder="1" applyAlignment="1"/>
    <xf numFmtId="168" fontId="5" fillId="19" borderId="14" xfId="0" applyNumberFormat="1" applyFont="1" applyFill="1" applyBorder="1" applyAlignment="1">
      <alignment horizontal="center" vertical="center"/>
    </xf>
    <xf numFmtId="0" fontId="5" fillId="23" borderId="0" xfId="0" applyFont="1" applyFill="1"/>
    <xf numFmtId="0" fontId="5" fillId="0" borderId="0" xfId="0" applyFont="1" applyAlignment="1">
      <alignment horizontal="center" wrapText="1"/>
    </xf>
    <xf numFmtId="0" fontId="9" fillId="20" borderId="1" xfId="0" applyFont="1" applyFill="1" applyBorder="1" applyAlignment="1">
      <alignment horizontal="centerContinuous" vertical="center" wrapText="1"/>
    </xf>
    <xf numFmtId="0" fontId="18" fillId="21" borderId="1" xfId="0" applyFont="1" applyFill="1" applyBorder="1" applyAlignment="1">
      <alignment horizontal="center" vertical="center" wrapText="1"/>
    </xf>
    <xf numFmtId="0" fontId="19" fillId="21" borderId="15" xfId="0" applyFont="1" applyFill="1" applyBorder="1" applyAlignment="1">
      <alignment horizontal="center" vertical="center" wrapText="1"/>
    </xf>
    <xf numFmtId="169" fontId="19" fillId="7" borderId="16" xfId="0" applyNumberFormat="1" applyFont="1" applyFill="1" applyBorder="1" applyAlignment="1">
      <alignment horizontal="center" vertical="center" wrapText="1"/>
    </xf>
    <xf numFmtId="169" fontId="19" fillId="8" borderId="16" xfId="0" applyNumberFormat="1" applyFont="1" applyFill="1" applyBorder="1" applyAlignment="1">
      <alignment horizontal="center" vertical="center" wrapText="1"/>
    </xf>
    <xf numFmtId="0" fontId="19" fillId="22" borderId="17" xfId="0" applyFont="1" applyFill="1" applyBorder="1" applyAlignment="1">
      <alignment horizontal="center" vertical="center" wrapText="1"/>
    </xf>
    <xf numFmtId="0" fontId="19" fillId="21" borderId="1" xfId="0" applyFont="1" applyFill="1" applyBorder="1" applyAlignment="1">
      <alignment horizontal="center" vertical="center" wrapText="1"/>
    </xf>
    <xf numFmtId="0" fontId="19" fillId="21" borderId="18" xfId="0" applyFont="1" applyFill="1" applyBorder="1" applyAlignment="1">
      <alignment horizontal="center" vertical="center"/>
    </xf>
    <xf numFmtId="0" fontId="19" fillId="22" borderId="14" xfId="0" applyFont="1" applyFill="1" applyBorder="1" applyAlignment="1">
      <alignment horizontal="center" vertical="center"/>
    </xf>
    <xf numFmtId="0" fontId="5" fillId="8" borderId="1" xfId="0" applyFont="1" applyFill="1" applyBorder="1" applyAlignment="1">
      <alignment horizontal="center" vertical="center"/>
    </xf>
    <xf numFmtId="0" fontId="5" fillId="8" borderId="1" xfId="0" applyFont="1" applyFill="1" applyBorder="1" applyAlignment="1">
      <alignment horizontal="left" vertical="center" wrapText="1"/>
    </xf>
    <xf numFmtId="0" fontId="5" fillId="8" borderId="2" xfId="0" applyFont="1" applyFill="1" applyBorder="1" applyAlignment="1">
      <alignment horizontal="center" vertical="center"/>
    </xf>
    <xf numFmtId="169" fontId="5" fillId="0" borderId="18" xfId="0" applyNumberFormat="1" applyFont="1" applyBorder="1" applyAlignment="1">
      <alignment horizontal="center" vertical="center"/>
    </xf>
    <xf numFmtId="43" fontId="5" fillId="0" borderId="14" xfId="1" applyFont="1" applyFill="1" applyBorder="1" applyAlignment="1">
      <alignment horizontal="center" vertical="center"/>
    </xf>
    <xf numFmtId="0" fontId="5" fillId="8" borderId="1" xfId="0" applyFont="1" applyFill="1" applyBorder="1" applyAlignment="1">
      <alignment horizontal="left" vertical="center"/>
    </xf>
    <xf numFmtId="168" fontId="5" fillId="0" borderId="14" xfId="1" applyNumberFormat="1" applyFont="1" applyFill="1" applyBorder="1" applyAlignment="1">
      <alignment horizontal="center" vertical="center"/>
    </xf>
    <xf numFmtId="0" fontId="5" fillId="9" borderId="1" xfId="0" applyFont="1" applyFill="1" applyBorder="1" applyAlignment="1">
      <alignment horizontal="center" vertical="center"/>
    </xf>
    <xf numFmtId="0" fontId="5" fillId="9" borderId="1" xfId="0" applyFont="1" applyFill="1" applyBorder="1" applyAlignment="1">
      <alignment horizontal="left" vertical="center" wrapText="1"/>
    </xf>
    <xf numFmtId="0" fontId="5" fillId="9" borderId="2" xfId="0" applyFont="1" applyFill="1" applyBorder="1" applyAlignment="1">
      <alignment horizontal="center" vertical="center"/>
    </xf>
    <xf numFmtId="0" fontId="5" fillId="9" borderId="1" xfId="0" applyFont="1" applyFill="1" applyBorder="1" applyAlignment="1">
      <alignment horizontal="left" vertical="center"/>
    </xf>
    <xf numFmtId="0" fontId="8" fillId="23" borderId="1" xfId="0" applyFont="1" applyFill="1" applyBorder="1" applyAlignment="1">
      <alignment horizontal="center" vertical="center"/>
    </xf>
    <xf numFmtId="0" fontId="10" fillId="23" borderId="1" xfId="0" applyFont="1" applyFill="1" applyBorder="1" applyAlignment="1">
      <alignment horizontal="left" vertical="top"/>
    </xf>
    <xf numFmtId="0" fontId="10" fillId="23" borderId="1" xfId="0" applyFont="1" applyFill="1" applyBorder="1" applyAlignment="1">
      <alignment horizontal="center" vertical="center"/>
    </xf>
    <xf numFmtId="169" fontId="5" fillId="23" borderId="18" xfId="0" applyNumberFormat="1" applyFont="1" applyFill="1" applyBorder="1" applyAlignment="1">
      <alignment horizontal="center" vertical="center"/>
    </xf>
    <xf numFmtId="169" fontId="5" fillId="23" borderId="1" xfId="0" applyNumberFormat="1" applyFont="1" applyFill="1" applyBorder="1" applyAlignment="1">
      <alignment horizontal="center" vertical="center"/>
    </xf>
    <xf numFmtId="43" fontId="5" fillId="23" borderId="14" xfId="1" applyFont="1" applyFill="1" applyBorder="1" applyAlignment="1">
      <alignment horizontal="center" vertical="center"/>
    </xf>
    <xf numFmtId="168" fontId="5" fillId="23" borderId="14" xfId="1" applyNumberFormat="1" applyFont="1" applyFill="1" applyBorder="1" applyAlignment="1">
      <alignment horizontal="center" vertical="center"/>
    </xf>
    <xf numFmtId="0" fontId="10" fillId="23" borderId="2" xfId="0" applyFont="1" applyFill="1" applyBorder="1" applyAlignment="1">
      <alignment horizontal="left" vertical="top"/>
    </xf>
    <xf numFmtId="0" fontId="10" fillId="23" borderId="1" xfId="0" applyFont="1" applyFill="1" applyBorder="1" applyAlignment="1">
      <alignment horizontal="left" vertical="top" wrapText="1"/>
    </xf>
    <xf numFmtId="0" fontId="10" fillId="23" borderId="1" xfId="0" applyFont="1" applyFill="1" applyBorder="1" applyAlignment="1">
      <alignment horizontal="center" vertical="top"/>
    </xf>
    <xf numFmtId="43" fontId="5" fillId="23" borderId="6" xfId="1" applyFont="1" applyFill="1" applyBorder="1" applyAlignment="1">
      <alignment horizontal="center" vertical="center"/>
    </xf>
    <xf numFmtId="0" fontId="8" fillId="23" borderId="1" xfId="0" applyFont="1" applyFill="1" applyBorder="1" applyAlignment="1">
      <alignment horizontal="left" vertical="center"/>
    </xf>
    <xf numFmtId="0" fontId="10" fillId="23" borderId="3" xfId="0" applyFont="1" applyFill="1" applyBorder="1" applyAlignment="1">
      <alignment horizontal="center" vertical="center"/>
    </xf>
    <xf numFmtId="0" fontId="8" fillId="23" borderId="3" xfId="0" applyFont="1" applyFill="1" applyBorder="1" applyAlignment="1">
      <alignment horizontal="left" vertical="center"/>
    </xf>
    <xf numFmtId="0" fontId="19" fillId="23" borderId="8" xfId="0" applyFont="1" applyFill="1" applyBorder="1" applyAlignment="1">
      <alignment horizontal="center" vertical="center" wrapText="1"/>
    </xf>
    <xf numFmtId="0" fontId="19" fillId="23" borderId="20" xfId="0" applyFont="1" applyFill="1" applyBorder="1" applyAlignment="1">
      <alignment horizontal="center" vertical="center"/>
    </xf>
    <xf numFmtId="43" fontId="5" fillId="0" borderId="6" xfId="1" applyFont="1" applyFill="1" applyBorder="1" applyAlignment="1">
      <alignment horizontal="center" vertical="center"/>
    </xf>
    <xf numFmtId="43" fontId="5" fillId="0" borderId="18" xfId="1" applyFont="1" applyFill="1" applyBorder="1" applyAlignment="1">
      <alignment horizontal="center" vertical="center"/>
    </xf>
    <xf numFmtId="43" fontId="5" fillId="23" borderId="0" xfId="1" applyFont="1" applyFill="1" applyAlignment="1"/>
    <xf numFmtId="0" fontId="20" fillId="0" borderId="0" xfId="0" applyFont="1" applyAlignment="1">
      <alignment horizontal="center"/>
    </xf>
    <xf numFmtId="0" fontId="21" fillId="18" borderId="1" xfId="0" applyFont="1" applyFill="1" applyBorder="1" applyAlignment="1">
      <alignment horizontal="center" vertical="center" wrapText="1"/>
    </xf>
    <xf numFmtId="49" fontId="20" fillId="0" borderId="1" xfId="0" applyNumberFormat="1" applyFont="1" applyBorder="1" applyAlignment="1">
      <alignment horizontal="center" vertical="center" wrapText="1"/>
    </xf>
    <xf numFmtId="0" fontId="20" fillId="0" borderId="1" xfId="0" applyFont="1" applyBorder="1" applyAlignment="1">
      <alignment horizontal="center" vertical="center" wrapText="1"/>
    </xf>
    <xf numFmtId="0" fontId="21" fillId="18" borderId="1" xfId="0" applyFont="1" applyFill="1" applyBorder="1" applyAlignment="1">
      <alignment horizontal="centerContinuous" vertical="center" shrinkToFit="1"/>
    </xf>
    <xf numFmtId="0" fontId="20" fillId="0" borderId="1" xfId="0" applyFont="1" applyBorder="1" applyAlignment="1">
      <alignment horizontal="center" vertical="center" shrinkToFit="1"/>
    </xf>
    <xf numFmtId="0" fontId="20" fillId="0" borderId="1" xfId="0" applyFont="1" applyBorder="1" applyAlignment="1">
      <alignment vertical="center" wrapText="1"/>
    </xf>
    <xf numFmtId="164" fontId="22" fillId="0" borderId="1" xfId="5" applyFont="1" applyFill="1" applyBorder="1" applyAlignment="1" applyProtection="1">
      <alignment vertical="center" wrapText="1"/>
      <protection locked="0"/>
    </xf>
    <xf numFmtId="170" fontId="21" fillId="18" borderId="1" xfId="0" applyNumberFormat="1" applyFont="1" applyFill="1" applyBorder="1" applyAlignment="1">
      <alignment horizontal="center" vertical="center" shrinkToFit="1"/>
    </xf>
    <xf numFmtId="0" fontId="8" fillId="0" borderId="0" xfId="0" applyFont="1" applyAlignment="1">
      <alignment horizontal="center" vertical="center" wrapText="1"/>
    </xf>
    <xf numFmtId="0" fontId="8" fillId="0" borderId="0" xfId="0" applyFont="1" applyAlignment="1">
      <alignment horizontal="center" wrapText="1"/>
    </xf>
    <xf numFmtId="0" fontId="8" fillId="0" borderId="0" xfId="0" applyFont="1" applyAlignment="1">
      <alignment horizontal="left" wrapText="1"/>
    </xf>
    <xf numFmtId="0" fontId="8" fillId="0" borderId="0" xfId="0" applyFont="1" applyAlignment="1">
      <alignment horizontal="right" wrapText="1"/>
    </xf>
    <xf numFmtId="0" fontId="16" fillId="3" borderId="1" xfId="0" applyFont="1" applyFill="1" applyBorder="1" applyAlignment="1" applyProtection="1">
      <alignment vertical="center"/>
      <protection locked="0"/>
    </xf>
    <xf numFmtId="0" fontId="17" fillId="0" borderId="0" xfId="0" applyFont="1" applyAlignment="1" applyProtection="1">
      <alignment vertical="center"/>
      <protection locked="0"/>
    </xf>
    <xf numFmtId="0" fontId="24" fillId="0" borderId="0" xfId="0" applyFont="1" applyAlignment="1" applyProtection="1">
      <alignment vertical="center"/>
      <protection locked="0"/>
    </xf>
    <xf numFmtId="171" fontId="7" fillId="3" borderId="1" xfId="0" applyNumberFormat="1" applyFont="1" applyFill="1" applyBorder="1" applyAlignment="1" applyProtection="1">
      <alignment horizontal="center" vertical="center" wrapText="1"/>
      <protection locked="0"/>
    </xf>
    <xf numFmtId="171" fontId="6" fillId="9" borderId="1" xfId="0" applyNumberFormat="1" applyFont="1" applyFill="1" applyBorder="1" applyAlignment="1" applyProtection="1">
      <alignment horizontal="center" vertical="center"/>
      <protection locked="0"/>
    </xf>
    <xf numFmtId="171" fontId="7" fillId="8" borderId="1" xfId="0" applyNumberFormat="1" applyFont="1" applyFill="1" applyBorder="1" applyAlignment="1" applyProtection="1">
      <alignment horizontal="center" vertical="center" wrapText="1"/>
      <protection locked="0"/>
    </xf>
    <xf numFmtId="171" fontId="8" fillId="0" borderId="0" xfId="0" applyNumberFormat="1" applyFont="1" applyAlignment="1">
      <alignment horizontal="center" vertical="center" wrapText="1"/>
    </xf>
    <xf numFmtId="171" fontId="8" fillId="13" borderId="1" xfId="0" applyNumberFormat="1" applyFont="1" applyFill="1" applyBorder="1" applyAlignment="1">
      <alignment horizontal="center" vertical="center" wrapText="1"/>
    </xf>
    <xf numFmtId="171" fontId="23" fillId="0" borderId="0" xfId="2" applyNumberFormat="1" applyFont="1" applyBorder="1" applyAlignment="1" applyProtection="1">
      <alignment horizontal="center" vertical="center"/>
      <protection locked="0"/>
    </xf>
    <xf numFmtId="171" fontId="25" fillId="0" borderId="0" xfId="2" applyNumberFormat="1" applyFont="1" applyBorder="1" applyAlignment="1" applyProtection="1">
      <alignment horizontal="center" vertical="center"/>
      <protection locked="0"/>
    </xf>
    <xf numFmtId="171" fontId="8" fillId="0" borderId="1" xfId="0" applyNumberFormat="1" applyFont="1" applyBorder="1" applyAlignment="1">
      <alignment horizontal="center" vertical="center" wrapText="1"/>
    </xf>
    <xf numFmtId="171" fontId="7" fillId="15" borderId="1" xfId="0" applyNumberFormat="1" applyFont="1" applyFill="1" applyBorder="1" applyAlignment="1" applyProtection="1">
      <alignment horizontal="center" vertical="center" wrapText="1"/>
      <protection locked="0"/>
    </xf>
    <xf numFmtId="171" fontId="6" fillId="15" borderId="1" xfId="0" applyNumberFormat="1" applyFont="1" applyFill="1" applyBorder="1" applyAlignment="1">
      <alignment horizontal="center" vertical="center" wrapText="1"/>
    </xf>
    <xf numFmtId="171" fontId="8" fillId="9" borderId="1" xfId="0" applyNumberFormat="1" applyFont="1" applyFill="1" applyBorder="1" applyAlignment="1">
      <alignment horizontal="center" vertical="center" wrapText="1"/>
    </xf>
    <xf numFmtId="171" fontId="19" fillId="15" borderId="1" xfId="0" applyNumberFormat="1" applyFont="1" applyFill="1" applyBorder="1" applyAlignment="1">
      <alignment horizontal="center" vertical="center" wrapText="1"/>
    </xf>
    <xf numFmtId="171" fontId="9" fillId="15" borderId="1" xfId="0" applyNumberFormat="1" applyFont="1" applyFill="1" applyBorder="1" applyAlignment="1">
      <alignment horizontal="center" vertical="center" wrapText="1"/>
    </xf>
    <xf numFmtId="171" fontId="19" fillId="14" borderId="1" xfId="3" applyNumberFormat="1" applyFont="1" applyFill="1" applyBorder="1" applyAlignment="1" applyProtection="1">
      <alignment horizontal="center" vertical="center" wrapText="1"/>
      <protection locked="0"/>
    </xf>
    <xf numFmtId="171" fontId="7" fillId="12" borderId="1" xfId="0" applyNumberFormat="1" applyFont="1" applyFill="1" applyBorder="1" applyAlignment="1" applyProtection="1">
      <alignment horizontal="center" vertical="center" wrapText="1"/>
      <protection locked="0"/>
    </xf>
    <xf numFmtId="171" fontId="10" fillId="12" borderId="1" xfId="0" applyNumberFormat="1" applyFont="1" applyFill="1" applyBorder="1" applyAlignment="1">
      <alignment horizontal="center" vertical="center"/>
    </xf>
    <xf numFmtId="171" fontId="7" fillId="11" borderId="1" xfId="0" applyNumberFormat="1" applyFont="1" applyFill="1" applyBorder="1" applyAlignment="1" applyProtection="1">
      <alignment horizontal="center" vertical="center" wrapText="1"/>
      <protection locked="0"/>
    </xf>
    <xf numFmtId="171" fontId="8" fillId="11" borderId="1" xfId="0" applyNumberFormat="1" applyFont="1" applyFill="1" applyBorder="1" applyAlignment="1">
      <alignment horizontal="center" vertical="center"/>
    </xf>
    <xf numFmtId="171" fontId="7" fillId="10" borderId="1" xfId="0" applyNumberFormat="1" applyFont="1" applyFill="1" applyBorder="1" applyAlignment="1" applyProtection="1">
      <alignment horizontal="center" vertical="center" wrapText="1"/>
      <protection locked="0"/>
    </xf>
    <xf numFmtId="171" fontId="8" fillId="10" borderId="1" xfId="0" applyNumberFormat="1" applyFont="1" applyFill="1" applyBorder="1" applyAlignment="1">
      <alignment horizontal="center" vertical="center"/>
    </xf>
    <xf numFmtId="171" fontId="7" fillId="9" borderId="1" xfId="0" applyNumberFormat="1" applyFont="1" applyFill="1" applyBorder="1" applyAlignment="1" applyProtection="1">
      <alignment horizontal="center" vertical="center" wrapText="1"/>
      <protection locked="0"/>
    </xf>
    <xf numFmtId="171" fontId="8" fillId="9" borderId="1" xfId="0" applyNumberFormat="1" applyFont="1" applyFill="1" applyBorder="1" applyAlignment="1">
      <alignment horizontal="center" vertical="center"/>
    </xf>
    <xf numFmtId="171" fontId="10" fillId="8" borderId="1" xfId="0" applyNumberFormat="1" applyFont="1" applyFill="1" applyBorder="1" applyAlignment="1">
      <alignment horizontal="center" vertical="center"/>
    </xf>
    <xf numFmtId="171" fontId="10" fillId="9" borderId="1" xfId="0" applyNumberFormat="1" applyFont="1" applyFill="1" applyBorder="1" applyAlignment="1">
      <alignment horizontal="center" vertical="center"/>
    </xf>
    <xf numFmtId="171" fontId="7" fillId="5" borderId="1" xfId="0" applyNumberFormat="1" applyFont="1" applyFill="1" applyBorder="1" applyAlignment="1" applyProtection="1">
      <alignment horizontal="center" vertical="center" wrapText="1"/>
      <protection locked="0"/>
    </xf>
    <xf numFmtId="171" fontId="6" fillId="6" borderId="1" xfId="0" applyNumberFormat="1" applyFont="1" applyFill="1" applyBorder="1" applyAlignment="1" applyProtection="1">
      <alignment horizontal="center" vertical="center" wrapText="1"/>
      <protection locked="0"/>
    </xf>
    <xf numFmtId="0" fontId="6" fillId="6" borderId="2" xfId="0" applyFont="1" applyFill="1" applyBorder="1" applyAlignment="1" applyProtection="1">
      <alignment horizontal="left" vertical="center" wrapText="1"/>
      <protection locked="0"/>
    </xf>
    <xf numFmtId="0" fontId="8" fillId="0" borderId="1" xfId="0" applyFont="1" applyBorder="1" applyAlignment="1">
      <alignment horizontal="left" vertical="center" wrapText="1"/>
    </xf>
    <xf numFmtId="0" fontId="5" fillId="0" borderId="0" xfId="0" applyFont="1" applyAlignment="1">
      <alignment horizontal="left" vertical="center" wrapText="1"/>
    </xf>
    <xf numFmtId="1" fontId="5" fillId="0" borderId="0" xfId="0" applyNumberFormat="1" applyFont="1" applyAlignment="1">
      <alignment horizontal="center" vertical="center"/>
    </xf>
    <xf numFmtId="0" fontId="9" fillId="5" borderId="1" xfId="0" applyFont="1" applyFill="1" applyBorder="1" applyAlignment="1">
      <alignment horizontal="center" vertical="center"/>
    </xf>
    <xf numFmtId="171" fontId="9" fillId="5" borderId="1" xfId="0" applyNumberFormat="1" applyFont="1" applyFill="1" applyBorder="1" applyAlignment="1">
      <alignment horizontal="center" vertical="center"/>
    </xf>
    <xf numFmtId="0" fontId="9" fillId="8" borderId="1" xfId="0" applyFont="1" applyFill="1" applyBorder="1" applyAlignment="1">
      <alignment horizontal="center" vertical="center"/>
    </xf>
    <xf numFmtId="171" fontId="9" fillId="8" borderId="1" xfId="0" applyNumberFormat="1" applyFont="1" applyFill="1" applyBorder="1" applyAlignment="1">
      <alignment horizontal="center" vertical="center"/>
    </xf>
    <xf numFmtId="0" fontId="9" fillId="9" borderId="1" xfId="0" applyFont="1" applyFill="1" applyBorder="1" applyAlignment="1">
      <alignment horizontal="center" vertical="center"/>
    </xf>
    <xf numFmtId="171" fontId="9" fillId="9" borderId="1" xfId="1" applyNumberFormat="1" applyFont="1" applyFill="1" applyBorder="1" applyAlignment="1">
      <alignment horizontal="center" vertical="center"/>
    </xf>
    <xf numFmtId="0" fontId="9" fillId="10" borderId="1" xfId="0" applyFont="1" applyFill="1" applyBorder="1" applyAlignment="1">
      <alignment horizontal="center" vertical="center"/>
    </xf>
    <xf numFmtId="171" fontId="9" fillId="10" borderId="1" xfId="1" applyNumberFormat="1" applyFont="1" applyFill="1" applyBorder="1" applyAlignment="1">
      <alignment horizontal="center" vertical="center"/>
    </xf>
    <xf numFmtId="0" fontId="9" fillId="11" borderId="1" xfId="0" applyFont="1" applyFill="1" applyBorder="1" applyAlignment="1">
      <alignment horizontal="center" vertical="center"/>
    </xf>
    <xf numFmtId="171" fontId="9" fillId="11" borderId="1" xfId="0" applyNumberFormat="1" applyFont="1" applyFill="1" applyBorder="1" applyAlignment="1">
      <alignment horizontal="center" vertical="center"/>
    </xf>
    <xf numFmtId="0" fontId="9" fillId="12" borderId="1" xfId="0" applyFont="1" applyFill="1" applyBorder="1" applyAlignment="1">
      <alignment horizontal="center" vertical="center"/>
    </xf>
    <xf numFmtId="171" fontId="9" fillId="12" borderId="1" xfId="0" applyNumberFormat="1" applyFont="1" applyFill="1" applyBorder="1" applyAlignment="1">
      <alignment horizontal="center" vertical="center"/>
    </xf>
    <xf numFmtId="171" fontId="6" fillId="3" borderId="1" xfId="0" applyNumberFormat="1" applyFont="1" applyFill="1" applyBorder="1" applyAlignment="1" applyProtection="1">
      <alignment horizontal="center" vertical="center" wrapText="1"/>
      <protection locked="0"/>
    </xf>
    <xf numFmtId="0" fontId="7" fillId="5" borderId="1" xfId="0" applyFont="1" applyFill="1" applyBorder="1" applyAlignment="1" applyProtection="1">
      <alignment horizontal="center" vertical="center"/>
      <protection locked="0"/>
    </xf>
    <xf numFmtId="171" fontId="7" fillId="5" borderId="1" xfId="0" applyNumberFormat="1" applyFont="1" applyFill="1" applyBorder="1" applyAlignment="1" applyProtection="1">
      <alignment horizontal="center" vertical="center"/>
      <protection locked="0"/>
    </xf>
    <xf numFmtId="171" fontId="7" fillId="8" borderId="1" xfId="0" applyNumberFormat="1" applyFont="1" applyFill="1" applyBorder="1" applyAlignment="1" applyProtection="1">
      <alignment horizontal="center" vertical="center"/>
      <protection locked="0"/>
    </xf>
    <xf numFmtId="171" fontId="7" fillId="9" borderId="1" xfId="0" applyNumberFormat="1" applyFont="1" applyFill="1" applyBorder="1" applyAlignment="1" applyProtection="1">
      <alignment horizontal="center" vertical="center"/>
      <protection locked="0"/>
    </xf>
    <xf numFmtId="0" fontId="7" fillId="10" borderId="1" xfId="0" applyFont="1" applyFill="1" applyBorder="1" applyAlignment="1" applyProtection="1">
      <alignment horizontal="center" vertical="center"/>
      <protection locked="0"/>
    </xf>
    <xf numFmtId="171" fontId="7" fillId="10" borderId="1" xfId="0" applyNumberFormat="1" applyFont="1" applyFill="1" applyBorder="1" applyAlignment="1" applyProtection="1">
      <alignment horizontal="center" vertical="center"/>
      <protection locked="0"/>
    </xf>
    <xf numFmtId="0" fontId="7" fillId="11" borderId="1" xfId="0" applyFont="1" applyFill="1" applyBorder="1" applyAlignment="1" applyProtection="1">
      <alignment horizontal="center" vertical="center"/>
      <protection locked="0"/>
    </xf>
    <xf numFmtId="171" fontId="7" fillId="11" borderId="1" xfId="0" applyNumberFormat="1" applyFont="1" applyFill="1" applyBorder="1" applyAlignment="1" applyProtection="1">
      <alignment horizontal="center" vertical="center"/>
      <protection locked="0"/>
    </xf>
    <xf numFmtId="0" fontId="7" fillId="12" borderId="1" xfId="0" applyFont="1" applyFill="1" applyBorder="1" applyAlignment="1" applyProtection="1">
      <alignment horizontal="center" vertical="center"/>
      <protection locked="0"/>
    </xf>
    <xf numFmtId="171" fontId="7" fillId="12" borderId="1" xfId="0" applyNumberFormat="1" applyFont="1" applyFill="1" applyBorder="1" applyAlignment="1" applyProtection="1">
      <alignment horizontal="center" vertical="center"/>
      <protection locked="0"/>
    </xf>
    <xf numFmtId="171" fontId="5" fillId="7" borderId="1" xfId="0" applyNumberFormat="1" applyFont="1" applyFill="1" applyBorder="1" applyAlignment="1">
      <alignment horizontal="center" vertical="center"/>
    </xf>
    <xf numFmtId="171" fontId="5" fillId="5" borderId="1" xfId="0" applyNumberFormat="1" applyFont="1" applyFill="1" applyBorder="1" applyAlignment="1">
      <alignment horizontal="center" vertical="center"/>
    </xf>
    <xf numFmtId="171" fontId="5" fillId="0" borderId="0" xfId="0" applyNumberFormat="1" applyFont="1" applyAlignment="1">
      <alignment horizontal="center" vertical="center"/>
    </xf>
    <xf numFmtId="0" fontId="5" fillId="0" borderId="0" xfId="0" applyFont="1" applyAlignment="1">
      <alignment horizontal="center" vertical="center"/>
    </xf>
    <xf numFmtId="0" fontId="5" fillId="15" borderId="1" xfId="0" applyFont="1" applyFill="1" applyBorder="1"/>
    <xf numFmtId="43" fontId="19" fillId="24" borderId="10" xfId="1" applyFont="1" applyFill="1" applyBorder="1" applyAlignment="1">
      <alignment horizontal="center" vertical="center"/>
    </xf>
    <xf numFmtId="43" fontId="19" fillId="24" borderId="4" xfId="1" applyFont="1" applyFill="1" applyBorder="1" applyAlignment="1">
      <alignment horizontal="center" vertical="center"/>
    </xf>
    <xf numFmtId="0" fontId="19" fillId="24" borderId="12" xfId="0" applyFont="1" applyFill="1" applyBorder="1" applyAlignment="1">
      <alignment horizontal="center" vertical="center"/>
    </xf>
    <xf numFmtId="0" fontId="19" fillId="24" borderId="13" xfId="0" applyFont="1" applyFill="1" applyBorder="1" applyAlignment="1">
      <alignment horizontal="center" vertical="center"/>
    </xf>
    <xf numFmtId="43" fontId="19" fillId="24" borderId="19" xfId="1" applyFont="1" applyFill="1" applyBorder="1" applyAlignment="1">
      <alignment horizontal="center" vertical="center"/>
    </xf>
    <xf numFmtId="43" fontId="19" fillId="24" borderId="21" xfId="1" applyFont="1" applyFill="1" applyBorder="1" applyAlignment="1">
      <alignment horizontal="center" vertical="center"/>
    </xf>
    <xf numFmtId="43" fontId="19" fillId="24" borderId="9" xfId="1" applyFont="1" applyFill="1" applyBorder="1" applyAlignment="1">
      <alignment horizontal="center" vertical="center"/>
    </xf>
    <xf numFmtId="43" fontId="19" fillId="24" borderId="11" xfId="1" applyFont="1" applyFill="1" applyBorder="1" applyAlignment="1">
      <alignment horizontal="center" vertical="center"/>
    </xf>
    <xf numFmtId="0" fontId="6" fillId="15" borderId="1" xfId="0" applyFont="1" applyFill="1" applyBorder="1" applyAlignment="1" applyProtection="1">
      <alignment horizontal="left" vertical="center"/>
      <protection locked="0"/>
    </xf>
    <xf numFmtId="0" fontId="6" fillId="15" borderId="1"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7" fillId="5" borderId="2" xfId="0" applyFont="1" applyFill="1" applyBorder="1" applyAlignment="1" applyProtection="1">
      <alignment horizontal="center" vertical="center"/>
      <protection locked="0"/>
    </xf>
    <xf numFmtId="0" fontId="7" fillId="5" borderId="6" xfId="0" applyFont="1" applyFill="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7" fillId="8" borderId="2" xfId="0" applyFont="1" applyFill="1" applyBorder="1" applyAlignment="1" applyProtection="1">
      <alignment horizontal="center" vertical="center"/>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9" borderId="2" xfId="0" applyFont="1" applyFill="1" applyBorder="1" applyAlignment="1" applyProtection="1">
      <alignment horizontal="center" vertical="center"/>
      <protection locked="0"/>
    </xf>
    <xf numFmtId="0" fontId="7" fillId="9" borderId="6" xfId="0" applyFont="1" applyFill="1" applyBorder="1" applyAlignment="1" applyProtection="1">
      <alignment horizontal="center" vertical="center"/>
      <protection locked="0"/>
    </xf>
    <xf numFmtId="0" fontId="7" fillId="9" borderId="7" xfId="0" applyFont="1" applyFill="1" applyBorder="1" applyAlignment="1" applyProtection="1">
      <alignment horizontal="center" vertical="center"/>
      <protection locked="0"/>
    </xf>
    <xf numFmtId="0" fontId="7" fillId="10" borderId="2" xfId="0" applyFont="1" applyFill="1" applyBorder="1" applyAlignment="1" applyProtection="1">
      <alignment horizontal="center" vertical="center"/>
      <protection locked="0"/>
    </xf>
    <xf numFmtId="0" fontId="7" fillId="10" borderId="6" xfId="0" applyFont="1" applyFill="1" applyBorder="1" applyAlignment="1" applyProtection="1">
      <alignment horizontal="center" vertical="center"/>
      <protection locked="0"/>
    </xf>
    <xf numFmtId="0" fontId="7" fillId="10" borderId="7" xfId="0" applyFont="1" applyFill="1" applyBorder="1" applyAlignment="1" applyProtection="1">
      <alignment horizontal="center" vertical="center"/>
      <protection locked="0"/>
    </xf>
    <xf numFmtId="0" fontId="7" fillId="11" borderId="2" xfId="0" applyFont="1" applyFill="1" applyBorder="1" applyAlignment="1" applyProtection="1">
      <alignment horizontal="center" vertical="center"/>
      <protection locked="0"/>
    </xf>
    <xf numFmtId="0" fontId="7" fillId="11" borderId="6" xfId="0" applyFont="1" applyFill="1" applyBorder="1" applyAlignment="1" applyProtection="1">
      <alignment horizontal="center" vertical="center"/>
      <protection locked="0"/>
    </xf>
    <xf numFmtId="0" fontId="7" fillId="11" borderId="7" xfId="0" applyFont="1" applyFill="1" applyBorder="1" applyAlignment="1" applyProtection="1">
      <alignment horizontal="center" vertical="center"/>
      <protection locked="0"/>
    </xf>
    <xf numFmtId="0" fontId="7" fillId="12" borderId="2" xfId="0" applyFont="1" applyFill="1" applyBorder="1" applyAlignment="1" applyProtection="1">
      <alignment horizontal="center" vertical="center"/>
      <protection locked="0"/>
    </xf>
    <xf numFmtId="0" fontId="7" fillId="12" borderId="6" xfId="0" applyFont="1" applyFill="1" applyBorder="1" applyAlignment="1" applyProtection="1">
      <alignment horizontal="center" vertical="center"/>
      <protection locked="0"/>
    </xf>
    <xf numFmtId="0" fontId="7" fillId="12" borderId="7" xfId="0" applyFont="1" applyFill="1" applyBorder="1" applyAlignment="1" applyProtection="1">
      <alignment horizontal="center" vertical="center"/>
      <protection locked="0"/>
    </xf>
    <xf numFmtId="0" fontId="11" fillId="0" borderId="3" xfId="0" applyFont="1" applyBorder="1" applyAlignment="1" applyProtection="1">
      <alignment horizontal="center" vertical="center" wrapText="1"/>
      <protection locked="0"/>
    </xf>
    <xf numFmtId="0" fontId="11" fillId="0" borderId="5" xfId="0" applyFont="1" applyBorder="1" applyAlignment="1" applyProtection="1">
      <alignment horizontal="center" vertical="center" wrapText="1"/>
      <protection locked="0"/>
    </xf>
    <xf numFmtId="0" fontId="11" fillId="0" borderId="4" xfId="0" applyFont="1" applyBorder="1" applyAlignment="1" applyProtection="1">
      <alignment horizontal="center" vertical="center" wrapText="1"/>
      <protection locked="0"/>
    </xf>
    <xf numFmtId="0" fontId="11" fillId="0" borderId="3" xfId="0" applyFont="1" applyBorder="1" applyAlignment="1" applyProtection="1">
      <alignment horizontal="center" vertical="center"/>
      <protection locked="0"/>
    </xf>
    <xf numFmtId="0" fontId="11" fillId="0" borderId="5" xfId="0" applyFont="1" applyBorder="1" applyAlignment="1" applyProtection="1">
      <alignment horizontal="center" vertical="center"/>
      <protection locked="0"/>
    </xf>
    <xf numFmtId="0" fontId="11" fillId="0" borderId="4" xfId="0" applyFont="1" applyBorder="1" applyAlignment="1" applyProtection="1">
      <alignment horizontal="center" vertical="center"/>
      <protection locked="0"/>
    </xf>
    <xf numFmtId="0" fontId="11" fillId="0" borderId="3" xfId="0" applyFont="1" applyBorder="1" applyAlignment="1">
      <alignment horizontal="left" vertical="center" wrapText="1"/>
    </xf>
    <xf numFmtId="0" fontId="11" fillId="0" borderId="5" xfId="0" applyFont="1" applyBorder="1" applyAlignment="1">
      <alignment horizontal="left" vertical="center" wrapText="1"/>
    </xf>
    <xf numFmtId="0" fontId="11" fillId="0" borderId="4" xfId="0" applyFont="1" applyBorder="1" applyAlignment="1">
      <alignment horizontal="left"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2" fillId="2" borderId="1" xfId="0" applyFont="1" applyFill="1" applyBorder="1" applyAlignment="1">
      <alignment horizontal="center" vertical="center" wrapText="1"/>
    </xf>
  </cellXfs>
  <cellStyles count="13">
    <cellStyle name="BodyStyle" xfId="4"/>
    <cellStyle name="Millares" xfId="1" builtinId="3"/>
    <cellStyle name="Millares [0]" xfId="3" builtinId="6"/>
    <cellStyle name="Millares 2" xfId="5"/>
    <cellStyle name="Millares 2 2" xfId="6"/>
    <cellStyle name="Moneda" xfId="2" builtinId="4"/>
    <cellStyle name="Moneda [0] 2" xfId="7"/>
    <cellStyle name="Moneda 2" xfId="8"/>
    <cellStyle name="Normal" xfId="0" builtinId="0"/>
    <cellStyle name="Normal 2" xfId="9"/>
    <cellStyle name="Normal 3" xfId="10"/>
    <cellStyle name="Normal 6" xfId="11"/>
    <cellStyle name="Normal 87" xfId="12"/>
  </cellStyles>
  <dxfs count="21">
    <dxf>
      <font>
        <color theme="0"/>
      </font>
    </dxf>
    <dxf>
      <font>
        <color rgb="FF9C0006"/>
      </font>
      <fill>
        <patternFill patternType="solid">
          <bgColor rgb="FFFFC7CE"/>
        </patternFill>
      </fill>
    </dxf>
    <dxf>
      <font>
        <color theme="0"/>
      </font>
    </dxf>
    <dxf>
      <font>
        <color theme="0"/>
      </font>
    </dxf>
    <dxf>
      <font>
        <color theme="0"/>
      </font>
    </dxf>
    <dxf>
      <font>
        <color theme="0"/>
      </font>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numFmt numFmtId="0" formatCode="General"/>
    </dxf>
    <dxf>
      <font>
        <color theme="0"/>
      </font>
    </dxf>
    <dxf>
      <font>
        <color theme="0"/>
      </font>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s>
  <tableStyles count="0" defaultTableStyle="TableStyleMedium2" defaultPivotStyle="PivotStyleLight16"/>
  <colors>
    <mruColors>
      <color rgb="FF996600"/>
      <color rgb="FF663300"/>
      <color rgb="FF339966"/>
      <color rgb="FF00CC00"/>
      <color rgb="FF463794"/>
      <color rgb="FFCC6600"/>
      <color rgb="FF8EC67F"/>
      <color rgb="FFF0F2CA"/>
      <color rgb="FFEEDEE7"/>
      <color rgb="FFEAD4A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L5"/>
  <sheetViews>
    <sheetView workbookViewId="0">
      <selection activeCell="D15" sqref="D15"/>
    </sheetView>
  </sheetViews>
  <sheetFormatPr baseColWidth="10" defaultColWidth="11.42578125" defaultRowHeight="45" customHeight="1"/>
  <cols>
    <col min="1" max="1" width="5.7109375" style="175" customWidth="1"/>
    <col min="2" max="2" width="6.42578125" style="175" customWidth="1"/>
    <col min="3" max="7" width="5.28515625" style="175" customWidth="1"/>
    <col min="8" max="8" width="7.28515625" style="175" customWidth="1"/>
    <col min="9" max="10" width="6.28515625" style="175" customWidth="1"/>
    <col min="11" max="11" width="23.85546875" style="175" customWidth="1"/>
    <col min="12" max="12" width="13.28515625" style="175" customWidth="1"/>
    <col min="13" max="16384" width="11.42578125" style="175"/>
  </cols>
  <sheetData>
    <row r="2" spans="2:12" ht="30.75" customHeight="1">
      <c r="B2" s="176" t="s">
        <v>48</v>
      </c>
      <c r="C2" s="176" t="s">
        <v>49</v>
      </c>
      <c r="D2" s="176" t="s">
        <v>50</v>
      </c>
      <c r="E2" s="176" t="s">
        <v>51</v>
      </c>
      <c r="F2" s="176" t="s">
        <v>52</v>
      </c>
      <c r="G2" s="176" t="s">
        <v>53</v>
      </c>
      <c r="H2" s="176" t="s">
        <v>54</v>
      </c>
      <c r="I2" s="176" t="s">
        <v>55</v>
      </c>
      <c r="J2" s="176" t="s">
        <v>56</v>
      </c>
      <c r="K2" s="176" t="s">
        <v>57</v>
      </c>
      <c r="L2" s="176" t="s">
        <v>58</v>
      </c>
    </row>
    <row r="3" spans="2:12" ht="11.25">
      <c r="B3" s="177" t="s">
        <v>59</v>
      </c>
      <c r="C3" s="177" t="s">
        <v>60</v>
      </c>
      <c r="D3" s="177" t="s">
        <v>60</v>
      </c>
      <c r="E3" s="177" t="s">
        <v>61</v>
      </c>
      <c r="F3" s="177" t="s">
        <v>62</v>
      </c>
      <c r="G3" s="177" t="s">
        <v>63</v>
      </c>
      <c r="H3" s="178" t="s">
        <v>64</v>
      </c>
      <c r="I3" s="180">
        <v>16</v>
      </c>
      <c r="J3" s="178" t="s">
        <v>65</v>
      </c>
      <c r="K3" s="181" t="s">
        <v>66</v>
      </c>
      <c r="L3" s="182" t="e">
        <f>+'PRESUPUESTO POR UNIDAD'!#REF!</f>
        <v>#REF!</v>
      </c>
    </row>
    <row r="4" spans="2:12" ht="33.75">
      <c r="B4" s="177" t="s">
        <v>59</v>
      </c>
      <c r="C4" s="177" t="s">
        <v>60</v>
      </c>
      <c r="D4" s="177" t="s">
        <v>60</v>
      </c>
      <c r="E4" s="177" t="s">
        <v>60</v>
      </c>
      <c r="F4" s="177" t="s">
        <v>67</v>
      </c>
      <c r="G4" s="177" t="s">
        <v>68</v>
      </c>
      <c r="H4" s="178" t="s">
        <v>64</v>
      </c>
      <c r="I4" s="180">
        <v>10</v>
      </c>
      <c r="J4" s="178" t="s">
        <v>69</v>
      </c>
      <c r="K4" s="181" t="s">
        <v>70</v>
      </c>
      <c r="L4" s="182" t="e">
        <f>+'PRESUPUESTO POR UNIDAD'!#REF!</f>
        <v>#REF!</v>
      </c>
    </row>
    <row r="5" spans="2:12" ht="27" customHeight="1">
      <c r="B5" s="179" t="s">
        <v>71</v>
      </c>
      <c r="C5" s="179"/>
      <c r="D5" s="179"/>
      <c r="E5" s="179"/>
      <c r="F5" s="179"/>
      <c r="G5" s="179"/>
      <c r="H5" s="179"/>
      <c r="I5" s="179"/>
      <c r="J5" s="179"/>
      <c r="K5" s="179"/>
      <c r="L5" s="183" t="e">
        <f>SUM(L3:L4)</f>
        <v>#REF!</v>
      </c>
    </row>
  </sheetData>
  <pageMargins left="0.7" right="0.7" top="0.75" bottom="0.75" header="0.3" footer="0.3"/>
  <pageSetup paperSize="9" orientation="portrait" horizontalDpi="360" verticalDpi="360"/>
  <ignoredErrors>
    <ignoredError sqref="J6:L6 J3 G4:H4 C4 H3 C3:D3 J5:K5 C5:I6"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S49"/>
  <sheetViews>
    <sheetView workbookViewId="0">
      <selection activeCell="C7" sqref="C7"/>
    </sheetView>
  </sheetViews>
  <sheetFormatPr baseColWidth="10" defaultColWidth="2.42578125" defaultRowHeight="18.75" customHeight="1"/>
  <cols>
    <col min="1" max="1" width="2.42578125" style="7" customWidth="1"/>
    <col min="2" max="2" width="5.42578125" style="7" customWidth="1"/>
    <col min="3" max="3" width="68.42578125" style="135" customWidth="1"/>
    <col min="4" max="4" width="16.42578125" style="7" customWidth="1"/>
    <col min="5" max="5" width="12.42578125" style="7" customWidth="1"/>
    <col min="6" max="7" width="16.140625" style="110" customWidth="1"/>
    <col min="8" max="9" width="16.140625" style="7" customWidth="1"/>
    <col min="10" max="16" width="12.42578125" style="111" customWidth="1"/>
    <col min="17" max="17" width="20.140625" style="7" customWidth="1"/>
    <col min="18" max="18" width="2.42578125" style="7" customWidth="1"/>
    <col min="19" max="16384" width="2.42578125" style="7"/>
  </cols>
  <sheetData>
    <row r="4" spans="2:19" ht="18.75" customHeight="1">
      <c r="B4" s="112" t="s">
        <v>74</v>
      </c>
      <c r="C4" s="136"/>
      <c r="D4" s="112"/>
      <c r="E4" s="113"/>
      <c r="F4" s="114"/>
      <c r="G4" s="114"/>
      <c r="H4" s="113"/>
      <c r="I4" s="113"/>
      <c r="J4" s="128"/>
      <c r="K4" s="128"/>
      <c r="L4" s="128"/>
      <c r="M4" s="128"/>
      <c r="N4" s="128"/>
      <c r="O4" s="128"/>
      <c r="P4" s="128"/>
      <c r="Q4" s="113"/>
    </row>
    <row r="5" spans="2:19" ht="45.95" customHeight="1">
      <c r="B5" s="115"/>
      <c r="C5" s="137"/>
      <c r="D5" s="117"/>
      <c r="E5" s="138" t="s">
        <v>73</v>
      </c>
      <c r="F5" s="139" t="e">
        <f>+#REF!</f>
        <v>#REF!</v>
      </c>
      <c r="G5" s="140" t="e">
        <f>+#REF!</f>
        <v>#REF!</v>
      </c>
      <c r="H5" s="141" t="e">
        <f>+#REF!</f>
        <v>#REF!</v>
      </c>
      <c r="I5" s="170" t="e">
        <f>+#REF!</f>
        <v>#REF!</v>
      </c>
      <c r="J5" s="253" t="s">
        <v>79</v>
      </c>
      <c r="K5" s="249" t="s">
        <v>80</v>
      </c>
      <c r="L5" s="249" t="s">
        <v>81</v>
      </c>
      <c r="M5" s="249" t="s">
        <v>82</v>
      </c>
      <c r="N5" s="249" t="s">
        <v>83</v>
      </c>
      <c r="O5" s="249" t="s">
        <v>84</v>
      </c>
      <c r="P5" s="249" t="s">
        <v>85</v>
      </c>
      <c r="Q5" s="251" t="s">
        <v>86</v>
      </c>
    </row>
    <row r="6" spans="2:19" s="36" customFormat="1" ht="18.75" customHeight="1">
      <c r="B6" s="122" t="s">
        <v>77</v>
      </c>
      <c r="C6" s="142" t="s">
        <v>7</v>
      </c>
      <c r="D6" s="123" t="s">
        <v>8</v>
      </c>
      <c r="E6" s="143"/>
      <c r="F6" s="120" t="s">
        <v>78</v>
      </c>
      <c r="G6" s="121" t="s">
        <v>78</v>
      </c>
      <c r="H6" s="144" t="s">
        <v>78</v>
      </c>
      <c r="I6" s="171"/>
      <c r="J6" s="254"/>
      <c r="K6" s="250"/>
      <c r="L6" s="250"/>
      <c r="M6" s="250"/>
      <c r="N6" s="250"/>
      <c r="O6" s="250"/>
      <c r="P6" s="250"/>
      <c r="Q6" s="252"/>
    </row>
    <row r="7" spans="2:19" s="109" customFormat="1" ht="33">
      <c r="B7" s="145">
        <v>1</v>
      </c>
      <c r="C7" s="146" t="s">
        <v>9</v>
      </c>
      <c r="D7" s="147" t="s">
        <v>11</v>
      </c>
      <c r="E7" s="148"/>
      <c r="F7" s="124">
        <v>89250</v>
      </c>
      <c r="G7" s="124">
        <v>119000</v>
      </c>
      <c r="H7" s="149">
        <v>146399.75</v>
      </c>
      <c r="I7" s="172">
        <v>213150</v>
      </c>
      <c r="J7" s="173">
        <f t="shared" ref="J7:J15" si="0">ROUND(MIN(E7,F7,G7,H7),0)</f>
        <v>89250</v>
      </c>
      <c r="K7" s="127">
        <f t="shared" ref="K7:K15" si="1">ROUND(AVERAGE(E7,F7,G7,H7),0)</f>
        <v>118217</v>
      </c>
      <c r="L7" s="127">
        <f t="shared" ref="L7:L15" si="2">ROUND(GEOMEAN(E7,F7,G7,H7),0)</f>
        <v>115851</v>
      </c>
      <c r="M7" s="127">
        <f t="shared" ref="M7:M15" si="3">ROUND(HARMEAN(E7,F7,G7,H7),0)</f>
        <v>113471</v>
      </c>
      <c r="N7" s="127">
        <f t="shared" ref="N7:N15" si="4">ROUND(_xlfn.STDEV.P(E7,F7,G7,H7),0)</f>
        <v>23338</v>
      </c>
      <c r="O7" s="127">
        <f t="shared" ref="O7:O15" si="5">N7/K7</f>
        <v>0.19741661520762699</v>
      </c>
      <c r="P7" s="127">
        <f t="shared" ref="P7:P15" si="6">ROUND(IF(O7&lt;=0.4,J7,IF(AND(O7&gt;0.4,O7&lt;=0.8),M7,IF(AND(O7&gt;0.8,O7&lt;=1.1),L7,K7))),0)</f>
        <v>89250</v>
      </c>
      <c r="Q7" s="133" t="str">
        <f t="shared" ref="Q7:Q15" si="7">IF(P7=J7,"MENOR VALOR",IF(P7=K7,"PROMEDIO",IF(P7=L7,"MEDIA GEOMETRICA",IF(P7=M7,"MEDIA ARMONICA"))))</f>
        <v>MENOR VALOR</v>
      </c>
    </row>
    <row r="8" spans="2:19" s="109" customFormat="1" ht="16.5">
      <c r="B8" s="145">
        <v>2</v>
      </c>
      <c r="C8" s="150" t="s">
        <v>88</v>
      </c>
      <c r="D8" s="147" t="s">
        <v>11</v>
      </c>
      <c r="E8" s="148"/>
      <c r="F8" s="124">
        <v>142800</v>
      </c>
      <c r="G8" s="124">
        <v>214200</v>
      </c>
      <c r="H8" s="149">
        <v>211123.85</v>
      </c>
      <c r="I8" s="172">
        <v>281200</v>
      </c>
      <c r="J8" s="173">
        <f t="shared" si="0"/>
        <v>142800</v>
      </c>
      <c r="K8" s="127">
        <f t="shared" si="1"/>
        <v>189375</v>
      </c>
      <c r="L8" s="127">
        <f t="shared" si="2"/>
        <v>186221</v>
      </c>
      <c r="M8" s="127">
        <f t="shared" si="3"/>
        <v>182839</v>
      </c>
      <c r="N8" s="127">
        <f t="shared" si="4"/>
        <v>32957</v>
      </c>
      <c r="O8" s="127">
        <f t="shared" si="5"/>
        <v>0.17403036303630401</v>
      </c>
      <c r="P8" s="127">
        <f t="shared" si="6"/>
        <v>142800</v>
      </c>
      <c r="Q8" s="133" t="str">
        <f t="shared" si="7"/>
        <v>MENOR VALOR</v>
      </c>
    </row>
    <row r="9" spans="2:19" s="109" customFormat="1" ht="82.5">
      <c r="B9" s="145">
        <v>3</v>
      </c>
      <c r="C9" s="146" t="s">
        <v>12</v>
      </c>
      <c r="D9" s="147" t="s">
        <v>11</v>
      </c>
      <c r="E9" s="148"/>
      <c r="F9" s="124">
        <v>297500</v>
      </c>
      <c r="G9" s="124">
        <v>226100</v>
      </c>
      <c r="H9" s="151">
        <v>539368</v>
      </c>
      <c r="I9" s="172">
        <v>434000</v>
      </c>
      <c r="J9" s="173">
        <f t="shared" si="0"/>
        <v>226100</v>
      </c>
      <c r="K9" s="127">
        <f t="shared" si="1"/>
        <v>354323</v>
      </c>
      <c r="L9" s="127">
        <f t="shared" si="2"/>
        <v>331048</v>
      </c>
      <c r="M9" s="127">
        <f t="shared" si="3"/>
        <v>311262</v>
      </c>
      <c r="N9" s="127">
        <f t="shared" si="4"/>
        <v>134054</v>
      </c>
      <c r="O9" s="127">
        <f t="shared" si="5"/>
        <v>0.37833840874004798</v>
      </c>
      <c r="P9" s="127">
        <f t="shared" si="6"/>
        <v>226100</v>
      </c>
      <c r="Q9" s="133" t="str">
        <f t="shared" si="7"/>
        <v>MENOR VALOR</v>
      </c>
    </row>
    <row r="10" spans="2:19" s="109" customFormat="1" ht="66">
      <c r="B10" s="145">
        <v>4</v>
      </c>
      <c r="C10" s="146" t="s">
        <v>13</v>
      </c>
      <c r="D10" s="147" t="s">
        <v>11</v>
      </c>
      <c r="E10" s="148"/>
      <c r="F10" s="124">
        <v>59500</v>
      </c>
      <c r="G10" s="124">
        <v>71400</v>
      </c>
      <c r="H10" s="149">
        <v>87179.4</v>
      </c>
      <c r="I10" s="172">
        <v>165600</v>
      </c>
      <c r="J10" s="173">
        <f t="shared" si="0"/>
        <v>59500</v>
      </c>
      <c r="K10" s="127">
        <f t="shared" si="1"/>
        <v>72693</v>
      </c>
      <c r="L10" s="127">
        <f t="shared" si="2"/>
        <v>71814</v>
      </c>
      <c r="M10" s="127">
        <f t="shared" si="3"/>
        <v>70951</v>
      </c>
      <c r="N10" s="127">
        <f t="shared" si="4"/>
        <v>11337</v>
      </c>
      <c r="O10" s="127">
        <f t="shared" si="5"/>
        <v>0.15595724485163601</v>
      </c>
      <c r="P10" s="127">
        <f t="shared" si="6"/>
        <v>59500</v>
      </c>
      <c r="Q10" s="133" t="str">
        <f t="shared" si="7"/>
        <v>MENOR VALOR</v>
      </c>
    </row>
    <row r="11" spans="2:19" s="109" customFormat="1" ht="115.5">
      <c r="B11" s="145">
        <v>5</v>
      </c>
      <c r="C11" s="146" t="s">
        <v>14</v>
      </c>
      <c r="D11" s="147" t="s">
        <v>11</v>
      </c>
      <c r="E11" s="148"/>
      <c r="F11" s="124">
        <v>41650</v>
      </c>
      <c r="G11" s="124">
        <v>95200</v>
      </c>
      <c r="H11" s="149">
        <v>198795.45</v>
      </c>
      <c r="I11" s="172">
        <v>154800</v>
      </c>
      <c r="J11" s="173">
        <f t="shared" si="0"/>
        <v>41650</v>
      </c>
      <c r="K11" s="127">
        <f t="shared" si="1"/>
        <v>111882</v>
      </c>
      <c r="L11" s="127">
        <f t="shared" si="2"/>
        <v>92375</v>
      </c>
      <c r="M11" s="127">
        <f t="shared" si="3"/>
        <v>75865</v>
      </c>
      <c r="N11" s="127">
        <f t="shared" si="4"/>
        <v>65230</v>
      </c>
      <c r="O11" s="127">
        <f t="shared" si="5"/>
        <v>0.583024972739136</v>
      </c>
      <c r="P11" s="127">
        <f t="shared" si="6"/>
        <v>75865</v>
      </c>
      <c r="Q11" s="133" t="str">
        <f t="shared" si="7"/>
        <v>MEDIA ARMONICA</v>
      </c>
    </row>
    <row r="12" spans="2:19" s="109" customFormat="1" ht="165">
      <c r="B12" s="145">
        <v>6</v>
      </c>
      <c r="C12" s="146" t="s">
        <v>15</v>
      </c>
      <c r="D12" s="147" t="s">
        <v>16</v>
      </c>
      <c r="E12" s="148"/>
      <c r="F12" s="124">
        <v>41650</v>
      </c>
      <c r="G12" s="124">
        <v>23800</v>
      </c>
      <c r="H12" s="149">
        <v>149481.85</v>
      </c>
      <c r="I12" s="172">
        <v>121550</v>
      </c>
      <c r="J12" s="173">
        <f t="shared" si="0"/>
        <v>23800</v>
      </c>
      <c r="K12" s="127">
        <f t="shared" si="1"/>
        <v>71644</v>
      </c>
      <c r="L12" s="127">
        <f t="shared" si="2"/>
        <v>52917</v>
      </c>
      <c r="M12" s="127">
        <f t="shared" si="3"/>
        <v>41256</v>
      </c>
      <c r="N12" s="127">
        <f t="shared" si="4"/>
        <v>55520</v>
      </c>
      <c r="O12" s="127">
        <f t="shared" si="5"/>
        <v>0.77494277259784505</v>
      </c>
      <c r="P12" s="127">
        <f t="shared" si="6"/>
        <v>41256</v>
      </c>
      <c r="Q12" s="133" t="str">
        <f t="shared" si="7"/>
        <v>MEDIA ARMONICA</v>
      </c>
      <c r="R12" s="109">
        <f>+P12*20%</f>
        <v>8251.2000000000007</v>
      </c>
      <c r="S12" s="109">
        <f>+P12-R12</f>
        <v>33004.800000000003</v>
      </c>
    </row>
    <row r="13" spans="2:19" s="109" customFormat="1" ht="165">
      <c r="B13" s="145">
        <v>7</v>
      </c>
      <c r="C13" s="146" t="s">
        <v>17</v>
      </c>
      <c r="D13" s="147" t="s">
        <v>18</v>
      </c>
      <c r="E13" s="148"/>
      <c r="F13" s="124">
        <v>23800</v>
      </c>
      <c r="G13" s="124">
        <v>41650</v>
      </c>
      <c r="H13" s="149">
        <v>81455.5</v>
      </c>
      <c r="I13" s="172">
        <v>111350</v>
      </c>
      <c r="J13" s="173">
        <f t="shared" si="0"/>
        <v>23800</v>
      </c>
      <c r="K13" s="127">
        <f t="shared" si="1"/>
        <v>48969</v>
      </c>
      <c r="L13" s="127">
        <f t="shared" si="2"/>
        <v>43222</v>
      </c>
      <c r="M13" s="127">
        <f t="shared" si="3"/>
        <v>38313</v>
      </c>
      <c r="N13" s="127">
        <f t="shared" si="4"/>
        <v>24100</v>
      </c>
      <c r="O13" s="127">
        <f t="shared" si="5"/>
        <v>0.49214809369192802</v>
      </c>
      <c r="P13" s="127">
        <f t="shared" si="6"/>
        <v>38313</v>
      </c>
      <c r="Q13" s="133" t="str">
        <f t="shared" si="7"/>
        <v>MEDIA ARMONICA</v>
      </c>
    </row>
    <row r="14" spans="2:19" s="109" customFormat="1" ht="66">
      <c r="B14" s="145">
        <v>8</v>
      </c>
      <c r="C14" s="146" t="s">
        <v>19</v>
      </c>
      <c r="D14" s="147" t="s">
        <v>16</v>
      </c>
      <c r="E14" s="148"/>
      <c r="F14" s="124">
        <v>142800</v>
      </c>
      <c r="G14" s="124">
        <v>214200</v>
      </c>
      <c r="H14" s="149">
        <v>297202.5</v>
      </c>
      <c r="I14" s="172">
        <v>228000</v>
      </c>
      <c r="J14" s="173">
        <f t="shared" si="0"/>
        <v>142800</v>
      </c>
      <c r="K14" s="127">
        <f t="shared" si="1"/>
        <v>218068</v>
      </c>
      <c r="L14" s="127">
        <f t="shared" si="2"/>
        <v>208705</v>
      </c>
      <c r="M14" s="127">
        <f t="shared" si="3"/>
        <v>199521</v>
      </c>
      <c r="N14" s="127">
        <f t="shared" si="4"/>
        <v>63094</v>
      </c>
      <c r="O14" s="127">
        <f t="shared" si="5"/>
        <v>0.28933176807234401</v>
      </c>
      <c r="P14" s="127">
        <f t="shared" si="6"/>
        <v>142800</v>
      </c>
      <c r="Q14" s="133" t="str">
        <f t="shared" si="7"/>
        <v>MENOR VALOR</v>
      </c>
    </row>
    <row r="15" spans="2:19" s="109" customFormat="1" ht="33">
      <c r="B15" s="145">
        <v>9</v>
      </c>
      <c r="C15" s="146" t="s">
        <v>20</v>
      </c>
      <c r="D15" s="147" t="s">
        <v>18</v>
      </c>
      <c r="E15" s="148"/>
      <c r="F15" s="124">
        <v>17850</v>
      </c>
      <c r="G15" s="124">
        <v>119000</v>
      </c>
      <c r="H15" s="149">
        <v>22015</v>
      </c>
      <c r="I15" s="172">
        <v>17640</v>
      </c>
      <c r="J15" s="173">
        <f t="shared" si="0"/>
        <v>17850</v>
      </c>
      <c r="K15" s="127">
        <f t="shared" si="1"/>
        <v>52955</v>
      </c>
      <c r="L15" s="127">
        <f t="shared" si="2"/>
        <v>36028</v>
      </c>
      <c r="M15" s="127">
        <f t="shared" si="3"/>
        <v>27310</v>
      </c>
      <c r="N15" s="127">
        <f t="shared" si="4"/>
        <v>46732</v>
      </c>
      <c r="O15" s="127">
        <f t="shared" si="5"/>
        <v>0.882485128883014</v>
      </c>
      <c r="P15" s="127">
        <f t="shared" si="6"/>
        <v>36028</v>
      </c>
      <c r="Q15" s="133" t="str">
        <f t="shared" si="7"/>
        <v>MEDIA GEOMETRICA</v>
      </c>
    </row>
    <row r="16" spans="2:19" s="109" customFormat="1" ht="49.5">
      <c r="B16" s="152">
        <v>1</v>
      </c>
      <c r="C16" s="153" t="s">
        <v>21</v>
      </c>
      <c r="D16" s="154" t="s">
        <v>11</v>
      </c>
      <c r="E16" s="148" t="e">
        <f>+#REF!</f>
        <v>#REF!</v>
      </c>
      <c r="F16" s="124">
        <v>41650</v>
      </c>
      <c r="G16" s="124">
        <v>29750</v>
      </c>
      <c r="H16" s="149">
        <v>65494.625</v>
      </c>
      <c r="I16" s="172">
        <v>30500</v>
      </c>
      <c r="J16" s="173" t="e">
        <f t="shared" ref="J16:J30" si="8">ROUND(MIN(E16,F16,G16,H16),0)</f>
        <v>#REF!</v>
      </c>
      <c r="K16" s="127" t="e">
        <f t="shared" ref="K16:K30" si="9">ROUND(AVERAGE(E16,F16,G16,H16),0)</f>
        <v>#REF!</v>
      </c>
      <c r="L16" s="127" t="e">
        <f t="shared" ref="L16:L30" si="10">ROUND(GEOMEAN(E16,F16,G16,H16),0)</f>
        <v>#REF!</v>
      </c>
      <c r="M16" s="127" t="e">
        <f t="shared" ref="M16:M30" si="11">ROUND(HARMEAN(E16,F16,G16,H16),0)</f>
        <v>#REF!</v>
      </c>
      <c r="N16" s="127" t="e">
        <f t="shared" ref="N16:N30" si="12">ROUND(_xlfn.STDEV.P(E16,F16,G16,H16),0)</f>
        <v>#REF!</v>
      </c>
      <c r="O16" s="127" t="e">
        <f t="shared" ref="O16:O30" si="13">N16/K16</f>
        <v>#REF!</v>
      </c>
      <c r="P16" s="127" t="e">
        <f t="shared" ref="P16:P30" si="14">ROUND(IF(O16&lt;=0.4,J16,IF(AND(O16&gt;0.4,O16&lt;=0.8),M16,IF(AND(O16&gt;0.8,O16&lt;=1.1),L16,K16))),0)</f>
        <v>#REF!</v>
      </c>
      <c r="Q16" s="133" t="e">
        <f t="shared" ref="Q16:Q30" si="15">IF(P16=J16,"MENOR VALOR",IF(P16=K16,"PROMEDIO",IF(P16=L16,"MEDIA GEOMETRICA",IF(P16=M16,"MEDIA ARMONICA"))))</f>
        <v>#REF!</v>
      </c>
    </row>
    <row r="17" spans="2:17" s="109" customFormat="1" ht="33">
      <c r="B17" s="152">
        <v>2</v>
      </c>
      <c r="C17" s="153" t="s">
        <v>22</v>
      </c>
      <c r="D17" s="154" t="s">
        <v>11</v>
      </c>
      <c r="E17" s="148"/>
      <c r="F17" s="124">
        <v>178500</v>
      </c>
      <c r="G17" s="124">
        <v>95200</v>
      </c>
      <c r="H17" s="149">
        <v>159168.45000000001</v>
      </c>
      <c r="I17" s="172">
        <v>184150</v>
      </c>
      <c r="J17" s="173">
        <f t="shared" si="8"/>
        <v>95200</v>
      </c>
      <c r="K17" s="127">
        <f t="shared" si="9"/>
        <v>144289</v>
      </c>
      <c r="L17" s="127">
        <f t="shared" si="10"/>
        <v>139330</v>
      </c>
      <c r="M17" s="127">
        <f t="shared" si="11"/>
        <v>133994</v>
      </c>
      <c r="N17" s="127">
        <f t="shared" si="12"/>
        <v>35597</v>
      </c>
      <c r="O17" s="127">
        <f t="shared" si="13"/>
        <v>0.24670626312470101</v>
      </c>
      <c r="P17" s="127">
        <f t="shared" si="14"/>
        <v>95200</v>
      </c>
      <c r="Q17" s="133" t="str">
        <f t="shared" si="15"/>
        <v>MENOR VALOR</v>
      </c>
    </row>
    <row r="18" spans="2:17" s="109" customFormat="1" ht="33">
      <c r="B18" s="152">
        <v>3</v>
      </c>
      <c r="C18" s="153" t="s">
        <v>9</v>
      </c>
      <c r="D18" s="154" t="s">
        <v>11</v>
      </c>
      <c r="E18" s="148"/>
      <c r="F18" s="124">
        <v>89250</v>
      </c>
      <c r="G18" s="124">
        <v>119000</v>
      </c>
      <c r="H18" s="149">
        <v>146399.75</v>
      </c>
      <c r="I18" s="172">
        <v>201550</v>
      </c>
      <c r="J18" s="173">
        <f t="shared" si="8"/>
        <v>89250</v>
      </c>
      <c r="K18" s="127">
        <f t="shared" si="9"/>
        <v>118217</v>
      </c>
      <c r="L18" s="127">
        <f t="shared" si="10"/>
        <v>115851</v>
      </c>
      <c r="M18" s="127">
        <f t="shared" si="11"/>
        <v>113471</v>
      </c>
      <c r="N18" s="127">
        <f t="shared" si="12"/>
        <v>23338</v>
      </c>
      <c r="O18" s="127">
        <f t="shared" si="13"/>
        <v>0.19741661520762699</v>
      </c>
      <c r="P18" s="127">
        <f t="shared" si="14"/>
        <v>89250</v>
      </c>
      <c r="Q18" s="133" t="str">
        <f t="shared" si="15"/>
        <v>MENOR VALOR</v>
      </c>
    </row>
    <row r="19" spans="2:17" s="109" customFormat="1" ht="16.5">
      <c r="B19" s="152">
        <v>4</v>
      </c>
      <c r="C19" s="155" t="s">
        <v>88</v>
      </c>
      <c r="D19" s="154" t="s">
        <v>11</v>
      </c>
      <c r="E19" s="148"/>
      <c r="F19" s="124">
        <v>142800</v>
      </c>
      <c r="G19" s="124">
        <v>226100</v>
      </c>
      <c r="H19" s="149">
        <v>211123.85</v>
      </c>
      <c r="I19" s="172">
        <v>264100</v>
      </c>
      <c r="J19" s="173">
        <f t="shared" si="8"/>
        <v>142800</v>
      </c>
      <c r="K19" s="127">
        <f t="shared" si="9"/>
        <v>193341</v>
      </c>
      <c r="L19" s="127">
        <f t="shared" si="10"/>
        <v>189607</v>
      </c>
      <c r="M19" s="127">
        <f t="shared" si="11"/>
        <v>185619</v>
      </c>
      <c r="N19" s="127">
        <f t="shared" si="12"/>
        <v>36257</v>
      </c>
      <c r="O19" s="127">
        <f t="shared" si="13"/>
        <v>0.18752877041082899</v>
      </c>
      <c r="P19" s="127">
        <f t="shared" si="14"/>
        <v>142800</v>
      </c>
      <c r="Q19" s="133" t="str">
        <f t="shared" si="15"/>
        <v>MENOR VALOR</v>
      </c>
    </row>
    <row r="20" spans="2:17" s="109" customFormat="1" ht="82.5">
      <c r="B20" s="152">
        <v>5</v>
      </c>
      <c r="C20" s="153" t="s">
        <v>12</v>
      </c>
      <c r="D20" s="154" t="s">
        <v>11</v>
      </c>
      <c r="E20" s="148"/>
      <c r="F20" s="124">
        <v>297500</v>
      </c>
      <c r="G20" s="124">
        <v>226100</v>
      </c>
      <c r="H20" s="151">
        <v>539368</v>
      </c>
      <c r="I20" s="172">
        <v>296100</v>
      </c>
      <c r="J20" s="173">
        <f t="shared" si="8"/>
        <v>226100</v>
      </c>
      <c r="K20" s="127">
        <f t="shared" si="9"/>
        <v>354323</v>
      </c>
      <c r="L20" s="127">
        <f t="shared" si="10"/>
        <v>331048</v>
      </c>
      <c r="M20" s="127">
        <f t="shared" si="11"/>
        <v>311262</v>
      </c>
      <c r="N20" s="127">
        <f t="shared" si="12"/>
        <v>134054</v>
      </c>
      <c r="O20" s="127">
        <f t="shared" si="13"/>
        <v>0.37833840874004798</v>
      </c>
      <c r="P20" s="127">
        <f t="shared" si="14"/>
        <v>226100</v>
      </c>
      <c r="Q20" s="133" t="str">
        <f t="shared" si="15"/>
        <v>MENOR VALOR</v>
      </c>
    </row>
    <row r="21" spans="2:17" s="109" customFormat="1" ht="66">
      <c r="B21" s="152">
        <v>6</v>
      </c>
      <c r="C21" s="153" t="s">
        <v>13</v>
      </c>
      <c r="D21" s="154" t="s">
        <v>11</v>
      </c>
      <c r="E21" s="148"/>
      <c r="F21" s="124">
        <v>41650</v>
      </c>
      <c r="G21" s="124">
        <v>71400</v>
      </c>
      <c r="H21" s="149">
        <v>87179.4</v>
      </c>
      <c r="I21" s="172">
        <v>146400</v>
      </c>
      <c r="J21" s="173">
        <f t="shared" si="8"/>
        <v>41650</v>
      </c>
      <c r="K21" s="127">
        <f t="shared" si="9"/>
        <v>66743</v>
      </c>
      <c r="L21" s="127">
        <f t="shared" si="10"/>
        <v>63764</v>
      </c>
      <c r="M21" s="127">
        <f t="shared" si="11"/>
        <v>60623</v>
      </c>
      <c r="N21" s="127">
        <f t="shared" si="12"/>
        <v>18877</v>
      </c>
      <c r="O21" s="127">
        <f t="shared" si="13"/>
        <v>0.28283115832371902</v>
      </c>
      <c r="P21" s="127">
        <f t="shared" si="14"/>
        <v>41650</v>
      </c>
      <c r="Q21" s="133" t="str">
        <f t="shared" si="15"/>
        <v>MENOR VALOR</v>
      </c>
    </row>
    <row r="22" spans="2:17" s="109" customFormat="1" ht="99">
      <c r="B22" s="152">
        <v>7</v>
      </c>
      <c r="C22" s="153" t="s">
        <v>23</v>
      </c>
      <c r="D22" s="154" t="s">
        <v>11</v>
      </c>
      <c r="E22" s="148"/>
      <c r="F22" s="124">
        <v>41650</v>
      </c>
      <c r="G22" s="124">
        <v>95200</v>
      </c>
      <c r="H22" s="149">
        <v>198795.45</v>
      </c>
      <c r="I22" s="172">
        <v>153600</v>
      </c>
      <c r="J22" s="173">
        <f t="shared" si="8"/>
        <v>41650</v>
      </c>
      <c r="K22" s="127">
        <f t="shared" si="9"/>
        <v>111882</v>
      </c>
      <c r="L22" s="127">
        <f t="shared" si="10"/>
        <v>92375</v>
      </c>
      <c r="M22" s="127">
        <f t="shared" si="11"/>
        <v>75865</v>
      </c>
      <c r="N22" s="127">
        <f t="shared" si="12"/>
        <v>65230</v>
      </c>
      <c r="O22" s="127">
        <f t="shared" si="13"/>
        <v>0.583024972739136</v>
      </c>
      <c r="P22" s="127">
        <f t="shared" si="14"/>
        <v>75865</v>
      </c>
      <c r="Q22" s="133" t="str">
        <f t="shared" si="15"/>
        <v>MEDIA ARMONICA</v>
      </c>
    </row>
    <row r="23" spans="2:17" s="109" customFormat="1" ht="165">
      <c r="B23" s="152">
        <v>8</v>
      </c>
      <c r="C23" s="153" t="s">
        <v>15</v>
      </c>
      <c r="D23" s="154" t="s">
        <v>16</v>
      </c>
      <c r="E23" s="148"/>
      <c r="F23" s="124">
        <v>41650</v>
      </c>
      <c r="G23" s="124">
        <v>23800</v>
      </c>
      <c r="H23" s="149">
        <v>149481.85</v>
      </c>
      <c r="I23" s="172">
        <v>113900</v>
      </c>
      <c r="J23" s="173">
        <f t="shared" si="8"/>
        <v>23800</v>
      </c>
      <c r="K23" s="127">
        <f t="shared" si="9"/>
        <v>71644</v>
      </c>
      <c r="L23" s="127">
        <f t="shared" si="10"/>
        <v>52917</v>
      </c>
      <c r="M23" s="127">
        <f t="shared" si="11"/>
        <v>41256</v>
      </c>
      <c r="N23" s="127">
        <f t="shared" si="12"/>
        <v>55520</v>
      </c>
      <c r="O23" s="127">
        <f t="shared" si="13"/>
        <v>0.77494277259784505</v>
      </c>
      <c r="P23" s="127">
        <f t="shared" si="14"/>
        <v>41256</v>
      </c>
      <c r="Q23" s="133" t="str">
        <f t="shared" si="15"/>
        <v>MEDIA ARMONICA</v>
      </c>
    </row>
    <row r="24" spans="2:17" s="109" customFormat="1" ht="115.5">
      <c r="B24" s="152">
        <v>9</v>
      </c>
      <c r="C24" s="153" t="s">
        <v>24</v>
      </c>
      <c r="D24" s="154" t="s">
        <v>16</v>
      </c>
      <c r="E24" s="148"/>
      <c r="F24" s="124">
        <v>101150</v>
      </c>
      <c r="G24" s="124">
        <v>113050</v>
      </c>
      <c r="H24" s="149">
        <v>131869.85</v>
      </c>
      <c r="I24" s="172">
        <v>81600</v>
      </c>
      <c r="J24" s="173">
        <f t="shared" si="8"/>
        <v>101150</v>
      </c>
      <c r="K24" s="127">
        <f t="shared" si="9"/>
        <v>115357</v>
      </c>
      <c r="L24" s="127">
        <f t="shared" si="10"/>
        <v>114673</v>
      </c>
      <c r="M24" s="127">
        <f t="shared" si="11"/>
        <v>114003</v>
      </c>
      <c r="N24" s="127">
        <f t="shared" si="12"/>
        <v>12647</v>
      </c>
      <c r="O24" s="127">
        <f t="shared" si="13"/>
        <v>0.109633572301638</v>
      </c>
      <c r="P24" s="127">
        <f t="shared" si="14"/>
        <v>101150</v>
      </c>
      <c r="Q24" s="133" t="str">
        <f t="shared" si="15"/>
        <v>MENOR VALOR</v>
      </c>
    </row>
    <row r="25" spans="2:17" ht="66">
      <c r="B25" s="152">
        <v>10</v>
      </c>
      <c r="C25" s="153" t="s">
        <v>19</v>
      </c>
      <c r="D25" s="154" t="s">
        <v>16</v>
      </c>
      <c r="E25" s="148"/>
      <c r="F25" s="124">
        <v>142800</v>
      </c>
      <c r="G25" s="124">
        <v>214200</v>
      </c>
      <c r="H25" s="149">
        <v>297202.5</v>
      </c>
      <c r="I25" s="172">
        <v>247000</v>
      </c>
      <c r="J25" s="173">
        <f t="shared" si="8"/>
        <v>142800</v>
      </c>
      <c r="K25" s="127">
        <f t="shared" si="9"/>
        <v>218068</v>
      </c>
      <c r="L25" s="127">
        <f t="shared" si="10"/>
        <v>208705</v>
      </c>
      <c r="M25" s="127">
        <f t="shared" si="11"/>
        <v>199521</v>
      </c>
      <c r="N25" s="127">
        <f t="shared" si="12"/>
        <v>63094</v>
      </c>
      <c r="O25" s="127">
        <f t="shared" si="13"/>
        <v>0.28933176807234401</v>
      </c>
      <c r="P25" s="127">
        <f t="shared" si="14"/>
        <v>142800</v>
      </c>
      <c r="Q25" s="133" t="str">
        <f t="shared" si="15"/>
        <v>MENOR VALOR</v>
      </c>
    </row>
    <row r="26" spans="2:17" ht="49.5">
      <c r="B26" s="152">
        <v>11</v>
      </c>
      <c r="C26" s="153" t="s">
        <v>26</v>
      </c>
      <c r="D26" s="154" t="s">
        <v>16</v>
      </c>
      <c r="E26" s="148"/>
      <c r="F26" s="124">
        <v>17850</v>
      </c>
      <c r="G26" s="124">
        <v>23800</v>
      </c>
      <c r="H26" s="149">
        <v>24216.5</v>
      </c>
      <c r="I26" s="172">
        <v>32000</v>
      </c>
      <c r="J26" s="173">
        <f t="shared" si="8"/>
        <v>17850</v>
      </c>
      <c r="K26" s="127">
        <f t="shared" si="9"/>
        <v>21956</v>
      </c>
      <c r="L26" s="127">
        <f t="shared" si="10"/>
        <v>21749</v>
      </c>
      <c r="M26" s="127">
        <f t="shared" si="11"/>
        <v>21531</v>
      </c>
      <c r="N26" s="127">
        <f t="shared" si="12"/>
        <v>2908</v>
      </c>
      <c r="O26" s="127">
        <f t="shared" si="13"/>
        <v>0.13244671160502799</v>
      </c>
      <c r="P26" s="127">
        <f t="shared" si="14"/>
        <v>17850</v>
      </c>
      <c r="Q26" s="133" t="str">
        <f t="shared" si="15"/>
        <v>MENOR VALOR</v>
      </c>
    </row>
    <row r="27" spans="2:17" ht="49.5">
      <c r="B27" s="152">
        <v>12</v>
      </c>
      <c r="C27" s="153" t="s">
        <v>27</v>
      </c>
      <c r="D27" s="154" t="s">
        <v>18</v>
      </c>
      <c r="E27" s="148"/>
      <c r="F27" s="124">
        <v>23800</v>
      </c>
      <c r="G27" s="124">
        <v>41650</v>
      </c>
      <c r="H27" s="149">
        <v>43809.85</v>
      </c>
      <c r="I27" s="172">
        <v>81600</v>
      </c>
      <c r="J27" s="173">
        <f t="shared" si="8"/>
        <v>23800</v>
      </c>
      <c r="K27" s="127">
        <f t="shared" si="9"/>
        <v>36420</v>
      </c>
      <c r="L27" s="127">
        <f t="shared" si="10"/>
        <v>35150</v>
      </c>
      <c r="M27" s="127">
        <f t="shared" si="11"/>
        <v>33764</v>
      </c>
      <c r="N27" s="127">
        <f t="shared" si="12"/>
        <v>8967</v>
      </c>
      <c r="O27" s="127">
        <f t="shared" si="13"/>
        <v>0.24621087314662299</v>
      </c>
      <c r="P27" s="127">
        <f t="shared" si="14"/>
        <v>23800</v>
      </c>
      <c r="Q27" s="133" t="str">
        <f t="shared" si="15"/>
        <v>MENOR VALOR</v>
      </c>
    </row>
    <row r="28" spans="2:17" ht="33">
      <c r="B28" s="152">
        <v>13</v>
      </c>
      <c r="C28" s="153" t="s">
        <v>20</v>
      </c>
      <c r="D28" s="154" t="s">
        <v>18</v>
      </c>
      <c r="E28" s="148"/>
      <c r="F28" s="124">
        <v>17850</v>
      </c>
      <c r="G28" s="124">
        <v>107100</v>
      </c>
      <c r="H28" s="149">
        <v>22015</v>
      </c>
      <c r="I28" s="172">
        <v>110250</v>
      </c>
      <c r="J28" s="173">
        <f t="shared" si="8"/>
        <v>17850</v>
      </c>
      <c r="K28" s="127">
        <f t="shared" si="9"/>
        <v>48988</v>
      </c>
      <c r="L28" s="127">
        <f t="shared" si="10"/>
        <v>34784</v>
      </c>
      <c r="M28" s="127">
        <f t="shared" si="11"/>
        <v>27080</v>
      </c>
      <c r="N28" s="127">
        <f t="shared" si="12"/>
        <v>41126</v>
      </c>
      <c r="O28" s="127">
        <f t="shared" si="13"/>
        <v>0.83951171715522199</v>
      </c>
      <c r="P28" s="127">
        <f t="shared" si="14"/>
        <v>34784</v>
      </c>
      <c r="Q28" s="133" t="str">
        <f t="shared" si="15"/>
        <v>MEDIA GEOMETRICA</v>
      </c>
    </row>
    <row r="29" spans="2:17" ht="33">
      <c r="B29" s="152">
        <v>14</v>
      </c>
      <c r="C29" s="153" t="s">
        <v>28</v>
      </c>
      <c r="D29" s="154" t="s">
        <v>11</v>
      </c>
      <c r="E29" s="148"/>
      <c r="F29" s="124">
        <v>41650</v>
      </c>
      <c r="G29" s="124">
        <v>101150</v>
      </c>
      <c r="H29" s="149">
        <v>202317.85</v>
      </c>
      <c r="I29" s="172">
        <v>146300</v>
      </c>
      <c r="J29" s="173">
        <f t="shared" si="8"/>
        <v>41650</v>
      </c>
      <c r="K29" s="127">
        <f t="shared" si="9"/>
        <v>115039</v>
      </c>
      <c r="L29" s="127">
        <f t="shared" si="10"/>
        <v>94814</v>
      </c>
      <c r="M29" s="127">
        <f t="shared" si="11"/>
        <v>77243</v>
      </c>
      <c r="N29" s="127">
        <f t="shared" si="12"/>
        <v>66324</v>
      </c>
      <c r="O29" s="127">
        <f t="shared" si="13"/>
        <v>0.57653491424647296</v>
      </c>
      <c r="P29" s="127">
        <f t="shared" si="14"/>
        <v>77243</v>
      </c>
      <c r="Q29" s="133" t="str">
        <f t="shared" si="15"/>
        <v>MEDIA ARMONICA</v>
      </c>
    </row>
    <row r="30" spans="2:17" ht="247.5">
      <c r="B30" s="152">
        <v>15</v>
      </c>
      <c r="C30" s="153" t="s">
        <v>89</v>
      </c>
      <c r="D30" s="154" t="s">
        <v>11</v>
      </c>
      <c r="E30" s="148"/>
      <c r="F30" s="124">
        <v>238000</v>
      </c>
      <c r="G30" s="124">
        <v>178500</v>
      </c>
      <c r="H30" s="149">
        <v>245687.4</v>
      </c>
      <c r="I30" s="172">
        <v>86400</v>
      </c>
      <c r="J30" s="173">
        <f t="shared" si="8"/>
        <v>178500</v>
      </c>
      <c r="K30" s="127">
        <f t="shared" si="9"/>
        <v>220729</v>
      </c>
      <c r="L30" s="127">
        <f t="shared" si="10"/>
        <v>218541</v>
      </c>
      <c r="M30" s="127">
        <f t="shared" si="11"/>
        <v>216230</v>
      </c>
      <c r="N30" s="127">
        <f t="shared" si="12"/>
        <v>30025</v>
      </c>
      <c r="O30" s="127">
        <f t="shared" si="13"/>
        <v>0.13602653027014999</v>
      </c>
      <c r="P30" s="127">
        <f t="shared" si="14"/>
        <v>178500</v>
      </c>
      <c r="Q30" s="133" t="str">
        <f t="shared" si="15"/>
        <v>MENOR VALOR</v>
      </c>
    </row>
    <row r="31" spans="2:17" ht="18.75" customHeight="1">
      <c r="F31" s="110">
        <f>SUM(F7:F30)</f>
        <v>2314550</v>
      </c>
      <c r="G31" s="110">
        <f>SUM(G7:G30)</f>
        <v>2790550</v>
      </c>
      <c r="H31" s="110">
        <f>SUM(H7:H30)</f>
        <v>4257151.625</v>
      </c>
      <c r="I31" s="110">
        <f>SUM(I7:I30)</f>
        <v>3902740</v>
      </c>
    </row>
    <row r="33" spans="2:16" ht="18.75" customHeight="1">
      <c r="B33" s="38" t="s">
        <v>5</v>
      </c>
      <c r="C33" s="40" t="s">
        <v>7</v>
      </c>
      <c r="D33" s="38" t="s">
        <v>8</v>
      </c>
    </row>
    <row r="34" spans="2:16" s="134" customFormat="1" ht="18.75" customHeight="1">
      <c r="B34" s="156">
        <v>1</v>
      </c>
      <c r="C34" s="157" t="s">
        <v>21</v>
      </c>
      <c r="D34" s="158" t="s">
        <v>11</v>
      </c>
      <c r="E34" s="159">
        <v>24173</v>
      </c>
      <c r="F34" s="160">
        <v>41650</v>
      </c>
      <c r="G34" s="160">
        <v>29750</v>
      </c>
      <c r="H34" s="161">
        <v>65494.625</v>
      </c>
      <c r="I34" s="166">
        <v>30500</v>
      </c>
      <c r="J34" s="174"/>
      <c r="K34" s="174"/>
      <c r="L34" s="174"/>
      <c r="M34" s="174"/>
      <c r="N34" s="174"/>
      <c r="O34" s="174"/>
      <c r="P34" s="174"/>
    </row>
    <row r="35" spans="2:16" s="134" customFormat="1" ht="18.75" customHeight="1">
      <c r="B35" s="156">
        <v>2</v>
      </c>
      <c r="C35" s="157" t="s">
        <v>22</v>
      </c>
      <c r="D35" s="158" t="s">
        <v>11</v>
      </c>
      <c r="E35" s="159"/>
      <c r="F35" s="160">
        <v>178500</v>
      </c>
      <c r="G35" s="160">
        <v>95200</v>
      </c>
      <c r="H35" s="161">
        <v>159168.45000000001</v>
      </c>
      <c r="I35" s="166">
        <v>184150</v>
      </c>
      <c r="J35" s="174"/>
      <c r="K35" s="174"/>
      <c r="L35" s="174"/>
      <c r="M35" s="174"/>
      <c r="N35" s="174"/>
      <c r="O35" s="174"/>
      <c r="P35" s="174"/>
    </row>
    <row r="36" spans="2:16" s="134" customFormat="1" ht="18.75" customHeight="1">
      <c r="B36" s="156">
        <v>3</v>
      </c>
      <c r="C36" s="157" t="s">
        <v>9</v>
      </c>
      <c r="D36" s="158" t="s">
        <v>11</v>
      </c>
      <c r="E36" s="159"/>
      <c r="F36" s="160">
        <v>89250</v>
      </c>
      <c r="G36" s="160">
        <v>119000</v>
      </c>
      <c r="H36" s="161">
        <v>146399.75</v>
      </c>
      <c r="I36" s="166">
        <v>201550</v>
      </c>
      <c r="J36" s="174"/>
      <c r="K36" s="174"/>
      <c r="L36" s="174"/>
      <c r="M36" s="174"/>
      <c r="N36" s="174"/>
      <c r="O36" s="174"/>
      <c r="P36" s="174"/>
    </row>
    <row r="37" spans="2:16" s="134" customFormat="1" ht="18.75" customHeight="1">
      <c r="B37" s="156">
        <v>4</v>
      </c>
      <c r="C37" s="157" t="s">
        <v>10</v>
      </c>
      <c r="D37" s="158" t="s">
        <v>11</v>
      </c>
      <c r="E37" s="159"/>
      <c r="F37" s="160">
        <v>142800</v>
      </c>
      <c r="G37" s="160">
        <v>214200</v>
      </c>
      <c r="H37" s="161">
        <v>211123.85</v>
      </c>
      <c r="I37" s="166">
        <v>281200</v>
      </c>
      <c r="J37" s="174"/>
      <c r="K37" s="174"/>
      <c r="L37" s="174"/>
      <c r="M37" s="174"/>
      <c r="N37" s="174"/>
      <c r="O37" s="174"/>
      <c r="P37" s="174"/>
    </row>
    <row r="38" spans="2:16" s="134" customFormat="1" ht="18.75" customHeight="1">
      <c r="B38" s="156">
        <v>5</v>
      </c>
      <c r="C38" s="157" t="s">
        <v>12</v>
      </c>
      <c r="D38" s="158" t="s">
        <v>11</v>
      </c>
      <c r="E38" s="159"/>
      <c r="F38" s="160">
        <v>297500</v>
      </c>
      <c r="G38" s="160">
        <v>226100</v>
      </c>
      <c r="H38" s="162">
        <v>539368</v>
      </c>
      <c r="I38" s="166">
        <v>296100</v>
      </c>
      <c r="J38" s="174"/>
      <c r="K38" s="174"/>
      <c r="L38" s="174"/>
      <c r="M38" s="174"/>
      <c r="N38" s="174"/>
      <c r="O38" s="174"/>
      <c r="P38" s="174"/>
    </row>
    <row r="39" spans="2:16" s="134" customFormat="1" ht="18.75" customHeight="1">
      <c r="B39" s="156">
        <v>6</v>
      </c>
      <c r="C39" s="157" t="s">
        <v>13</v>
      </c>
      <c r="D39" s="158" t="s">
        <v>11</v>
      </c>
      <c r="E39" s="159"/>
      <c r="F39" s="160">
        <v>41650</v>
      </c>
      <c r="G39" s="160">
        <v>71400</v>
      </c>
      <c r="H39" s="161">
        <v>87179.4</v>
      </c>
      <c r="I39" s="166">
        <v>146400</v>
      </c>
      <c r="J39" s="174"/>
      <c r="K39" s="174"/>
      <c r="L39" s="174"/>
      <c r="M39" s="174"/>
      <c r="N39" s="174"/>
      <c r="O39" s="174"/>
      <c r="P39" s="174"/>
    </row>
    <row r="40" spans="2:16" s="134" customFormat="1" ht="18.75" customHeight="1">
      <c r="B40" s="156">
        <v>7</v>
      </c>
      <c r="C40" s="157" t="s">
        <v>14</v>
      </c>
      <c r="D40" s="158" t="s">
        <v>11</v>
      </c>
      <c r="E40" s="159"/>
      <c r="F40" s="160">
        <v>41650</v>
      </c>
      <c r="G40" s="160">
        <v>95200</v>
      </c>
      <c r="H40" s="161">
        <v>198795</v>
      </c>
      <c r="I40" s="166">
        <v>153600</v>
      </c>
      <c r="J40" s="174"/>
      <c r="K40" s="174"/>
      <c r="L40" s="174"/>
      <c r="M40" s="174"/>
      <c r="N40" s="174"/>
      <c r="O40" s="174"/>
      <c r="P40" s="174"/>
    </row>
    <row r="41" spans="2:16" s="134" customFormat="1" ht="18.75" customHeight="1">
      <c r="B41" s="156">
        <v>8</v>
      </c>
      <c r="C41" s="157" t="s">
        <v>15</v>
      </c>
      <c r="D41" s="158" t="s">
        <v>16</v>
      </c>
      <c r="E41" s="159"/>
      <c r="F41" s="160">
        <v>41650</v>
      </c>
      <c r="G41" s="160">
        <v>23800</v>
      </c>
      <c r="H41" s="161">
        <v>149482</v>
      </c>
      <c r="I41" s="166">
        <v>113900</v>
      </c>
      <c r="J41" s="174"/>
      <c r="K41" s="174"/>
      <c r="L41" s="174"/>
      <c r="M41" s="174"/>
      <c r="N41" s="174"/>
      <c r="O41" s="174"/>
      <c r="P41" s="174"/>
    </row>
    <row r="42" spans="2:16" s="134" customFormat="1" ht="18.75" customHeight="1">
      <c r="B42" s="156">
        <v>9</v>
      </c>
      <c r="C42" s="163" t="s">
        <v>17</v>
      </c>
      <c r="D42" s="158" t="s">
        <v>18</v>
      </c>
      <c r="E42" s="7"/>
      <c r="F42" s="160">
        <v>23800</v>
      </c>
      <c r="G42" s="160">
        <v>41650</v>
      </c>
      <c r="H42" s="161">
        <v>81455.5</v>
      </c>
      <c r="I42" s="166">
        <v>111350</v>
      </c>
      <c r="J42" s="174"/>
      <c r="K42" s="174"/>
      <c r="L42" s="174"/>
      <c r="M42" s="174"/>
      <c r="N42" s="174"/>
      <c r="O42" s="174"/>
      <c r="P42" s="174"/>
    </row>
    <row r="43" spans="2:16" s="134" customFormat="1" ht="18.75" customHeight="1">
      <c r="B43" s="156">
        <v>10</v>
      </c>
      <c r="C43" s="164" t="s">
        <v>24</v>
      </c>
      <c r="D43" s="158" t="s">
        <v>16</v>
      </c>
      <c r="E43" s="7"/>
      <c r="F43" s="160">
        <v>101150</v>
      </c>
      <c r="G43" s="160">
        <v>113050</v>
      </c>
      <c r="H43" s="161">
        <v>131869.85</v>
      </c>
      <c r="I43" s="166">
        <v>81600</v>
      </c>
      <c r="J43" s="174"/>
      <c r="K43" s="174"/>
      <c r="L43" s="174"/>
      <c r="M43" s="174"/>
      <c r="N43" s="174"/>
      <c r="O43" s="174"/>
      <c r="P43" s="174"/>
    </row>
    <row r="44" spans="2:16" s="134" customFormat="1" ht="18.75" customHeight="1">
      <c r="B44" s="156">
        <v>11</v>
      </c>
      <c r="C44" s="163" t="s">
        <v>25</v>
      </c>
      <c r="D44" s="165" t="s">
        <v>16</v>
      </c>
      <c r="E44" s="7"/>
      <c r="F44" s="160">
        <v>142800</v>
      </c>
      <c r="G44" s="160">
        <v>214200</v>
      </c>
      <c r="H44" s="161">
        <v>297202.5</v>
      </c>
      <c r="I44" s="166">
        <v>228000</v>
      </c>
      <c r="J44" s="174"/>
      <c r="K44" s="174"/>
      <c r="L44" s="174"/>
      <c r="M44" s="174"/>
      <c r="N44" s="174"/>
      <c r="O44" s="174"/>
      <c r="P44" s="174"/>
    </row>
    <row r="45" spans="2:16" s="134" customFormat="1" ht="18.75" customHeight="1">
      <c r="B45" s="156">
        <v>12</v>
      </c>
      <c r="C45" s="163" t="s">
        <v>26</v>
      </c>
      <c r="D45" s="158" t="s">
        <v>16</v>
      </c>
      <c r="E45" s="7"/>
      <c r="F45" s="160">
        <v>17850</v>
      </c>
      <c r="G45" s="160">
        <v>23800</v>
      </c>
      <c r="H45" s="161">
        <v>24216.5</v>
      </c>
      <c r="I45" s="166">
        <v>32000</v>
      </c>
      <c r="J45" s="174"/>
      <c r="K45" s="174"/>
      <c r="L45" s="174"/>
      <c r="M45" s="174"/>
      <c r="N45" s="174"/>
      <c r="O45" s="174"/>
      <c r="P45" s="174"/>
    </row>
    <row r="46" spans="2:16" s="134" customFormat="1" ht="18.75" customHeight="1">
      <c r="B46" s="156">
        <v>13</v>
      </c>
      <c r="C46" s="163" t="s">
        <v>27</v>
      </c>
      <c r="D46" s="158" t="s">
        <v>18</v>
      </c>
      <c r="E46" s="160"/>
      <c r="F46" s="160">
        <v>23800</v>
      </c>
      <c r="G46" s="161">
        <v>41650</v>
      </c>
      <c r="H46" s="166">
        <v>43809.85</v>
      </c>
      <c r="I46" s="174">
        <v>81600</v>
      </c>
      <c r="J46" s="174"/>
      <c r="K46" s="174"/>
      <c r="L46" s="174"/>
      <c r="M46" s="174"/>
      <c r="N46" s="174"/>
      <c r="O46" s="174"/>
    </row>
    <row r="47" spans="2:16" s="134" customFormat="1" ht="18.75" customHeight="1">
      <c r="B47" s="156">
        <v>14</v>
      </c>
      <c r="C47" s="167" t="s">
        <v>20</v>
      </c>
      <c r="D47" s="168" t="s">
        <v>16</v>
      </c>
      <c r="E47" s="7"/>
      <c r="F47" s="160">
        <v>17850</v>
      </c>
      <c r="G47" s="160">
        <v>119000</v>
      </c>
      <c r="H47" s="161">
        <v>22015</v>
      </c>
      <c r="I47" s="166">
        <v>17640</v>
      </c>
      <c r="J47" s="174"/>
      <c r="K47" s="174"/>
      <c r="L47" s="174"/>
      <c r="M47" s="174"/>
      <c r="N47" s="174"/>
      <c r="O47" s="174"/>
      <c r="P47" s="174"/>
    </row>
    <row r="48" spans="2:16" s="134" customFormat="1" ht="18.75" customHeight="1">
      <c r="B48" s="156">
        <v>15</v>
      </c>
      <c r="C48" s="169" t="s">
        <v>28</v>
      </c>
      <c r="D48" s="168" t="s">
        <v>11</v>
      </c>
      <c r="E48" s="7"/>
      <c r="F48" s="160">
        <v>41650</v>
      </c>
      <c r="G48" s="160">
        <v>101150</v>
      </c>
      <c r="H48" s="161">
        <v>202317.85</v>
      </c>
      <c r="I48" s="166">
        <v>146300</v>
      </c>
      <c r="J48" s="174"/>
      <c r="K48" s="174"/>
      <c r="L48" s="174"/>
      <c r="M48" s="174"/>
      <c r="N48" s="174"/>
      <c r="O48" s="174"/>
      <c r="P48" s="174"/>
    </row>
    <row r="49" spans="2:16" s="134" customFormat="1" ht="18.75" customHeight="1">
      <c r="B49" s="156">
        <v>16</v>
      </c>
      <c r="C49" s="167" t="s">
        <v>29</v>
      </c>
      <c r="D49" s="158" t="s">
        <v>11</v>
      </c>
      <c r="E49" s="7"/>
      <c r="F49" s="160">
        <v>238000</v>
      </c>
      <c r="G49" s="160">
        <v>178500</v>
      </c>
      <c r="H49" s="161">
        <v>245687.4</v>
      </c>
      <c r="I49" s="166">
        <v>86400</v>
      </c>
      <c r="J49" s="174"/>
      <c r="K49" s="174"/>
      <c r="L49" s="174"/>
      <c r="M49" s="174"/>
      <c r="N49" s="174"/>
      <c r="O49" s="174"/>
      <c r="P49" s="174"/>
    </row>
  </sheetData>
  <mergeCells count="8">
    <mergeCell ref="O5:O6"/>
    <mergeCell ref="P5:P6"/>
    <mergeCell ref="Q5:Q6"/>
    <mergeCell ref="J5:J6"/>
    <mergeCell ref="K5:K6"/>
    <mergeCell ref="L5:L6"/>
    <mergeCell ref="M5:M6"/>
    <mergeCell ref="N5:N6"/>
  </mergeCells>
  <conditionalFormatting sqref="C40">
    <cfRule type="duplicateValues" dxfId="20" priority="3"/>
  </conditionalFormatting>
  <conditionalFormatting sqref="C41">
    <cfRule type="duplicateValues" dxfId="19" priority="2"/>
  </conditionalFormatting>
  <conditionalFormatting sqref="C46">
    <cfRule type="duplicateValues" dxfId="18" priority="1"/>
  </conditionalFormatting>
  <conditionalFormatting sqref="C49">
    <cfRule type="duplicateValues" dxfId="17" priority="4"/>
  </conditionalFormatting>
  <pageMargins left="0.7" right="0.7" top="0.75" bottom="0.75" header="0.3" footer="0.3"/>
  <pageSetup paperSize="9" scale="25" orientation="portrait" horizontalDpi="360" verticalDpi="36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T22"/>
  <sheetViews>
    <sheetView topLeftCell="A5" workbookViewId="0">
      <selection activeCell="A11" sqref="A11:XFD11"/>
    </sheetView>
  </sheetViews>
  <sheetFormatPr baseColWidth="10" defaultColWidth="7.42578125" defaultRowHeight="18.75" customHeight="1"/>
  <cols>
    <col min="1" max="2" width="7.42578125" style="7" customWidth="1"/>
    <col min="3" max="3" width="7.42578125" style="36" customWidth="1"/>
    <col min="4" max="6" width="10" style="7" customWidth="1"/>
    <col min="7" max="8" width="10" style="110" customWidth="1"/>
    <col min="9" max="10" width="10" style="7" customWidth="1"/>
    <col min="11" max="17" width="10" style="111" customWidth="1"/>
    <col min="18" max="18" width="16.140625" style="7" customWidth="1"/>
    <col min="19" max="19" width="7.42578125" style="7" customWidth="1"/>
    <col min="20" max="16384" width="7.42578125" style="7"/>
  </cols>
  <sheetData>
    <row r="4" spans="2:20" ht="18.75" customHeight="1">
      <c r="B4" s="112" t="s">
        <v>74</v>
      </c>
      <c r="C4" s="112"/>
      <c r="D4" s="112"/>
      <c r="E4" s="113"/>
      <c r="F4" s="113"/>
      <c r="G4" s="114"/>
      <c r="H4" s="114"/>
      <c r="I4" s="113"/>
      <c r="J4" s="113"/>
      <c r="K4" s="128"/>
      <c r="L4" s="128"/>
      <c r="M4" s="128"/>
      <c r="N4" s="128"/>
      <c r="O4" s="128"/>
      <c r="P4" s="128"/>
      <c r="Q4" s="128"/>
      <c r="R4" s="113"/>
    </row>
    <row r="5" spans="2:20" ht="45.95" customHeight="1">
      <c r="B5" s="115"/>
      <c r="C5" s="116"/>
      <c r="D5" s="117"/>
      <c r="E5" s="118" t="s">
        <v>75</v>
      </c>
      <c r="F5" s="119" t="s">
        <v>76</v>
      </c>
      <c r="G5" s="120" t="e">
        <f>+#REF!</f>
        <v>#REF!</v>
      </c>
      <c r="H5" s="121" t="e">
        <f>+#REF!</f>
        <v>#REF!</v>
      </c>
      <c r="I5" s="129" t="e">
        <f>+#REF!</f>
        <v>#REF!</v>
      </c>
      <c r="J5" s="130" t="e">
        <f>+#REF!</f>
        <v>#REF!</v>
      </c>
      <c r="K5" s="255" t="s">
        <v>79</v>
      </c>
      <c r="L5" s="249" t="s">
        <v>80</v>
      </c>
      <c r="M5" s="249" t="s">
        <v>81</v>
      </c>
      <c r="N5" s="249" t="s">
        <v>82</v>
      </c>
      <c r="O5" s="249" t="s">
        <v>83</v>
      </c>
      <c r="P5" s="249" t="s">
        <v>84</v>
      </c>
      <c r="Q5" s="249" t="s">
        <v>85</v>
      </c>
      <c r="R5" s="251" t="s">
        <v>86</v>
      </c>
    </row>
    <row r="6" spans="2:20" s="36" customFormat="1" ht="18.75" customHeight="1">
      <c r="B6" s="122" t="s">
        <v>77</v>
      </c>
      <c r="C6" s="122" t="s">
        <v>7</v>
      </c>
      <c r="D6" s="123" t="s">
        <v>8</v>
      </c>
      <c r="E6" s="118" t="s">
        <v>78</v>
      </c>
      <c r="F6" s="119" t="s">
        <v>78</v>
      </c>
      <c r="G6" s="120" t="s">
        <v>78</v>
      </c>
      <c r="H6" s="121" t="s">
        <v>78</v>
      </c>
      <c r="I6" s="129" t="s">
        <v>78</v>
      </c>
      <c r="J6" s="130" t="s">
        <v>78</v>
      </c>
      <c r="K6" s="256"/>
      <c r="L6" s="250"/>
      <c r="M6" s="250"/>
      <c r="N6" s="250"/>
      <c r="O6" s="250"/>
      <c r="P6" s="250"/>
      <c r="Q6" s="250"/>
      <c r="R6" s="252"/>
      <c r="S6" s="36" t="s">
        <v>87</v>
      </c>
    </row>
    <row r="7" spans="2:20" s="109" customFormat="1" ht="16.5">
      <c r="B7" s="11">
        <v>1</v>
      </c>
      <c r="C7" s="45" t="s">
        <v>21</v>
      </c>
      <c r="D7" s="18" t="s">
        <v>11</v>
      </c>
      <c r="E7" s="64" t="e">
        <f>+#REF!</f>
        <v>#REF!</v>
      </c>
      <c r="F7" s="124" t="e">
        <f>+#REF!</f>
        <v>#REF!</v>
      </c>
      <c r="G7" s="124">
        <v>41600</v>
      </c>
      <c r="H7" s="124">
        <v>29750</v>
      </c>
      <c r="I7" s="127">
        <v>65494.625</v>
      </c>
      <c r="J7" s="127">
        <v>30500</v>
      </c>
      <c r="K7" s="131" t="e">
        <f t="shared" ref="K7:K22" si="0">ROUND(MIN(E7,F7,G7,H7,I7,J7),0)</f>
        <v>#REF!</v>
      </c>
      <c r="L7" s="127" t="e">
        <f t="shared" ref="L7:L22" si="1">ROUND(AVERAGE(E7,F7,G7,H7,I7,J7),0)</f>
        <v>#REF!</v>
      </c>
      <c r="M7" s="127" t="e">
        <f t="shared" ref="M7:M22" si="2">ROUND(GEOMEAN(E7,F7,G7,H7,I7,J7),0)</f>
        <v>#REF!</v>
      </c>
      <c r="N7" s="127" t="e">
        <f t="shared" ref="N7:N22" si="3">ROUND(HARMEAN(E7,F7,G7,H7,I7,J7),0)</f>
        <v>#REF!</v>
      </c>
      <c r="O7" s="127" t="e">
        <f t="shared" ref="O7:O22" si="4">ROUND(_xlfn.STDEV.P(E7,F7,G7,H7,I7,J7),0)</f>
        <v>#REF!</v>
      </c>
      <c r="P7" s="127" t="e">
        <f t="shared" ref="P7:P22" si="5">O7/L7</f>
        <v>#REF!</v>
      </c>
      <c r="Q7" s="127" t="e">
        <f t="shared" ref="Q7:Q22" si="6">ROUND(IF(P7&lt;=0.5,K7,IF(AND(P7&gt;0.5,P7&lt;=1),N7,IF(AND(P7&gt;1,P7&lt;=1.5),M7,L7))),0)</f>
        <v>#REF!</v>
      </c>
      <c r="R7" s="133" t="e">
        <f t="shared" ref="R7:R22" si="7">IF(Q7=K7,"MENOR VALOR",IF(Q7=L7,"PROMEDIO",IF(Q7=M7,"MEDIA GEOMETRICA",IF(Q7=N7,"MEDIA ARMONICA"))))</f>
        <v>#REF!</v>
      </c>
      <c r="S7" s="109" t="e">
        <f t="shared" ref="S7:S16" si="8">+MEDIAN(E7:J7)</f>
        <v>#REF!</v>
      </c>
    </row>
    <row r="8" spans="2:20" s="109" customFormat="1" ht="16.5">
      <c r="B8" s="11">
        <v>2</v>
      </c>
      <c r="C8" s="45" t="s">
        <v>22</v>
      </c>
      <c r="D8" s="18" t="s">
        <v>11</v>
      </c>
      <c r="E8" s="64" t="e">
        <f>+#REF!</f>
        <v>#REF!</v>
      </c>
      <c r="F8" s="124" t="e">
        <f>+#REF!</f>
        <v>#REF!</v>
      </c>
      <c r="G8" s="124">
        <v>178500</v>
      </c>
      <c r="H8" s="124">
        <v>95200</v>
      </c>
      <c r="I8" s="127">
        <v>159168.45000000001</v>
      </c>
      <c r="J8" s="127">
        <v>184150</v>
      </c>
      <c r="K8" s="131" t="e">
        <f t="shared" si="0"/>
        <v>#REF!</v>
      </c>
      <c r="L8" s="127" t="e">
        <f t="shared" si="1"/>
        <v>#REF!</v>
      </c>
      <c r="M8" s="127" t="e">
        <f t="shared" si="2"/>
        <v>#REF!</v>
      </c>
      <c r="N8" s="127" t="e">
        <f t="shared" si="3"/>
        <v>#REF!</v>
      </c>
      <c r="O8" s="127" t="e">
        <f t="shared" si="4"/>
        <v>#REF!</v>
      </c>
      <c r="P8" s="127" t="e">
        <f t="shared" si="5"/>
        <v>#REF!</v>
      </c>
      <c r="Q8" s="127" t="e">
        <f t="shared" si="6"/>
        <v>#REF!</v>
      </c>
      <c r="R8" s="133" t="e">
        <f t="shared" si="7"/>
        <v>#REF!</v>
      </c>
      <c r="S8" s="109" t="e">
        <f t="shared" si="8"/>
        <v>#REF!</v>
      </c>
    </row>
    <row r="9" spans="2:20" s="109" customFormat="1" ht="16.5">
      <c r="B9" s="11">
        <v>3</v>
      </c>
      <c r="C9" s="45" t="s">
        <v>9</v>
      </c>
      <c r="D9" s="18" t="s">
        <v>11</v>
      </c>
      <c r="E9" s="64" t="e">
        <f>+#REF!</f>
        <v>#REF!</v>
      </c>
      <c r="F9" s="124" t="e">
        <f>+#REF!</f>
        <v>#REF!</v>
      </c>
      <c r="G9" s="124">
        <v>89250</v>
      </c>
      <c r="H9" s="124">
        <v>119000</v>
      </c>
      <c r="I9" s="127">
        <v>146399.75</v>
      </c>
      <c r="J9" s="127">
        <v>213150</v>
      </c>
      <c r="K9" s="131" t="e">
        <f t="shared" si="0"/>
        <v>#REF!</v>
      </c>
      <c r="L9" s="127" t="e">
        <f t="shared" si="1"/>
        <v>#REF!</v>
      </c>
      <c r="M9" s="127" t="e">
        <f t="shared" si="2"/>
        <v>#REF!</v>
      </c>
      <c r="N9" s="127" t="e">
        <f t="shared" si="3"/>
        <v>#REF!</v>
      </c>
      <c r="O9" s="127" t="e">
        <f t="shared" si="4"/>
        <v>#REF!</v>
      </c>
      <c r="P9" s="127" t="e">
        <f t="shared" si="5"/>
        <v>#REF!</v>
      </c>
      <c r="Q9" s="127" t="e">
        <f t="shared" si="6"/>
        <v>#REF!</v>
      </c>
      <c r="R9" s="133" t="e">
        <f t="shared" si="7"/>
        <v>#REF!</v>
      </c>
      <c r="S9" s="109" t="e">
        <f t="shared" si="8"/>
        <v>#REF!</v>
      </c>
    </row>
    <row r="10" spans="2:20" s="109" customFormat="1" ht="16.5">
      <c r="B10" s="11">
        <v>4</v>
      </c>
      <c r="C10" s="45" t="s">
        <v>10</v>
      </c>
      <c r="D10" s="18" t="s">
        <v>11</v>
      </c>
      <c r="E10" s="64" t="e">
        <f>+#REF!</f>
        <v>#REF!</v>
      </c>
      <c r="F10" s="124" t="e">
        <f>+#REF!</f>
        <v>#REF!</v>
      </c>
      <c r="G10" s="124">
        <v>142800</v>
      </c>
      <c r="H10" s="124">
        <v>214200</v>
      </c>
      <c r="I10" s="127">
        <v>211123.85</v>
      </c>
      <c r="J10" s="127">
        <v>281200</v>
      </c>
      <c r="K10" s="131" t="e">
        <f t="shared" si="0"/>
        <v>#REF!</v>
      </c>
      <c r="L10" s="127" t="e">
        <f t="shared" si="1"/>
        <v>#REF!</v>
      </c>
      <c r="M10" s="127" t="e">
        <f t="shared" si="2"/>
        <v>#REF!</v>
      </c>
      <c r="N10" s="127" t="e">
        <f t="shared" si="3"/>
        <v>#REF!</v>
      </c>
      <c r="O10" s="127" t="e">
        <f t="shared" si="4"/>
        <v>#REF!</v>
      </c>
      <c r="P10" s="127" t="e">
        <f t="shared" si="5"/>
        <v>#REF!</v>
      </c>
      <c r="Q10" s="127" t="e">
        <f t="shared" si="6"/>
        <v>#REF!</v>
      </c>
      <c r="R10" s="133" t="e">
        <f t="shared" si="7"/>
        <v>#REF!</v>
      </c>
      <c r="S10" s="109" t="e">
        <f t="shared" si="8"/>
        <v>#REF!</v>
      </c>
    </row>
    <row r="11" spans="2:20" s="109" customFormat="1" ht="16.5">
      <c r="B11" s="11">
        <v>5</v>
      </c>
      <c r="C11" s="45" t="s">
        <v>12</v>
      </c>
      <c r="D11" s="18" t="s">
        <v>11</v>
      </c>
      <c r="E11" s="64" t="e">
        <f>+#REF!</f>
        <v>#REF!</v>
      </c>
      <c r="F11" s="124" t="e">
        <f>+#REF!</f>
        <v>#REF!</v>
      </c>
      <c r="G11" s="124">
        <v>297500</v>
      </c>
      <c r="H11" s="124">
        <v>226100</v>
      </c>
      <c r="I11" s="127">
        <v>539368</v>
      </c>
      <c r="J11" s="127">
        <v>350000</v>
      </c>
      <c r="K11" s="131" t="e">
        <f t="shared" si="0"/>
        <v>#REF!</v>
      </c>
      <c r="L11" s="127" t="e">
        <f t="shared" si="1"/>
        <v>#REF!</v>
      </c>
      <c r="M11" s="127" t="e">
        <f t="shared" si="2"/>
        <v>#REF!</v>
      </c>
      <c r="N11" s="127" t="e">
        <f t="shared" si="3"/>
        <v>#REF!</v>
      </c>
      <c r="O11" s="127" t="e">
        <f t="shared" si="4"/>
        <v>#REF!</v>
      </c>
      <c r="P11" s="127" t="e">
        <f t="shared" si="5"/>
        <v>#REF!</v>
      </c>
      <c r="Q11" s="127" t="e">
        <f t="shared" si="6"/>
        <v>#REF!</v>
      </c>
      <c r="R11" s="133" t="e">
        <f t="shared" si="7"/>
        <v>#REF!</v>
      </c>
      <c r="S11" s="109" t="e">
        <f t="shared" si="8"/>
        <v>#REF!</v>
      </c>
    </row>
    <row r="12" spans="2:20" s="109" customFormat="1" ht="16.5">
      <c r="B12" s="11">
        <v>6</v>
      </c>
      <c r="C12" s="45" t="s">
        <v>13</v>
      </c>
      <c r="D12" s="18" t="s">
        <v>11</v>
      </c>
      <c r="E12" s="64" t="e">
        <f>+#REF!</f>
        <v>#REF!</v>
      </c>
      <c r="F12" s="124" t="e">
        <f>+#REF!</f>
        <v>#REF!</v>
      </c>
      <c r="G12" s="124">
        <v>41650</v>
      </c>
      <c r="H12" s="124">
        <v>71400</v>
      </c>
      <c r="I12" s="127">
        <v>87179.4</v>
      </c>
      <c r="J12" s="127">
        <v>165600</v>
      </c>
      <c r="K12" s="131" t="e">
        <f t="shared" si="0"/>
        <v>#REF!</v>
      </c>
      <c r="L12" s="127" t="e">
        <f t="shared" si="1"/>
        <v>#REF!</v>
      </c>
      <c r="M12" s="127" t="e">
        <f t="shared" si="2"/>
        <v>#REF!</v>
      </c>
      <c r="N12" s="127" t="e">
        <f t="shared" si="3"/>
        <v>#REF!</v>
      </c>
      <c r="O12" s="127" t="e">
        <f t="shared" si="4"/>
        <v>#REF!</v>
      </c>
      <c r="P12" s="127" t="e">
        <f t="shared" si="5"/>
        <v>#REF!</v>
      </c>
      <c r="Q12" s="127" t="e">
        <f t="shared" si="6"/>
        <v>#REF!</v>
      </c>
      <c r="R12" s="133" t="e">
        <f t="shared" si="7"/>
        <v>#REF!</v>
      </c>
      <c r="S12" s="109" t="e">
        <f t="shared" si="8"/>
        <v>#REF!</v>
      </c>
      <c r="T12" s="109" t="e">
        <f>+Q12-S12</f>
        <v>#REF!</v>
      </c>
    </row>
    <row r="13" spans="2:20" s="109" customFormat="1" ht="16.5">
      <c r="B13" s="11">
        <v>7</v>
      </c>
      <c r="C13" s="45" t="s">
        <v>14</v>
      </c>
      <c r="D13" s="18" t="s">
        <v>11</v>
      </c>
      <c r="E13" s="64" t="e">
        <f>+#REF!</f>
        <v>#REF!</v>
      </c>
      <c r="F13" s="124" t="e">
        <f>+#REF!</f>
        <v>#REF!</v>
      </c>
      <c r="G13" s="124">
        <v>41650</v>
      </c>
      <c r="H13" s="124">
        <v>95200</v>
      </c>
      <c r="I13" s="127">
        <v>198795</v>
      </c>
      <c r="J13" s="127">
        <v>154800</v>
      </c>
      <c r="K13" s="131" t="e">
        <f t="shared" si="0"/>
        <v>#REF!</v>
      </c>
      <c r="L13" s="127" t="e">
        <f t="shared" si="1"/>
        <v>#REF!</v>
      </c>
      <c r="M13" s="127" t="e">
        <f t="shared" si="2"/>
        <v>#REF!</v>
      </c>
      <c r="N13" s="127" t="e">
        <f t="shared" si="3"/>
        <v>#REF!</v>
      </c>
      <c r="O13" s="127" t="e">
        <f t="shared" si="4"/>
        <v>#REF!</v>
      </c>
      <c r="P13" s="127" t="e">
        <f t="shared" si="5"/>
        <v>#REF!</v>
      </c>
      <c r="Q13" s="127" t="e">
        <f t="shared" si="6"/>
        <v>#REF!</v>
      </c>
      <c r="R13" s="133" t="e">
        <f t="shared" si="7"/>
        <v>#REF!</v>
      </c>
      <c r="S13" s="109" t="e">
        <f t="shared" si="8"/>
        <v>#REF!</v>
      </c>
    </row>
    <row r="14" spans="2:20" s="109" customFormat="1" ht="16.5">
      <c r="B14" s="11">
        <v>8</v>
      </c>
      <c r="C14" s="45" t="s">
        <v>15</v>
      </c>
      <c r="D14" s="18" t="s">
        <v>16</v>
      </c>
      <c r="E14" s="64" t="e">
        <f>+#REF!</f>
        <v>#REF!</v>
      </c>
      <c r="F14" s="124" t="e">
        <f>+#REF!</f>
        <v>#REF!</v>
      </c>
      <c r="G14" s="124">
        <v>41650</v>
      </c>
      <c r="H14" s="124">
        <v>23800</v>
      </c>
      <c r="I14" s="127">
        <v>149482</v>
      </c>
      <c r="J14" s="127">
        <v>113900</v>
      </c>
      <c r="K14" s="131" t="e">
        <f t="shared" si="0"/>
        <v>#REF!</v>
      </c>
      <c r="L14" s="127" t="e">
        <f t="shared" si="1"/>
        <v>#REF!</v>
      </c>
      <c r="M14" s="127" t="e">
        <f t="shared" si="2"/>
        <v>#REF!</v>
      </c>
      <c r="N14" s="127" t="e">
        <f t="shared" si="3"/>
        <v>#REF!</v>
      </c>
      <c r="O14" s="127" t="e">
        <f t="shared" si="4"/>
        <v>#REF!</v>
      </c>
      <c r="P14" s="127" t="e">
        <f t="shared" si="5"/>
        <v>#REF!</v>
      </c>
      <c r="Q14" s="127" t="e">
        <f t="shared" si="6"/>
        <v>#REF!</v>
      </c>
      <c r="R14" s="133" t="e">
        <f t="shared" si="7"/>
        <v>#REF!</v>
      </c>
      <c r="S14" s="109" t="e">
        <f t="shared" si="8"/>
        <v>#REF!</v>
      </c>
    </row>
    <row r="15" spans="2:20" s="109" customFormat="1" ht="16.5">
      <c r="B15" s="11">
        <v>9</v>
      </c>
      <c r="C15" s="45" t="s">
        <v>17</v>
      </c>
      <c r="D15" s="18" t="s">
        <v>18</v>
      </c>
      <c r="E15" s="69" t="e">
        <f>+#REF!</f>
        <v>#REF!</v>
      </c>
      <c r="F15" s="125" t="e">
        <f>+#REF!</f>
        <v>#REF!</v>
      </c>
      <c r="G15" s="124">
        <v>23800</v>
      </c>
      <c r="H15" s="124">
        <v>41650</v>
      </c>
      <c r="I15" s="127">
        <v>81455.5</v>
      </c>
      <c r="J15" s="127">
        <v>111350</v>
      </c>
      <c r="K15" s="131" t="e">
        <f t="shared" si="0"/>
        <v>#REF!</v>
      </c>
      <c r="L15" s="127" t="e">
        <f t="shared" si="1"/>
        <v>#REF!</v>
      </c>
      <c r="M15" s="127" t="e">
        <f t="shared" si="2"/>
        <v>#REF!</v>
      </c>
      <c r="N15" s="127" t="e">
        <f t="shared" si="3"/>
        <v>#REF!</v>
      </c>
      <c r="O15" s="127" t="e">
        <f t="shared" si="4"/>
        <v>#REF!</v>
      </c>
      <c r="P15" s="127" t="e">
        <f t="shared" si="5"/>
        <v>#REF!</v>
      </c>
      <c r="Q15" s="127" t="e">
        <f t="shared" si="6"/>
        <v>#REF!</v>
      </c>
      <c r="R15" s="133" t="e">
        <f t="shared" si="7"/>
        <v>#REF!</v>
      </c>
      <c r="S15" s="109" t="e">
        <f t="shared" si="8"/>
        <v>#REF!</v>
      </c>
    </row>
    <row r="16" spans="2:20" s="109" customFormat="1" ht="16.5">
      <c r="B16" s="11">
        <v>10</v>
      </c>
      <c r="C16" s="45" t="s">
        <v>24</v>
      </c>
      <c r="D16" s="18" t="s">
        <v>16</v>
      </c>
      <c r="E16" s="64" t="e">
        <f>+#REF!</f>
        <v>#REF!</v>
      </c>
      <c r="F16" s="125" t="e">
        <f>+#REF!</f>
        <v>#REF!</v>
      </c>
      <c r="G16" s="124">
        <v>101150</v>
      </c>
      <c r="H16" s="124">
        <v>113050</v>
      </c>
      <c r="I16" s="127">
        <v>131869.85</v>
      </c>
      <c r="J16" s="127">
        <v>81600</v>
      </c>
      <c r="K16" s="131" t="e">
        <f t="shared" si="0"/>
        <v>#REF!</v>
      </c>
      <c r="L16" s="127" t="e">
        <f t="shared" si="1"/>
        <v>#REF!</v>
      </c>
      <c r="M16" s="127" t="e">
        <f t="shared" si="2"/>
        <v>#REF!</v>
      </c>
      <c r="N16" s="127" t="e">
        <f t="shared" si="3"/>
        <v>#REF!</v>
      </c>
      <c r="O16" s="127" t="e">
        <f t="shared" si="4"/>
        <v>#REF!</v>
      </c>
      <c r="P16" s="127" t="e">
        <f t="shared" si="5"/>
        <v>#REF!</v>
      </c>
      <c r="Q16" s="127" t="e">
        <f t="shared" si="6"/>
        <v>#REF!</v>
      </c>
      <c r="R16" s="133" t="e">
        <f t="shared" si="7"/>
        <v>#REF!</v>
      </c>
      <c r="S16" s="109" t="e">
        <f t="shared" si="8"/>
        <v>#REF!</v>
      </c>
    </row>
    <row r="17" spans="2:18" s="109" customFormat="1" ht="16.5">
      <c r="B17" s="11">
        <v>11</v>
      </c>
      <c r="C17" s="45" t="s">
        <v>25</v>
      </c>
      <c r="D17" s="50" t="s">
        <v>16</v>
      </c>
      <c r="E17" s="126" t="e">
        <f>+#REF!</f>
        <v>#REF!</v>
      </c>
      <c r="F17" s="125" t="e">
        <f>+#REF!</f>
        <v>#REF!</v>
      </c>
      <c r="G17" s="124">
        <v>142800</v>
      </c>
      <c r="H17" s="124">
        <v>214200</v>
      </c>
      <c r="I17" s="127">
        <v>297202.5</v>
      </c>
      <c r="J17" s="127">
        <v>247000</v>
      </c>
      <c r="K17" s="131" t="e">
        <f t="shared" si="0"/>
        <v>#REF!</v>
      </c>
      <c r="L17" s="127" t="e">
        <f t="shared" si="1"/>
        <v>#REF!</v>
      </c>
      <c r="M17" s="127" t="e">
        <f t="shared" si="2"/>
        <v>#REF!</v>
      </c>
      <c r="N17" s="127" t="e">
        <f t="shared" si="3"/>
        <v>#REF!</v>
      </c>
      <c r="O17" s="127" t="e">
        <f t="shared" si="4"/>
        <v>#REF!</v>
      </c>
      <c r="P17" s="127" t="e">
        <f t="shared" si="5"/>
        <v>#REF!</v>
      </c>
      <c r="Q17" s="127" t="e">
        <f t="shared" si="6"/>
        <v>#REF!</v>
      </c>
      <c r="R17" s="133" t="e">
        <f t="shared" si="7"/>
        <v>#REF!</v>
      </c>
    </row>
    <row r="18" spans="2:18" s="109" customFormat="1" ht="16.5">
      <c r="B18" s="11">
        <v>12</v>
      </c>
      <c r="C18" s="45" t="s">
        <v>26</v>
      </c>
      <c r="D18" s="18" t="s">
        <v>16</v>
      </c>
      <c r="E18" s="64" t="e">
        <f>+#REF!</f>
        <v>#REF!</v>
      </c>
      <c r="F18" s="125" t="e">
        <f>+#REF!</f>
        <v>#REF!</v>
      </c>
      <c r="G18" s="124">
        <v>17850</v>
      </c>
      <c r="H18" s="124">
        <v>23800</v>
      </c>
      <c r="I18" s="127">
        <v>24216.5</v>
      </c>
      <c r="J18" s="127">
        <v>32000</v>
      </c>
      <c r="K18" s="131" t="e">
        <f t="shared" si="0"/>
        <v>#REF!</v>
      </c>
      <c r="L18" s="127" t="e">
        <f t="shared" si="1"/>
        <v>#REF!</v>
      </c>
      <c r="M18" s="127" t="e">
        <f t="shared" si="2"/>
        <v>#REF!</v>
      </c>
      <c r="N18" s="127" t="e">
        <f t="shared" si="3"/>
        <v>#REF!</v>
      </c>
      <c r="O18" s="127" t="e">
        <f t="shared" si="4"/>
        <v>#REF!</v>
      </c>
      <c r="P18" s="127" t="e">
        <f t="shared" si="5"/>
        <v>#REF!</v>
      </c>
      <c r="Q18" s="127" t="e">
        <f t="shared" si="6"/>
        <v>#REF!</v>
      </c>
      <c r="R18" s="133" t="e">
        <f t="shared" si="7"/>
        <v>#REF!</v>
      </c>
    </row>
    <row r="19" spans="2:18" s="109" customFormat="1" ht="16.5">
      <c r="B19" s="11">
        <v>13</v>
      </c>
      <c r="C19" s="45" t="s">
        <v>27</v>
      </c>
      <c r="D19" s="18" t="s">
        <v>18</v>
      </c>
      <c r="E19" s="64" t="e">
        <f>+#REF!</f>
        <v>#REF!</v>
      </c>
      <c r="F19" s="124" t="e">
        <f>+#REF!</f>
        <v>#REF!</v>
      </c>
      <c r="G19" s="124">
        <v>23800</v>
      </c>
      <c r="H19" s="127">
        <v>41650</v>
      </c>
      <c r="I19" s="127">
        <v>43809.85</v>
      </c>
      <c r="J19" s="132">
        <v>81600</v>
      </c>
      <c r="K19" s="131" t="e">
        <f t="shared" si="0"/>
        <v>#REF!</v>
      </c>
      <c r="L19" s="127" t="e">
        <f t="shared" si="1"/>
        <v>#REF!</v>
      </c>
      <c r="M19" s="127" t="e">
        <f t="shared" si="2"/>
        <v>#REF!</v>
      </c>
      <c r="N19" s="127" t="e">
        <f t="shared" si="3"/>
        <v>#REF!</v>
      </c>
      <c r="O19" s="127" t="e">
        <f t="shared" si="4"/>
        <v>#REF!</v>
      </c>
      <c r="P19" s="127" t="e">
        <f t="shared" si="5"/>
        <v>#REF!</v>
      </c>
      <c r="Q19" s="127" t="e">
        <f t="shared" si="6"/>
        <v>#REF!</v>
      </c>
      <c r="R19" s="133" t="e">
        <f t="shared" si="7"/>
        <v>#REF!</v>
      </c>
    </row>
    <row r="20" spans="2:18" s="109" customFormat="1" ht="16.5">
      <c r="B20" s="11">
        <v>14</v>
      </c>
      <c r="C20" s="12" t="s">
        <v>20</v>
      </c>
      <c r="D20" s="18" t="s">
        <v>16</v>
      </c>
      <c r="E20" s="64" t="e">
        <f>+#REF!</f>
        <v>#REF!</v>
      </c>
      <c r="F20" s="125" t="e">
        <f>+#REF!</f>
        <v>#REF!</v>
      </c>
      <c r="G20" s="124">
        <v>17850</v>
      </c>
      <c r="H20" s="124">
        <v>14280</v>
      </c>
      <c r="I20" s="127">
        <v>22015</v>
      </c>
      <c r="J20" s="127">
        <v>17640</v>
      </c>
      <c r="K20" s="131" t="e">
        <f t="shared" si="0"/>
        <v>#REF!</v>
      </c>
      <c r="L20" s="127" t="e">
        <f t="shared" si="1"/>
        <v>#REF!</v>
      </c>
      <c r="M20" s="127" t="e">
        <f t="shared" si="2"/>
        <v>#REF!</v>
      </c>
      <c r="N20" s="127" t="e">
        <f t="shared" si="3"/>
        <v>#REF!</v>
      </c>
      <c r="O20" s="127" t="e">
        <f t="shared" si="4"/>
        <v>#REF!</v>
      </c>
      <c r="P20" s="127" t="e">
        <f t="shared" si="5"/>
        <v>#REF!</v>
      </c>
      <c r="Q20" s="127" t="e">
        <f t="shared" si="6"/>
        <v>#REF!</v>
      </c>
      <c r="R20" s="133" t="e">
        <f t="shared" si="7"/>
        <v>#REF!</v>
      </c>
    </row>
    <row r="21" spans="2:18" s="109" customFormat="1" ht="16.5">
      <c r="B21" s="11">
        <v>15</v>
      </c>
      <c r="C21" s="12" t="s">
        <v>28</v>
      </c>
      <c r="D21" s="18" t="s">
        <v>11</v>
      </c>
      <c r="E21" s="64" t="e">
        <f>+#REF!</f>
        <v>#REF!</v>
      </c>
      <c r="F21" s="125" t="e">
        <f>+#REF!</f>
        <v>#REF!</v>
      </c>
      <c r="G21" s="124">
        <v>41650</v>
      </c>
      <c r="H21" s="124">
        <v>101150</v>
      </c>
      <c r="I21" s="127">
        <v>202317.85</v>
      </c>
      <c r="J21" s="127">
        <v>146300</v>
      </c>
      <c r="K21" s="131" t="e">
        <f t="shared" si="0"/>
        <v>#REF!</v>
      </c>
      <c r="L21" s="127" t="e">
        <f t="shared" si="1"/>
        <v>#REF!</v>
      </c>
      <c r="M21" s="127" t="e">
        <f t="shared" si="2"/>
        <v>#REF!</v>
      </c>
      <c r="N21" s="127" t="e">
        <f t="shared" si="3"/>
        <v>#REF!</v>
      </c>
      <c r="O21" s="127" t="e">
        <f t="shared" si="4"/>
        <v>#REF!</v>
      </c>
      <c r="P21" s="127" t="e">
        <f t="shared" si="5"/>
        <v>#REF!</v>
      </c>
      <c r="Q21" s="127" t="e">
        <f t="shared" si="6"/>
        <v>#REF!</v>
      </c>
      <c r="R21" s="133" t="e">
        <f t="shared" si="7"/>
        <v>#REF!</v>
      </c>
    </row>
    <row r="22" spans="2:18" s="109" customFormat="1" ht="16.5">
      <c r="B22" s="11">
        <v>16</v>
      </c>
      <c r="C22" s="12" t="s">
        <v>29</v>
      </c>
      <c r="D22" s="18" t="s">
        <v>11</v>
      </c>
      <c r="E22" s="64" t="e">
        <f>+#REF!</f>
        <v>#REF!</v>
      </c>
      <c r="F22" s="125"/>
      <c r="G22" s="124">
        <v>238000</v>
      </c>
      <c r="H22" s="124">
        <v>178500</v>
      </c>
      <c r="I22" s="127">
        <v>245687.4</v>
      </c>
      <c r="J22" s="127">
        <v>86400</v>
      </c>
      <c r="K22" s="131" t="e">
        <f t="shared" si="0"/>
        <v>#REF!</v>
      </c>
      <c r="L22" s="127" t="e">
        <f t="shared" si="1"/>
        <v>#REF!</v>
      </c>
      <c r="M22" s="127" t="e">
        <f t="shared" si="2"/>
        <v>#REF!</v>
      </c>
      <c r="N22" s="127" t="e">
        <f t="shared" si="3"/>
        <v>#REF!</v>
      </c>
      <c r="O22" s="127" t="e">
        <f t="shared" si="4"/>
        <v>#REF!</v>
      </c>
      <c r="P22" s="127" t="e">
        <f t="shared" si="5"/>
        <v>#REF!</v>
      </c>
      <c r="Q22" s="127" t="e">
        <f t="shared" si="6"/>
        <v>#REF!</v>
      </c>
      <c r="R22" s="133" t="e">
        <f t="shared" si="7"/>
        <v>#REF!</v>
      </c>
    </row>
  </sheetData>
  <mergeCells count="8">
    <mergeCell ref="P5:P6"/>
    <mergeCell ref="Q5:Q6"/>
    <mergeCell ref="R5:R6"/>
    <mergeCell ref="K5:K6"/>
    <mergeCell ref="L5:L6"/>
    <mergeCell ref="M5:M6"/>
    <mergeCell ref="N5:N6"/>
    <mergeCell ref="O5:O6"/>
  </mergeCells>
  <conditionalFormatting sqref="C13">
    <cfRule type="duplicateValues" dxfId="16" priority="3"/>
  </conditionalFormatting>
  <conditionalFormatting sqref="C14">
    <cfRule type="duplicateValues" dxfId="15" priority="2"/>
  </conditionalFormatting>
  <conditionalFormatting sqref="C19">
    <cfRule type="duplicateValues" dxfId="14" priority="1"/>
  </conditionalFormatting>
  <conditionalFormatting sqref="C22">
    <cfRule type="duplicateValues" dxfId="13" priority="4"/>
  </conditionalFormatting>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XEZ64"/>
  <sheetViews>
    <sheetView topLeftCell="A21" zoomScale="70" zoomScaleNormal="70" workbookViewId="0">
      <selection activeCell="J28" sqref="J28:J63"/>
    </sheetView>
  </sheetViews>
  <sheetFormatPr baseColWidth="10" defaultColWidth="11" defaultRowHeight="13.5" customHeight="1"/>
  <cols>
    <col min="1" max="1" width="11.42578125" style="72"/>
    <col min="2" max="2" width="10.28515625" style="73" customWidth="1"/>
    <col min="3" max="3" width="54.85546875" style="73" customWidth="1"/>
    <col min="4" max="4" width="15" style="72" customWidth="1"/>
    <col min="5" max="5" width="14.140625" style="73" customWidth="1"/>
    <col min="6" max="11" width="11.28515625" style="73" customWidth="1"/>
    <col min="12" max="17" width="18.85546875" style="72" customWidth="1"/>
    <col min="18" max="18" width="15" style="73" customWidth="1"/>
    <col min="19" max="22" width="14.28515625" style="73" customWidth="1"/>
    <col min="23" max="23" width="15.42578125" style="74" customWidth="1"/>
    <col min="24" max="16367" width="11.42578125" style="72"/>
    <col min="16368" max="16369" width="11" style="72"/>
    <col min="16370" max="16370" width="11.42578125" style="72"/>
    <col min="16371" max="16379" width="11" style="72"/>
    <col min="16380" max="16380" width="11" style="75"/>
    <col min="16381" max="16384" width="11" style="72"/>
  </cols>
  <sheetData>
    <row r="1" spans="2:24 16380:16380" ht="13.5" customHeight="1">
      <c r="D1" s="73"/>
      <c r="XEZ1" s="72"/>
    </row>
    <row r="2" spans="2:24 16380:16380" ht="13.5" customHeight="1">
      <c r="B2" s="76" t="s">
        <v>91</v>
      </c>
      <c r="C2" s="76"/>
      <c r="D2" s="76"/>
      <c r="E2" s="76"/>
      <c r="F2" s="77"/>
      <c r="G2" s="77"/>
      <c r="H2" s="77"/>
      <c r="I2" s="77"/>
      <c r="J2" s="77"/>
      <c r="K2" s="77"/>
      <c r="L2" s="77"/>
      <c r="M2" s="77"/>
      <c r="N2" s="77"/>
      <c r="O2" s="77"/>
      <c r="P2" s="77"/>
      <c r="Q2" s="77"/>
      <c r="R2" s="77"/>
      <c r="S2" s="77"/>
      <c r="T2" s="77"/>
      <c r="U2" s="77"/>
      <c r="V2" s="77"/>
      <c r="W2" s="95"/>
      <c r="XEZ2" s="72"/>
    </row>
    <row r="3" spans="2:24 16380:16380" ht="13.5" customHeight="1">
      <c r="B3" s="8" t="s">
        <v>1</v>
      </c>
      <c r="C3" s="8"/>
      <c r="D3" s="8" t="s">
        <v>2</v>
      </c>
      <c r="E3" s="8"/>
      <c r="F3" s="78"/>
      <c r="G3" s="78"/>
      <c r="H3" s="78"/>
      <c r="I3" s="78"/>
      <c r="J3" s="78"/>
      <c r="K3" s="78"/>
      <c r="L3" s="78"/>
      <c r="M3" s="78"/>
      <c r="N3" s="78"/>
      <c r="O3" s="78"/>
      <c r="P3" s="78"/>
      <c r="Q3" s="78"/>
      <c r="R3" s="78"/>
      <c r="S3" s="78"/>
      <c r="T3" s="78"/>
      <c r="U3" s="78"/>
      <c r="V3" s="78"/>
      <c r="W3" s="96"/>
      <c r="XEZ3" s="72"/>
    </row>
    <row r="4" spans="2:24 16380:16380" ht="13.5" customHeight="1">
      <c r="B4" s="8" t="s">
        <v>92</v>
      </c>
      <c r="C4" s="8"/>
      <c r="D4" s="8" t="s">
        <v>93</v>
      </c>
      <c r="E4" s="8"/>
      <c r="F4" s="8"/>
      <c r="G4" s="8"/>
      <c r="H4" s="8"/>
      <c r="I4" s="8"/>
      <c r="J4" s="8"/>
      <c r="K4" s="8"/>
      <c r="L4" s="8"/>
      <c r="M4" s="8"/>
      <c r="N4" s="8"/>
      <c r="O4" s="8"/>
      <c r="P4" s="8"/>
      <c r="Q4" s="8"/>
      <c r="R4" s="8"/>
      <c r="S4" s="8"/>
      <c r="T4" s="8"/>
      <c r="U4" s="8"/>
      <c r="V4" s="8"/>
      <c r="W4" s="8"/>
      <c r="XEZ4" s="72"/>
    </row>
    <row r="5" spans="2:24 16380:16380" ht="13.5" customHeight="1">
      <c r="B5" s="79" t="s">
        <v>5</v>
      </c>
      <c r="C5" s="80" t="s">
        <v>7</v>
      </c>
      <c r="D5" s="79" t="s">
        <v>8</v>
      </c>
      <c r="E5" s="79" t="s">
        <v>0</v>
      </c>
      <c r="F5" s="15" t="s">
        <v>44</v>
      </c>
      <c r="G5" s="15" t="s">
        <v>41</v>
      </c>
      <c r="H5" s="16" t="s">
        <v>38</v>
      </c>
      <c r="I5" s="16" t="s">
        <v>39</v>
      </c>
      <c r="J5" s="16" t="s">
        <v>40</v>
      </c>
      <c r="K5" s="91" t="s">
        <v>72</v>
      </c>
      <c r="L5" s="91" t="s">
        <v>94</v>
      </c>
      <c r="M5" s="92" t="e">
        <f>+#REF!</f>
        <v>#REF!</v>
      </c>
      <c r="N5" s="92" t="e">
        <f>+#REF!</f>
        <v>#REF!</v>
      </c>
      <c r="O5" s="92" t="e">
        <f>+#REF!</f>
        <v>#REF!</v>
      </c>
      <c r="P5" s="92" t="e">
        <f>+#REF!</f>
        <v>#REF!</v>
      </c>
      <c r="Q5" s="91" t="s">
        <v>95</v>
      </c>
      <c r="R5" s="15" t="s">
        <v>44</v>
      </c>
      <c r="S5" s="15" t="s">
        <v>41</v>
      </c>
      <c r="T5" s="16" t="s">
        <v>38</v>
      </c>
      <c r="U5" s="16" t="s">
        <v>39</v>
      </c>
      <c r="V5" s="16" t="s">
        <v>40</v>
      </c>
      <c r="W5" s="97" t="s">
        <v>72</v>
      </c>
      <c r="X5" s="98"/>
      <c r="XEZ5" s="72"/>
    </row>
    <row r="6" spans="2:24 16380:16380" ht="13.5" customHeight="1">
      <c r="B6" s="81">
        <v>1</v>
      </c>
      <c r="C6" s="82" t="s">
        <v>96</v>
      </c>
      <c r="D6" s="83" t="s">
        <v>97</v>
      </c>
      <c r="E6" s="81">
        <v>1</v>
      </c>
      <c r="F6" s="84"/>
      <c r="G6" s="84">
        <v>1</v>
      </c>
      <c r="H6" s="84"/>
      <c r="I6" s="84"/>
      <c r="J6" s="84"/>
      <c r="K6" s="84">
        <f>SUM(F6:J6)</f>
        <v>1</v>
      </c>
      <c r="L6" s="93" t="e">
        <f>+#REF!</f>
        <v>#REF!</v>
      </c>
      <c r="M6" s="93">
        <v>70255</v>
      </c>
      <c r="N6" s="93">
        <v>13172</v>
      </c>
      <c r="O6" s="93">
        <v>17564</v>
      </c>
      <c r="P6" s="93">
        <v>3337</v>
      </c>
      <c r="Q6" s="93" t="e">
        <f>SUM(L6:P6)</f>
        <v>#REF!</v>
      </c>
      <c r="R6" s="99" t="e">
        <f>F6*Q6</f>
        <v>#REF!</v>
      </c>
      <c r="S6" s="99" t="e">
        <f>+G6*Q6</f>
        <v>#REF!</v>
      </c>
      <c r="T6" s="99" t="e">
        <f>+H6*Q6</f>
        <v>#REF!</v>
      </c>
      <c r="U6" s="99" t="e">
        <f>+I6*Q6</f>
        <v>#REF!</v>
      </c>
      <c r="V6" s="99" t="e">
        <f>+J6*Q6</f>
        <v>#REF!</v>
      </c>
      <c r="W6" s="100" t="e">
        <f>SUM(R6:V6)</f>
        <v>#REF!</v>
      </c>
      <c r="XEZ6" s="72"/>
    </row>
    <row r="7" spans="2:24 16380:16380" ht="13.5" customHeight="1">
      <c r="B7" s="81">
        <v>2</v>
      </c>
      <c r="C7" s="82" t="s">
        <v>98</v>
      </c>
      <c r="D7" s="81" t="s">
        <v>97</v>
      </c>
      <c r="E7" s="81">
        <v>4</v>
      </c>
      <c r="F7" s="84">
        <v>3</v>
      </c>
      <c r="G7" s="84">
        <v>1</v>
      </c>
      <c r="H7" s="84"/>
      <c r="I7" s="84"/>
      <c r="J7" s="84"/>
      <c r="K7" s="84">
        <f t="shared" ref="K7:K21" si="0">SUM(F7:J7)</f>
        <v>4</v>
      </c>
      <c r="L7" s="93" t="e">
        <f>+#REF!</f>
        <v>#REF!</v>
      </c>
      <c r="M7" s="93">
        <v>351238</v>
      </c>
      <c r="N7" s="93">
        <v>65857</v>
      </c>
      <c r="O7" s="93">
        <v>87808</v>
      </c>
      <c r="P7" s="93">
        <v>16684</v>
      </c>
      <c r="Q7" s="93" t="e">
        <f t="shared" ref="Q7:Q21" si="1">SUM(L7:P7)</f>
        <v>#REF!</v>
      </c>
      <c r="R7" s="99" t="e">
        <f>F7*Q7</f>
        <v>#REF!</v>
      </c>
      <c r="S7" s="99" t="e">
        <f>+G7*Q7</f>
        <v>#REF!</v>
      </c>
      <c r="T7" s="99" t="e">
        <f t="shared" ref="T7:T21" si="2">+H7*Q7</f>
        <v>#REF!</v>
      </c>
      <c r="U7" s="99" t="e">
        <f t="shared" ref="U7:U21" si="3">+I7*Q7</f>
        <v>#REF!</v>
      </c>
      <c r="V7" s="99" t="e">
        <f t="shared" ref="V7:V21" si="4">+J7*Q7</f>
        <v>#REF!</v>
      </c>
      <c r="W7" s="100" t="e">
        <f>SUM(R7:V7)</f>
        <v>#REF!</v>
      </c>
      <c r="XEZ7" s="72"/>
    </row>
    <row r="8" spans="2:24 16380:16380" ht="13.5" customHeight="1">
      <c r="B8" s="81">
        <v>3</v>
      </c>
      <c r="C8" s="82" t="s">
        <v>99</v>
      </c>
      <c r="D8" s="83" t="s">
        <v>100</v>
      </c>
      <c r="E8" s="81">
        <v>15</v>
      </c>
      <c r="F8" s="84"/>
      <c r="G8" s="84">
        <v>15</v>
      </c>
      <c r="H8" s="84"/>
      <c r="I8" s="84"/>
      <c r="J8" s="84"/>
      <c r="K8" s="84">
        <f t="shared" si="0"/>
        <v>15</v>
      </c>
      <c r="L8" s="93" t="e">
        <f>+#REF!</f>
        <v>#REF!</v>
      </c>
      <c r="M8" s="93">
        <v>44030</v>
      </c>
      <c r="N8" s="93">
        <v>8257</v>
      </c>
      <c r="O8" s="93">
        <v>11007</v>
      </c>
      <c r="P8" s="93">
        <v>2091</v>
      </c>
      <c r="Q8" s="93" t="e">
        <f t="shared" si="1"/>
        <v>#REF!</v>
      </c>
      <c r="R8" s="99" t="e">
        <f t="shared" ref="R8:R21" si="5">F8*Q8</f>
        <v>#REF!</v>
      </c>
      <c r="S8" s="99" t="e">
        <f t="shared" ref="S8:S21" si="6">+G8*Q8</f>
        <v>#REF!</v>
      </c>
      <c r="T8" s="99" t="e">
        <f t="shared" si="2"/>
        <v>#REF!</v>
      </c>
      <c r="U8" s="99" t="e">
        <f t="shared" si="3"/>
        <v>#REF!</v>
      </c>
      <c r="V8" s="99" t="e">
        <f t="shared" si="4"/>
        <v>#REF!</v>
      </c>
      <c r="W8" s="100" t="e">
        <f t="shared" ref="W8:W21" si="7">SUM(R8:V8)</f>
        <v>#REF!</v>
      </c>
      <c r="XEZ8" s="72"/>
    </row>
    <row r="9" spans="2:24 16380:16380" ht="13.5" customHeight="1">
      <c r="B9" s="81">
        <v>4</v>
      </c>
      <c r="C9" s="82" t="s">
        <v>101</v>
      </c>
      <c r="D9" s="83" t="s">
        <v>97</v>
      </c>
      <c r="E9" s="81">
        <v>1</v>
      </c>
      <c r="F9" s="84"/>
      <c r="G9" s="84">
        <v>1</v>
      </c>
      <c r="H9" s="84"/>
      <c r="I9" s="84"/>
      <c r="J9" s="84"/>
      <c r="K9" s="84">
        <f t="shared" si="0"/>
        <v>1</v>
      </c>
      <c r="L9" s="93" t="e">
        <f>+#REF!</f>
        <v>#REF!</v>
      </c>
      <c r="M9" s="93">
        <v>74318</v>
      </c>
      <c r="N9" s="93">
        <v>13934</v>
      </c>
      <c r="O9" s="93">
        <v>18579</v>
      </c>
      <c r="P9" s="93">
        <v>3530</v>
      </c>
      <c r="Q9" s="93" t="e">
        <f t="shared" si="1"/>
        <v>#REF!</v>
      </c>
      <c r="R9" s="99" t="e">
        <f t="shared" si="5"/>
        <v>#REF!</v>
      </c>
      <c r="S9" s="99" t="e">
        <f t="shared" si="6"/>
        <v>#REF!</v>
      </c>
      <c r="T9" s="99" t="e">
        <f t="shared" si="2"/>
        <v>#REF!</v>
      </c>
      <c r="U9" s="99" t="e">
        <f t="shared" si="3"/>
        <v>#REF!</v>
      </c>
      <c r="V9" s="99" t="e">
        <f t="shared" si="4"/>
        <v>#REF!</v>
      </c>
      <c r="W9" s="100" t="e">
        <f t="shared" si="7"/>
        <v>#REF!</v>
      </c>
      <c r="XEZ9" s="72"/>
    </row>
    <row r="10" spans="2:24 16380:16380" ht="13.5" customHeight="1">
      <c r="B10" s="18">
        <v>5</v>
      </c>
      <c r="C10" s="82" t="s">
        <v>102</v>
      </c>
      <c r="D10" s="18" t="s">
        <v>103</v>
      </c>
      <c r="E10" s="18">
        <v>15</v>
      </c>
      <c r="F10" s="84"/>
      <c r="G10" s="84">
        <v>15</v>
      </c>
      <c r="H10" s="84"/>
      <c r="I10" s="84"/>
      <c r="J10" s="84"/>
      <c r="K10" s="84">
        <f t="shared" si="0"/>
        <v>15</v>
      </c>
      <c r="L10" s="93" t="e">
        <f>+#REF!</f>
        <v>#REF!</v>
      </c>
      <c r="M10" s="93">
        <v>10802</v>
      </c>
      <c r="N10" s="93">
        <v>2025</v>
      </c>
      <c r="O10" s="93">
        <v>2701</v>
      </c>
      <c r="P10" s="93">
        <v>513</v>
      </c>
      <c r="Q10" s="93" t="e">
        <f t="shared" si="1"/>
        <v>#REF!</v>
      </c>
      <c r="R10" s="99" t="e">
        <f t="shared" si="5"/>
        <v>#REF!</v>
      </c>
      <c r="S10" s="99" t="e">
        <f t="shared" si="6"/>
        <v>#REF!</v>
      </c>
      <c r="T10" s="99" t="e">
        <f t="shared" si="2"/>
        <v>#REF!</v>
      </c>
      <c r="U10" s="99" t="e">
        <f t="shared" si="3"/>
        <v>#REF!</v>
      </c>
      <c r="V10" s="99" t="e">
        <f t="shared" si="4"/>
        <v>#REF!</v>
      </c>
      <c r="W10" s="101" t="e">
        <f t="shared" si="7"/>
        <v>#REF!</v>
      </c>
    </row>
    <row r="11" spans="2:24 16380:16380" ht="13.5" customHeight="1">
      <c r="B11" s="18">
        <v>6</v>
      </c>
      <c r="C11" s="82" t="s">
        <v>104</v>
      </c>
      <c r="D11" s="18" t="s">
        <v>97</v>
      </c>
      <c r="E11" s="18">
        <v>1</v>
      </c>
      <c r="F11" s="84"/>
      <c r="G11" s="84">
        <v>1</v>
      </c>
      <c r="H11" s="84"/>
      <c r="I11" s="84"/>
      <c r="J11" s="84"/>
      <c r="K11" s="84">
        <f t="shared" si="0"/>
        <v>1</v>
      </c>
      <c r="L11" s="93" t="e">
        <f>+#REF!</f>
        <v>#REF!</v>
      </c>
      <c r="M11" s="93">
        <v>137577</v>
      </c>
      <c r="N11" s="93">
        <v>25796</v>
      </c>
      <c r="O11" s="93">
        <v>34394</v>
      </c>
      <c r="P11" s="93">
        <v>6535</v>
      </c>
      <c r="Q11" s="93" t="e">
        <f t="shared" si="1"/>
        <v>#REF!</v>
      </c>
      <c r="R11" s="99" t="e">
        <f t="shared" si="5"/>
        <v>#REF!</v>
      </c>
      <c r="S11" s="99" t="e">
        <f t="shared" si="6"/>
        <v>#REF!</v>
      </c>
      <c r="T11" s="99" t="e">
        <f t="shared" si="2"/>
        <v>#REF!</v>
      </c>
      <c r="U11" s="99" t="e">
        <f t="shared" si="3"/>
        <v>#REF!</v>
      </c>
      <c r="V11" s="99" t="e">
        <f t="shared" si="4"/>
        <v>#REF!</v>
      </c>
      <c r="W11" s="101" t="e">
        <f t="shared" si="7"/>
        <v>#REF!</v>
      </c>
    </row>
    <row r="12" spans="2:24 16380:16380" ht="13.5" customHeight="1">
      <c r="B12" s="81">
        <v>7</v>
      </c>
      <c r="C12" s="82" t="s">
        <v>105</v>
      </c>
      <c r="D12" s="81" t="s">
        <v>103</v>
      </c>
      <c r="E12" s="81">
        <v>5</v>
      </c>
      <c r="F12" s="84"/>
      <c r="G12" s="84">
        <v>5</v>
      </c>
      <c r="H12" s="84"/>
      <c r="I12" s="84"/>
      <c r="J12" s="84"/>
      <c r="K12" s="84">
        <f t="shared" si="0"/>
        <v>5</v>
      </c>
      <c r="L12" s="93" t="e">
        <f>+#REF!</f>
        <v>#REF!</v>
      </c>
      <c r="M12" s="93">
        <v>42607</v>
      </c>
      <c r="N12" s="93">
        <v>7989</v>
      </c>
      <c r="O12" s="93">
        <v>10652</v>
      </c>
      <c r="P12" s="93">
        <v>2023</v>
      </c>
      <c r="Q12" s="93" t="e">
        <f t="shared" si="1"/>
        <v>#REF!</v>
      </c>
      <c r="R12" s="99" t="e">
        <f t="shared" si="5"/>
        <v>#REF!</v>
      </c>
      <c r="S12" s="99" t="e">
        <f t="shared" si="6"/>
        <v>#REF!</v>
      </c>
      <c r="T12" s="99" t="e">
        <f t="shared" si="2"/>
        <v>#REF!</v>
      </c>
      <c r="U12" s="99" t="e">
        <f t="shared" si="3"/>
        <v>#REF!</v>
      </c>
      <c r="V12" s="99" t="e">
        <f t="shared" si="4"/>
        <v>#REF!</v>
      </c>
      <c r="W12" s="100" t="e">
        <f t="shared" si="7"/>
        <v>#REF!</v>
      </c>
      <c r="XEZ12" s="72"/>
    </row>
    <row r="13" spans="2:24 16380:16380" ht="13.5" customHeight="1">
      <c r="B13" s="81">
        <v>8</v>
      </c>
      <c r="C13" s="82" t="s">
        <v>106</v>
      </c>
      <c r="D13" s="81" t="s">
        <v>103</v>
      </c>
      <c r="E13" s="81">
        <v>5</v>
      </c>
      <c r="F13" s="84"/>
      <c r="G13" s="84">
        <v>5</v>
      </c>
      <c r="H13" s="84"/>
      <c r="I13" s="84"/>
      <c r="J13" s="84"/>
      <c r="K13" s="84">
        <f t="shared" si="0"/>
        <v>5</v>
      </c>
      <c r="L13" s="93" t="e">
        <f>+#REF!</f>
        <v>#REF!</v>
      </c>
      <c r="M13" s="93">
        <v>40249</v>
      </c>
      <c r="N13" s="93">
        <v>7547</v>
      </c>
      <c r="O13" s="93">
        <v>10062</v>
      </c>
      <c r="P13" s="93">
        <v>1912</v>
      </c>
      <c r="Q13" s="93" t="e">
        <f t="shared" si="1"/>
        <v>#REF!</v>
      </c>
      <c r="R13" s="99" t="e">
        <f t="shared" si="5"/>
        <v>#REF!</v>
      </c>
      <c r="S13" s="99" t="e">
        <f t="shared" si="6"/>
        <v>#REF!</v>
      </c>
      <c r="T13" s="99" t="e">
        <f t="shared" si="2"/>
        <v>#REF!</v>
      </c>
      <c r="U13" s="99" t="e">
        <f t="shared" si="3"/>
        <v>#REF!</v>
      </c>
      <c r="V13" s="99" t="e">
        <f t="shared" si="4"/>
        <v>#REF!</v>
      </c>
      <c r="W13" s="100" t="e">
        <f t="shared" si="7"/>
        <v>#REF!</v>
      </c>
      <c r="XEZ13" s="72"/>
    </row>
    <row r="14" spans="2:24 16380:16380" ht="13.5" customHeight="1">
      <c r="B14" s="81">
        <v>9</v>
      </c>
      <c r="C14" s="82" t="s">
        <v>107</v>
      </c>
      <c r="D14" s="83" t="s">
        <v>97</v>
      </c>
      <c r="E14" s="81">
        <v>3</v>
      </c>
      <c r="F14" s="84">
        <v>2</v>
      </c>
      <c r="G14" s="84">
        <v>1</v>
      </c>
      <c r="H14" s="84"/>
      <c r="I14" s="84"/>
      <c r="J14" s="84"/>
      <c r="K14" s="84">
        <f t="shared" si="0"/>
        <v>3</v>
      </c>
      <c r="L14" s="93" t="e">
        <f>+#REF!</f>
        <v>#REF!</v>
      </c>
      <c r="M14" s="93">
        <v>122007</v>
      </c>
      <c r="N14" s="93">
        <v>22876</v>
      </c>
      <c r="O14" s="93">
        <v>30502</v>
      </c>
      <c r="P14" s="93">
        <v>5794</v>
      </c>
      <c r="Q14" s="93" t="e">
        <f t="shared" si="1"/>
        <v>#REF!</v>
      </c>
      <c r="R14" s="99" t="e">
        <f t="shared" si="5"/>
        <v>#REF!</v>
      </c>
      <c r="S14" s="99" t="e">
        <f t="shared" si="6"/>
        <v>#REF!</v>
      </c>
      <c r="T14" s="99" t="e">
        <f t="shared" si="2"/>
        <v>#REF!</v>
      </c>
      <c r="U14" s="99" t="e">
        <f t="shared" si="3"/>
        <v>#REF!</v>
      </c>
      <c r="V14" s="99" t="e">
        <f t="shared" si="4"/>
        <v>#REF!</v>
      </c>
      <c r="W14" s="100" t="e">
        <f t="shared" si="7"/>
        <v>#REF!</v>
      </c>
      <c r="XEZ14" s="72"/>
    </row>
    <row r="15" spans="2:24 16380:16380" ht="13.5" customHeight="1">
      <c r="B15" s="81">
        <v>10</v>
      </c>
      <c r="C15" s="82" t="s">
        <v>108</v>
      </c>
      <c r="D15" s="81" t="s">
        <v>97</v>
      </c>
      <c r="E15" s="81">
        <v>1</v>
      </c>
      <c r="F15" s="84"/>
      <c r="G15" s="84">
        <v>1</v>
      </c>
      <c r="H15" s="84"/>
      <c r="I15" s="84"/>
      <c r="J15" s="84"/>
      <c r="K15" s="84">
        <f t="shared" si="0"/>
        <v>1</v>
      </c>
      <c r="L15" s="93" t="e">
        <f>+#REF!</f>
        <v>#REF!</v>
      </c>
      <c r="M15" s="93">
        <v>187639</v>
      </c>
      <c r="N15" s="93">
        <v>35182</v>
      </c>
      <c r="O15" s="93">
        <v>46910</v>
      </c>
      <c r="P15" s="93">
        <v>8913</v>
      </c>
      <c r="Q15" s="93" t="e">
        <f t="shared" si="1"/>
        <v>#REF!</v>
      </c>
      <c r="R15" s="99" t="e">
        <f t="shared" si="5"/>
        <v>#REF!</v>
      </c>
      <c r="S15" s="99" t="e">
        <f t="shared" si="6"/>
        <v>#REF!</v>
      </c>
      <c r="T15" s="99" t="e">
        <f t="shared" si="2"/>
        <v>#REF!</v>
      </c>
      <c r="U15" s="99" t="e">
        <f t="shared" si="3"/>
        <v>#REF!</v>
      </c>
      <c r="V15" s="99" t="e">
        <f t="shared" si="4"/>
        <v>#REF!</v>
      </c>
      <c r="W15" s="100" t="e">
        <f t="shared" si="7"/>
        <v>#REF!</v>
      </c>
      <c r="XEZ15" s="72"/>
    </row>
    <row r="16" spans="2:24 16380:16380" ht="13.5" customHeight="1">
      <c r="B16" s="81">
        <v>11</v>
      </c>
      <c r="C16" s="82" t="s">
        <v>109</v>
      </c>
      <c r="D16" s="83" t="s">
        <v>103</v>
      </c>
      <c r="E16" s="81">
        <v>30</v>
      </c>
      <c r="F16" s="84">
        <v>15</v>
      </c>
      <c r="G16" s="84">
        <v>15</v>
      </c>
      <c r="H16" s="84"/>
      <c r="I16" s="84"/>
      <c r="J16" s="84"/>
      <c r="K16" s="84">
        <f t="shared" si="0"/>
        <v>30</v>
      </c>
      <c r="L16" s="93" t="e">
        <f>+#REF!</f>
        <v>#REF!</v>
      </c>
      <c r="M16" s="93">
        <v>16115</v>
      </c>
      <c r="N16" s="93">
        <v>3021</v>
      </c>
      <c r="O16" s="93">
        <v>4029</v>
      </c>
      <c r="P16" s="93">
        <v>766</v>
      </c>
      <c r="Q16" s="93" t="e">
        <f t="shared" si="1"/>
        <v>#REF!</v>
      </c>
      <c r="R16" s="99" t="e">
        <f t="shared" si="5"/>
        <v>#REF!</v>
      </c>
      <c r="S16" s="99" t="e">
        <f t="shared" si="6"/>
        <v>#REF!</v>
      </c>
      <c r="T16" s="99" t="e">
        <f t="shared" si="2"/>
        <v>#REF!</v>
      </c>
      <c r="U16" s="99" t="e">
        <f t="shared" si="3"/>
        <v>#REF!</v>
      </c>
      <c r="V16" s="99" t="e">
        <f t="shared" si="4"/>
        <v>#REF!</v>
      </c>
      <c r="W16" s="100" t="e">
        <f t="shared" si="7"/>
        <v>#REF!</v>
      </c>
      <c r="XEZ16" s="72"/>
    </row>
    <row r="17" spans="2:23" s="72" customFormat="1" ht="13.5" customHeight="1">
      <c r="B17" s="81">
        <v>12</v>
      </c>
      <c r="C17" s="82" t="s">
        <v>110</v>
      </c>
      <c r="D17" s="83" t="s">
        <v>97</v>
      </c>
      <c r="E17" s="81">
        <v>3</v>
      </c>
      <c r="F17" s="84">
        <v>2</v>
      </c>
      <c r="G17" s="84">
        <v>1</v>
      </c>
      <c r="H17" s="84"/>
      <c r="I17" s="84"/>
      <c r="J17" s="84"/>
      <c r="K17" s="84">
        <f t="shared" si="0"/>
        <v>3</v>
      </c>
      <c r="L17" s="93" t="e">
        <f>+#REF!</f>
        <v>#REF!</v>
      </c>
      <c r="M17" s="93">
        <v>173716</v>
      </c>
      <c r="N17" s="93">
        <v>32572</v>
      </c>
      <c r="O17" s="93">
        <v>43429</v>
      </c>
      <c r="P17" s="93">
        <v>8252</v>
      </c>
      <c r="Q17" s="93" t="e">
        <f t="shared" si="1"/>
        <v>#REF!</v>
      </c>
      <c r="R17" s="99" t="e">
        <f t="shared" si="5"/>
        <v>#REF!</v>
      </c>
      <c r="S17" s="99" t="e">
        <f t="shared" si="6"/>
        <v>#REF!</v>
      </c>
      <c r="T17" s="99" t="e">
        <f t="shared" si="2"/>
        <v>#REF!</v>
      </c>
      <c r="U17" s="99" t="e">
        <f t="shared" si="3"/>
        <v>#REF!</v>
      </c>
      <c r="V17" s="99" t="e">
        <f t="shared" si="4"/>
        <v>#REF!</v>
      </c>
      <c r="W17" s="100" t="e">
        <f t="shared" si="7"/>
        <v>#REF!</v>
      </c>
    </row>
    <row r="18" spans="2:23" s="72" customFormat="1" ht="13.5" customHeight="1">
      <c r="B18" s="81">
        <v>13</v>
      </c>
      <c r="C18" s="82" t="s">
        <v>111</v>
      </c>
      <c r="D18" s="83" t="s">
        <v>97</v>
      </c>
      <c r="E18" s="81">
        <v>2</v>
      </c>
      <c r="F18" s="84">
        <v>1</v>
      </c>
      <c r="G18" s="84">
        <v>1</v>
      </c>
      <c r="H18" s="84"/>
      <c r="I18" s="84"/>
      <c r="J18" s="84"/>
      <c r="K18" s="84">
        <f t="shared" si="0"/>
        <v>2</v>
      </c>
      <c r="L18" s="93" t="e">
        <f>+#REF!</f>
        <v>#REF!</v>
      </c>
      <c r="M18" s="93">
        <v>195652</v>
      </c>
      <c r="N18" s="93">
        <v>36685</v>
      </c>
      <c r="O18" s="93">
        <v>48913</v>
      </c>
      <c r="P18" s="93">
        <v>9293</v>
      </c>
      <c r="Q18" s="93" t="e">
        <f t="shared" si="1"/>
        <v>#REF!</v>
      </c>
      <c r="R18" s="99" t="e">
        <f t="shared" si="5"/>
        <v>#REF!</v>
      </c>
      <c r="S18" s="99" t="e">
        <f t="shared" si="6"/>
        <v>#REF!</v>
      </c>
      <c r="T18" s="99" t="e">
        <f t="shared" si="2"/>
        <v>#REF!</v>
      </c>
      <c r="U18" s="99" t="e">
        <f t="shared" si="3"/>
        <v>#REF!</v>
      </c>
      <c r="V18" s="99" t="e">
        <f t="shared" si="4"/>
        <v>#REF!</v>
      </c>
      <c r="W18" s="100" t="e">
        <f t="shared" si="7"/>
        <v>#REF!</v>
      </c>
    </row>
    <row r="19" spans="2:23" s="72" customFormat="1" ht="13.5" customHeight="1">
      <c r="B19" s="81">
        <v>14</v>
      </c>
      <c r="C19" s="82" t="s">
        <v>112</v>
      </c>
      <c r="D19" s="83" t="s">
        <v>97</v>
      </c>
      <c r="E19" s="81">
        <v>1</v>
      </c>
      <c r="F19" s="84"/>
      <c r="G19" s="84">
        <v>1</v>
      </c>
      <c r="H19" s="84"/>
      <c r="I19" s="84"/>
      <c r="J19" s="84"/>
      <c r="K19" s="84">
        <f t="shared" si="0"/>
        <v>1</v>
      </c>
      <c r="L19" s="93" t="e">
        <f>+#REF!</f>
        <v>#REF!</v>
      </c>
      <c r="M19" s="93">
        <v>141694</v>
      </c>
      <c r="N19" s="93">
        <v>26568</v>
      </c>
      <c r="O19" s="93">
        <v>35423</v>
      </c>
      <c r="P19" s="93">
        <v>6730</v>
      </c>
      <c r="Q19" s="93" t="e">
        <f t="shared" si="1"/>
        <v>#REF!</v>
      </c>
      <c r="R19" s="99" t="e">
        <f t="shared" si="5"/>
        <v>#REF!</v>
      </c>
      <c r="S19" s="99" t="e">
        <f t="shared" si="6"/>
        <v>#REF!</v>
      </c>
      <c r="T19" s="99" t="e">
        <f t="shared" si="2"/>
        <v>#REF!</v>
      </c>
      <c r="U19" s="99" t="e">
        <f t="shared" si="3"/>
        <v>#REF!</v>
      </c>
      <c r="V19" s="99" t="e">
        <f t="shared" si="4"/>
        <v>#REF!</v>
      </c>
      <c r="W19" s="100" t="e">
        <f t="shared" si="7"/>
        <v>#REF!</v>
      </c>
    </row>
    <row r="20" spans="2:23" s="72" customFormat="1" ht="13.5" customHeight="1">
      <c r="B20" s="81">
        <v>15</v>
      </c>
      <c r="C20" s="82" t="s">
        <v>113</v>
      </c>
      <c r="D20" s="83" t="s">
        <v>97</v>
      </c>
      <c r="E20" s="81">
        <v>5</v>
      </c>
      <c r="F20" s="84">
        <v>4</v>
      </c>
      <c r="G20" s="84">
        <v>1</v>
      </c>
      <c r="H20" s="84"/>
      <c r="I20" s="84"/>
      <c r="J20" s="84"/>
      <c r="K20" s="84">
        <f t="shared" si="0"/>
        <v>5</v>
      </c>
      <c r="L20" s="93" t="e">
        <f>+#REF!</f>
        <v>#REF!</v>
      </c>
      <c r="M20" s="93">
        <v>89861</v>
      </c>
      <c r="N20" s="93">
        <v>16849</v>
      </c>
      <c r="O20" s="93">
        <v>22465</v>
      </c>
      <c r="P20" s="93">
        <v>4268</v>
      </c>
      <c r="Q20" s="93" t="e">
        <f t="shared" si="1"/>
        <v>#REF!</v>
      </c>
      <c r="R20" s="99" t="e">
        <f t="shared" si="5"/>
        <v>#REF!</v>
      </c>
      <c r="S20" s="99" t="e">
        <f t="shared" si="6"/>
        <v>#REF!</v>
      </c>
      <c r="T20" s="99" t="e">
        <f t="shared" si="2"/>
        <v>#REF!</v>
      </c>
      <c r="U20" s="99" t="e">
        <f t="shared" si="3"/>
        <v>#REF!</v>
      </c>
      <c r="V20" s="99" t="e">
        <f t="shared" si="4"/>
        <v>#REF!</v>
      </c>
      <c r="W20" s="100" t="e">
        <f t="shared" si="7"/>
        <v>#REF!</v>
      </c>
    </row>
    <row r="21" spans="2:23" s="72" customFormat="1" ht="13.5" customHeight="1">
      <c r="B21" s="81">
        <v>16</v>
      </c>
      <c r="C21" s="85" t="s">
        <v>114</v>
      </c>
      <c r="D21" s="83" t="s">
        <v>97</v>
      </c>
      <c r="E21" s="81">
        <v>2</v>
      </c>
      <c r="F21" s="84">
        <v>1</v>
      </c>
      <c r="G21" s="84">
        <v>1</v>
      </c>
      <c r="H21" s="84"/>
      <c r="I21" s="84"/>
      <c r="J21" s="84"/>
      <c r="K21" s="84">
        <f t="shared" si="0"/>
        <v>2</v>
      </c>
      <c r="L21" s="93" t="e">
        <f>+#REF!</f>
        <v>#REF!</v>
      </c>
      <c r="M21" s="93">
        <v>128000</v>
      </c>
      <c r="N21" s="93">
        <v>24000</v>
      </c>
      <c r="O21" s="93">
        <v>32000</v>
      </c>
      <c r="P21" s="93">
        <v>6080</v>
      </c>
      <c r="Q21" s="93" t="e">
        <f t="shared" si="1"/>
        <v>#REF!</v>
      </c>
      <c r="R21" s="99" t="e">
        <f t="shared" si="5"/>
        <v>#REF!</v>
      </c>
      <c r="S21" s="99" t="e">
        <f t="shared" si="6"/>
        <v>#REF!</v>
      </c>
      <c r="T21" s="99" t="e">
        <f t="shared" si="2"/>
        <v>#REF!</v>
      </c>
      <c r="U21" s="99" t="e">
        <f t="shared" si="3"/>
        <v>#REF!</v>
      </c>
      <c r="V21" s="99" t="e">
        <f t="shared" si="4"/>
        <v>#REF!</v>
      </c>
      <c r="W21" s="100" t="e">
        <f t="shared" si="7"/>
        <v>#REF!</v>
      </c>
    </row>
    <row r="22" spans="2:23" s="72" customFormat="1" ht="13.5" customHeight="1">
      <c r="B22" s="86"/>
      <c r="C22" s="86"/>
      <c r="D22" s="86"/>
      <c r="E22" s="86"/>
      <c r="F22" s="87">
        <f t="shared" ref="F22:L22" si="8">SUM(F6:F21)</f>
        <v>28</v>
      </c>
      <c r="G22" s="87">
        <f t="shared" si="8"/>
        <v>66</v>
      </c>
      <c r="H22" s="87">
        <f t="shared" si="8"/>
        <v>0</v>
      </c>
      <c r="I22" s="87">
        <f t="shared" si="8"/>
        <v>0</v>
      </c>
      <c r="J22" s="87">
        <f t="shared" si="8"/>
        <v>0</v>
      </c>
      <c r="K22" s="87">
        <f t="shared" si="8"/>
        <v>94</v>
      </c>
      <c r="L22" s="94" t="e">
        <f t="shared" si="8"/>
        <v>#REF!</v>
      </c>
      <c r="M22" s="94">
        <f t="shared" ref="M22:W22" si="9">SUM(M6:M21)</f>
        <v>1825760</v>
      </c>
      <c r="N22" s="94">
        <f t="shared" si="9"/>
        <v>342330</v>
      </c>
      <c r="O22" s="94">
        <f t="shared" si="9"/>
        <v>456438</v>
      </c>
      <c r="P22" s="94">
        <f t="shared" si="9"/>
        <v>86721</v>
      </c>
      <c r="Q22" s="94" t="e">
        <f t="shared" si="9"/>
        <v>#REF!</v>
      </c>
      <c r="R22" s="94" t="e">
        <f t="shared" si="9"/>
        <v>#REF!</v>
      </c>
      <c r="S22" s="94" t="e">
        <f t="shared" si="9"/>
        <v>#REF!</v>
      </c>
      <c r="T22" s="94" t="e">
        <f t="shared" si="9"/>
        <v>#REF!</v>
      </c>
      <c r="U22" s="94" t="e">
        <f t="shared" si="9"/>
        <v>#REF!</v>
      </c>
      <c r="V22" s="94" t="e">
        <f t="shared" si="9"/>
        <v>#REF!</v>
      </c>
      <c r="W22" s="94" t="e">
        <f t="shared" si="9"/>
        <v>#REF!</v>
      </c>
    </row>
    <row r="23" spans="2:23" s="72" customFormat="1" ht="13.5" customHeight="1">
      <c r="B23" s="73"/>
      <c r="C23" s="73"/>
      <c r="E23" s="73"/>
      <c r="F23" s="73"/>
      <c r="G23" s="73"/>
      <c r="H23" s="73"/>
      <c r="I23" s="73"/>
      <c r="J23" s="73"/>
      <c r="K23" s="73"/>
      <c r="R23" s="73"/>
      <c r="S23" s="73"/>
      <c r="T23" s="73"/>
      <c r="U23" s="73"/>
      <c r="V23" s="73"/>
      <c r="W23" s="74"/>
    </row>
    <row r="24" spans="2:23" s="72" customFormat="1" ht="13.5" customHeight="1">
      <c r="B24" s="35" t="s">
        <v>115</v>
      </c>
      <c r="C24" s="35"/>
      <c r="D24" s="35"/>
      <c r="E24" s="35"/>
      <c r="F24" s="35"/>
      <c r="G24" s="35"/>
      <c r="H24" s="35"/>
      <c r="I24" s="35"/>
      <c r="J24" s="35"/>
      <c r="K24" s="35"/>
      <c r="L24" s="35"/>
      <c r="M24" s="35"/>
      <c r="N24" s="35"/>
      <c r="O24" s="35"/>
      <c r="P24" s="35"/>
      <c r="Q24" s="35"/>
      <c r="R24" s="35"/>
      <c r="S24" s="35"/>
      <c r="T24" s="35"/>
      <c r="U24" s="35"/>
      <c r="V24" s="35"/>
      <c r="W24" s="35"/>
    </row>
    <row r="25" spans="2:23" s="72" customFormat="1" ht="13.5" customHeight="1">
      <c r="B25" s="8" t="s">
        <v>1</v>
      </c>
      <c r="C25" s="8"/>
      <c r="D25" s="8" t="s">
        <v>2</v>
      </c>
      <c r="E25" s="8"/>
      <c r="F25" s="8"/>
      <c r="G25" s="8"/>
      <c r="H25" s="8"/>
      <c r="I25" s="8"/>
      <c r="J25" s="8"/>
      <c r="K25" s="8"/>
      <c r="L25" s="8"/>
      <c r="M25" s="8"/>
      <c r="N25" s="8"/>
      <c r="O25" s="8"/>
      <c r="P25" s="8"/>
      <c r="Q25" s="8"/>
      <c r="R25" s="8"/>
      <c r="S25" s="8"/>
      <c r="T25" s="8"/>
      <c r="U25" s="8"/>
      <c r="V25" s="8"/>
      <c r="W25" s="8"/>
    </row>
    <row r="26" spans="2:23" s="72" customFormat="1" ht="13.5" customHeight="1">
      <c r="B26" s="8" t="s">
        <v>92</v>
      </c>
      <c r="C26" s="8"/>
      <c r="D26" s="8" t="s">
        <v>93</v>
      </c>
      <c r="E26" s="8"/>
      <c r="F26" s="8"/>
      <c r="G26" s="8"/>
      <c r="H26" s="8"/>
      <c r="I26" s="8"/>
      <c r="J26" s="8"/>
      <c r="K26" s="8"/>
      <c r="L26" s="8"/>
      <c r="M26" s="8"/>
      <c r="N26" s="8"/>
      <c r="O26" s="8"/>
      <c r="P26" s="8"/>
      <c r="Q26" s="8"/>
      <c r="R26" s="8"/>
      <c r="S26" s="8"/>
      <c r="T26" s="8"/>
      <c r="U26" s="8"/>
      <c r="V26" s="8"/>
      <c r="W26" s="8"/>
    </row>
    <row r="27" spans="2:23" s="72" customFormat="1" ht="13.5" customHeight="1">
      <c r="B27" s="88" t="s">
        <v>5</v>
      </c>
      <c r="C27" s="88" t="s">
        <v>7</v>
      </c>
      <c r="D27" s="88" t="s">
        <v>8</v>
      </c>
      <c r="E27" s="88" t="s">
        <v>0</v>
      </c>
      <c r="F27" s="15" t="s">
        <v>44</v>
      </c>
      <c r="G27" s="16" t="s">
        <v>41</v>
      </c>
      <c r="H27" s="16" t="s">
        <v>38</v>
      </c>
      <c r="I27" s="16" t="s">
        <v>39</v>
      </c>
      <c r="J27" s="16" t="s">
        <v>40</v>
      </c>
      <c r="K27" s="91" t="s">
        <v>72</v>
      </c>
      <c r="L27" s="91" t="s">
        <v>94</v>
      </c>
      <c r="M27" s="92" t="e">
        <f>+#REF!</f>
        <v>#REF!</v>
      </c>
      <c r="N27" s="92" t="e">
        <f>+#REF!</f>
        <v>#REF!</v>
      </c>
      <c r="O27" s="92" t="e">
        <f>+#REF!</f>
        <v>#REF!</v>
      </c>
      <c r="P27" s="92" t="e">
        <f>+#REF!</f>
        <v>#REF!</v>
      </c>
      <c r="Q27" s="91" t="s">
        <v>95</v>
      </c>
      <c r="R27" s="15" t="s">
        <v>44</v>
      </c>
      <c r="S27" s="15" t="s">
        <v>41</v>
      </c>
      <c r="T27" s="16" t="s">
        <v>38</v>
      </c>
      <c r="U27" s="16" t="s">
        <v>39</v>
      </c>
      <c r="V27" s="16" t="s">
        <v>40</v>
      </c>
      <c r="W27" s="97" t="s">
        <v>72</v>
      </c>
    </row>
    <row r="28" spans="2:23" s="72" customFormat="1" ht="13.5" customHeight="1">
      <c r="B28" s="81">
        <v>1</v>
      </c>
      <c r="C28" s="85" t="s">
        <v>96</v>
      </c>
      <c r="D28" s="83" t="s">
        <v>97</v>
      </c>
      <c r="E28" s="81">
        <v>2</v>
      </c>
      <c r="F28" s="84"/>
      <c r="G28" s="84">
        <v>1</v>
      </c>
      <c r="H28" s="84"/>
      <c r="I28" s="84"/>
      <c r="J28" s="84">
        <v>1</v>
      </c>
      <c r="K28" s="84">
        <f>SUM(F28:J28)</f>
        <v>2</v>
      </c>
      <c r="L28" s="93" t="e">
        <f>+#REF!</f>
        <v>#REF!</v>
      </c>
      <c r="M28" s="93">
        <v>70255</v>
      </c>
      <c r="N28" s="93">
        <v>13172</v>
      </c>
      <c r="O28" s="93">
        <v>17564</v>
      </c>
      <c r="P28" s="93">
        <v>3337</v>
      </c>
      <c r="Q28" s="93" t="e">
        <f>SUM(L28:P28)</f>
        <v>#REF!</v>
      </c>
      <c r="R28" s="99" t="e">
        <f>F28*Q28</f>
        <v>#REF!</v>
      </c>
      <c r="S28" s="99" t="e">
        <f t="shared" ref="S28:S63" si="10">+G28*Q28</f>
        <v>#REF!</v>
      </c>
      <c r="T28" s="99" t="e">
        <f t="shared" ref="T28:T63" si="11">+H28*Q28</f>
        <v>#REF!</v>
      </c>
      <c r="U28" s="99" t="e">
        <f t="shared" ref="U28:U63" si="12">+I28*Q28</f>
        <v>#REF!</v>
      </c>
      <c r="V28" s="99" t="e">
        <f t="shared" ref="V28:V63" si="13">+J28*Q28</f>
        <v>#REF!</v>
      </c>
      <c r="W28" s="100" t="e">
        <f t="shared" ref="W28:W63" si="14">SUM(R28:V28)</f>
        <v>#REF!</v>
      </c>
    </row>
    <row r="29" spans="2:23" s="72" customFormat="1" ht="13.5" customHeight="1">
      <c r="B29" s="81">
        <v>2</v>
      </c>
      <c r="C29" s="85" t="s">
        <v>116</v>
      </c>
      <c r="D29" s="83" t="s">
        <v>97</v>
      </c>
      <c r="E29" s="81">
        <v>1</v>
      </c>
      <c r="F29" s="84"/>
      <c r="G29" s="84">
        <v>1</v>
      </c>
      <c r="H29" s="84"/>
      <c r="I29" s="84"/>
      <c r="J29" s="84"/>
      <c r="K29" s="84">
        <f t="shared" ref="K29:K63" si="15">SUM(F29:J29)</f>
        <v>1</v>
      </c>
      <c r="L29" s="93" t="e">
        <f>+#REF!</f>
        <v>#REF!</v>
      </c>
      <c r="M29" s="93">
        <v>58688</v>
      </c>
      <c r="N29" s="93">
        <v>11004</v>
      </c>
      <c r="O29" s="93">
        <v>14672</v>
      </c>
      <c r="P29" s="93">
        <v>2788</v>
      </c>
      <c r="Q29" s="93" t="e">
        <f t="shared" ref="Q29:Q63" si="16">SUM(L29:P29)</f>
        <v>#REF!</v>
      </c>
      <c r="R29" s="99" t="e">
        <f t="shared" ref="R29:R63" si="17">F29*Q29</f>
        <v>#REF!</v>
      </c>
      <c r="S29" s="99" t="e">
        <f t="shared" si="10"/>
        <v>#REF!</v>
      </c>
      <c r="T29" s="99" t="e">
        <f t="shared" si="11"/>
        <v>#REF!</v>
      </c>
      <c r="U29" s="99" t="e">
        <f t="shared" si="12"/>
        <v>#REF!</v>
      </c>
      <c r="V29" s="99" t="e">
        <f t="shared" si="13"/>
        <v>#REF!</v>
      </c>
      <c r="W29" s="100" t="e">
        <f t="shared" si="14"/>
        <v>#REF!</v>
      </c>
    </row>
    <row r="30" spans="2:23" s="72" customFormat="1" ht="13.5" customHeight="1">
      <c r="B30" s="81">
        <v>3</v>
      </c>
      <c r="C30" s="85" t="s">
        <v>117</v>
      </c>
      <c r="D30" s="83" t="s">
        <v>97</v>
      </c>
      <c r="E30" s="81">
        <v>3</v>
      </c>
      <c r="F30" s="84"/>
      <c r="G30" s="84">
        <v>1</v>
      </c>
      <c r="H30" s="84">
        <v>2</v>
      </c>
      <c r="I30" s="84"/>
      <c r="J30" s="84"/>
      <c r="K30" s="84">
        <f t="shared" si="15"/>
        <v>3</v>
      </c>
      <c r="L30" s="93" t="e">
        <f>+#REF!</f>
        <v>#REF!</v>
      </c>
      <c r="M30" s="93">
        <v>52846</v>
      </c>
      <c r="N30" s="93">
        <v>9909</v>
      </c>
      <c r="O30" s="93">
        <v>13211</v>
      </c>
      <c r="P30" s="93">
        <v>2510</v>
      </c>
      <c r="Q30" s="93" t="e">
        <f t="shared" si="16"/>
        <v>#REF!</v>
      </c>
      <c r="R30" s="99" t="e">
        <f t="shared" si="17"/>
        <v>#REF!</v>
      </c>
      <c r="S30" s="99" t="e">
        <f t="shared" si="10"/>
        <v>#REF!</v>
      </c>
      <c r="T30" s="99" t="e">
        <f t="shared" si="11"/>
        <v>#REF!</v>
      </c>
      <c r="U30" s="99" t="e">
        <f t="shared" si="12"/>
        <v>#REF!</v>
      </c>
      <c r="V30" s="99" t="e">
        <f t="shared" si="13"/>
        <v>#REF!</v>
      </c>
      <c r="W30" s="100" t="e">
        <f t="shared" si="14"/>
        <v>#REF!</v>
      </c>
    </row>
    <row r="31" spans="2:23" s="72" customFormat="1" ht="13.5" customHeight="1">
      <c r="B31" s="81">
        <v>4</v>
      </c>
      <c r="C31" s="85" t="s">
        <v>118</v>
      </c>
      <c r="D31" s="83" t="s">
        <v>100</v>
      </c>
      <c r="E31" s="81">
        <v>12</v>
      </c>
      <c r="F31" s="84"/>
      <c r="G31" s="84">
        <v>10</v>
      </c>
      <c r="H31" s="84">
        <v>2</v>
      </c>
      <c r="I31" s="84"/>
      <c r="J31" s="84"/>
      <c r="K31" s="84">
        <f t="shared" si="15"/>
        <v>12</v>
      </c>
      <c r="L31" s="93" t="e">
        <f>+#REF!</f>
        <v>#REF!</v>
      </c>
      <c r="M31" s="93">
        <v>30491</v>
      </c>
      <c r="N31" s="93">
        <v>5717</v>
      </c>
      <c r="O31" s="93">
        <v>7623</v>
      </c>
      <c r="P31" s="93">
        <v>1448</v>
      </c>
      <c r="Q31" s="93" t="e">
        <f t="shared" si="16"/>
        <v>#REF!</v>
      </c>
      <c r="R31" s="99" t="e">
        <f t="shared" si="17"/>
        <v>#REF!</v>
      </c>
      <c r="S31" s="99" t="e">
        <f t="shared" si="10"/>
        <v>#REF!</v>
      </c>
      <c r="T31" s="99" t="e">
        <f t="shared" si="11"/>
        <v>#REF!</v>
      </c>
      <c r="U31" s="99" t="e">
        <f t="shared" si="12"/>
        <v>#REF!</v>
      </c>
      <c r="V31" s="99" t="e">
        <f t="shared" si="13"/>
        <v>#REF!</v>
      </c>
      <c r="W31" s="100" t="e">
        <f t="shared" si="14"/>
        <v>#REF!</v>
      </c>
    </row>
    <row r="32" spans="2:23" s="72" customFormat="1" ht="13.5" customHeight="1">
      <c r="B32" s="81">
        <v>5</v>
      </c>
      <c r="C32" s="85" t="s">
        <v>99</v>
      </c>
      <c r="D32" s="83" t="s">
        <v>100</v>
      </c>
      <c r="E32" s="81">
        <v>87</v>
      </c>
      <c r="F32" s="84"/>
      <c r="G32" s="84">
        <v>10</v>
      </c>
      <c r="H32" s="84">
        <v>2</v>
      </c>
      <c r="I32" s="84">
        <v>20</v>
      </c>
      <c r="J32" s="84">
        <v>55</v>
      </c>
      <c r="K32" s="84">
        <f t="shared" si="15"/>
        <v>87</v>
      </c>
      <c r="L32" s="93" t="e">
        <f>+#REF!</f>
        <v>#REF!</v>
      </c>
      <c r="M32" s="93">
        <v>27561</v>
      </c>
      <c r="N32" s="93">
        <v>5168</v>
      </c>
      <c r="O32" s="93">
        <v>6890</v>
      </c>
      <c r="P32" s="93">
        <v>1309</v>
      </c>
      <c r="Q32" s="93" t="e">
        <f t="shared" si="16"/>
        <v>#REF!</v>
      </c>
      <c r="R32" s="99" t="e">
        <f t="shared" si="17"/>
        <v>#REF!</v>
      </c>
      <c r="S32" s="99" t="e">
        <f t="shared" si="10"/>
        <v>#REF!</v>
      </c>
      <c r="T32" s="99" t="e">
        <f t="shared" si="11"/>
        <v>#REF!</v>
      </c>
      <c r="U32" s="99" t="e">
        <f t="shared" si="12"/>
        <v>#REF!</v>
      </c>
      <c r="V32" s="99" t="e">
        <f t="shared" si="13"/>
        <v>#REF!</v>
      </c>
      <c r="W32" s="100" t="e">
        <f t="shared" si="14"/>
        <v>#REF!</v>
      </c>
    </row>
    <row r="33" spans="2:23" s="72" customFormat="1" ht="13.5" customHeight="1">
      <c r="B33" s="81">
        <v>6</v>
      </c>
      <c r="C33" s="85" t="s">
        <v>119</v>
      </c>
      <c r="D33" s="83" t="s">
        <v>103</v>
      </c>
      <c r="E33" s="81">
        <v>32</v>
      </c>
      <c r="F33" s="84"/>
      <c r="G33" s="84">
        <v>30</v>
      </c>
      <c r="H33" s="84">
        <v>2</v>
      </c>
      <c r="I33" s="84"/>
      <c r="J33" s="84"/>
      <c r="K33" s="84">
        <f t="shared" si="15"/>
        <v>32</v>
      </c>
      <c r="L33" s="93" t="e">
        <f>+#REF!</f>
        <v>#REF!</v>
      </c>
      <c r="M33" s="93">
        <v>8139</v>
      </c>
      <c r="N33" s="93">
        <v>1526</v>
      </c>
      <c r="O33" s="93">
        <v>2035</v>
      </c>
      <c r="P33" s="93">
        <v>387</v>
      </c>
      <c r="Q33" s="93" t="e">
        <f t="shared" si="16"/>
        <v>#REF!</v>
      </c>
      <c r="R33" s="99" t="e">
        <f t="shared" si="17"/>
        <v>#REF!</v>
      </c>
      <c r="S33" s="99" t="e">
        <f t="shared" si="10"/>
        <v>#REF!</v>
      </c>
      <c r="T33" s="99" t="e">
        <f t="shared" si="11"/>
        <v>#REF!</v>
      </c>
      <c r="U33" s="99" t="e">
        <f t="shared" si="12"/>
        <v>#REF!</v>
      </c>
      <c r="V33" s="99" t="e">
        <f t="shared" si="13"/>
        <v>#REF!</v>
      </c>
      <c r="W33" s="100" t="e">
        <f t="shared" si="14"/>
        <v>#REF!</v>
      </c>
    </row>
    <row r="34" spans="2:23" s="72" customFormat="1" ht="13.5" customHeight="1">
      <c r="B34" s="81">
        <v>7</v>
      </c>
      <c r="C34" s="85" t="s">
        <v>120</v>
      </c>
      <c r="D34" s="83" t="s">
        <v>103</v>
      </c>
      <c r="E34" s="81">
        <v>87</v>
      </c>
      <c r="F34" s="84"/>
      <c r="G34" s="84">
        <v>30</v>
      </c>
      <c r="H34" s="84">
        <v>2</v>
      </c>
      <c r="I34" s="84"/>
      <c r="J34" s="84">
        <v>55</v>
      </c>
      <c r="K34" s="84">
        <f t="shared" si="15"/>
        <v>87</v>
      </c>
      <c r="L34" s="93" t="e">
        <f>+#REF!</f>
        <v>#REF!</v>
      </c>
      <c r="M34" s="93">
        <v>11200</v>
      </c>
      <c r="N34" s="93">
        <v>2100</v>
      </c>
      <c r="O34" s="93">
        <v>2800</v>
      </c>
      <c r="P34" s="93">
        <v>532</v>
      </c>
      <c r="Q34" s="93" t="e">
        <f t="shared" si="16"/>
        <v>#REF!</v>
      </c>
      <c r="R34" s="99" t="e">
        <f t="shared" si="17"/>
        <v>#REF!</v>
      </c>
      <c r="S34" s="99" t="e">
        <f t="shared" si="10"/>
        <v>#REF!</v>
      </c>
      <c r="T34" s="99" t="e">
        <f t="shared" si="11"/>
        <v>#REF!</v>
      </c>
      <c r="U34" s="99" t="e">
        <f t="shared" si="12"/>
        <v>#REF!</v>
      </c>
      <c r="V34" s="99" t="e">
        <f t="shared" si="13"/>
        <v>#REF!</v>
      </c>
      <c r="W34" s="100" t="e">
        <f t="shared" si="14"/>
        <v>#REF!</v>
      </c>
    </row>
    <row r="35" spans="2:23" s="72" customFormat="1" ht="13.5" customHeight="1">
      <c r="B35" s="81">
        <v>8</v>
      </c>
      <c r="C35" s="85" t="s">
        <v>121</v>
      </c>
      <c r="D35" s="83" t="s">
        <v>122</v>
      </c>
      <c r="E35" s="81">
        <v>1</v>
      </c>
      <c r="F35" s="84"/>
      <c r="G35" s="84"/>
      <c r="H35" s="84">
        <v>1</v>
      </c>
      <c r="I35" s="84"/>
      <c r="J35" s="84"/>
      <c r="K35" s="84">
        <f t="shared" si="15"/>
        <v>1</v>
      </c>
      <c r="L35" s="93" t="e">
        <f>+#REF!</f>
        <v>#REF!</v>
      </c>
      <c r="M35" s="93">
        <v>17484</v>
      </c>
      <c r="N35" s="93">
        <v>3278</v>
      </c>
      <c r="O35" s="93">
        <v>4371</v>
      </c>
      <c r="P35" s="93">
        <v>830</v>
      </c>
      <c r="Q35" s="93" t="e">
        <f t="shared" si="16"/>
        <v>#REF!</v>
      </c>
      <c r="R35" s="99" t="e">
        <f t="shared" si="17"/>
        <v>#REF!</v>
      </c>
      <c r="S35" s="99" t="e">
        <f t="shared" si="10"/>
        <v>#REF!</v>
      </c>
      <c r="T35" s="99" t="e">
        <f t="shared" si="11"/>
        <v>#REF!</v>
      </c>
      <c r="U35" s="99" t="e">
        <f t="shared" si="12"/>
        <v>#REF!</v>
      </c>
      <c r="V35" s="99" t="e">
        <f t="shared" si="13"/>
        <v>#REF!</v>
      </c>
      <c r="W35" s="100" t="e">
        <f t="shared" si="14"/>
        <v>#REF!</v>
      </c>
    </row>
    <row r="36" spans="2:23" ht="13.5" customHeight="1">
      <c r="B36" s="81">
        <v>9</v>
      </c>
      <c r="C36" s="85" t="s">
        <v>123</v>
      </c>
      <c r="D36" s="83" t="s">
        <v>97</v>
      </c>
      <c r="E36" s="81">
        <v>1</v>
      </c>
      <c r="F36" s="84"/>
      <c r="G36" s="84"/>
      <c r="H36" s="84">
        <v>1</v>
      </c>
      <c r="I36" s="84"/>
      <c r="J36" s="84"/>
      <c r="K36" s="84">
        <f t="shared" si="15"/>
        <v>1</v>
      </c>
      <c r="L36" s="93" t="e">
        <f>+#REF!</f>
        <v>#REF!</v>
      </c>
      <c r="M36" s="93">
        <v>77456</v>
      </c>
      <c r="N36" s="93">
        <v>14523</v>
      </c>
      <c r="O36" s="93">
        <v>19364</v>
      </c>
      <c r="P36" s="93">
        <v>3679</v>
      </c>
      <c r="Q36" s="93" t="e">
        <f t="shared" si="16"/>
        <v>#REF!</v>
      </c>
      <c r="R36" s="99" t="e">
        <f t="shared" si="17"/>
        <v>#REF!</v>
      </c>
      <c r="S36" s="99" t="e">
        <f t="shared" si="10"/>
        <v>#REF!</v>
      </c>
      <c r="T36" s="99" t="e">
        <f t="shared" si="11"/>
        <v>#REF!</v>
      </c>
      <c r="U36" s="99" t="e">
        <f t="shared" si="12"/>
        <v>#REF!</v>
      </c>
      <c r="V36" s="99" t="e">
        <f t="shared" si="13"/>
        <v>#REF!</v>
      </c>
      <c r="W36" s="100" t="e">
        <f t="shared" si="14"/>
        <v>#REF!</v>
      </c>
    </row>
    <row r="37" spans="2:23" ht="13.5" customHeight="1">
      <c r="B37" s="81">
        <v>10</v>
      </c>
      <c r="C37" s="85" t="s">
        <v>124</v>
      </c>
      <c r="D37" s="83" t="s">
        <v>97</v>
      </c>
      <c r="E37" s="81">
        <v>3</v>
      </c>
      <c r="F37" s="84"/>
      <c r="G37" s="84"/>
      <c r="H37" s="84">
        <v>2</v>
      </c>
      <c r="I37" s="84">
        <v>1</v>
      </c>
      <c r="J37" s="84"/>
      <c r="K37" s="84">
        <f t="shared" si="15"/>
        <v>3</v>
      </c>
      <c r="L37" s="93" t="e">
        <f>+#REF!</f>
        <v>#REF!</v>
      </c>
      <c r="M37" s="93">
        <v>268491</v>
      </c>
      <c r="N37" s="93">
        <v>50342</v>
      </c>
      <c r="O37" s="93">
        <v>67123</v>
      </c>
      <c r="P37" s="93">
        <v>12753</v>
      </c>
      <c r="Q37" s="93" t="e">
        <f t="shared" si="16"/>
        <v>#REF!</v>
      </c>
      <c r="R37" s="99" t="e">
        <f t="shared" si="17"/>
        <v>#REF!</v>
      </c>
      <c r="S37" s="99" t="e">
        <f t="shared" si="10"/>
        <v>#REF!</v>
      </c>
      <c r="T37" s="99" t="e">
        <f t="shared" si="11"/>
        <v>#REF!</v>
      </c>
      <c r="U37" s="99" t="e">
        <f t="shared" si="12"/>
        <v>#REF!</v>
      </c>
      <c r="V37" s="99" t="e">
        <f t="shared" si="13"/>
        <v>#REF!</v>
      </c>
      <c r="W37" s="100" t="e">
        <f t="shared" si="14"/>
        <v>#REF!</v>
      </c>
    </row>
    <row r="38" spans="2:23" ht="13.5" customHeight="1">
      <c r="B38" s="81">
        <v>11</v>
      </c>
      <c r="C38" s="85" t="s">
        <v>125</v>
      </c>
      <c r="D38" s="83" t="s">
        <v>97</v>
      </c>
      <c r="E38" s="81">
        <v>2</v>
      </c>
      <c r="F38" s="84"/>
      <c r="G38" s="84"/>
      <c r="H38" s="84"/>
      <c r="I38" s="84">
        <v>1</v>
      </c>
      <c r="J38" s="84">
        <v>1</v>
      </c>
      <c r="K38" s="84">
        <f t="shared" si="15"/>
        <v>2</v>
      </c>
      <c r="L38" s="93" t="e">
        <f>+#REF!</f>
        <v>#REF!</v>
      </c>
      <c r="M38" s="93">
        <v>268491</v>
      </c>
      <c r="N38" s="93">
        <v>50342</v>
      </c>
      <c r="O38" s="93">
        <v>67123</v>
      </c>
      <c r="P38" s="93">
        <v>12753</v>
      </c>
      <c r="Q38" s="93" t="e">
        <f t="shared" si="16"/>
        <v>#REF!</v>
      </c>
      <c r="R38" s="99" t="e">
        <f t="shared" si="17"/>
        <v>#REF!</v>
      </c>
      <c r="S38" s="99" t="e">
        <f t="shared" si="10"/>
        <v>#REF!</v>
      </c>
      <c r="T38" s="99" t="e">
        <f t="shared" si="11"/>
        <v>#REF!</v>
      </c>
      <c r="U38" s="99" t="e">
        <f t="shared" si="12"/>
        <v>#REF!</v>
      </c>
      <c r="V38" s="99" t="e">
        <f t="shared" si="13"/>
        <v>#REF!</v>
      </c>
      <c r="W38" s="100" t="e">
        <f t="shared" si="14"/>
        <v>#REF!</v>
      </c>
    </row>
    <row r="39" spans="2:23" ht="13.5" customHeight="1">
      <c r="B39" s="81">
        <v>12</v>
      </c>
      <c r="C39" s="85" t="s">
        <v>126</v>
      </c>
      <c r="D39" s="83" t="s">
        <v>127</v>
      </c>
      <c r="E39" s="81">
        <v>4</v>
      </c>
      <c r="F39" s="84"/>
      <c r="G39" s="84">
        <v>1</v>
      </c>
      <c r="H39" s="84">
        <v>2</v>
      </c>
      <c r="I39" s="84">
        <v>1</v>
      </c>
      <c r="J39" s="84"/>
      <c r="K39" s="84">
        <f t="shared" si="15"/>
        <v>4</v>
      </c>
      <c r="L39" s="93" t="e">
        <f>+#REF!</f>
        <v>#REF!</v>
      </c>
      <c r="M39" s="93">
        <v>145696</v>
      </c>
      <c r="N39" s="93">
        <v>27317</v>
      </c>
      <c r="O39" s="93">
        <v>36424</v>
      </c>
      <c r="P39" s="93">
        <v>6921</v>
      </c>
      <c r="Q39" s="93" t="e">
        <f t="shared" si="16"/>
        <v>#REF!</v>
      </c>
      <c r="R39" s="99" t="e">
        <f t="shared" si="17"/>
        <v>#REF!</v>
      </c>
      <c r="S39" s="99" t="e">
        <f t="shared" si="10"/>
        <v>#REF!</v>
      </c>
      <c r="T39" s="99" t="e">
        <f t="shared" si="11"/>
        <v>#REF!</v>
      </c>
      <c r="U39" s="99" t="e">
        <f t="shared" si="12"/>
        <v>#REF!</v>
      </c>
      <c r="V39" s="99" t="e">
        <f t="shared" si="13"/>
        <v>#REF!</v>
      </c>
      <c r="W39" s="100" t="e">
        <f t="shared" si="14"/>
        <v>#REF!</v>
      </c>
    </row>
    <row r="40" spans="2:23" ht="13.5" customHeight="1">
      <c r="B40" s="81">
        <v>13</v>
      </c>
      <c r="C40" s="85" t="s">
        <v>128</v>
      </c>
      <c r="D40" s="83" t="s">
        <v>97</v>
      </c>
      <c r="E40" s="81">
        <v>1</v>
      </c>
      <c r="F40" s="84"/>
      <c r="G40" s="84"/>
      <c r="H40" s="84"/>
      <c r="I40" s="84">
        <v>1</v>
      </c>
      <c r="J40" s="84"/>
      <c r="K40" s="84">
        <f t="shared" si="15"/>
        <v>1</v>
      </c>
      <c r="L40" s="93" t="e">
        <f>+#REF!</f>
        <v>#REF!</v>
      </c>
      <c r="M40" s="93">
        <v>56938</v>
      </c>
      <c r="N40" s="93">
        <v>10676</v>
      </c>
      <c r="O40" s="93">
        <v>14235</v>
      </c>
      <c r="P40" s="93">
        <v>2705</v>
      </c>
      <c r="Q40" s="93" t="e">
        <f t="shared" si="16"/>
        <v>#REF!</v>
      </c>
      <c r="R40" s="99" t="e">
        <f t="shared" si="17"/>
        <v>#REF!</v>
      </c>
      <c r="S40" s="99" t="e">
        <f t="shared" si="10"/>
        <v>#REF!</v>
      </c>
      <c r="T40" s="99" t="e">
        <f t="shared" si="11"/>
        <v>#REF!</v>
      </c>
      <c r="U40" s="99" t="e">
        <f t="shared" si="12"/>
        <v>#REF!</v>
      </c>
      <c r="V40" s="99" t="e">
        <f t="shared" si="13"/>
        <v>#REF!</v>
      </c>
      <c r="W40" s="100" t="e">
        <f t="shared" si="14"/>
        <v>#REF!</v>
      </c>
    </row>
    <row r="41" spans="2:23" ht="13.5" customHeight="1">
      <c r="B41" s="81">
        <v>14</v>
      </c>
      <c r="C41" s="85" t="s">
        <v>129</v>
      </c>
      <c r="D41" s="83" t="s">
        <v>97</v>
      </c>
      <c r="E41" s="81">
        <v>3</v>
      </c>
      <c r="F41" s="84"/>
      <c r="G41" s="84"/>
      <c r="H41" s="84">
        <v>2</v>
      </c>
      <c r="I41" s="84">
        <v>1</v>
      </c>
      <c r="J41" s="84"/>
      <c r="K41" s="84">
        <f t="shared" si="15"/>
        <v>3</v>
      </c>
      <c r="L41" s="93" t="e">
        <f>+#REF!</f>
        <v>#REF!</v>
      </c>
      <c r="M41" s="93">
        <v>137891</v>
      </c>
      <c r="N41" s="93">
        <v>25855</v>
      </c>
      <c r="O41" s="93">
        <v>34473</v>
      </c>
      <c r="P41" s="93">
        <v>6550</v>
      </c>
      <c r="Q41" s="93" t="e">
        <f t="shared" si="16"/>
        <v>#REF!</v>
      </c>
      <c r="R41" s="99" t="e">
        <f t="shared" si="17"/>
        <v>#REF!</v>
      </c>
      <c r="S41" s="99" t="e">
        <f t="shared" si="10"/>
        <v>#REF!</v>
      </c>
      <c r="T41" s="99" t="e">
        <f t="shared" si="11"/>
        <v>#REF!</v>
      </c>
      <c r="U41" s="99" t="e">
        <f t="shared" si="12"/>
        <v>#REF!</v>
      </c>
      <c r="V41" s="99" t="e">
        <f t="shared" si="13"/>
        <v>#REF!</v>
      </c>
      <c r="W41" s="100" t="e">
        <f t="shared" si="14"/>
        <v>#REF!</v>
      </c>
    </row>
    <row r="42" spans="2:23" ht="13.5" customHeight="1">
      <c r="B42" s="81">
        <v>15</v>
      </c>
      <c r="C42" s="85" t="s">
        <v>130</v>
      </c>
      <c r="D42" s="83" t="s">
        <v>100</v>
      </c>
      <c r="E42" s="81">
        <v>20</v>
      </c>
      <c r="F42" s="84"/>
      <c r="G42" s="84"/>
      <c r="H42" s="84"/>
      <c r="I42" s="84">
        <v>20</v>
      </c>
      <c r="J42" s="84"/>
      <c r="K42" s="84">
        <f t="shared" si="15"/>
        <v>20</v>
      </c>
      <c r="L42" s="93" t="e">
        <f>+#REF!</f>
        <v>#REF!</v>
      </c>
      <c r="M42" s="93">
        <v>15862</v>
      </c>
      <c r="N42" s="93">
        <v>2973</v>
      </c>
      <c r="O42" s="93">
        <v>3966</v>
      </c>
      <c r="P42" s="93">
        <v>754</v>
      </c>
      <c r="Q42" s="93" t="e">
        <f t="shared" si="16"/>
        <v>#REF!</v>
      </c>
      <c r="R42" s="99" t="e">
        <f t="shared" si="17"/>
        <v>#REF!</v>
      </c>
      <c r="S42" s="99" t="e">
        <f t="shared" si="10"/>
        <v>#REF!</v>
      </c>
      <c r="T42" s="99" t="e">
        <f t="shared" si="11"/>
        <v>#REF!</v>
      </c>
      <c r="U42" s="99" t="e">
        <f t="shared" si="12"/>
        <v>#REF!</v>
      </c>
      <c r="V42" s="99" t="e">
        <f t="shared" si="13"/>
        <v>#REF!</v>
      </c>
      <c r="W42" s="100" t="e">
        <f t="shared" si="14"/>
        <v>#REF!</v>
      </c>
    </row>
    <row r="43" spans="2:23" ht="13.5" customHeight="1">
      <c r="B43" s="81">
        <v>16</v>
      </c>
      <c r="C43" s="85" t="s">
        <v>131</v>
      </c>
      <c r="D43" s="81" t="s">
        <v>97</v>
      </c>
      <c r="E43" s="81">
        <v>2</v>
      </c>
      <c r="F43" s="84"/>
      <c r="G43" s="84"/>
      <c r="H43" s="84">
        <v>1</v>
      </c>
      <c r="I43" s="84">
        <v>1</v>
      </c>
      <c r="J43" s="84"/>
      <c r="K43" s="84">
        <f t="shared" si="15"/>
        <v>2</v>
      </c>
      <c r="L43" s="93" t="e">
        <f>+#REF!</f>
        <v>#REF!</v>
      </c>
      <c r="M43" s="93">
        <v>110217</v>
      </c>
      <c r="N43" s="93">
        <v>20666</v>
      </c>
      <c r="O43" s="93">
        <v>27554</v>
      </c>
      <c r="P43" s="93">
        <v>5235</v>
      </c>
      <c r="Q43" s="93" t="e">
        <f t="shared" si="16"/>
        <v>#REF!</v>
      </c>
      <c r="R43" s="99" t="e">
        <f t="shared" si="17"/>
        <v>#REF!</v>
      </c>
      <c r="S43" s="99" t="e">
        <f t="shared" si="10"/>
        <v>#REF!</v>
      </c>
      <c r="T43" s="99" t="e">
        <f t="shared" si="11"/>
        <v>#REF!</v>
      </c>
      <c r="U43" s="99" t="e">
        <f t="shared" si="12"/>
        <v>#REF!</v>
      </c>
      <c r="V43" s="99" t="e">
        <f t="shared" si="13"/>
        <v>#REF!</v>
      </c>
      <c r="W43" s="100" t="e">
        <f t="shared" si="14"/>
        <v>#REF!</v>
      </c>
    </row>
    <row r="44" spans="2:23" ht="13.5" customHeight="1">
      <c r="B44" s="81">
        <v>17</v>
      </c>
      <c r="C44" s="85" t="s">
        <v>132</v>
      </c>
      <c r="D44" s="83" t="s">
        <v>97</v>
      </c>
      <c r="E44" s="81">
        <v>2</v>
      </c>
      <c r="F44" s="84"/>
      <c r="G44" s="84"/>
      <c r="H44" s="84">
        <v>1</v>
      </c>
      <c r="I44" s="84">
        <v>1</v>
      </c>
      <c r="J44" s="84"/>
      <c r="K44" s="84">
        <f t="shared" si="15"/>
        <v>2</v>
      </c>
      <c r="L44" s="93" t="e">
        <f>+#REF!</f>
        <v>#REF!</v>
      </c>
      <c r="M44" s="93">
        <v>158472</v>
      </c>
      <c r="N44" s="93">
        <v>29713</v>
      </c>
      <c r="O44" s="93">
        <v>39618</v>
      </c>
      <c r="P44" s="93">
        <v>7527</v>
      </c>
      <c r="Q44" s="93" t="e">
        <f t="shared" si="16"/>
        <v>#REF!</v>
      </c>
      <c r="R44" s="99" t="e">
        <f t="shared" si="17"/>
        <v>#REF!</v>
      </c>
      <c r="S44" s="99" t="e">
        <f t="shared" si="10"/>
        <v>#REF!</v>
      </c>
      <c r="T44" s="99" t="e">
        <f t="shared" si="11"/>
        <v>#REF!</v>
      </c>
      <c r="U44" s="99" t="e">
        <f t="shared" si="12"/>
        <v>#REF!</v>
      </c>
      <c r="V44" s="99" t="e">
        <f t="shared" si="13"/>
        <v>#REF!</v>
      </c>
      <c r="W44" s="100" t="e">
        <f t="shared" si="14"/>
        <v>#REF!</v>
      </c>
    </row>
    <row r="45" spans="2:23" ht="13.5" customHeight="1">
      <c r="B45" s="81">
        <v>18</v>
      </c>
      <c r="C45" s="85" t="s">
        <v>133</v>
      </c>
      <c r="D45" s="81" t="s">
        <v>97</v>
      </c>
      <c r="E45" s="81">
        <v>3</v>
      </c>
      <c r="F45" s="84"/>
      <c r="G45" s="84">
        <v>1</v>
      </c>
      <c r="H45" s="84">
        <v>2</v>
      </c>
      <c r="I45" s="84"/>
      <c r="J45" s="84"/>
      <c r="K45" s="84">
        <f t="shared" si="15"/>
        <v>3</v>
      </c>
      <c r="L45" s="93" t="e">
        <f>+#REF!</f>
        <v>#REF!</v>
      </c>
      <c r="M45" s="93">
        <v>124708</v>
      </c>
      <c r="N45" s="93">
        <v>23383</v>
      </c>
      <c r="O45" s="93">
        <v>31177</v>
      </c>
      <c r="P45" s="93">
        <v>5924</v>
      </c>
      <c r="Q45" s="93" t="e">
        <f t="shared" si="16"/>
        <v>#REF!</v>
      </c>
      <c r="R45" s="99" t="e">
        <f t="shared" si="17"/>
        <v>#REF!</v>
      </c>
      <c r="S45" s="99" t="e">
        <f t="shared" si="10"/>
        <v>#REF!</v>
      </c>
      <c r="T45" s="99" t="e">
        <f t="shared" si="11"/>
        <v>#REF!</v>
      </c>
      <c r="U45" s="99" t="e">
        <f t="shared" si="12"/>
        <v>#REF!</v>
      </c>
      <c r="V45" s="99" t="e">
        <f t="shared" si="13"/>
        <v>#REF!</v>
      </c>
      <c r="W45" s="100" t="e">
        <f t="shared" si="14"/>
        <v>#REF!</v>
      </c>
    </row>
    <row r="46" spans="2:23" ht="13.5" customHeight="1">
      <c r="B46" s="81">
        <v>19</v>
      </c>
      <c r="C46" s="85" t="s">
        <v>134</v>
      </c>
      <c r="D46" s="83" t="s">
        <v>97</v>
      </c>
      <c r="E46" s="81">
        <v>1</v>
      </c>
      <c r="F46" s="84"/>
      <c r="G46" s="84"/>
      <c r="H46" s="84">
        <v>1</v>
      </c>
      <c r="I46" s="84"/>
      <c r="J46" s="84"/>
      <c r="K46" s="84">
        <f t="shared" si="15"/>
        <v>1</v>
      </c>
      <c r="L46" s="93" t="e">
        <f>+#REF!</f>
        <v>#REF!</v>
      </c>
      <c r="M46" s="93">
        <v>50759</v>
      </c>
      <c r="N46" s="93">
        <v>9517</v>
      </c>
      <c r="O46" s="93">
        <v>12690</v>
      </c>
      <c r="P46" s="93">
        <v>2411</v>
      </c>
      <c r="Q46" s="93" t="e">
        <f t="shared" si="16"/>
        <v>#REF!</v>
      </c>
      <c r="R46" s="99" t="e">
        <f t="shared" si="17"/>
        <v>#REF!</v>
      </c>
      <c r="S46" s="99" t="e">
        <f t="shared" si="10"/>
        <v>#REF!</v>
      </c>
      <c r="T46" s="99" t="e">
        <f t="shared" si="11"/>
        <v>#REF!</v>
      </c>
      <c r="U46" s="99" t="e">
        <f t="shared" si="12"/>
        <v>#REF!</v>
      </c>
      <c r="V46" s="99" t="e">
        <f t="shared" si="13"/>
        <v>#REF!</v>
      </c>
      <c r="W46" s="100" t="e">
        <f t="shared" si="14"/>
        <v>#REF!</v>
      </c>
    </row>
    <row r="47" spans="2:23" ht="13.5" customHeight="1">
      <c r="B47" s="81">
        <v>20</v>
      </c>
      <c r="C47" s="85" t="s">
        <v>135</v>
      </c>
      <c r="D47" s="81" t="s">
        <v>97</v>
      </c>
      <c r="E47" s="81">
        <v>2</v>
      </c>
      <c r="F47" s="84"/>
      <c r="G47" s="84"/>
      <c r="H47" s="84">
        <v>1</v>
      </c>
      <c r="I47" s="84">
        <v>1</v>
      </c>
      <c r="J47" s="84"/>
      <c r="K47" s="84">
        <f t="shared" si="15"/>
        <v>2</v>
      </c>
      <c r="L47" s="93" t="e">
        <f>+#REF!</f>
        <v>#REF!</v>
      </c>
      <c r="M47" s="93">
        <v>51861</v>
      </c>
      <c r="N47" s="93">
        <v>9724</v>
      </c>
      <c r="O47" s="93">
        <v>12965</v>
      </c>
      <c r="P47" s="93">
        <v>2463</v>
      </c>
      <c r="Q47" s="93" t="e">
        <f t="shared" si="16"/>
        <v>#REF!</v>
      </c>
      <c r="R47" s="99" t="e">
        <f t="shared" si="17"/>
        <v>#REF!</v>
      </c>
      <c r="S47" s="99" t="e">
        <f t="shared" si="10"/>
        <v>#REF!</v>
      </c>
      <c r="T47" s="99" t="e">
        <f t="shared" si="11"/>
        <v>#REF!</v>
      </c>
      <c r="U47" s="99" t="e">
        <f t="shared" si="12"/>
        <v>#REF!</v>
      </c>
      <c r="V47" s="99" t="e">
        <f t="shared" si="13"/>
        <v>#REF!</v>
      </c>
      <c r="W47" s="100" t="e">
        <f t="shared" si="14"/>
        <v>#REF!</v>
      </c>
    </row>
    <row r="48" spans="2:23" ht="13.5" customHeight="1">
      <c r="B48" s="81">
        <v>21</v>
      </c>
      <c r="C48" s="85" t="s">
        <v>136</v>
      </c>
      <c r="D48" s="83" t="s">
        <v>103</v>
      </c>
      <c r="E48" s="81">
        <v>20</v>
      </c>
      <c r="F48" s="84"/>
      <c r="G48" s="84"/>
      <c r="H48" s="84"/>
      <c r="I48" s="84">
        <v>20</v>
      </c>
      <c r="J48" s="84"/>
      <c r="K48" s="84">
        <f t="shared" si="15"/>
        <v>20</v>
      </c>
      <c r="L48" s="93" t="e">
        <f>+#REF!</f>
        <v>#REF!</v>
      </c>
      <c r="M48" s="93">
        <v>19200</v>
      </c>
      <c r="N48" s="93">
        <v>3600</v>
      </c>
      <c r="O48" s="93">
        <v>4800</v>
      </c>
      <c r="P48" s="93">
        <v>912</v>
      </c>
      <c r="Q48" s="93" t="e">
        <f t="shared" si="16"/>
        <v>#REF!</v>
      </c>
      <c r="R48" s="99" t="e">
        <f t="shared" si="17"/>
        <v>#REF!</v>
      </c>
      <c r="S48" s="99" t="e">
        <f t="shared" si="10"/>
        <v>#REF!</v>
      </c>
      <c r="T48" s="99" t="e">
        <f t="shared" si="11"/>
        <v>#REF!</v>
      </c>
      <c r="U48" s="99" t="e">
        <f t="shared" si="12"/>
        <v>#REF!</v>
      </c>
      <c r="V48" s="99" t="e">
        <f t="shared" si="13"/>
        <v>#REF!</v>
      </c>
      <c r="W48" s="100" t="e">
        <f t="shared" si="14"/>
        <v>#REF!</v>
      </c>
    </row>
    <row r="49" spans="2:23" ht="13.5" customHeight="1">
      <c r="B49" s="81">
        <v>22</v>
      </c>
      <c r="C49" s="85" t="s">
        <v>107</v>
      </c>
      <c r="D49" s="83" t="s">
        <v>97</v>
      </c>
      <c r="E49" s="81">
        <v>1</v>
      </c>
      <c r="F49" s="84"/>
      <c r="G49" s="84">
        <v>1</v>
      </c>
      <c r="H49" s="84"/>
      <c r="I49" s="84"/>
      <c r="J49" s="84"/>
      <c r="K49" s="84">
        <f t="shared" si="15"/>
        <v>1</v>
      </c>
      <c r="L49" s="93" t="e">
        <f>+#REF!</f>
        <v>#REF!</v>
      </c>
      <c r="M49" s="93">
        <v>114299</v>
      </c>
      <c r="N49" s="93">
        <v>21431</v>
      </c>
      <c r="O49" s="93">
        <v>28574</v>
      </c>
      <c r="P49" s="93">
        <v>5429</v>
      </c>
      <c r="Q49" s="93" t="e">
        <f t="shared" si="16"/>
        <v>#REF!</v>
      </c>
      <c r="R49" s="99" t="e">
        <f t="shared" si="17"/>
        <v>#REF!</v>
      </c>
      <c r="S49" s="99" t="e">
        <f t="shared" si="10"/>
        <v>#REF!</v>
      </c>
      <c r="T49" s="99" t="e">
        <f t="shared" si="11"/>
        <v>#REF!</v>
      </c>
      <c r="U49" s="99" t="e">
        <f t="shared" si="12"/>
        <v>#REF!</v>
      </c>
      <c r="V49" s="99" t="e">
        <f t="shared" si="13"/>
        <v>#REF!</v>
      </c>
      <c r="W49" s="100" t="e">
        <f t="shared" si="14"/>
        <v>#REF!</v>
      </c>
    </row>
    <row r="50" spans="2:23" ht="13.5" customHeight="1">
      <c r="B50" s="81">
        <v>23</v>
      </c>
      <c r="C50" s="85" t="s">
        <v>137</v>
      </c>
      <c r="D50" s="83" t="s">
        <v>97</v>
      </c>
      <c r="E50" s="81">
        <v>2</v>
      </c>
      <c r="F50" s="84"/>
      <c r="G50" s="84"/>
      <c r="H50" s="84"/>
      <c r="I50" s="84">
        <v>1</v>
      </c>
      <c r="J50" s="84">
        <v>1</v>
      </c>
      <c r="K50" s="84">
        <f t="shared" si="15"/>
        <v>2</v>
      </c>
      <c r="L50" s="93" t="e">
        <f>+#REF!</f>
        <v>#REF!</v>
      </c>
      <c r="M50" s="93">
        <v>56040</v>
      </c>
      <c r="N50" s="93">
        <v>10508</v>
      </c>
      <c r="O50" s="93">
        <v>14010</v>
      </c>
      <c r="P50" s="93">
        <v>2662</v>
      </c>
      <c r="Q50" s="93" t="e">
        <f t="shared" si="16"/>
        <v>#REF!</v>
      </c>
      <c r="R50" s="99" t="e">
        <f t="shared" si="17"/>
        <v>#REF!</v>
      </c>
      <c r="S50" s="99" t="e">
        <f t="shared" si="10"/>
        <v>#REF!</v>
      </c>
      <c r="T50" s="99" t="e">
        <f t="shared" si="11"/>
        <v>#REF!</v>
      </c>
      <c r="U50" s="99" t="e">
        <f t="shared" si="12"/>
        <v>#REF!</v>
      </c>
      <c r="V50" s="99" t="e">
        <f t="shared" si="13"/>
        <v>#REF!</v>
      </c>
      <c r="W50" s="100" t="e">
        <f t="shared" si="14"/>
        <v>#REF!</v>
      </c>
    </row>
    <row r="51" spans="2:23" ht="13.5" customHeight="1">
      <c r="B51" s="81">
        <v>24</v>
      </c>
      <c r="C51" s="85" t="s">
        <v>138</v>
      </c>
      <c r="D51" s="83" t="s">
        <v>97</v>
      </c>
      <c r="E51" s="81">
        <v>3</v>
      </c>
      <c r="F51" s="84"/>
      <c r="G51" s="84">
        <v>1</v>
      </c>
      <c r="H51" s="84">
        <v>2</v>
      </c>
      <c r="I51" s="84"/>
      <c r="J51" s="84"/>
      <c r="K51" s="84">
        <f t="shared" si="15"/>
        <v>3</v>
      </c>
      <c r="L51" s="93" t="e">
        <f>+#REF!</f>
        <v>#REF!</v>
      </c>
      <c r="M51" s="93">
        <v>190241</v>
      </c>
      <c r="N51" s="93">
        <v>35670</v>
      </c>
      <c r="O51" s="93">
        <v>47560</v>
      </c>
      <c r="P51" s="93">
        <v>9035</v>
      </c>
      <c r="Q51" s="93" t="e">
        <f t="shared" si="16"/>
        <v>#REF!</v>
      </c>
      <c r="R51" s="99" t="e">
        <f t="shared" si="17"/>
        <v>#REF!</v>
      </c>
      <c r="S51" s="99" t="e">
        <f t="shared" si="10"/>
        <v>#REF!</v>
      </c>
      <c r="T51" s="99" t="e">
        <f t="shared" si="11"/>
        <v>#REF!</v>
      </c>
      <c r="U51" s="99" t="e">
        <f t="shared" si="12"/>
        <v>#REF!</v>
      </c>
      <c r="V51" s="99" t="e">
        <f t="shared" si="13"/>
        <v>#REF!</v>
      </c>
      <c r="W51" s="100" t="e">
        <f t="shared" si="14"/>
        <v>#REF!</v>
      </c>
    </row>
    <row r="52" spans="2:23" ht="13.5" customHeight="1">
      <c r="B52" s="81">
        <v>25</v>
      </c>
      <c r="C52" s="85" t="s">
        <v>139</v>
      </c>
      <c r="D52" s="83" t="s">
        <v>97</v>
      </c>
      <c r="E52" s="81">
        <v>2</v>
      </c>
      <c r="F52" s="84"/>
      <c r="G52" s="84">
        <v>1</v>
      </c>
      <c r="H52" s="84">
        <v>1</v>
      </c>
      <c r="I52" s="84"/>
      <c r="J52" s="84"/>
      <c r="K52" s="84">
        <f t="shared" si="15"/>
        <v>2</v>
      </c>
      <c r="L52" s="93" t="e">
        <f>+#REF!</f>
        <v>#REF!</v>
      </c>
      <c r="M52" s="93">
        <v>120000</v>
      </c>
      <c r="N52" s="93">
        <v>22500</v>
      </c>
      <c r="O52" s="93">
        <v>30000</v>
      </c>
      <c r="P52" s="93">
        <v>5700</v>
      </c>
      <c r="Q52" s="93" t="e">
        <f t="shared" si="16"/>
        <v>#REF!</v>
      </c>
      <c r="R52" s="99" t="e">
        <f t="shared" si="17"/>
        <v>#REF!</v>
      </c>
      <c r="S52" s="99" t="e">
        <f t="shared" si="10"/>
        <v>#REF!</v>
      </c>
      <c r="T52" s="99" t="e">
        <f t="shared" si="11"/>
        <v>#REF!</v>
      </c>
      <c r="U52" s="99" t="e">
        <f t="shared" si="12"/>
        <v>#REF!</v>
      </c>
      <c r="V52" s="99" t="e">
        <f t="shared" si="13"/>
        <v>#REF!</v>
      </c>
      <c r="W52" s="100" t="e">
        <f t="shared" si="14"/>
        <v>#REF!</v>
      </c>
    </row>
    <row r="53" spans="2:23" ht="13.5" customHeight="1">
      <c r="B53" s="81">
        <v>26</v>
      </c>
      <c r="C53" s="85" t="s">
        <v>140</v>
      </c>
      <c r="D53" s="83" t="s">
        <v>141</v>
      </c>
      <c r="E53" s="81">
        <v>10</v>
      </c>
      <c r="F53" s="84"/>
      <c r="G53" s="84">
        <v>10</v>
      </c>
      <c r="H53" s="84"/>
      <c r="I53" s="84"/>
      <c r="J53" s="84"/>
      <c r="K53" s="84">
        <f t="shared" si="15"/>
        <v>10</v>
      </c>
      <c r="L53" s="93" t="e">
        <f>+#REF!</f>
        <v>#REF!</v>
      </c>
      <c r="M53" s="93">
        <v>19531</v>
      </c>
      <c r="N53" s="93">
        <v>3662</v>
      </c>
      <c r="O53" s="93">
        <v>4883</v>
      </c>
      <c r="P53" s="93">
        <v>928</v>
      </c>
      <c r="Q53" s="93" t="e">
        <f t="shared" si="16"/>
        <v>#REF!</v>
      </c>
      <c r="R53" s="99" t="e">
        <f t="shared" si="17"/>
        <v>#REF!</v>
      </c>
      <c r="S53" s="99" t="e">
        <f t="shared" si="10"/>
        <v>#REF!</v>
      </c>
      <c r="T53" s="99" t="e">
        <f t="shared" si="11"/>
        <v>#REF!</v>
      </c>
      <c r="U53" s="99" t="e">
        <f t="shared" si="12"/>
        <v>#REF!</v>
      </c>
      <c r="V53" s="99" t="e">
        <f t="shared" si="13"/>
        <v>#REF!</v>
      </c>
      <c r="W53" s="100" t="e">
        <f t="shared" si="14"/>
        <v>#REF!</v>
      </c>
    </row>
    <row r="54" spans="2:23" ht="13.5" customHeight="1">
      <c r="B54" s="81">
        <v>27</v>
      </c>
      <c r="C54" s="85" t="s">
        <v>142</v>
      </c>
      <c r="D54" s="83" t="s">
        <v>103</v>
      </c>
      <c r="E54" s="89">
        <v>10</v>
      </c>
      <c r="F54" s="84"/>
      <c r="G54" s="84">
        <v>10</v>
      </c>
      <c r="H54" s="84"/>
      <c r="I54" s="84"/>
      <c r="J54" s="84"/>
      <c r="K54" s="84">
        <f t="shared" si="15"/>
        <v>10</v>
      </c>
      <c r="L54" s="93" t="e">
        <f>+#REF!</f>
        <v>#REF!</v>
      </c>
      <c r="M54" s="93">
        <v>12388</v>
      </c>
      <c r="N54" s="93">
        <v>2323</v>
      </c>
      <c r="O54" s="93">
        <v>3097</v>
      </c>
      <c r="P54" s="93">
        <v>588</v>
      </c>
      <c r="Q54" s="93" t="e">
        <f t="shared" si="16"/>
        <v>#REF!</v>
      </c>
      <c r="R54" s="99" t="e">
        <f t="shared" si="17"/>
        <v>#REF!</v>
      </c>
      <c r="S54" s="99" t="e">
        <f t="shared" si="10"/>
        <v>#REF!</v>
      </c>
      <c r="T54" s="99" t="e">
        <f t="shared" si="11"/>
        <v>#REF!</v>
      </c>
      <c r="U54" s="99" t="e">
        <f t="shared" si="12"/>
        <v>#REF!</v>
      </c>
      <c r="V54" s="99" t="e">
        <f t="shared" si="13"/>
        <v>#REF!</v>
      </c>
      <c r="W54" s="100" t="e">
        <f t="shared" si="14"/>
        <v>#REF!</v>
      </c>
    </row>
    <row r="55" spans="2:23" ht="13.5" customHeight="1">
      <c r="B55" s="81">
        <v>28</v>
      </c>
      <c r="C55" s="85" t="s">
        <v>143</v>
      </c>
      <c r="D55" s="83" t="s">
        <v>97</v>
      </c>
      <c r="E55" s="81">
        <v>2</v>
      </c>
      <c r="F55" s="84"/>
      <c r="G55" s="84">
        <v>1</v>
      </c>
      <c r="H55" s="84"/>
      <c r="I55" s="84">
        <v>1</v>
      </c>
      <c r="J55" s="84"/>
      <c r="K55" s="84">
        <f t="shared" si="15"/>
        <v>2</v>
      </c>
      <c r="L55" s="93" t="e">
        <f>+#REF!</f>
        <v>#REF!</v>
      </c>
      <c r="M55" s="93">
        <v>182189</v>
      </c>
      <c r="N55" s="93">
        <v>34160</v>
      </c>
      <c r="O55" s="93">
        <v>45547</v>
      </c>
      <c r="P55" s="93">
        <v>8654</v>
      </c>
      <c r="Q55" s="93" t="e">
        <f t="shared" si="16"/>
        <v>#REF!</v>
      </c>
      <c r="R55" s="99" t="e">
        <f t="shared" si="17"/>
        <v>#REF!</v>
      </c>
      <c r="S55" s="99" t="e">
        <f t="shared" si="10"/>
        <v>#REF!</v>
      </c>
      <c r="T55" s="99" t="e">
        <f t="shared" si="11"/>
        <v>#REF!</v>
      </c>
      <c r="U55" s="99" t="e">
        <f t="shared" si="12"/>
        <v>#REF!</v>
      </c>
      <c r="V55" s="99" t="e">
        <f t="shared" si="13"/>
        <v>#REF!</v>
      </c>
      <c r="W55" s="100" t="e">
        <f t="shared" si="14"/>
        <v>#REF!</v>
      </c>
    </row>
    <row r="56" spans="2:23" ht="13.5" customHeight="1">
      <c r="B56" s="81">
        <v>29</v>
      </c>
      <c r="C56" s="85" t="s">
        <v>144</v>
      </c>
      <c r="D56" s="83" t="s">
        <v>97</v>
      </c>
      <c r="E56" s="81">
        <v>1</v>
      </c>
      <c r="F56" s="84"/>
      <c r="G56" s="84">
        <v>1</v>
      </c>
      <c r="H56" s="84"/>
      <c r="I56" s="84"/>
      <c r="J56" s="84"/>
      <c r="K56" s="84">
        <f t="shared" si="15"/>
        <v>1</v>
      </c>
      <c r="L56" s="93" t="e">
        <f>+#REF!</f>
        <v>#REF!</v>
      </c>
      <c r="M56" s="93">
        <v>70514</v>
      </c>
      <c r="N56" s="93">
        <v>13222</v>
      </c>
      <c r="O56" s="93">
        <v>17629</v>
      </c>
      <c r="P56" s="93">
        <v>3350</v>
      </c>
      <c r="Q56" s="93" t="e">
        <f t="shared" si="16"/>
        <v>#REF!</v>
      </c>
      <c r="R56" s="99" t="e">
        <f t="shared" si="17"/>
        <v>#REF!</v>
      </c>
      <c r="S56" s="99" t="e">
        <f t="shared" si="10"/>
        <v>#REF!</v>
      </c>
      <c r="T56" s="99" t="e">
        <f t="shared" si="11"/>
        <v>#REF!</v>
      </c>
      <c r="U56" s="99" t="e">
        <f t="shared" si="12"/>
        <v>#REF!</v>
      </c>
      <c r="V56" s="99" t="e">
        <f t="shared" si="13"/>
        <v>#REF!</v>
      </c>
      <c r="W56" s="100" t="e">
        <f t="shared" si="14"/>
        <v>#REF!</v>
      </c>
    </row>
    <row r="57" spans="2:23" ht="13.5" customHeight="1">
      <c r="B57" s="81">
        <v>30</v>
      </c>
      <c r="C57" s="85" t="s">
        <v>145</v>
      </c>
      <c r="D57" s="81" t="s">
        <v>97</v>
      </c>
      <c r="E57" s="81">
        <v>1</v>
      </c>
      <c r="F57" s="84"/>
      <c r="G57" s="84">
        <v>1</v>
      </c>
      <c r="H57" s="84"/>
      <c r="I57" s="84"/>
      <c r="J57" s="84"/>
      <c r="K57" s="84">
        <f t="shared" si="15"/>
        <v>1</v>
      </c>
      <c r="L57" s="93" t="e">
        <f>+#REF!</f>
        <v>#REF!</v>
      </c>
      <c r="M57" s="93">
        <v>238126</v>
      </c>
      <c r="N57" s="93">
        <v>44649</v>
      </c>
      <c r="O57" s="93">
        <v>59531</v>
      </c>
      <c r="P57" s="93">
        <v>11311</v>
      </c>
      <c r="Q57" s="93" t="e">
        <f t="shared" si="16"/>
        <v>#REF!</v>
      </c>
      <c r="R57" s="99" t="e">
        <f t="shared" si="17"/>
        <v>#REF!</v>
      </c>
      <c r="S57" s="99" t="e">
        <f t="shared" si="10"/>
        <v>#REF!</v>
      </c>
      <c r="T57" s="99" t="e">
        <f t="shared" si="11"/>
        <v>#REF!</v>
      </c>
      <c r="U57" s="99" t="e">
        <f t="shared" si="12"/>
        <v>#REF!</v>
      </c>
      <c r="V57" s="99" t="e">
        <f t="shared" si="13"/>
        <v>#REF!</v>
      </c>
      <c r="W57" s="100" t="e">
        <f t="shared" si="14"/>
        <v>#REF!</v>
      </c>
    </row>
    <row r="58" spans="2:23" ht="13.5" customHeight="1">
      <c r="B58" s="81">
        <v>31</v>
      </c>
      <c r="C58" s="85" t="s">
        <v>146</v>
      </c>
      <c r="D58" s="83" t="s">
        <v>97</v>
      </c>
      <c r="E58" s="81">
        <v>2</v>
      </c>
      <c r="F58" s="84"/>
      <c r="G58" s="84"/>
      <c r="H58" s="84"/>
      <c r="I58" s="84">
        <v>1</v>
      </c>
      <c r="J58" s="84">
        <v>1</v>
      </c>
      <c r="K58" s="84">
        <f t="shared" si="15"/>
        <v>2</v>
      </c>
      <c r="L58" s="93" t="e">
        <f>+#REF!</f>
        <v>#REF!</v>
      </c>
      <c r="M58" s="93">
        <v>160000</v>
      </c>
      <c r="N58" s="93">
        <v>30000</v>
      </c>
      <c r="O58" s="93">
        <v>40000</v>
      </c>
      <c r="P58" s="93">
        <v>7600</v>
      </c>
      <c r="Q58" s="93" t="e">
        <f t="shared" si="16"/>
        <v>#REF!</v>
      </c>
      <c r="R58" s="99" t="e">
        <f t="shared" si="17"/>
        <v>#REF!</v>
      </c>
      <c r="S58" s="99" t="e">
        <f t="shared" si="10"/>
        <v>#REF!</v>
      </c>
      <c r="T58" s="99" t="e">
        <f t="shared" si="11"/>
        <v>#REF!</v>
      </c>
      <c r="U58" s="99" t="e">
        <f t="shared" si="12"/>
        <v>#REF!</v>
      </c>
      <c r="V58" s="99" t="e">
        <f t="shared" si="13"/>
        <v>#REF!</v>
      </c>
      <c r="W58" s="100" t="e">
        <f t="shared" si="14"/>
        <v>#REF!</v>
      </c>
    </row>
    <row r="59" spans="2:23" ht="13.5" customHeight="1">
      <c r="B59" s="81">
        <v>32</v>
      </c>
      <c r="C59" s="85" t="s">
        <v>147</v>
      </c>
      <c r="D59" s="83" t="s">
        <v>97</v>
      </c>
      <c r="E59" s="81">
        <v>1</v>
      </c>
      <c r="F59" s="84"/>
      <c r="G59" s="84"/>
      <c r="H59" s="84"/>
      <c r="I59" s="84">
        <v>1</v>
      </c>
      <c r="J59" s="84"/>
      <c r="K59" s="84">
        <f t="shared" si="15"/>
        <v>1</v>
      </c>
      <c r="L59" s="93" t="e">
        <f>+#REF!</f>
        <v>#REF!</v>
      </c>
      <c r="M59" s="93">
        <v>114349</v>
      </c>
      <c r="N59" s="93">
        <v>21440</v>
      </c>
      <c r="O59" s="93">
        <v>28587</v>
      </c>
      <c r="P59" s="93">
        <v>5432</v>
      </c>
      <c r="Q59" s="93" t="e">
        <f t="shared" si="16"/>
        <v>#REF!</v>
      </c>
      <c r="R59" s="99" t="e">
        <f t="shared" si="17"/>
        <v>#REF!</v>
      </c>
      <c r="S59" s="99" t="e">
        <f t="shared" si="10"/>
        <v>#REF!</v>
      </c>
      <c r="T59" s="99" t="e">
        <f t="shared" si="11"/>
        <v>#REF!</v>
      </c>
      <c r="U59" s="99" t="e">
        <f t="shared" si="12"/>
        <v>#REF!</v>
      </c>
      <c r="V59" s="99" t="e">
        <f t="shared" si="13"/>
        <v>#REF!</v>
      </c>
      <c r="W59" s="100" t="e">
        <f t="shared" si="14"/>
        <v>#REF!</v>
      </c>
    </row>
    <row r="60" spans="2:23" ht="13.5" customHeight="1">
      <c r="B60" s="81">
        <v>33</v>
      </c>
      <c r="C60" s="85" t="s">
        <v>148</v>
      </c>
      <c r="D60" s="81" t="s">
        <v>97</v>
      </c>
      <c r="E60" s="81">
        <v>2</v>
      </c>
      <c r="F60" s="84"/>
      <c r="G60" s="84">
        <v>1</v>
      </c>
      <c r="H60" s="84">
        <v>1</v>
      </c>
      <c r="I60" s="84"/>
      <c r="J60" s="84"/>
      <c r="K60" s="84">
        <f t="shared" si="15"/>
        <v>2</v>
      </c>
      <c r="L60" s="93" t="e">
        <f>+#REF!</f>
        <v>#REF!</v>
      </c>
      <c r="M60" s="93">
        <v>202684</v>
      </c>
      <c r="N60" s="93">
        <v>38003</v>
      </c>
      <c r="O60" s="93">
        <v>50671</v>
      </c>
      <c r="P60" s="93">
        <v>9627</v>
      </c>
      <c r="Q60" s="93" t="e">
        <f t="shared" si="16"/>
        <v>#REF!</v>
      </c>
      <c r="R60" s="99" t="e">
        <f t="shared" si="17"/>
        <v>#REF!</v>
      </c>
      <c r="S60" s="99" t="e">
        <f t="shared" si="10"/>
        <v>#REF!</v>
      </c>
      <c r="T60" s="99" t="e">
        <f t="shared" si="11"/>
        <v>#REF!</v>
      </c>
      <c r="U60" s="99" t="e">
        <f t="shared" si="12"/>
        <v>#REF!</v>
      </c>
      <c r="V60" s="99" t="e">
        <f t="shared" si="13"/>
        <v>#REF!</v>
      </c>
      <c r="W60" s="100" t="e">
        <f t="shared" si="14"/>
        <v>#REF!</v>
      </c>
    </row>
    <row r="61" spans="2:23" ht="13.5" customHeight="1">
      <c r="B61" s="81">
        <v>34</v>
      </c>
      <c r="C61" s="85" t="s">
        <v>109</v>
      </c>
      <c r="D61" s="83" t="s">
        <v>103</v>
      </c>
      <c r="E61" s="81">
        <v>1</v>
      </c>
      <c r="F61" s="84"/>
      <c r="G61" s="84"/>
      <c r="H61" s="84">
        <v>1</v>
      </c>
      <c r="I61" s="84"/>
      <c r="J61" s="84"/>
      <c r="K61" s="84">
        <f t="shared" si="15"/>
        <v>1</v>
      </c>
      <c r="L61" s="93" t="e">
        <f>+#REF!</f>
        <v>#REF!</v>
      </c>
      <c r="M61" s="93">
        <v>51704</v>
      </c>
      <c r="N61" s="93">
        <v>9695</v>
      </c>
      <c r="O61" s="93">
        <v>12926</v>
      </c>
      <c r="P61" s="93">
        <v>2456</v>
      </c>
      <c r="Q61" s="93" t="e">
        <f t="shared" si="16"/>
        <v>#REF!</v>
      </c>
      <c r="R61" s="99" t="e">
        <f t="shared" si="17"/>
        <v>#REF!</v>
      </c>
      <c r="S61" s="99" t="e">
        <f t="shared" si="10"/>
        <v>#REF!</v>
      </c>
      <c r="T61" s="99" t="e">
        <f t="shared" si="11"/>
        <v>#REF!</v>
      </c>
      <c r="U61" s="99" t="e">
        <f t="shared" si="12"/>
        <v>#REF!</v>
      </c>
      <c r="V61" s="99" t="e">
        <f t="shared" si="13"/>
        <v>#REF!</v>
      </c>
      <c r="W61" s="100" t="e">
        <f t="shared" si="14"/>
        <v>#REF!</v>
      </c>
    </row>
    <row r="62" spans="2:23" ht="13.5" customHeight="1">
      <c r="B62" s="81">
        <v>35</v>
      </c>
      <c r="C62" s="85" t="s">
        <v>149</v>
      </c>
      <c r="D62" s="83" t="s">
        <v>97</v>
      </c>
      <c r="E62" s="81">
        <v>2</v>
      </c>
      <c r="F62" s="84"/>
      <c r="G62" s="84"/>
      <c r="H62" s="84">
        <v>2</v>
      </c>
      <c r="I62" s="84"/>
      <c r="J62" s="84"/>
      <c r="K62" s="84">
        <f t="shared" si="15"/>
        <v>2</v>
      </c>
      <c r="L62" s="93" t="e">
        <f>+#REF!</f>
        <v>#REF!</v>
      </c>
      <c r="M62" s="93">
        <v>152450</v>
      </c>
      <c r="N62" s="93">
        <v>28584</v>
      </c>
      <c r="O62" s="93">
        <v>38112</v>
      </c>
      <c r="P62" s="93">
        <v>7241</v>
      </c>
      <c r="Q62" s="93" t="e">
        <f t="shared" si="16"/>
        <v>#REF!</v>
      </c>
      <c r="R62" s="99" t="e">
        <f t="shared" si="17"/>
        <v>#REF!</v>
      </c>
      <c r="S62" s="99" t="e">
        <f t="shared" si="10"/>
        <v>#REF!</v>
      </c>
      <c r="T62" s="99" t="e">
        <f t="shared" si="11"/>
        <v>#REF!</v>
      </c>
      <c r="U62" s="99" t="e">
        <f t="shared" si="12"/>
        <v>#REF!</v>
      </c>
      <c r="V62" s="99" t="e">
        <f t="shared" si="13"/>
        <v>#REF!</v>
      </c>
      <c r="W62" s="100" t="e">
        <f t="shared" si="14"/>
        <v>#REF!</v>
      </c>
    </row>
    <row r="63" spans="2:23" ht="13.5" customHeight="1">
      <c r="B63" s="81">
        <v>36</v>
      </c>
      <c r="C63" s="85" t="s">
        <v>150</v>
      </c>
      <c r="D63" s="83" t="s">
        <v>127</v>
      </c>
      <c r="E63" s="81">
        <v>1</v>
      </c>
      <c r="F63" s="84"/>
      <c r="G63" s="84"/>
      <c r="H63" s="84"/>
      <c r="I63" s="84">
        <v>1</v>
      </c>
      <c r="J63" s="84"/>
      <c r="K63" s="84">
        <f t="shared" si="15"/>
        <v>1</v>
      </c>
      <c r="L63" s="93" t="e">
        <f>+#REF!</f>
        <v>#REF!</v>
      </c>
      <c r="M63" s="93">
        <v>14523</v>
      </c>
      <c r="N63" s="93">
        <v>2723</v>
      </c>
      <c r="O63" s="93">
        <v>3631</v>
      </c>
      <c r="P63" s="93">
        <v>690</v>
      </c>
      <c r="Q63" s="93" t="e">
        <f t="shared" si="16"/>
        <v>#REF!</v>
      </c>
      <c r="R63" s="99" t="e">
        <f t="shared" si="17"/>
        <v>#REF!</v>
      </c>
      <c r="S63" s="99" t="e">
        <f t="shared" si="10"/>
        <v>#REF!</v>
      </c>
      <c r="T63" s="99" t="e">
        <f t="shared" si="11"/>
        <v>#REF!</v>
      </c>
      <c r="U63" s="99" t="e">
        <f t="shared" si="12"/>
        <v>#REF!</v>
      </c>
      <c r="V63" s="99" t="e">
        <f t="shared" si="13"/>
        <v>#REF!</v>
      </c>
      <c r="W63" s="100" t="e">
        <f t="shared" si="14"/>
        <v>#REF!</v>
      </c>
    </row>
    <row r="64" spans="2:23" ht="13.5" customHeight="1">
      <c r="F64" s="90">
        <f t="shared" ref="F64:K64" si="18">SUM(F28:F63)</f>
        <v>0</v>
      </c>
      <c r="G64" s="90">
        <f t="shared" si="18"/>
        <v>112</v>
      </c>
      <c r="H64" s="90">
        <f t="shared" si="18"/>
        <v>31</v>
      </c>
      <c r="I64" s="90">
        <f t="shared" si="18"/>
        <v>73</v>
      </c>
      <c r="J64" s="90">
        <f t="shared" si="18"/>
        <v>114</v>
      </c>
      <c r="K64" s="90">
        <f t="shared" si="18"/>
        <v>330</v>
      </c>
      <c r="L64" s="94" t="e">
        <f t="shared" ref="L64:W64" si="19">SUM(L28:L63)</f>
        <v>#REF!</v>
      </c>
      <c r="M64" s="94">
        <f t="shared" si="19"/>
        <v>3461744</v>
      </c>
      <c r="N64" s="94">
        <f t="shared" si="19"/>
        <v>649075</v>
      </c>
      <c r="O64" s="94">
        <f t="shared" si="19"/>
        <v>865436</v>
      </c>
      <c r="P64" s="94">
        <f t="shared" si="19"/>
        <v>164431</v>
      </c>
      <c r="Q64" s="94" t="e">
        <f t="shared" si="19"/>
        <v>#REF!</v>
      </c>
      <c r="R64" s="94" t="e">
        <f t="shared" si="19"/>
        <v>#REF!</v>
      </c>
      <c r="S64" s="94" t="e">
        <f t="shared" si="19"/>
        <v>#REF!</v>
      </c>
      <c r="T64" s="94" t="e">
        <f t="shared" si="19"/>
        <v>#REF!</v>
      </c>
      <c r="U64" s="94" t="e">
        <f t="shared" si="19"/>
        <v>#REF!</v>
      </c>
      <c r="V64" s="94" t="e">
        <f t="shared" si="19"/>
        <v>#REF!</v>
      </c>
      <c r="W64" s="94" t="e">
        <f t="shared" si="19"/>
        <v>#REF!</v>
      </c>
    </row>
  </sheetData>
  <protectedRanges>
    <protectedRange sqref="C6" name="DATOS_2_2_1_1_1_3_1_1"/>
    <protectedRange sqref="C7:C14" name="DATOS_2_2_1_1_1_6_1_1"/>
    <protectedRange sqref="C15:C16" name="DATOS_2_2_1_1_1_7_1"/>
    <protectedRange sqref="C18" name="DATOS_2_2_1_1_1_5_1_1_1_1"/>
    <protectedRange sqref="C19" name="DATOS_2_2_1_1_1_5_1_1_1_2"/>
    <protectedRange sqref="C17" name="DATOS_2_2_1_1_1_3_1_1_1_2"/>
    <protectedRange sqref="C21" name="DATOS_2_2_1_1_1_5_1_1_1_3"/>
    <protectedRange sqref="C28" name="DATOS_2_2_1_1_1_3_1_1_1"/>
    <protectedRange sqref="C29" name="DATOS_2_2_1_1_1_4_1_1"/>
    <protectedRange sqref="C30" name="DATOS_2_2_1_1_1_5_1_1"/>
    <protectedRange sqref="C31:C49" name="DATOS_2_2_1_1_1_6_1_1_1"/>
    <protectedRange sqref="C50:C52" name="DATOS_2_2_1_1_1_7_1_1"/>
    <protectedRange sqref="C54" name="DATOS_2_2_1_1_1_6_1_1_1_1"/>
    <protectedRange sqref="C55" name="DATOS_2_2_1_1_1_7_1_1_1"/>
    <protectedRange sqref="C56" name="DATOS_2_2_1_1_1_4_1_1_1_1"/>
    <protectedRange sqref="C57" name="DATOS_2_2_1_1_1_7_1_2"/>
    <protectedRange sqref="C58" name="DATOS_2_2_1_1_1_7_1_2_1"/>
    <protectedRange sqref="C59" name="DATOS_2_2_1_1_1_7_1_2_2"/>
    <protectedRange sqref="C60" name="DATOS_2_2_1_1_1_7_1_2_4"/>
    <protectedRange sqref="C61" name="DATOS_2_2_1_1_1_7_1_2_5"/>
    <protectedRange sqref="C62" name="DATOS_2_2_1_1_1_7_1_3"/>
  </protectedRanges>
  <pageMargins left="0.7" right="0.7" top="0.75" bottom="0.75" header="0.3" footer="0.3"/>
  <pageSetup paperSize="9"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XEW66"/>
  <sheetViews>
    <sheetView topLeftCell="A33" zoomScale="85" zoomScaleNormal="85" workbookViewId="0">
      <selection activeCell="J28" sqref="J28:J63"/>
    </sheetView>
  </sheetViews>
  <sheetFormatPr baseColWidth="10" defaultColWidth="11" defaultRowHeight="13.5" customHeight="1"/>
  <cols>
    <col min="1" max="1" width="11.42578125" style="72"/>
    <col min="2" max="2" width="10.28515625" style="73" customWidth="1"/>
    <col min="3" max="3" width="46.85546875" style="73" customWidth="1"/>
    <col min="4" max="4" width="23.140625" style="72" customWidth="1"/>
    <col min="5" max="5" width="14.140625" style="73" customWidth="1"/>
    <col min="6" max="10" width="11.28515625" style="73" customWidth="1"/>
    <col min="11" max="11" width="11.28515625" style="73" hidden="1" customWidth="1"/>
    <col min="12" max="17" width="18.85546875" style="72" hidden="1" customWidth="1"/>
    <col min="18" max="18" width="15" style="73" hidden="1" customWidth="1"/>
    <col min="19" max="19" width="14.28515625" style="73" hidden="1" customWidth="1"/>
    <col min="20" max="22" width="14.28515625" style="73" customWidth="1"/>
    <col min="23" max="23" width="15.42578125" style="74" customWidth="1"/>
    <col min="24" max="24" width="11.85546875" style="72"/>
    <col min="25" max="25" width="11.42578125" style="72"/>
    <col min="26" max="26" width="11.85546875" style="72"/>
    <col min="27" max="16364" width="11.42578125" style="72"/>
    <col min="16365" max="16366" width="11" style="72"/>
    <col min="16367" max="16367" width="11.42578125" style="72"/>
    <col min="16368" max="16376" width="11" style="72"/>
    <col min="16377" max="16377" width="11" style="75"/>
    <col min="16378" max="16384" width="11" style="72"/>
  </cols>
  <sheetData>
    <row r="1" spans="2:27 16377:16377" ht="13.5" customHeight="1">
      <c r="D1" s="73"/>
      <c r="XEW1" s="72"/>
    </row>
    <row r="2" spans="2:27 16377:16377" ht="13.5" customHeight="1">
      <c r="B2" s="76" t="s">
        <v>91</v>
      </c>
      <c r="C2" s="76"/>
      <c r="D2" s="76"/>
      <c r="E2" s="76"/>
      <c r="F2" s="77"/>
      <c r="G2" s="77"/>
      <c r="H2" s="77"/>
      <c r="I2" s="77"/>
      <c r="J2" s="77"/>
      <c r="K2" s="77"/>
      <c r="L2" s="77"/>
      <c r="M2" s="77"/>
      <c r="N2" s="77"/>
      <c r="O2" s="77"/>
      <c r="P2" s="77"/>
      <c r="Q2" s="77"/>
      <c r="R2" s="77"/>
      <c r="S2" s="77"/>
      <c r="T2" s="77"/>
      <c r="U2" s="77"/>
      <c r="V2" s="77"/>
      <c r="W2" s="95"/>
      <c r="XEW2" s="72"/>
    </row>
    <row r="3" spans="2:27 16377:16377" ht="13.5" customHeight="1">
      <c r="B3" s="8" t="s">
        <v>1</v>
      </c>
      <c r="C3" s="8"/>
      <c r="D3" s="8" t="s">
        <v>2</v>
      </c>
      <c r="E3" s="8"/>
      <c r="F3" s="78"/>
      <c r="G3" s="78"/>
      <c r="H3" s="78"/>
      <c r="I3" s="78"/>
      <c r="J3" s="78"/>
      <c r="K3" s="78"/>
      <c r="L3" s="78"/>
      <c r="M3" s="78"/>
      <c r="N3" s="78"/>
      <c r="O3" s="78"/>
      <c r="P3" s="78"/>
      <c r="Q3" s="78"/>
      <c r="R3" s="78"/>
      <c r="S3" s="78"/>
      <c r="T3" s="78"/>
      <c r="U3" s="78"/>
      <c r="V3" s="78"/>
      <c r="W3" s="96"/>
      <c r="XEW3" s="72"/>
    </row>
    <row r="4" spans="2:27 16377:16377" ht="13.5" customHeight="1">
      <c r="B4" s="8" t="s">
        <v>92</v>
      </c>
      <c r="C4" s="8"/>
      <c r="D4" s="8" t="s">
        <v>93</v>
      </c>
      <c r="E4" s="8"/>
      <c r="F4" s="8"/>
      <c r="G4" s="8"/>
      <c r="H4" s="8"/>
      <c r="I4" s="8"/>
      <c r="J4" s="8"/>
      <c r="K4" s="8"/>
      <c r="L4" s="8"/>
      <c r="M4" s="8"/>
      <c r="N4" s="8"/>
      <c r="O4" s="8"/>
      <c r="P4" s="8"/>
      <c r="Q4" s="8"/>
      <c r="R4" s="8"/>
      <c r="S4" s="8"/>
      <c r="T4" s="8"/>
      <c r="U4" s="8"/>
      <c r="V4" s="8"/>
      <c r="W4" s="8"/>
      <c r="XEW4" s="72"/>
    </row>
    <row r="5" spans="2:27 16377:16377" ht="13.5" customHeight="1">
      <c r="B5" s="79" t="s">
        <v>5</v>
      </c>
      <c r="C5" s="80" t="s">
        <v>7</v>
      </c>
      <c r="D5" s="79" t="s">
        <v>8</v>
      </c>
      <c r="E5" s="79" t="s">
        <v>0</v>
      </c>
      <c r="F5" s="15" t="s">
        <v>44</v>
      </c>
      <c r="G5" s="15" t="s">
        <v>41</v>
      </c>
      <c r="H5" s="16" t="s">
        <v>38</v>
      </c>
      <c r="I5" s="16" t="s">
        <v>39</v>
      </c>
      <c r="J5" s="16" t="s">
        <v>40</v>
      </c>
      <c r="K5" s="91" t="s">
        <v>72</v>
      </c>
      <c r="L5" s="91" t="s">
        <v>94</v>
      </c>
      <c r="M5" s="92" t="e">
        <f>+#REF!</f>
        <v>#REF!</v>
      </c>
      <c r="N5" s="92" t="e">
        <f>+#REF!</f>
        <v>#REF!</v>
      </c>
      <c r="O5" s="92" t="e">
        <f>+#REF!</f>
        <v>#REF!</v>
      </c>
      <c r="P5" s="92" t="e">
        <f>+#REF!</f>
        <v>#REF!</v>
      </c>
      <c r="Q5" s="91" t="s">
        <v>95</v>
      </c>
      <c r="R5" s="15" t="s">
        <v>44</v>
      </c>
      <c r="S5" s="15" t="s">
        <v>41</v>
      </c>
      <c r="T5" s="16" t="s">
        <v>38</v>
      </c>
      <c r="U5" s="16" t="s">
        <v>39</v>
      </c>
      <c r="V5" s="16" t="s">
        <v>40</v>
      </c>
      <c r="W5" s="97" t="s">
        <v>72</v>
      </c>
      <c r="X5" s="102" t="s">
        <v>151</v>
      </c>
      <c r="Y5" s="107" t="s">
        <v>152</v>
      </c>
      <c r="Z5" s="92" t="s">
        <v>153</v>
      </c>
      <c r="AA5" s="92" t="s">
        <v>154</v>
      </c>
      <c r="XEW5" s="72"/>
    </row>
    <row r="6" spans="2:27 16377:16377" ht="13.5" customHeight="1">
      <c r="B6" s="81">
        <v>1</v>
      </c>
      <c r="C6" s="82" t="s">
        <v>96</v>
      </c>
      <c r="D6" s="83" t="s">
        <v>97</v>
      </c>
      <c r="E6" s="81">
        <v>1</v>
      </c>
      <c r="F6" s="84"/>
      <c r="G6" s="84">
        <v>1</v>
      </c>
      <c r="H6" s="84"/>
      <c r="I6" s="84"/>
      <c r="J6" s="84"/>
      <c r="K6" s="84">
        <f t="shared" ref="K6:K21" si="0">SUM(F6:J6)</f>
        <v>1</v>
      </c>
      <c r="L6" s="93" t="e">
        <f>+#REF!</f>
        <v>#REF!</v>
      </c>
      <c r="M6" s="93">
        <v>70255</v>
      </c>
      <c r="N6" s="93">
        <v>13172</v>
      </c>
      <c r="O6" s="93">
        <v>17564</v>
      </c>
      <c r="P6" s="93">
        <v>3337</v>
      </c>
      <c r="Q6" s="93" t="e">
        <f>SUM(L6:P6)</f>
        <v>#REF!</v>
      </c>
      <c r="R6" s="99" t="e">
        <f t="shared" ref="R6:R21" si="1">F6*Q6</f>
        <v>#REF!</v>
      </c>
      <c r="S6" s="99" t="e">
        <f t="shared" ref="S6:S21" si="2">+G6*Q6</f>
        <v>#REF!</v>
      </c>
      <c r="T6" s="99" t="e">
        <f t="shared" ref="T6:T21" si="3">+H6*Q6</f>
        <v>#REF!</v>
      </c>
      <c r="U6" s="99" t="e">
        <f t="shared" ref="U6:U21" si="4">+I6*Q6</f>
        <v>#REF!</v>
      </c>
      <c r="V6" s="99" t="e">
        <f t="shared" ref="V6:V21" si="5">+J6*Q6</f>
        <v>#REF!</v>
      </c>
      <c r="W6" s="100" t="e">
        <f t="shared" ref="W6:W21" si="6">SUM(R6:V6)</f>
        <v>#REF!</v>
      </c>
      <c r="X6" s="103">
        <f>+K6*M6</f>
        <v>70255</v>
      </c>
      <c r="Y6" s="103">
        <f>+K6*N6</f>
        <v>13172</v>
      </c>
      <c r="Z6" s="103">
        <f>+K6*O6</f>
        <v>17564</v>
      </c>
      <c r="AA6" s="103">
        <f>+K6*P6</f>
        <v>3337</v>
      </c>
      <c r="XEW6" s="72"/>
    </row>
    <row r="7" spans="2:27 16377:16377" ht="13.5" customHeight="1">
      <c r="B7" s="81">
        <v>2</v>
      </c>
      <c r="C7" s="82" t="s">
        <v>98</v>
      </c>
      <c r="D7" s="81" t="s">
        <v>97</v>
      </c>
      <c r="E7" s="81">
        <v>4</v>
      </c>
      <c r="F7" s="84">
        <v>2</v>
      </c>
      <c r="G7" s="84">
        <v>1</v>
      </c>
      <c r="H7" s="84"/>
      <c r="I7" s="84"/>
      <c r="J7" s="84"/>
      <c r="K7" s="84">
        <f t="shared" si="0"/>
        <v>3</v>
      </c>
      <c r="L7" s="93" t="e">
        <f>+#REF!</f>
        <v>#REF!</v>
      </c>
      <c r="M7" s="93">
        <v>351238</v>
      </c>
      <c r="N7" s="93">
        <v>65857</v>
      </c>
      <c r="O7" s="93">
        <v>87808</v>
      </c>
      <c r="P7" s="93">
        <v>16684</v>
      </c>
      <c r="Q7" s="93" t="e">
        <f t="shared" ref="Q7:Q21" si="7">SUM(L7:P7)</f>
        <v>#REF!</v>
      </c>
      <c r="R7" s="99" t="e">
        <f t="shared" si="1"/>
        <v>#REF!</v>
      </c>
      <c r="S7" s="99" t="e">
        <f t="shared" si="2"/>
        <v>#REF!</v>
      </c>
      <c r="T7" s="99" t="e">
        <f t="shared" si="3"/>
        <v>#REF!</v>
      </c>
      <c r="U7" s="99" t="e">
        <f t="shared" si="4"/>
        <v>#REF!</v>
      </c>
      <c r="V7" s="99" t="e">
        <f t="shared" si="5"/>
        <v>#REF!</v>
      </c>
      <c r="W7" s="100" t="e">
        <f t="shared" si="6"/>
        <v>#REF!</v>
      </c>
      <c r="X7" s="103">
        <f t="shared" ref="X7:X21" si="8">+K7*M7</f>
        <v>1053714</v>
      </c>
      <c r="Y7" s="103">
        <f t="shared" ref="Y7:Y21" si="9">+K7*N7</f>
        <v>197571</v>
      </c>
      <c r="Z7" s="103">
        <f t="shared" ref="Z7:Z21" si="10">+K7*O7</f>
        <v>263424</v>
      </c>
      <c r="AA7" s="103">
        <f t="shared" ref="AA7:AA21" si="11">+K7*P7</f>
        <v>50052</v>
      </c>
      <c r="XEW7" s="72"/>
    </row>
    <row r="8" spans="2:27 16377:16377" ht="13.5" customHeight="1">
      <c r="B8" s="81">
        <v>3</v>
      </c>
      <c r="C8" s="82" t="s">
        <v>99</v>
      </c>
      <c r="D8" s="83" t="s">
        <v>100</v>
      </c>
      <c r="E8" s="81">
        <v>15</v>
      </c>
      <c r="F8" s="84"/>
      <c r="G8" s="84">
        <v>5</v>
      </c>
      <c r="H8" s="84"/>
      <c r="I8" s="84"/>
      <c r="J8" s="84"/>
      <c r="K8" s="84">
        <f t="shared" si="0"/>
        <v>5</v>
      </c>
      <c r="L8" s="93" t="e">
        <f>+#REF!</f>
        <v>#REF!</v>
      </c>
      <c r="M8" s="93">
        <v>44030</v>
      </c>
      <c r="N8" s="93">
        <v>8257</v>
      </c>
      <c r="O8" s="93">
        <v>11007</v>
      </c>
      <c r="P8" s="93">
        <v>2091</v>
      </c>
      <c r="Q8" s="93" t="e">
        <f t="shared" si="7"/>
        <v>#REF!</v>
      </c>
      <c r="R8" s="99" t="e">
        <f t="shared" si="1"/>
        <v>#REF!</v>
      </c>
      <c r="S8" s="99" t="e">
        <f t="shared" si="2"/>
        <v>#REF!</v>
      </c>
      <c r="T8" s="99" t="e">
        <f t="shared" si="3"/>
        <v>#REF!</v>
      </c>
      <c r="U8" s="99" t="e">
        <f t="shared" si="4"/>
        <v>#REF!</v>
      </c>
      <c r="V8" s="99" t="e">
        <f t="shared" si="5"/>
        <v>#REF!</v>
      </c>
      <c r="W8" s="100" t="e">
        <f t="shared" si="6"/>
        <v>#REF!</v>
      </c>
      <c r="X8" s="103">
        <f t="shared" si="8"/>
        <v>220150</v>
      </c>
      <c r="Y8" s="103">
        <f t="shared" si="9"/>
        <v>41285</v>
      </c>
      <c r="Z8" s="103">
        <f t="shared" si="10"/>
        <v>55035</v>
      </c>
      <c r="AA8" s="103">
        <f t="shared" si="11"/>
        <v>10455</v>
      </c>
      <c r="XEW8" s="72"/>
    </row>
    <row r="9" spans="2:27 16377:16377" ht="13.5" customHeight="1">
      <c r="B9" s="81">
        <v>4</v>
      </c>
      <c r="C9" s="82" t="s">
        <v>101</v>
      </c>
      <c r="D9" s="83" t="s">
        <v>97</v>
      </c>
      <c r="E9" s="81">
        <v>1</v>
      </c>
      <c r="F9" s="84"/>
      <c r="G9" s="84">
        <v>1</v>
      </c>
      <c r="H9" s="84"/>
      <c r="I9" s="84"/>
      <c r="J9" s="84"/>
      <c r="K9" s="84">
        <f t="shared" si="0"/>
        <v>1</v>
      </c>
      <c r="L9" s="93" t="e">
        <f>+#REF!</f>
        <v>#REF!</v>
      </c>
      <c r="M9" s="93">
        <v>74318</v>
      </c>
      <c r="N9" s="93">
        <v>13934</v>
      </c>
      <c r="O9" s="93">
        <v>18579</v>
      </c>
      <c r="P9" s="93">
        <v>3530</v>
      </c>
      <c r="Q9" s="93" t="e">
        <f t="shared" si="7"/>
        <v>#REF!</v>
      </c>
      <c r="R9" s="99" t="e">
        <f t="shared" si="1"/>
        <v>#REF!</v>
      </c>
      <c r="S9" s="99" t="e">
        <f t="shared" si="2"/>
        <v>#REF!</v>
      </c>
      <c r="T9" s="99" t="e">
        <f t="shared" si="3"/>
        <v>#REF!</v>
      </c>
      <c r="U9" s="99" t="e">
        <f t="shared" si="4"/>
        <v>#REF!</v>
      </c>
      <c r="V9" s="99" t="e">
        <f t="shared" si="5"/>
        <v>#REF!</v>
      </c>
      <c r="W9" s="100" t="e">
        <f t="shared" si="6"/>
        <v>#REF!</v>
      </c>
      <c r="X9" s="103">
        <f t="shared" si="8"/>
        <v>74318</v>
      </c>
      <c r="Y9" s="103">
        <f t="shared" si="9"/>
        <v>13934</v>
      </c>
      <c r="Z9" s="103">
        <f t="shared" si="10"/>
        <v>18579</v>
      </c>
      <c r="AA9" s="103">
        <f t="shared" si="11"/>
        <v>3530</v>
      </c>
      <c r="XEW9" s="72"/>
    </row>
    <row r="10" spans="2:27 16377:16377" ht="13.5" customHeight="1">
      <c r="B10" s="18">
        <v>5</v>
      </c>
      <c r="C10" s="82" t="s">
        <v>102</v>
      </c>
      <c r="D10" s="18" t="s">
        <v>103</v>
      </c>
      <c r="E10" s="18">
        <v>15</v>
      </c>
      <c r="F10" s="84"/>
      <c r="G10" s="84">
        <v>1</v>
      </c>
      <c r="H10" s="84"/>
      <c r="I10" s="84"/>
      <c r="J10" s="84"/>
      <c r="K10" s="84">
        <f t="shared" si="0"/>
        <v>1</v>
      </c>
      <c r="L10" s="93" t="e">
        <f>+#REF!</f>
        <v>#REF!</v>
      </c>
      <c r="M10" s="93">
        <v>10802</v>
      </c>
      <c r="N10" s="93">
        <v>2025</v>
      </c>
      <c r="O10" s="93">
        <v>2701</v>
      </c>
      <c r="P10" s="93">
        <v>513</v>
      </c>
      <c r="Q10" s="93" t="e">
        <f t="shared" si="7"/>
        <v>#REF!</v>
      </c>
      <c r="R10" s="99" t="e">
        <f t="shared" si="1"/>
        <v>#REF!</v>
      </c>
      <c r="S10" s="99" t="e">
        <f t="shared" si="2"/>
        <v>#REF!</v>
      </c>
      <c r="T10" s="99" t="e">
        <f t="shared" si="3"/>
        <v>#REF!</v>
      </c>
      <c r="U10" s="99" t="e">
        <f t="shared" si="4"/>
        <v>#REF!</v>
      </c>
      <c r="V10" s="99" t="e">
        <f t="shared" si="5"/>
        <v>#REF!</v>
      </c>
      <c r="W10" s="101" t="e">
        <f t="shared" si="6"/>
        <v>#REF!</v>
      </c>
      <c r="X10" s="103">
        <f t="shared" si="8"/>
        <v>10802</v>
      </c>
      <c r="Y10" s="103">
        <f t="shared" si="9"/>
        <v>2025</v>
      </c>
      <c r="Z10" s="103">
        <f t="shared" si="10"/>
        <v>2701</v>
      </c>
      <c r="AA10" s="103">
        <f t="shared" si="11"/>
        <v>513</v>
      </c>
    </row>
    <row r="11" spans="2:27 16377:16377" ht="13.5" customHeight="1">
      <c r="B11" s="18">
        <v>6</v>
      </c>
      <c r="C11" s="82" t="s">
        <v>104</v>
      </c>
      <c r="D11" s="18" t="s">
        <v>97</v>
      </c>
      <c r="E11" s="18">
        <v>1</v>
      </c>
      <c r="F11" s="84"/>
      <c r="G11" s="84">
        <v>1</v>
      </c>
      <c r="H11" s="84"/>
      <c r="I11" s="84"/>
      <c r="J11" s="84"/>
      <c r="K11" s="84">
        <f t="shared" si="0"/>
        <v>1</v>
      </c>
      <c r="L11" s="93" t="e">
        <f>+#REF!</f>
        <v>#REF!</v>
      </c>
      <c r="M11" s="93">
        <v>137577</v>
      </c>
      <c r="N11" s="93">
        <v>25796</v>
      </c>
      <c r="O11" s="93">
        <v>34395</v>
      </c>
      <c r="P11" s="93">
        <v>6536</v>
      </c>
      <c r="Q11" s="93" t="e">
        <f t="shared" si="7"/>
        <v>#REF!</v>
      </c>
      <c r="R11" s="99" t="e">
        <f t="shared" si="1"/>
        <v>#REF!</v>
      </c>
      <c r="S11" s="99" t="e">
        <f t="shared" si="2"/>
        <v>#REF!</v>
      </c>
      <c r="T11" s="99" t="e">
        <f t="shared" si="3"/>
        <v>#REF!</v>
      </c>
      <c r="U11" s="99" t="e">
        <f t="shared" si="4"/>
        <v>#REF!</v>
      </c>
      <c r="V11" s="99" t="e">
        <f t="shared" si="5"/>
        <v>#REF!</v>
      </c>
      <c r="W11" s="101" t="e">
        <f t="shared" si="6"/>
        <v>#REF!</v>
      </c>
      <c r="X11" s="103">
        <f t="shared" si="8"/>
        <v>137577</v>
      </c>
      <c r="Y11" s="103">
        <f t="shared" si="9"/>
        <v>25796</v>
      </c>
      <c r="Z11" s="103">
        <f t="shared" si="10"/>
        <v>34395</v>
      </c>
      <c r="AA11" s="103">
        <f t="shared" si="11"/>
        <v>6536</v>
      </c>
    </row>
    <row r="12" spans="2:27 16377:16377" ht="13.5" customHeight="1">
      <c r="B12" s="81">
        <v>7</v>
      </c>
      <c r="C12" s="82" t="s">
        <v>105</v>
      </c>
      <c r="D12" s="81" t="s">
        <v>103</v>
      </c>
      <c r="E12" s="81">
        <v>5</v>
      </c>
      <c r="F12" s="84"/>
      <c r="G12" s="84">
        <v>3</v>
      </c>
      <c r="H12" s="84"/>
      <c r="I12" s="84"/>
      <c r="J12" s="84"/>
      <c r="K12" s="84">
        <f t="shared" si="0"/>
        <v>3</v>
      </c>
      <c r="L12" s="93" t="e">
        <f>+#REF!</f>
        <v>#REF!</v>
      </c>
      <c r="M12" s="93">
        <v>42607</v>
      </c>
      <c r="N12" s="93">
        <v>7989</v>
      </c>
      <c r="O12" s="93">
        <v>10652</v>
      </c>
      <c r="P12" s="93">
        <v>2023</v>
      </c>
      <c r="Q12" s="93" t="e">
        <f t="shared" si="7"/>
        <v>#REF!</v>
      </c>
      <c r="R12" s="99" t="e">
        <f t="shared" si="1"/>
        <v>#REF!</v>
      </c>
      <c r="S12" s="99" t="e">
        <f t="shared" si="2"/>
        <v>#REF!</v>
      </c>
      <c r="T12" s="99" t="e">
        <f t="shared" si="3"/>
        <v>#REF!</v>
      </c>
      <c r="U12" s="99" t="e">
        <f t="shared" si="4"/>
        <v>#REF!</v>
      </c>
      <c r="V12" s="99" t="e">
        <f t="shared" si="5"/>
        <v>#REF!</v>
      </c>
      <c r="W12" s="100" t="e">
        <f t="shared" si="6"/>
        <v>#REF!</v>
      </c>
      <c r="X12" s="103">
        <f t="shared" si="8"/>
        <v>127821</v>
      </c>
      <c r="Y12" s="103">
        <f t="shared" si="9"/>
        <v>23967</v>
      </c>
      <c r="Z12" s="103">
        <f t="shared" si="10"/>
        <v>31956</v>
      </c>
      <c r="AA12" s="103">
        <f t="shared" si="11"/>
        <v>6069</v>
      </c>
      <c r="XEW12" s="72"/>
    </row>
    <row r="13" spans="2:27 16377:16377" ht="13.5" customHeight="1">
      <c r="B13" s="81">
        <v>8</v>
      </c>
      <c r="C13" s="82" t="s">
        <v>106</v>
      </c>
      <c r="D13" s="81" t="s">
        <v>103</v>
      </c>
      <c r="E13" s="81">
        <v>5</v>
      </c>
      <c r="F13" s="84"/>
      <c r="G13" s="84">
        <v>2</v>
      </c>
      <c r="H13" s="84"/>
      <c r="I13" s="84"/>
      <c r="J13" s="84"/>
      <c r="K13" s="84">
        <f t="shared" si="0"/>
        <v>2</v>
      </c>
      <c r="L13" s="93" t="e">
        <f>+#REF!</f>
        <v>#REF!</v>
      </c>
      <c r="M13" s="93">
        <v>40249</v>
      </c>
      <c r="N13" s="93">
        <v>7547</v>
      </c>
      <c r="O13" s="93">
        <v>10063</v>
      </c>
      <c r="P13" s="93">
        <v>1912</v>
      </c>
      <c r="Q13" s="93" t="e">
        <f t="shared" si="7"/>
        <v>#REF!</v>
      </c>
      <c r="R13" s="99" t="e">
        <f t="shared" si="1"/>
        <v>#REF!</v>
      </c>
      <c r="S13" s="99" t="e">
        <f t="shared" si="2"/>
        <v>#REF!</v>
      </c>
      <c r="T13" s="99" t="e">
        <f t="shared" si="3"/>
        <v>#REF!</v>
      </c>
      <c r="U13" s="99" t="e">
        <f t="shared" si="4"/>
        <v>#REF!</v>
      </c>
      <c r="V13" s="99" t="e">
        <f t="shared" si="5"/>
        <v>#REF!</v>
      </c>
      <c r="W13" s="100" t="e">
        <f t="shared" si="6"/>
        <v>#REF!</v>
      </c>
      <c r="X13" s="103">
        <f t="shared" si="8"/>
        <v>80498</v>
      </c>
      <c r="Y13" s="103">
        <f t="shared" si="9"/>
        <v>15094</v>
      </c>
      <c r="Z13" s="103">
        <f t="shared" si="10"/>
        <v>20126</v>
      </c>
      <c r="AA13" s="103">
        <f t="shared" si="11"/>
        <v>3824</v>
      </c>
      <c r="XEW13" s="72"/>
    </row>
    <row r="14" spans="2:27 16377:16377" ht="13.5" customHeight="1">
      <c r="B14" s="81">
        <v>9</v>
      </c>
      <c r="C14" s="82" t="s">
        <v>107</v>
      </c>
      <c r="D14" s="83" t="s">
        <v>97</v>
      </c>
      <c r="E14" s="81">
        <v>3</v>
      </c>
      <c r="F14" s="84">
        <v>2</v>
      </c>
      <c r="G14" s="84">
        <v>1</v>
      </c>
      <c r="H14" s="84"/>
      <c r="I14" s="84"/>
      <c r="J14" s="84"/>
      <c r="K14" s="84">
        <f t="shared" si="0"/>
        <v>3</v>
      </c>
      <c r="L14" s="93" t="e">
        <f>+#REF!</f>
        <v>#REF!</v>
      </c>
      <c r="M14" s="93">
        <v>122007</v>
      </c>
      <c r="N14" s="93">
        <v>22876</v>
      </c>
      <c r="O14" s="93">
        <v>30502</v>
      </c>
      <c r="P14" s="93">
        <v>5794</v>
      </c>
      <c r="Q14" s="93" t="e">
        <f t="shared" si="7"/>
        <v>#REF!</v>
      </c>
      <c r="R14" s="99" t="e">
        <f t="shared" si="1"/>
        <v>#REF!</v>
      </c>
      <c r="S14" s="99" t="e">
        <f t="shared" si="2"/>
        <v>#REF!</v>
      </c>
      <c r="T14" s="99" t="e">
        <f t="shared" si="3"/>
        <v>#REF!</v>
      </c>
      <c r="U14" s="99" t="e">
        <f t="shared" si="4"/>
        <v>#REF!</v>
      </c>
      <c r="V14" s="99" t="e">
        <f t="shared" si="5"/>
        <v>#REF!</v>
      </c>
      <c r="W14" s="100" t="e">
        <f t="shared" si="6"/>
        <v>#REF!</v>
      </c>
      <c r="X14" s="103">
        <f t="shared" si="8"/>
        <v>366021</v>
      </c>
      <c r="Y14" s="103">
        <f t="shared" si="9"/>
        <v>68628</v>
      </c>
      <c r="Z14" s="103">
        <f t="shared" si="10"/>
        <v>91506</v>
      </c>
      <c r="AA14" s="103">
        <f t="shared" si="11"/>
        <v>17382</v>
      </c>
      <c r="XEW14" s="72"/>
    </row>
    <row r="15" spans="2:27 16377:16377" ht="13.5" customHeight="1">
      <c r="B15" s="81">
        <v>10</v>
      </c>
      <c r="C15" s="82" t="s">
        <v>108</v>
      </c>
      <c r="D15" s="81" t="s">
        <v>97</v>
      </c>
      <c r="E15" s="81">
        <v>1</v>
      </c>
      <c r="F15" s="84"/>
      <c r="G15" s="84">
        <v>1</v>
      </c>
      <c r="H15" s="84"/>
      <c r="I15" s="84"/>
      <c r="J15" s="84"/>
      <c r="K15" s="84">
        <f t="shared" si="0"/>
        <v>1</v>
      </c>
      <c r="L15" s="93" t="e">
        <f>+#REF!</f>
        <v>#REF!</v>
      </c>
      <c r="M15" s="93">
        <v>187639</v>
      </c>
      <c r="N15" s="93">
        <v>35182</v>
      </c>
      <c r="O15" s="93">
        <v>46910</v>
      </c>
      <c r="P15" s="93">
        <v>8913</v>
      </c>
      <c r="Q15" s="93" t="e">
        <f t="shared" si="7"/>
        <v>#REF!</v>
      </c>
      <c r="R15" s="99" t="e">
        <f t="shared" si="1"/>
        <v>#REF!</v>
      </c>
      <c r="S15" s="99" t="e">
        <f t="shared" si="2"/>
        <v>#REF!</v>
      </c>
      <c r="T15" s="99" t="e">
        <f t="shared" si="3"/>
        <v>#REF!</v>
      </c>
      <c r="U15" s="99" t="e">
        <f t="shared" si="4"/>
        <v>#REF!</v>
      </c>
      <c r="V15" s="99" t="e">
        <f t="shared" si="5"/>
        <v>#REF!</v>
      </c>
      <c r="W15" s="100" t="e">
        <f t="shared" si="6"/>
        <v>#REF!</v>
      </c>
      <c r="X15" s="103">
        <f t="shared" si="8"/>
        <v>187639</v>
      </c>
      <c r="Y15" s="103">
        <f t="shared" si="9"/>
        <v>35182</v>
      </c>
      <c r="Z15" s="103">
        <f t="shared" si="10"/>
        <v>46910</v>
      </c>
      <c r="AA15" s="103">
        <f t="shared" si="11"/>
        <v>8913</v>
      </c>
      <c r="XEW15" s="72"/>
    </row>
    <row r="16" spans="2:27 16377:16377" ht="13.5" customHeight="1">
      <c r="B16" s="81">
        <v>11</v>
      </c>
      <c r="C16" s="82" t="s">
        <v>109</v>
      </c>
      <c r="D16" s="83" t="s">
        <v>103</v>
      </c>
      <c r="E16" s="81">
        <v>30</v>
      </c>
      <c r="F16" s="84">
        <v>12</v>
      </c>
      <c r="G16" s="84">
        <v>4</v>
      </c>
      <c r="H16" s="84"/>
      <c r="I16" s="84"/>
      <c r="J16" s="84"/>
      <c r="K16" s="84">
        <f t="shared" si="0"/>
        <v>16</v>
      </c>
      <c r="L16" s="93" t="e">
        <f>+#REF!</f>
        <v>#REF!</v>
      </c>
      <c r="M16" s="93">
        <v>16115</v>
      </c>
      <c r="N16" s="93">
        <v>3021</v>
      </c>
      <c r="O16" s="93">
        <v>4029</v>
      </c>
      <c r="P16" s="93">
        <v>766</v>
      </c>
      <c r="Q16" s="93" t="e">
        <f t="shared" si="7"/>
        <v>#REF!</v>
      </c>
      <c r="R16" s="99" t="e">
        <f t="shared" si="1"/>
        <v>#REF!</v>
      </c>
      <c r="S16" s="99" t="e">
        <f t="shared" si="2"/>
        <v>#REF!</v>
      </c>
      <c r="T16" s="99" t="e">
        <f t="shared" si="3"/>
        <v>#REF!</v>
      </c>
      <c r="U16" s="99" t="e">
        <f t="shared" si="4"/>
        <v>#REF!</v>
      </c>
      <c r="V16" s="99" t="e">
        <f t="shared" si="5"/>
        <v>#REF!</v>
      </c>
      <c r="W16" s="100" t="e">
        <f t="shared" si="6"/>
        <v>#REF!</v>
      </c>
      <c r="X16" s="103">
        <f t="shared" si="8"/>
        <v>257840</v>
      </c>
      <c r="Y16" s="103">
        <f t="shared" si="9"/>
        <v>48336</v>
      </c>
      <c r="Z16" s="103">
        <f t="shared" si="10"/>
        <v>64464</v>
      </c>
      <c r="AA16" s="103">
        <f t="shared" si="11"/>
        <v>12256</v>
      </c>
      <c r="XEW16" s="72"/>
    </row>
    <row r="17" spans="2:31" s="72" customFormat="1" ht="13.5" customHeight="1">
      <c r="B17" s="81">
        <v>12</v>
      </c>
      <c r="C17" s="82" t="s">
        <v>110</v>
      </c>
      <c r="D17" s="83" t="s">
        <v>97</v>
      </c>
      <c r="E17" s="81">
        <v>3</v>
      </c>
      <c r="F17" s="84">
        <v>2</v>
      </c>
      <c r="G17" s="84">
        <v>1</v>
      </c>
      <c r="H17" s="84"/>
      <c r="I17" s="84"/>
      <c r="J17" s="84"/>
      <c r="K17" s="84">
        <f t="shared" si="0"/>
        <v>3</v>
      </c>
      <c r="L17" s="93" t="e">
        <f>+#REF!</f>
        <v>#REF!</v>
      </c>
      <c r="M17" s="93">
        <v>173716</v>
      </c>
      <c r="N17" s="93">
        <v>32572</v>
      </c>
      <c r="O17" s="93">
        <v>43429</v>
      </c>
      <c r="P17" s="93">
        <v>8252</v>
      </c>
      <c r="Q17" s="93" t="e">
        <f t="shared" si="7"/>
        <v>#REF!</v>
      </c>
      <c r="R17" s="99" t="e">
        <f t="shared" si="1"/>
        <v>#REF!</v>
      </c>
      <c r="S17" s="99" t="e">
        <f t="shared" si="2"/>
        <v>#REF!</v>
      </c>
      <c r="T17" s="99" t="e">
        <f t="shared" si="3"/>
        <v>#REF!</v>
      </c>
      <c r="U17" s="99" t="e">
        <f t="shared" si="4"/>
        <v>#REF!</v>
      </c>
      <c r="V17" s="99" t="e">
        <f t="shared" si="5"/>
        <v>#REF!</v>
      </c>
      <c r="W17" s="100" t="e">
        <f t="shared" si="6"/>
        <v>#REF!</v>
      </c>
      <c r="X17" s="103">
        <f t="shared" si="8"/>
        <v>521148</v>
      </c>
      <c r="Y17" s="103">
        <f t="shared" si="9"/>
        <v>97716</v>
      </c>
      <c r="Z17" s="103">
        <f t="shared" si="10"/>
        <v>130287</v>
      </c>
      <c r="AA17" s="103">
        <f t="shared" si="11"/>
        <v>24756</v>
      </c>
    </row>
    <row r="18" spans="2:31" s="72" customFormat="1" ht="13.5" customHeight="1">
      <c r="B18" s="81">
        <v>13</v>
      </c>
      <c r="C18" s="82" t="s">
        <v>111</v>
      </c>
      <c r="D18" s="83" t="s">
        <v>97</v>
      </c>
      <c r="E18" s="81">
        <v>2</v>
      </c>
      <c r="F18" s="84">
        <v>1</v>
      </c>
      <c r="G18" s="84">
        <v>1</v>
      </c>
      <c r="H18" s="84"/>
      <c r="I18" s="84"/>
      <c r="J18" s="84"/>
      <c r="K18" s="84">
        <f t="shared" si="0"/>
        <v>2</v>
      </c>
      <c r="L18" s="93" t="e">
        <f>+#REF!</f>
        <v>#REF!</v>
      </c>
      <c r="M18" s="93">
        <v>195652</v>
      </c>
      <c r="N18" s="93">
        <v>36686</v>
      </c>
      <c r="O18" s="93">
        <v>48913</v>
      </c>
      <c r="P18" s="93">
        <v>9293</v>
      </c>
      <c r="Q18" s="93" t="e">
        <f t="shared" si="7"/>
        <v>#REF!</v>
      </c>
      <c r="R18" s="99" t="e">
        <f t="shared" si="1"/>
        <v>#REF!</v>
      </c>
      <c r="S18" s="99" t="e">
        <f t="shared" si="2"/>
        <v>#REF!</v>
      </c>
      <c r="T18" s="99" t="e">
        <f t="shared" si="3"/>
        <v>#REF!</v>
      </c>
      <c r="U18" s="99" t="e">
        <f t="shared" si="4"/>
        <v>#REF!</v>
      </c>
      <c r="V18" s="99" t="e">
        <f t="shared" si="5"/>
        <v>#REF!</v>
      </c>
      <c r="W18" s="100" t="e">
        <f t="shared" si="6"/>
        <v>#REF!</v>
      </c>
      <c r="X18" s="103">
        <f t="shared" si="8"/>
        <v>391304</v>
      </c>
      <c r="Y18" s="103">
        <f t="shared" si="9"/>
        <v>73372</v>
      </c>
      <c r="Z18" s="103">
        <f t="shared" si="10"/>
        <v>97826</v>
      </c>
      <c r="AA18" s="103">
        <f t="shared" si="11"/>
        <v>18586</v>
      </c>
    </row>
    <row r="19" spans="2:31" s="72" customFormat="1" ht="13.5" customHeight="1">
      <c r="B19" s="81">
        <v>14</v>
      </c>
      <c r="C19" s="82" t="s">
        <v>112</v>
      </c>
      <c r="D19" s="83" t="s">
        <v>97</v>
      </c>
      <c r="E19" s="81">
        <v>1</v>
      </c>
      <c r="F19" s="84"/>
      <c r="G19" s="84">
        <v>1</v>
      </c>
      <c r="H19" s="84"/>
      <c r="I19" s="84"/>
      <c r="J19" s="84"/>
      <c r="K19" s="84">
        <f t="shared" si="0"/>
        <v>1</v>
      </c>
      <c r="L19" s="93" t="e">
        <f>+#REF!</f>
        <v>#REF!</v>
      </c>
      <c r="M19" s="93">
        <v>141693</v>
      </c>
      <c r="N19" s="93">
        <v>26568</v>
      </c>
      <c r="O19" s="93">
        <v>35423</v>
      </c>
      <c r="P19" s="93">
        <v>6730</v>
      </c>
      <c r="Q19" s="93" t="e">
        <f t="shared" si="7"/>
        <v>#REF!</v>
      </c>
      <c r="R19" s="99" t="e">
        <f t="shared" si="1"/>
        <v>#REF!</v>
      </c>
      <c r="S19" s="99" t="e">
        <f t="shared" si="2"/>
        <v>#REF!</v>
      </c>
      <c r="T19" s="99" t="e">
        <f t="shared" si="3"/>
        <v>#REF!</v>
      </c>
      <c r="U19" s="99" t="e">
        <f t="shared" si="4"/>
        <v>#REF!</v>
      </c>
      <c r="V19" s="99" t="e">
        <f t="shared" si="5"/>
        <v>#REF!</v>
      </c>
      <c r="W19" s="100" t="e">
        <f t="shared" si="6"/>
        <v>#REF!</v>
      </c>
      <c r="X19" s="103">
        <f t="shared" si="8"/>
        <v>141693</v>
      </c>
      <c r="Y19" s="103">
        <f t="shared" si="9"/>
        <v>26568</v>
      </c>
      <c r="Z19" s="103">
        <f t="shared" si="10"/>
        <v>35423</v>
      </c>
      <c r="AA19" s="103">
        <f t="shared" si="11"/>
        <v>6730</v>
      </c>
    </row>
    <row r="20" spans="2:31" s="72" customFormat="1" ht="13.5" customHeight="1">
      <c r="B20" s="81">
        <v>15</v>
      </c>
      <c r="C20" s="82" t="s">
        <v>113</v>
      </c>
      <c r="D20" s="83" t="s">
        <v>97</v>
      </c>
      <c r="E20" s="81">
        <v>5</v>
      </c>
      <c r="F20" s="84">
        <v>4</v>
      </c>
      <c r="G20" s="84">
        <v>1</v>
      </c>
      <c r="H20" s="84"/>
      <c r="I20" s="84"/>
      <c r="J20" s="84"/>
      <c r="K20" s="84">
        <f t="shared" si="0"/>
        <v>5</v>
      </c>
      <c r="L20" s="93" t="e">
        <f>+#REF!</f>
        <v>#REF!</v>
      </c>
      <c r="M20" s="93">
        <v>89861</v>
      </c>
      <c r="N20" s="93">
        <v>16849</v>
      </c>
      <c r="O20" s="93">
        <v>22465</v>
      </c>
      <c r="P20" s="93">
        <v>4268</v>
      </c>
      <c r="Q20" s="93" t="e">
        <f t="shared" si="7"/>
        <v>#REF!</v>
      </c>
      <c r="R20" s="99" t="e">
        <f t="shared" si="1"/>
        <v>#REF!</v>
      </c>
      <c r="S20" s="99" t="e">
        <f t="shared" si="2"/>
        <v>#REF!</v>
      </c>
      <c r="T20" s="99" t="e">
        <f t="shared" si="3"/>
        <v>#REF!</v>
      </c>
      <c r="U20" s="99" t="e">
        <f t="shared" si="4"/>
        <v>#REF!</v>
      </c>
      <c r="V20" s="99" t="e">
        <f t="shared" si="5"/>
        <v>#REF!</v>
      </c>
      <c r="W20" s="100" t="e">
        <f t="shared" si="6"/>
        <v>#REF!</v>
      </c>
      <c r="X20" s="103">
        <f t="shared" si="8"/>
        <v>449305</v>
      </c>
      <c r="Y20" s="103">
        <f t="shared" si="9"/>
        <v>84245</v>
      </c>
      <c r="Z20" s="103">
        <f t="shared" si="10"/>
        <v>112325</v>
      </c>
      <c r="AA20" s="103">
        <f t="shared" si="11"/>
        <v>21340</v>
      </c>
    </row>
    <row r="21" spans="2:31" s="72" customFormat="1" ht="13.5" customHeight="1">
      <c r="B21" s="81">
        <v>16</v>
      </c>
      <c r="C21" s="85" t="s">
        <v>114</v>
      </c>
      <c r="D21" s="83" t="s">
        <v>97</v>
      </c>
      <c r="E21" s="81">
        <v>2</v>
      </c>
      <c r="F21" s="84">
        <v>1</v>
      </c>
      <c r="G21" s="84">
        <v>1</v>
      </c>
      <c r="H21" s="84"/>
      <c r="I21" s="84"/>
      <c r="J21" s="84"/>
      <c r="K21" s="84">
        <f t="shared" si="0"/>
        <v>2</v>
      </c>
      <c r="L21" s="93" t="e">
        <f>+#REF!</f>
        <v>#REF!</v>
      </c>
      <c r="M21" s="93">
        <v>128000</v>
      </c>
      <c r="N21" s="93">
        <v>24000</v>
      </c>
      <c r="O21" s="93">
        <v>32000</v>
      </c>
      <c r="P21" s="93">
        <v>6080</v>
      </c>
      <c r="Q21" s="93" t="e">
        <f t="shared" si="7"/>
        <v>#REF!</v>
      </c>
      <c r="R21" s="99" t="e">
        <f t="shared" si="1"/>
        <v>#REF!</v>
      </c>
      <c r="S21" s="99" t="e">
        <f t="shared" si="2"/>
        <v>#REF!</v>
      </c>
      <c r="T21" s="99" t="e">
        <f t="shared" si="3"/>
        <v>#REF!</v>
      </c>
      <c r="U21" s="99" t="e">
        <f t="shared" si="4"/>
        <v>#REF!</v>
      </c>
      <c r="V21" s="99" t="e">
        <f t="shared" si="5"/>
        <v>#REF!</v>
      </c>
      <c r="W21" s="100" t="e">
        <f t="shared" si="6"/>
        <v>#REF!</v>
      </c>
      <c r="X21" s="103">
        <f t="shared" si="8"/>
        <v>256000</v>
      </c>
      <c r="Y21" s="103">
        <f t="shared" si="9"/>
        <v>48000</v>
      </c>
      <c r="Z21" s="103">
        <f t="shared" si="10"/>
        <v>64000</v>
      </c>
      <c r="AA21" s="103">
        <f t="shared" si="11"/>
        <v>12160</v>
      </c>
    </row>
    <row r="22" spans="2:31" s="72" customFormat="1" ht="13.5" customHeight="1">
      <c r="B22" s="86"/>
      <c r="C22" s="86"/>
      <c r="D22" s="86"/>
      <c r="E22" s="86"/>
      <c r="F22" s="87">
        <f t="shared" ref="F22:AB22" si="12">SUM(F6:F21)</f>
        <v>24</v>
      </c>
      <c r="G22" s="87">
        <f t="shared" si="12"/>
        <v>26</v>
      </c>
      <c r="H22" s="87">
        <f t="shared" si="12"/>
        <v>0</v>
      </c>
      <c r="I22" s="87">
        <f t="shared" si="12"/>
        <v>0</v>
      </c>
      <c r="J22" s="87">
        <f t="shared" si="12"/>
        <v>0</v>
      </c>
      <c r="K22" s="87">
        <f t="shared" si="12"/>
        <v>50</v>
      </c>
      <c r="L22" s="94" t="e">
        <f t="shared" si="12"/>
        <v>#REF!</v>
      </c>
      <c r="M22" s="94">
        <f t="shared" si="12"/>
        <v>1825759</v>
      </c>
      <c r="N22" s="94">
        <f t="shared" si="12"/>
        <v>342331</v>
      </c>
      <c r="O22" s="94">
        <f t="shared" si="12"/>
        <v>456440</v>
      </c>
      <c r="P22" s="94">
        <f t="shared" si="12"/>
        <v>86722</v>
      </c>
      <c r="Q22" s="94" t="e">
        <f t="shared" si="12"/>
        <v>#REF!</v>
      </c>
      <c r="R22" s="94" t="e">
        <f t="shared" si="12"/>
        <v>#REF!</v>
      </c>
      <c r="S22" s="94" t="e">
        <f t="shared" si="12"/>
        <v>#REF!</v>
      </c>
      <c r="T22" s="94" t="e">
        <f t="shared" si="12"/>
        <v>#REF!</v>
      </c>
      <c r="U22" s="94" t="e">
        <f t="shared" si="12"/>
        <v>#REF!</v>
      </c>
      <c r="V22" s="94" t="e">
        <f t="shared" si="12"/>
        <v>#REF!</v>
      </c>
      <c r="W22" s="94" t="e">
        <f t="shared" si="12"/>
        <v>#REF!</v>
      </c>
      <c r="X22" s="104">
        <f t="shared" si="12"/>
        <v>4346085</v>
      </c>
      <c r="Y22" s="104">
        <f t="shared" si="12"/>
        <v>814891</v>
      </c>
      <c r="Z22" s="104">
        <f t="shared" si="12"/>
        <v>1086521</v>
      </c>
      <c r="AA22" s="104">
        <f t="shared" si="12"/>
        <v>206439</v>
      </c>
      <c r="AB22" s="104">
        <f t="shared" si="12"/>
        <v>0</v>
      </c>
      <c r="AC22" s="98"/>
      <c r="AD22" s="98"/>
      <c r="AE22" s="98"/>
    </row>
    <row r="23" spans="2:31" s="72" customFormat="1" ht="13.5" customHeight="1">
      <c r="B23" s="73"/>
      <c r="C23" s="73"/>
      <c r="E23" s="73"/>
      <c r="F23" s="73"/>
      <c r="G23" s="73"/>
      <c r="H23" s="73"/>
      <c r="I23" s="73"/>
      <c r="J23" s="73"/>
      <c r="K23" s="73"/>
      <c r="R23" s="73"/>
      <c r="S23" s="73"/>
      <c r="T23" s="73"/>
      <c r="U23" s="73"/>
      <c r="V23" s="73"/>
      <c r="W23" s="74"/>
      <c r="X23" s="105">
        <v>4346085</v>
      </c>
      <c r="Y23" s="105">
        <v>814891</v>
      </c>
      <c r="Z23" s="105">
        <v>1086521</v>
      </c>
      <c r="AA23" s="105">
        <v>206439</v>
      </c>
    </row>
    <row r="24" spans="2:31" s="72" customFormat="1" ht="13.5" customHeight="1">
      <c r="B24" s="35" t="s">
        <v>115</v>
      </c>
      <c r="C24" s="35"/>
      <c r="D24" s="35"/>
      <c r="E24" s="35"/>
      <c r="F24" s="35"/>
      <c r="G24" s="35"/>
      <c r="H24" s="35"/>
      <c r="I24" s="35"/>
      <c r="J24" s="35"/>
      <c r="K24" s="35"/>
      <c r="L24" s="35"/>
      <c r="M24" s="35"/>
      <c r="N24" s="35"/>
      <c r="O24" s="35"/>
      <c r="P24" s="35"/>
      <c r="Q24" s="35"/>
      <c r="R24" s="35"/>
      <c r="S24" s="35"/>
      <c r="T24" s="35"/>
      <c r="U24" s="35"/>
      <c r="V24" s="35"/>
      <c r="W24" s="35"/>
    </row>
    <row r="25" spans="2:31" s="72" customFormat="1" ht="13.5" customHeight="1">
      <c r="B25" s="8" t="s">
        <v>1</v>
      </c>
      <c r="C25" s="8"/>
      <c r="D25" s="8" t="s">
        <v>2</v>
      </c>
      <c r="E25" s="8"/>
      <c r="F25" s="8"/>
      <c r="G25" s="8"/>
      <c r="H25" s="8"/>
      <c r="I25" s="8"/>
      <c r="J25" s="8"/>
      <c r="K25" s="8"/>
      <c r="L25" s="8"/>
      <c r="M25" s="8"/>
      <c r="N25" s="8"/>
      <c r="O25" s="8"/>
      <c r="P25" s="8"/>
      <c r="Q25" s="8"/>
      <c r="R25" s="8"/>
      <c r="S25" s="8"/>
      <c r="T25" s="8"/>
      <c r="U25" s="8"/>
      <c r="V25" s="8"/>
      <c r="W25" s="8"/>
    </row>
    <row r="26" spans="2:31" s="72" customFormat="1" ht="13.5" customHeight="1">
      <c r="B26" s="8" t="s">
        <v>92</v>
      </c>
      <c r="C26" s="8"/>
      <c r="D26" s="8" t="s">
        <v>93</v>
      </c>
      <c r="E26" s="8"/>
      <c r="F26" s="8"/>
      <c r="G26" s="8"/>
      <c r="H26" s="8"/>
      <c r="I26" s="8"/>
      <c r="J26" s="8"/>
      <c r="K26" s="8"/>
      <c r="L26" s="8"/>
      <c r="M26" s="8"/>
      <c r="N26" s="8"/>
      <c r="O26" s="8"/>
      <c r="P26" s="8"/>
      <c r="Q26" s="8"/>
      <c r="R26" s="8"/>
      <c r="S26" s="8"/>
      <c r="T26" s="8"/>
      <c r="U26" s="8"/>
      <c r="V26" s="8"/>
      <c r="W26" s="8"/>
    </row>
    <row r="27" spans="2:31" s="72" customFormat="1" ht="13.5" customHeight="1">
      <c r="B27" s="88" t="s">
        <v>5</v>
      </c>
      <c r="C27" s="88" t="s">
        <v>7</v>
      </c>
      <c r="D27" s="88" t="s">
        <v>8</v>
      </c>
      <c r="E27" s="88" t="s">
        <v>0</v>
      </c>
      <c r="F27" s="15" t="s">
        <v>44</v>
      </c>
      <c r="G27" s="16" t="s">
        <v>41</v>
      </c>
      <c r="H27" s="16" t="s">
        <v>38</v>
      </c>
      <c r="I27" s="16" t="s">
        <v>39</v>
      </c>
      <c r="J27" s="16" t="s">
        <v>40</v>
      </c>
      <c r="K27" s="91" t="s">
        <v>72</v>
      </c>
      <c r="L27" s="91" t="s">
        <v>94</v>
      </c>
      <c r="M27" s="92" t="e">
        <f>+#REF!</f>
        <v>#REF!</v>
      </c>
      <c r="N27" s="92" t="e">
        <f>+#REF!</f>
        <v>#REF!</v>
      </c>
      <c r="O27" s="92" t="e">
        <f>+#REF!</f>
        <v>#REF!</v>
      </c>
      <c r="P27" s="92" t="e">
        <f>+#REF!</f>
        <v>#REF!</v>
      </c>
      <c r="Q27" s="91" t="s">
        <v>95</v>
      </c>
      <c r="R27" s="15" t="s">
        <v>44</v>
      </c>
      <c r="S27" s="15" t="s">
        <v>41</v>
      </c>
      <c r="T27" s="16" t="s">
        <v>38</v>
      </c>
      <c r="U27" s="16" t="s">
        <v>39</v>
      </c>
      <c r="V27" s="16" t="s">
        <v>40</v>
      </c>
      <c r="W27" s="97" t="s">
        <v>72</v>
      </c>
      <c r="X27" s="102" t="s">
        <v>151</v>
      </c>
      <c r="Y27" s="107" t="s">
        <v>152</v>
      </c>
      <c r="Z27" s="92" t="s">
        <v>153</v>
      </c>
      <c r="AA27" s="92" t="s">
        <v>154</v>
      </c>
    </row>
    <row r="28" spans="2:31" s="72" customFormat="1" ht="13.5" customHeight="1">
      <c r="B28" s="81">
        <v>1</v>
      </c>
      <c r="C28" s="85" t="s">
        <v>96</v>
      </c>
      <c r="D28" s="83" t="s">
        <v>97</v>
      </c>
      <c r="E28" s="81">
        <v>2</v>
      </c>
      <c r="F28" s="84"/>
      <c r="G28" s="84">
        <v>1</v>
      </c>
      <c r="H28" s="84"/>
      <c r="I28" s="84"/>
      <c r="J28" s="84">
        <v>1</v>
      </c>
      <c r="K28" s="84">
        <f t="shared" ref="K28:K63" si="13">SUM(F28:J28)</f>
        <v>2</v>
      </c>
      <c r="L28" s="93" t="e">
        <f>+#REF!</f>
        <v>#REF!</v>
      </c>
      <c r="M28" s="93">
        <v>70255</v>
      </c>
      <c r="N28" s="93">
        <v>13172</v>
      </c>
      <c r="O28" s="93">
        <v>17564</v>
      </c>
      <c r="P28" s="93">
        <v>3337</v>
      </c>
      <c r="Q28" s="93" t="e">
        <f t="shared" ref="Q28:Q63" si="14">SUM(L28:P28)</f>
        <v>#REF!</v>
      </c>
      <c r="R28" s="99" t="e">
        <f t="shared" ref="R28:R63" si="15">F28*Q28</f>
        <v>#REF!</v>
      </c>
      <c r="S28" s="99" t="e">
        <f t="shared" ref="S28:S63" si="16">+G28*Q28</f>
        <v>#REF!</v>
      </c>
      <c r="T28" s="99" t="e">
        <f t="shared" ref="T28:T63" si="17">+H28*Q28</f>
        <v>#REF!</v>
      </c>
      <c r="U28" s="99" t="e">
        <f t="shared" ref="U28:U63" si="18">+I28*Q28</f>
        <v>#REF!</v>
      </c>
      <c r="V28" s="99" t="e">
        <f t="shared" ref="V28:V63" si="19">+J28*Q28</f>
        <v>#REF!</v>
      </c>
      <c r="W28" s="100" t="e">
        <f t="shared" ref="W28:W63" si="20">SUM(R28:V28)</f>
        <v>#REF!</v>
      </c>
      <c r="X28" s="103">
        <f>+K28*M28</f>
        <v>140510</v>
      </c>
      <c r="Y28" s="103">
        <f>+K28*N28</f>
        <v>26344</v>
      </c>
      <c r="Z28" s="103">
        <f>+K28*O28</f>
        <v>35128</v>
      </c>
      <c r="AA28" s="103">
        <f>+K28*P28</f>
        <v>6674</v>
      </c>
    </row>
    <row r="29" spans="2:31" s="72" customFormat="1" ht="13.5" customHeight="1">
      <c r="B29" s="81">
        <v>2</v>
      </c>
      <c r="C29" s="85" t="s">
        <v>116</v>
      </c>
      <c r="D29" s="83" t="s">
        <v>97</v>
      </c>
      <c r="E29" s="81">
        <v>1</v>
      </c>
      <c r="F29" s="84"/>
      <c r="G29" s="84">
        <v>1</v>
      </c>
      <c r="H29" s="84"/>
      <c r="I29" s="84"/>
      <c r="J29" s="84"/>
      <c r="K29" s="84">
        <f t="shared" si="13"/>
        <v>1</v>
      </c>
      <c r="L29" s="93" t="e">
        <f>+#REF!</f>
        <v>#REF!</v>
      </c>
      <c r="M29" s="93">
        <v>58688</v>
      </c>
      <c r="N29" s="93">
        <v>11004</v>
      </c>
      <c r="O29" s="93">
        <v>14672</v>
      </c>
      <c r="P29" s="93">
        <v>2788</v>
      </c>
      <c r="Q29" s="93" t="e">
        <f t="shared" si="14"/>
        <v>#REF!</v>
      </c>
      <c r="R29" s="99" t="e">
        <f t="shared" si="15"/>
        <v>#REF!</v>
      </c>
      <c r="S29" s="99" t="e">
        <f t="shared" si="16"/>
        <v>#REF!</v>
      </c>
      <c r="T29" s="99" t="e">
        <f t="shared" si="17"/>
        <v>#REF!</v>
      </c>
      <c r="U29" s="99" t="e">
        <f t="shared" si="18"/>
        <v>#REF!</v>
      </c>
      <c r="V29" s="99" t="e">
        <f t="shared" si="19"/>
        <v>#REF!</v>
      </c>
      <c r="W29" s="100" t="e">
        <f t="shared" si="20"/>
        <v>#REF!</v>
      </c>
      <c r="X29" s="103">
        <f t="shared" ref="X29:X63" si="21">+K29*M29</f>
        <v>58688</v>
      </c>
      <c r="Y29" s="103">
        <f t="shared" ref="Y29:Y63" si="22">+K29*N29</f>
        <v>11004</v>
      </c>
      <c r="Z29" s="103">
        <f t="shared" ref="Z29:Z63" si="23">+K29*O29</f>
        <v>14672</v>
      </c>
      <c r="AA29" s="103">
        <f t="shared" ref="AA29:AA63" si="24">+K29*P29</f>
        <v>2788</v>
      </c>
    </row>
    <row r="30" spans="2:31" s="72" customFormat="1" ht="13.5" customHeight="1">
      <c r="B30" s="81">
        <v>3</v>
      </c>
      <c r="C30" s="85" t="s">
        <v>117</v>
      </c>
      <c r="D30" s="83" t="s">
        <v>97</v>
      </c>
      <c r="E30" s="81">
        <v>3</v>
      </c>
      <c r="F30" s="84"/>
      <c r="G30" s="84">
        <v>1</v>
      </c>
      <c r="H30" s="84">
        <v>2</v>
      </c>
      <c r="I30" s="84"/>
      <c r="J30" s="84"/>
      <c r="K30" s="84">
        <f t="shared" si="13"/>
        <v>3</v>
      </c>
      <c r="L30" s="93" t="e">
        <f>+#REF!</f>
        <v>#REF!</v>
      </c>
      <c r="M30" s="93">
        <v>52846</v>
      </c>
      <c r="N30" s="93">
        <v>9909</v>
      </c>
      <c r="O30" s="93">
        <v>13211</v>
      </c>
      <c r="P30" s="93">
        <v>2510</v>
      </c>
      <c r="Q30" s="93" t="e">
        <f t="shared" si="14"/>
        <v>#REF!</v>
      </c>
      <c r="R30" s="99" t="e">
        <f t="shared" si="15"/>
        <v>#REF!</v>
      </c>
      <c r="S30" s="99" t="e">
        <f t="shared" si="16"/>
        <v>#REF!</v>
      </c>
      <c r="T30" s="99" t="e">
        <f t="shared" si="17"/>
        <v>#REF!</v>
      </c>
      <c r="U30" s="99" t="e">
        <f t="shared" si="18"/>
        <v>#REF!</v>
      </c>
      <c r="V30" s="99" t="e">
        <f t="shared" si="19"/>
        <v>#REF!</v>
      </c>
      <c r="W30" s="100" t="e">
        <f t="shared" si="20"/>
        <v>#REF!</v>
      </c>
      <c r="X30" s="103">
        <f t="shared" si="21"/>
        <v>158538</v>
      </c>
      <c r="Y30" s="103">
        <f t="shared" si="22"/>
        <v>29727</v>
      </c>
      <c r="Z30" s="103">
        <f t="shared" si="23"/>
        <v>39633</v>
      </c>
      <c r="AA30" s="103">
        <f t="shared" si="24"/>
        <v>7530</v>
      </c>
    </row>
    <row r="31" spans="2:31" s="72" customFormat="1" ht="13.5" customHeight="1">
      <c r="B31" s="81">
        <v>4</v>
      </c>
      <c r="C31" s="85" t="s">
        <v>118</v>
      </c>
      <c r="D31" s="83" t="s">
        <v>100</v>
      </c>
      <c r="E31" s="81">
        <v>12</v>
      </c>
      <c r="F31" s="84"/>
      <c r="G31" s="84">
        <v>5</v>
      </c>
      <c r="H31" s="84">
        <v>2</v>
      </c>
      <c r="I31" s="84"/>
      <c r="J31" s="84"/>
      <c r="K31" s="84">
        <f t="shared" si="13"/>
        <v>7</v>
      </c>
      <c r="L31" s="93" t="e">
        <f>+#REF!</f>
        <v>#REF!</v>
      </c>
      <c r="M31" s="93">
        <v>30492</v>
      </c>
      <c r="N31" s="93">
        <v>5717</v>
      </c>
      <c r="O31" s="93">
        <v>7624</v>
      </c>
      <c r="P31" s="93">
        <v>1448</v>
      </c>
      <c r="Q31" s="93" t="e">
        <f t="shared" si="14"/>
        <v>#REF!</v>
      </c>
      <c r="R31" s="99" t="e">
        <f t="shared" si="15"/>
        <v>#REF!</v>
      </c>
      <c r="S31" s="99" t="e">
        <f t="shared" si="16"/>
        <v>#REF!</v>
      </c>
      <c r="T31" s="99" t="e">
        <f t="shared" si="17"/>
        <v>#REF!</v>
      </c>
      <c r="U31" s="99" t="e">
        <f t="shared" si="18"/>
        <v>#REF!</v>
      </c>
      <c r="V31" s="99" t="e">
        <f t="shared" si="19"/>
        <v>#REF!</v>
      </c>
      <c r="W31" s="100" t="e">
        <f t="shared" si="20"/>
        <v>#REF!</v>
      </c>
      <c r="X31" s="103">
        <f t="shared" si="21"/>
        <v>213444</v>
      </c>
      <c r="Y31" s="103">
        <f t="shared" si="22"/>
        <v>40019</v>
      </c>
      <c r="Z31" s="103">
        <f t="shared" si="23"/>
        <v>53368</v>
      </c>
      <c r="AA31" s="103">
        <f t="shared" si="24"/>
        <v>10136</v>
      </c>
    </row>
    <row r="32" spans="2:31" s="72" customFormat="1" ht="13.5" customHeight="1">
      <c r="B32" s="81">
        <v>5</v>
      </c>
      <c r="C32" s="85" t="s">
        <v>99</v>
      </c>
      <c r="D32" s="83" t="s">
        <v>100</v>
      </c>
      <c r="E32" s="81">
        <v>87</v>
      </c>
      <c r="F32" s="84"/>
      <c r="G32" s="84">
        <v>5</v>
      </c>
      <c r="H32" s="84">
        <v>1</v>
      </c>
      <c r="I32" s="84">
        <v>8</v>
      </c>
      <c r="J32" s="84">
        <v>47</v>
      </c>
      <c r="K32" s="84">
        <f t="shared" si="13"/>
        <v>61</v>
      </c>
      <c r="L32" s="93" t="e">
        <f>+#REF!</f>
        <v>#REF!</v>
      </c>
      <c r="M32" s="93">
        <v>27561</v>
      </c>
      <c r="N32" s="93">
        <v>5168</v>
      </c>
      <c r="O32" s="93">
        <v>6890</v>
      </c>
      <c r="P32" s="93">
        <v>1309</v>
      </c>
      <c r="Q32" s="93" t="e">
        <f t="shared" si="14"/>
        <v>#REF!</v>
      </c>
      <c r="R32" s="99" t="e">
        <f t="shared" si="15"/>
        <v>#REF!</v>
      </c>
      <c r="S32" s="99" t="e">
        <f t="shared" si="16"/>
        <v>#REF!</v>
      </c>
      <c r="T32" s="99" t="e">
        <f t="shared" si="17"/>
        <v>#REF!</v>
      </c>
      <c r="U32" s="99" t="e">
        <f t="shared" si="18"/>
        <v>#REF!</v>
      </c>
      <c r="V32" s="99" t="e">
        <f t="shared" si="19"/>
        <v>#REF!</v>
      </c>
      <c r="W32" s="100" t="e">
        <f t="shared" si="20"/>
        <v>#REF!</v>
      </c>
      <c r="X32" s="103">
        <f t="shared" si="21"/>
        <v>1681221</v>
      </c>
      <c r="Y32" s="103">
        <f t="shared" si="22"/>
        <v>315248</v>
      </c>
      <c r="Z32" s="103">
        <f t="shared" si="23"/>
        <v>420290</v>
      </c>
      <c r="AA32" s="103">
        <f t="shared" si="24"/>
        <v>79849</v>
      </c>
    </row>
    <row r="33" spans="2:27 16377:16377" ht="13.5" customHeight="1">
      <c r="B33" s="81">
        <v>6</v>
      </c>
      <c r="C33" s="85" t="s">
        <v>119</v>
      </c>
      <c r="D33" s="83" t="s">
        <v>103</v>
      </c>
      <c r="E33" s="81">
        <v>32</v>
      </c>
      <c r="F33" s="84"/>
      <c r="G33" s="84">
        <v>5</v>
      </c>
      <c r="H33" s="84">
        <v>2</v>
      </c>
      <c r="I33" s="84"/>
      <c r="J33" s="84"/>
      <c r="K33" s="84">
        <f t="shared" si="13"/>
        <v>7</v>
      </c>
      <c r="L33" s="93" t="e">
        <f>+#REF!</f>
        <v>#REF!</v>
      </c>
      <c r="M33" s="93">
        <v>8139</v>
      </c>
      <c r="N33" s="93">
        <v>1526</v>
      </c>
      <c r="O33" s="93">
        <v>2035</v>
      </c>
      <c r="P33" s="93">
        <v>387</v>
      </c>
      <c r="Q33" s="93" t="e">
        <f t="shared" si="14"/>
        <v>#REF!</v>
      </c>
      <c r="R33" s="99" t="e">
        <f t="shared" si="15"/>
        <v>#REF!</v>
      </c>
      <c r="S33" s="99" t="e">
        <f t="shared" si="16"/>
        <v>#REF!</v>
      </c>
      <c r="T33" s="99" t="e">
        <f t="shared" si="17"/>
        <v>#REF!</v>
      </c>
      <c r="U33" s="99" t="e">
        <f t="shared" si="18"/>
        <v>#REF!</v>
      </c>
      <c r="V33" s="99" t="e">
        <f t="shared" si="19"/>
        <v>#REF!</v>
      </c>
      <c r="W33" s="100" t="e">
        <f t="shared" si="20"/>
        <v>#REF!</v>
      </c>
      <c r="X33" s="103">
        <f t="shared" si="21"/>
        <v>56973</v>
      </c>
      <c r="Y33" s="103">
        <f t="shared" si="22"/>
        <v>10682</v>
      </c>
      <c r="Z33" s="103">
        <f t="shared" si="23"/>
        <v>14245</v>
      </c>
      <c r="AA33" s="103">
        <f t="shared" si="24"/>
        <v>2709</v>
      </c>
      <c r="XEW33" s="72"/>
    </row>
    <row r="34" spans="2:27 16377:16377" ht="13.5" customHeight="1">
      <c r="B34" s="81">
        <v>7</v>
      </c>
      <c r="C34" s="85" t="s">
        <v>120</v>
      </c>
      <c r="D34" s="83" t="s">
        <v>103</v>
      </c>
      <c r="E34" s="81">
        <v>87</v>
      </c>
      <c r="F34" s="84"/>
      <c r="G34" s="84">
        <v>10</v>
      </c>
      <c r="H34" s="84">
        <v>1</v>
      </c>
      <c r="I34" s="84"/>
      <c r="J34" s="84">
        <v>41</v>
      </c>
      <c r="K34" s="84">
        <f t="shared" si="13"/>
        <v>52</v>
      </c>
      <c r="L34" s="93" t="e">
        <f>+#REF!</f>
        <v>#REF!</v>
      </c>
      <c r="M34" s="93">
        <v>11200</v>
      </c>
      <c r="N34" s="93">
        <v>2100</v>
      </c>
      <c r="O34" s="93">
        <v>2800</v>
      </c>
      <c r="P34" s="93">
        <v>532</v>
      </c>
      <c r="Q34" s="93" t="e">
        <f t="shared" si="14"/>
        <v>#REF!</v>
      </c>
      <c r="R34" s="99" t="e">
        <f t="shared" si="15"/>
        <v>#REF!</v>
      </c>
      <c r="S34" s="99" t="e">
        <f t="shared" si="16"/>
        <v>#REF!</v>
      </c>
      <c r="T34" s="99" t="e">
        <f t="shared" si="17"/>
        <v>#REF!</v>
      </c>
      <c r="U34" s="99" t="e">
        <f t="shared" si="18"/>
        <v>#REF!</v>
      </c>
      <c r="V34" s="99" t="e">
        <f t="shared" si="19"/>
        <v>#REF!</v>
      </c>
      <c r="W34" s="100" t="e">
        <f t="shared" si="20"/>
        <v>#REF!</v>
      </c>
      <c r="X34" s="103">
        <f t="shared" si="21"/>
        <v>582400</v>
      </c>
      <c r="Y34" s="103">
        <f t="shared" si="22"/>
        <v>109200</v>
      </c>
      <c r="Z34" s="103">
        <f t="shared" si="23"/>
        <v>145600</v>
      </c>
      <c r="AA34" s="103">
        <f t="shared" si="24"/>
        <v>27664</v>
      </c>
      <c r="XEW34" s="72"/>
    </row>
    <row r="35" spans="2:27 16377:16377" ht="13.5" customHeight="1">
      <c r="B35" s="81">
        <v>8</v>
      </c>
      <c r="C35" s="85" t="s">
        <v>121</v>
      </c>
      <c r="D35" s="83" t="s">
        <v>122</v>
      </c>
      <c r="E35" s="81">
        <v>1</v>
      </c>
      <c r="F35" s="84"/>
      <c r="G35" s="84"/>
      <c r="H35" s="84">
        <v>1</v>
      </c>
      <c r="I35" s="84"/>
      <c r="J35" s="84"/>
      <c r="K35" s="84">
        <f t="shared" si="13"/>
        <v>1</v>
      </c>
      <c r="L35" s="93" t="e">
        <f>+#REF!</f>
        <v>#REF!</v>
      </c>
      <c r="M35" s="93">
        <v>17484</v>
      </c>
      <c r="N35" s="93">
        <v>3278</v>
      </c>
      <c r="O35" s="93">
        <v>4371</v>
      </c>
      <c r="P35" s="93">
        <v>830</v>
      </c>
      <c r="Q35" s="93" t="e">
        <f t="shared" si="14"/>
        <v>#REF!</v>
      </c>
      <c r="R35" s="99" t="e">
        <f t="shared" si="15"/>
        <v>#REF!</v>
      </c>
      <c r="S35" s="99" t="e">
        <f t="shared" si="16"/>
        <v>#REF!</v>
      </c>
      <c r="T35" s="99" t="e">
        <f t="shared" si="17"/>
        <v>#REF!</v>
      </c>
      <c r="U35" s="99" t="e">
        <f t="shared" si="18"/>
        <v>#REF!</v>
      </c>
      <c r="V35" s="99" t="e">
        <f t="shared" si="19"/>
        <v>#REF!</v>
      </c>
      <c r="W35" s="100" t="e">
        <f t="shared" si="20"/>
        <v>#REF!</v>
      </c>
      <c r="X35" s="103">
        <f t="shared" si="21"/>
        <v>17484</v>
      </c>
      <c r="Y35" s="103">
        <f t="shared" si="22"/>
        <v>3278</v>
      </c>
      <c r="Z35" s="103">
        <f t="shared" si="23"/>
        <v>4371</v>
      </c>
      <c r="AA35" s="103">
        <f t="shared" si="24"/>
        <v>830</v>
      </c>
      <c r="XEW35" s="72"/>
    </row>
    <row r="36" spans="2:27 16377:16377" ht="13.5" customHeight="1">
      <c r="B36" s="81">
        <v>9</v>
      </c>
      <c r="C36" s="85" t="s">
        <v>123</v>
      </c>
      <c r="D36" s="83" t="s">
        <v>97</v>
      </c>
      <c r="E36" s="81">
        <v>1</v>
      </c>
      <c r="F36" s="84"/>
      <c r="G36" s="84"/>
      <c r="H36" s="84">
        <v>1</v>
      </c>
      <c r="I36" s="84"/>
      <c r="J36" s="84"/>
      <c r="K36" s="84">
        <f t="shared" si="13"/>
        <v>1</v>
      </c>
      <c r="L36" s="93" t="e">
        <f>+#REF!</f>
        <v>#REF!</v>
      </c>
      <c r="M36" s="93">
        <v>77456</v>
      </c>
      <c r="N36" s="93">
        <v>14523</v>
      </c>
      <c r="O36" s="93">
        <v>19364</v>
      </c>
      <c r="P36" s="93">
        <v>3679</v>
      </c>
      <c r="Q36" s="93" t="e">
        <f t="shared" si="14"/>
        <v>#REF!</v>
      </c>
      <c r="R36" s="99" t="e">
        <f t="shared" si="15"/>
        <v>#REF!</v>
      </c>
      <c r="S36" s="99" t="e">
        <f t="shared" si="16"/>
        <v>#REF!</v>
      </c>
      <c r="T36" s="99" t="e">
        <f t="shared" si="17"/>
        <v>#REF!</v>
      </c>
      <c r="U36" s="99" t="e">
        <f t="shared" si="18"/>
        <v>#REF!</v>
      </c>
      <c r="V36" s="99" t="e">
        <f t="shared" si="19"/>
        <v>#REF!</v>
      </c>
      <c r="W36" s="100" t="e">
        <f t="shared" si="20"/>
        <v>#REF!</v>
      </c>
      <c r="X36" s="103">
        <f t="shared" si="21"/>
        <v>77456</v>
      </c>
      <c r="Y36" s="103">
        <f t="shared" si="22"/>
        <v>14523</v>
      </c>
      <c r="Z36" s="103">
        <f t="shared" si="23"/>
        <v>19364</v>
      </c>
      <c r="AA36" s="103">
        <f t="shared" si="24"/>
        <v>3679</v>
      </c>
    </row>
    <row r="37" spans="2:27 16377:16377" ht="13.5" customHeight="1">
      <c r="B37" s="81">
        <v>10</v>
      </c>
      <c r="C37" s="85" t="s">
        <v>124</v>
      </c>
      <c r="D37" s="83" t="s">
        <v>97</v>
      </c>
      <c r="E37" s="81">
        <v>3</v>
      </c>
      <c r="F37" s="84"/>
      <c r="G37" s="84"/>
      <c r="H37" s="84">
        <v>1</v>
      </c>
      <c r="I37" s="84">
        <v>1</v>
      </c>
      <c r="J37" s="84"/>
      <c r="K37" s="84">
        <f t="shared" si="13"/>
        <v>2</v>
      </c>
      <c r="L37" s="93" t="e">
        <f>+#REF!</f>
        <v>#REF!</v>
      </c>
      <c r="M37" s="93">
        <v>268491</v>
      </c>
      <c r="N37" s="93">
        <v>50342</v>
      </c>
      <c r="O37" s="93">
        <v>67123</v>
      </c>
      <c r="P37" s="93">
        <v>12753</v>
      </c>
      <c r="Q37" s="93" t="e">
        <f t="shared" si="14"/>
        <v>#REF!</v>
      </c>
      <c r="R37" s="99" t="e">
        <f t="shared" si="15"/>
        <v>#REF!</v>
      </c>
      <c r="S37" s="99" t="e">
        <f t="shared" si="16"/>
        <v>#REF!</v>
      </c>
      <c r="T37" s="99" t="e">
        <f t="shared" si="17"/>
        <v>#REF!</v>
      </c>
      <c r="U37" s="99" t="e">
        <f t="shared" si="18"/>
        <v>#REF!</v>
      </c>
      <c r="V37" s="99" t="e">
        <f t="shared" si="19"/>
        <v>#REF!</v>
      </c>
      <c r="W37" s="100" t="e">
        <f t="shared" si="20"/>
        <v>#REF!</v>
      </c>
      <c r="X37" s="103">
        <f t="shared" si="21"/>
        <v>536982</v>
      </c>
      <c r="Y37" s="103">
        <f t="shared" si="22"/>
        <v>100684</v>
      </c>
      <c r="Z37" s="103">
        <f t="shared" si="23"/>
        <v>134246</v>
      </c>
      <c r="AA37" s="103">
        <f t="shared" si="24"/>
        <v>25506</v>
      </c>
    </row>
    <row r="38" spans="2:27 16377:16377" ht="13.5" customHeight="1">
      <c r="B38" s="81">
        <v>11</v>
      </c>
      <c r="C38" s="85" t="s">
        <v>125</v>
      </c>
      <c r="D38" s="83" t="s">
        <v>97</v>
      </c>
      <c r="E38" s="81">
        <v>2</v>
      </c>
      <c r="F38" s="84"/>
      <c r="G38" s="84"/>
      <c r="H38" s="84"/>
      <c r="I38" s="84">
        <v>1</v>
      </c>
      <c r="J38" s="84">
        <v>1</v>
      </c>
      <c r="K38" s="84">
        <f t="shared" si="13"/>
        <v>2</v>
      </c>
      <c r="L38" s="93" t="e">
        <f>+#REF!</f>
        <v>#REF!</v>
      </c>
      <c r="M38" s="93">
        <v>268491</v>
      </c>
      <c r="N38" s="93">
        <v>50342</v>
      </c>
      <c r="O38" s="93">
        <v>67123</v>
      </c>
      <c r="P38" s="93">
        <v>12753</v>
      </c>
      <c r="Q38" s="93" t="e">
        <f t="shared" si="14"/>
        <v>#REF!</v>
      </c>
      <c r="R38" s="99" t="e">
        <f t="shared" si="15"/>
        <v>#REF!</v>
      </c>
      <c r="S38" s="99" t="e">
        <f t="shared" si="16"/>
        <v>#REF!</v>
      </c>
      <c r="T38" s="99" t="e">
        <f t="shared" si="17"/>
        <v>#REF!</v>
      </c>
      <c r="U38" s="99" t="e">
        <f t="shared" si="18"/>
        <v>#REF!</v>
      </c>
      <c r="V38" s="99" t="e">
        <f t="shared" si="19"/>
        <v>#REF!</v>
      </c>
      <c r="W38" s="100" t="e">
        <f t="shared" si="20"/>
        <v>#REF!</v>
      </c>
      <c r="X38" s="103">
        <f t="shared" si="21"/>
        <v>536982</v>
      </c>
      <c r="Y38" s="103">
        <f t="shared" si="22"/>
        <v>100684</v>
      </c>
      <c r="Z38" s="103">
        <f t="shared" si="23"/>
        <v>134246</v>
      </c>
      <c r="AA38" s="103">
        <f t="shared" si="24"/>
        <v>25506</v>
      </c>
    </row>
    <row r="39" spans="2:27 16377:16377" ht="13.5" customHeight="1">
      <c r="B39" s="81">
        <v>12</v>
      </c>
      <c r="C39" s="85" t="s">
        <v>126</v>
      </c>
      <c r="D39" s="83" t="s">
        <v>127</v>
      </c>
      <c r="E39" s="81">
        <v>4</v>
      </c>
      <c r="F39" s="84"/>
      <c r="G39" s="84">
        <v>1</v>
      </c>
      <c r="H39" s="84">
        <v>1</v>
      </c>
      <c r="I39" s="84">
        <v>1</v>
      </c>
      <c r="J39" s="84"/>
      <c r="K39" s="84">
        <f t="shared" si="13"/>
        <v>3</v>
      </c>
      <c r="L39" s="93" t="e">
        <f>+#REF!</f>
        <v>#REF!</v>
      </c>
      <c r="M39" s="93">
        <v>145696</v>
      </c>
      <c r="N39" s="93">
        <v>27316</v>
      </c>
      <c r="O39" s="93">
        <v>36424</v>
      </c>
      <c r="P39" s="93">
        <v>6921</v>
      </c>
      <c r="Q39" s="93" t="e">
        <f t="shared" si="14"/>
        <v>#REF!</v>
      </c>
      <c r="R39" s="99" t="e">
        <f t="shared" si="15"/>
        <v>#REF!</v>
      </c>
      <c r="S39" s="99" t="e">
        <f t="shared" si="16"/>
        <v>#REF!</v>
      </c>
      <c r="T39" s="99" t="e">
        <f t="shared" si="17"/>
        <v>#REF!</v>
      </c>
      <c r="U39" s="99" t="e">
        <f t="shared" si="18"/>
        <v>#REF!</v>
      </c>
      <c r="V39" s="99" t="e">
        <f t="shared" si="19"/>
        <v>#REF!</v>
      </c>
      <c r="W39" s="100" t="e">
        <f t="shared" si="20"/>
        <v>#REF!</v>
      </c>
      <c r="X39" s="103">
        <f t="shared" si="21"/>
        <v>437088</v>
      </c>
      <c r="Y39" s="103">
        <f t="shared" si="22"/>
        <v>81948</v>
      </c>
      <c r="Z39" s="103">
        <f t="shared" si="23"/>
        <v>109272</v>
      </c>
      <c r="AA39" s="103">
        <f t="shared" si="24"/>
        <v>20763</v>
      </c>
    </row>
    <row r="40" spans="2:27 16377:16377" ht="13.5" customHeight="1">
      <c r="B40" s="81">
        <v>13</v>
      </c>
      <c r="C40" s="85" t="s">
        <v>128</v>
      </c>
      <c r="D40" s="83" t="s">
        <v>97</v>
      </c>
      <c r="E40" s="81">
        <v>1</v>
      </c>
      <c r="F40" s="84"/>
      <c r="G40" s="84"/>
      <c r="H40" s="84"/>
      <c r="I40" s="84">
        <v>1</v>
      </c>
      <c r="J40" s="84"/>
      <c r="K40" s="84">
        <f t="shared" si="13"/>
        <v>1</v>
      </c>
      <c r="L40" s="93" t="e">
        <f>+#REF!</f>
        <v>#REF!</v>
      </c>
      <c r="M40" s="93">
        <v>56938</v>
      </c>
      <c r="N40" s="93">
        <v>10676</v>
      </c>
      <c r="O40" s="93">
        <v>14235</v>
      </c>
      <c r="P40" s="93">
        <v>2705</v>
      </c>
      <c r="Q40" s="93" t="e">
        <f t="shared" si="14"/>
        <v>#REF!</v>
      </c>
      <c r="R40" s="99" t="e">
        <f t="shared" si="15"/>
        <v>#REF!</v>
      </c>
      <c r="S40" s="99" t="e">
        <f t="shared" si="16"/>
        <v>#REF!</v>
      </c>
      <c r="T40" s="99" t="e">
        <f t="shared" si="17"/>
        <v>#REF!</v>
      </c>
      <c r="U40" s="99" t="e">
        <f t="shared" si="18"/>
        <v>#REF!</v>
      </c>
      <c r="V40" s="99" t="e">
        <f t="shared" si="19"/>
        <v>#REF!</v>
      </c>
      <c r="W40" s="100" t="e">
        <f t="shared" si="20"/>
        <v>#REF!</v>
      </c>
      <c r="X40" s="103">
        <f t="shared" si="21"/>
        <v>56938</v>
      </c>
      <c r="Y40" s="103">
        <f t="shared" si="22"/>
        <v>10676</v>
      </c>
      <c r="Z40" s="103">
        <f t="shared" si="23"/>
        <v>14235</v>
      </c>
      <c r="AA40" s="103">
        <f t="shared" si="24"/>
        <v>2705</v>
      </c>
    </row>
    <row r="41" spans="2:27 16377:16377" ht="13.5" customHeight="1">
      <c r="B41" s="81">
        <v>14</v>
      </c>
      <c r="C41" s="85" t="s">
        <v>129</v>
      </c>
      <c r="D41" s="83" t="s">
        <v>97</v>
      </c>
      <c r="E41" s="81">
        <v>3</v>
      </c>
      <c r="F41" s="84"/>
      <c r="G41" s="84"/>
      <c r="H41" s="84">
        <v>1</v>
      </c>
      <c r="I41" s="84">
        <v>1</v>
      </c>
      <c r="J41" s="84"/>
      <c r="K41" s="84">
        <f t="shared" si="13"/>
        <v>2</v>
      </c>
      <c r="L41" s="93" t="e">
        <f>+#REF!</f>
        <v>#REF!</v>
      </c>
      <c r="M41" s="93">
        <v>137891</v>
      </c>
      <c r="N41" s="93">
        <v>25855</v>
      </c>
      <c r="O41" s="93">
        <v>34473</v>
      </c>
      <c r="P41" s="93">
        <v>6550</v>
      </c>
      <c r="Q41" s="93" t="e">
        <f t="shared" si="14"/>
        <v>#REF!</v>
      </c>
      <c r="R41" s="99" t="e">
        <f t="shared" si="15"/>
        <v>#REF!</v>
      </c>
      <c r="S41" s="99" t="e">
        <f t="shared" si="16"/>
        <v>#REF!</v>
      </c>
      <c r="T41" s="99" t="e">
        <f t="shared" si="17"/>
        <v>#REF!</v>
      </c>
      <c r="U41" s="99" t="e">
        <f t="shared" si="18"/>
        <v>#REF!</v>
      </c>
      <c r="V41" s="99" t="e">
        <f t="shared" si="19"/>
        <v>#REF!</v>
      </c>
      <c r="W41" s="100" t="e">
        <f t="shared" si="20"/>
        <v>#REF!</v>
      </c>
      <c r="X41" s="103">
        <f t="shared" si="21"/>
        <v>275782</v>
      </c>
      <c r="Y41" s="103">
        <f t="shared" si="22"/>
        <v>51710</v>
      </c>
      <c r="Z41" s="103">
        <f t="shared" si="23"/>
        <v>68946</v>
      </c>
      <c r="AA41" s="103">
        <f t="shared" si="24"/>
        <v>13100</v>
      </c>
    </row>
    <row r="42" spans="2:27 16377:16377" ht="13.5" customHeight="1">
      <c r="B42" s="81">
        <v>15</v>
      </c>
      <c r="C42" s="85" t="s">
        <v>130</v>
      </c>
      <c r="D42" s="83" t="s">
        <v>100</v>
      </c>
      <c r="E42" s="81">
        <v>20</v>
      </c>
      <c r="F42" s="84"/>
      <c r="G42" s="84"/>
      <c r="H42" s="84"/>
      <c r="I42" s="84">
        <v>7</v>
      </c>
      <c r="J42" s="84"/>
      <c r="K42" s="84">
        <f t="shared" si="13"/>
        <v>7</v>
      </c>
      <c r="L42" s="93" t="e">
        <f>+#REF!</f>
        <v>#REF!</v>
      </c>
      <c r="M42" s="93">
        <v>15863</v>
      </c>
      <c r="N42" s="93">
        <v>2973</v>
      </c>
      <c r="O42" s="93">
        <v>3966</v>
      </c>
      <c r="P42" s="93">
        <v>754</v>
      </c>
      <c r="Q42" s="93" t="e">
        <f t="shared" si="14"/>
        <v>#REF!</v>
      </c>
      <c r="R42" s="99" t="e">
        <f t="shared" si="15"/>
        <v>#REF!</v>
      </c>
      <c r="S42" s="99" t="e">
        <f t="shared" si="16"/>
        <v>#REF!</v>
      </c>
      <c r="T42" s="99" t="e">
        <f t="shared" si="17"/>
        <v>#REF!</v>
      </c>
      <c r="U42" s="99" t="e">
        <f t="shared" si="18"/>
        <v>#REF!</v>
      </c>
      <c r="V42" s="99" t="e">
        <f t="shared" si="19"/>
        <v>#REF!</v>
      </c>
      <c r="W42" s="100" t="e">
        <f t="shared" si="20"/>
        <v>#REF!</v>
      </c>
      <c r="X42" s="103">
        <f t="shared" si="21"/>
        <v>111041</v>
      </c>
      <c r="Y42" s="103">
        <f t="shared" si="22"/>
        <v>20811</v>
      </c>
      <c r="Z42" s="103">
        <f t="shared" si="23"/>
        <v>27762</v>
      </c>
      <c r="AA42" s="103">
        <f t="shared" si="24"/>
        <v>5278</v>
      </c>
    </row>
    <row r="43" spans="2:27 16377:16377" ht="13.5" customHeight="1">
      <c r="B43" s="81">
        <v>16</v>
      </c>
      <c r="C43" s="85" t="s">
        <v>131</v>
      </c>
      <c r="D43" s="81" t="s">
        <v>97</v>
      </c>
      <c r="E43" s="81">
        <v>2</v>
      </c>
      <c r="F43" s="84"/>
      <c r="G43" s="84"/>
      <c r="H43" s="84">
        <v>1</v>
      </c>
      <c r="I43" s="84">
        <v>1</v>
      </c>
      <c r="J43" s="84"/>
      <c r="K43" s="84">
        <f t="shared" si="13"/>
        <v>2</v>
      </c>
      <c r="L43" s="93" t="e">
        <f>+#REF!</f>
        <v>#REF!</v>
      </c>
      <c r="M43" s="93">
        <v>110217</v>
      </c>
      <c r="N43" s="93">
        <v>20666</v>
      </c>
      <c r="O43" s="93">
        <v>27554</v>
      </c>
      <c r="P43" s="93">
        <v>5235</v>
      </c>
      <c r="Q43" s="93" t="e">
        <f t="shared" si="14"/>
        <v>#REF!</v>
      </c>
      <c r="R43" s="99" t="e">
        <f t="shared" si="15"/>
        <v>#REF!</v>
      </c>
      <c r="S43" s="99" t="e">
        <f t="shared" si="16"/>
        <v>#REF!</v>
      </c>
      <c r="T43" s="99" t="e">
        <f t="shared" si="17"/>
        <v>#REF!</v>
      </c>
      <c r="U43" s="99" t="e">
        <f t="shared" si="18"/>
        <v>#REF!</v>
      </c>
      <c r="V43" s="99" t="e">
        <f t="shared" si="19"/>
        <v>#REF!</v>
      </c>
      <c r="W43" s="100" t="e">
        <f t="shared" si="20"/>
        <v>#REF!</v>
      </c>
      <c r="X43" s="103">
        <f t="shared" si="21"/>
        <v>220434</v>
      </c>
      <c r="Y43" s="103">
        <f t="shared" si="22"/>
        <v>41332</v>
      </c>
      <c r="Z43" s="103">
        <f t="shared" si="23"/>
        <v>55108</v>
      </c>
      <c r="AA43" s="103">
        <f t="shared" si="24"/>
        <v>10470</v>
      </c>
    </row>
    <row r="44" spans="2:27 16377:16377" ht="13.5" customHeight="1">
      <c r="B44" s="81">
        <v>17</v>
      </c>
      <c r="C44" s="85" t="s">
        <v>132</v>
      </c>
      <c r="D44" s="83" t="s">
        <v>97</v>
      </c>
      <c r="E44" s="81">
        <v>2</v>
      </c>
      <c r="F44" s="84"/>
      <c r="G44" s="84"/>
      <c r="H44" s="84">
        <v>1</v>
      </c>
      <c r="I44" s="84">
        <v>1</v>
      </c>
      <c r="J44" s="84"/>
      <c r="K44" s="84">
        <f t="shared" si="13"/>
        <v>2</v>
      </c>
      <c r="L44" s="93" t="e">
        <f>+#REF!</f>
        <v>#REF!</v>
      </c>
      <c r="M44" s="93">
        <v>158472</v>
      </c>
      <c r="N44" s="93">
        <v>29713</v>
      </c>
      <c r="O44" s="93">
        <v>39618</v>
      </c>
      <c r="P44" s="93">
        <v>7527</v>
      </c>
      <c r="Q44" s="93" t="e">
        <f t="shared" si="14"/>
        <v>#REF!</v>
      </c>
      <c r="R44" s="99" t="e">
        <f t="shared" si="15"/>
        <v>#REF!</v>
      </c>
      <c r="S44" s="99" t="e">
        <f t="shared" si="16"/>
        <v>#REF!</v>
      </c>
      <c r="T44" s="99" t="e">
        <f t="shared" si="17"/>
        <v>#REF!</v>
      </c>
      <c r="U44" s="99" t="e">
        <f t="shared" si="18"/>
        <v>#REF!</v>
      </c>
      <c r="V44" s="99" t="e">
        <f t="shared" si="19"/>
        <v>#REF!</v>
      </c>
      <c r="W44" s="100" t="e">
        <f t="shared" si="20"/>
        <v>#REF!</v>
      </c>
      <c r="X44" s="103">
        <f t="shared" si="21"/>
        <v>316944</v>
      </c>
      <c r="Y44" s="103">
        <f t="shared" si="22"/>
        <v>59426</v>
      </c>
      <c r="Z44" s="103">
        <f t="shared" si="23"/>
        <v>79236</v>
      </c>
      <c r="AA44" s="103">
        <f t="shared" si="24"/>
        <v>15054</v>
      </c>
    </row>
    <row r="45" spans="2:27 16377:16377" ht="13.5" customHeight="1">
      <c r="B45" s="81">
        <v>18</v>
      </c>
      <c r="C45" s="85" t="s">
        <v>133</v>
      </c>
      <c r="D45" s="81" t="s">
        <v>97</v>
      </c>
      <c r="E45" s="81">
        <v>3</v>
      </c>
      <c r="F45" s="84"/>
      <c r="G45" s="84">
        <v>1</v>
      </c>
      <c r="H45" s="84">
        <v>2</v>
      </c>
      <c r="I45" s="84"/>
      <c r="J45" s="84"/>
      <c r="K45" s="84">
        <f t="shared" si="13"/>
        <v>3</v>
      </c>
      <c r="L45" s="93" t="e">
        <f>+#REF!</f>
        <v>#REF!</v>
      </c>
      <c r="M45" s="93">
        <v>124708</v>
      </c>
      <c r="N45" s="93">
        <v>23382</v>
      </c>
      <c r="O45" s="93">
        <v>31177</v>
      </c>
      <c r="P45" s="93">
        <v>5924</v>
      </c>
      <c r="Q45" s="93" t="e">
        <f t="shared" si="14"/>
        <v>#REF!</v>
      </c>
      <c r="R45" s="99" t="e">
        <f t="shared" si="15"/>
        <v>#REF!</v>
      </c>
      <c r="S45" s="99" t="e">
        <f t="shared" si="16"/>
        <v>#REF!</v>
      </c>
      <c r="T45" s="99" t="e">
        <f t="shared" si="17"/>
        <v>#REF!</v>
      </c>
      <c r="U45" s="99" t="e">
        <f t="shared" si="18"/>
        <v>#REF!</v>
      </c>
      <c r="V45" s="99" t="e">
        <f t="shared" si="19"/>
        <v>#REF!</v>
      </c>
      <c r="W45" s="100" t="e">
        <f t="shared" si="20"/>
        <v>#REF!</v>
      </c>
      <c r="X45" s="103">
        <f t="shared" si="21"/>
        <v>374124</v>
      </c>
      <c r="Y45" s="103">
        <f t="shared" si="22"/>
        <v>70146</v>
      </c>
      <c r="Z45" s="103">
        <f t="shared" si="23"/>
        <v>93531</v>
      </c>
      <c r="AA45" s="103">
        <f t="shared" si="24"/>
        <v>17772</v>
      </c>
    </row>
    <row r="46" spans="2:27 16377:16377" ht="13.5" customHeight="1">
      <c r="B46" s="81">
        <v>19</v>
      </c>
      <c r="C46" s="85" t="s">
        <v>134</v>
      </c>
      <c r="D46" s="83" t="s">
        <v>97</v>
      </c>
      <c r="E46" s="81">
        <v>1</v>
      </c>
      <c r="F46" s="84"/>
      <c r="G46" s="84"/>
      <c r="H46" s="84">
        <v>1</v>
      </c>
      <c r="I46" s="84"/>
      <c r="J46" s="84"/>
      <c r="K46" s="84">
        <f t="shared" si="13"/>
        <v>1</v>
      </c>
      <c r="L46" s="93" t="e">
        <f>+#REF!</f>
        <v>#REF!</v>
      </c>
      <c r="M46" s="93">
        <v>50759</v>
      </c>
      <c r="N46" s="93">
        <v>9517</v>
      </c>
      <c r="O46" s="93">
        <v>12690</v>
      </c>
      <c r="P46" s="93">
        <v>2411</v>
      </c>
      <c r="Q46" s="93" t="e">
        <f t="shared" si="14"/>
        <v>#REF!</v>
      </c>
      <c r="R46" s="99" t="e">
        <f t="shared" si="15"/>
        <v>#REF!</v>
      </c>
      <c r="S46" s="99" t="e">
        <f t="shared" si="16"/>
        <v>#REF!</v>
      </c>
      <c r="T46" s="99" t="e">
        <f t="shared" si="17"/>
        <v>#REF!</v>
      </c>
      <c r="U46" s="99" t="e">
        <f t="shared" si="18"/>
        <v>#REF!</v>
      </c>
      <c r="V46" s="99" t="e">
        <f t="shared" si="19"/>
        <v>#REF!</v>
      </c>
      <c r="W46" s="100" t="e">
        <f t="shared" si="20"/>
        <v>#REF!</v>
      </c>
      <c r="X46" s="103">
        <f t="shared" si="21"/>
        <v>50759</v>
      </c>
      <c r="Y46" s="103">
        <f t="shared" si="22"/>
        <v>9517</v>
      </c>
      <c r="Z46" s="103">
        <f t="shared" si="23"/>
        <v>12690</v>
      </c>
      <c r="AA46" s="103">
        <f t="shared" si="24"/>
        <v>2411</v>
      </c>
    </row>
    <row r="47" spans="2:27 16377:16377" ht="13.5" customHeight="1">
      <c r="B47" s="81">
        <v>20</v>
      </c>
      <c r="C47" s="85" t="s">
        <v>135</v>
      </c>
      <c r="D47" s="81" t="s">
        <v>97</v>
      </c>
      <c r="E47" s="81">
        <v>2</v>
      </c>
      <c r="F47" s="84"/>
      <c r="G47" s="84"/>
      <c r="H47" s="84">
        <v>1</v>
      </c>
      <c r="I47" s="84">
        <v>1</v>
      </c>
      <c r="J47" s="84"/>
      <c r="K47" s="84">
        <f t="shared" si="13"/>
        <v>2</v>
      </c>
      <c r="L47" s="93" t="e">
        <f>+#REF!</f>
        <v>#REF!</v>
      </c>
      <c r="M47" s="93">
        <v>51861</v>
      </c>
      <c r="N47" s="93">
        <v>9724</v>
      </c>
      <c r="O47" s="93">
        <v>12965</v>
      </c>
      <c r="P47" s="93">
        <v>2463</v>
      </c>
      <c r="Q47" s="93" t="e">
        <f t="shared" si="14"/>
        <v>#REF!</v>
      </c>
      <c r="R47" s="99" t="e">
        <f t="shared" si="15"/>
        <v>#REF!</v>
      </c>
      <c r="S47" s="99" t="e">
        <f t="shared" si="16"/>
        <v>#REF!</v>
      </c>
      <c r="T47" s="99" t="e">
        <f t="shared" si="17"/>
        <v>#REF!</v>
      </c>
      <c r="U47" s="99" t="e">
        <f t="shared" si="18"/>
        <v>#REF!</v>
      </c>
      <c r="V47" s="99" t="e">
        <f t="shared" si="19"/>
        <v>#REF!</v>
      </c>
      <c r="W47" s="100" t="e">
        <f t="shared" si="20"/>
        <v>#REF!</v>
      </c>
      <c r="X47" s="103">
        <f t="shared" si="21"/>
        <v>103722</v>
      </c>
      <c r="Y47" s="103">
        <f t="shared" si="22"/>
        <v>19448</v>
      </c>
      <c r="Z47" s="103">
        <f t="shared" si="23"/>
        <v>25930</v>
      </c>
      <c r="AA47" s="103">
        <f t="shared" si="24"/>
        <v>4926</v>
      </c>
    </row>
    <row r="48" spans="2:27 16377:16377" ht="13.5" customHeight="1">
      <c r="B48" s="81">
        <v>21</v>
      </c>
      <c r="C48" s="85" t="s">
        <v>136</v>
      </c>
      <c r="D48" s="83" t="s">
        <v>103</v>
      </c>
      <c r="E48" s="81">
        <v>20</v>
      </c>
      <c r="F48" s="84"/>
      <c r="G48" s="84"/>
      <c r="H48" s="84"/>
      <c r="I48" s="84">
        <v>8</v>
      </c>
      <c r="J48" s="84"/>
      <c r="K48" s="84">
        <f t="shared" si="13"/>
        <v>8</v>
      </c>
      <c r="L48" s="93" t="e">
        <f>+#REF!</f>
        <v>#REF!</v>
      </c>
      <c r="M48" s="93">
        <v>19200</v>
      </c>
      <c r="N48" s="93">
        <v>3600</v>
      </c>
      <c r="O48" s="93">
        <v>4800</v>
      </c>
      <c r="P48" s="93">
        <v>913</v>
      </c>
      <c r="Q48" s="93" t="e">
        <f t="shared" si="14"/>
        <v>#REF!</v>
      </c>
      <c r="R48" s="99" t="e">
        <f t="shared" si="15"/>
        <v>#REF!</v>
      </c>
      <c r="S48" s="99" t="e">
        <f t="shared" si="16"/>
        <v>#REF!</v>
      </c>
      <c r="T48" s="99" t="e">
        <f t="shared" si="17"/>
        <v>#REF!</v>
      </c>
      <c r="U48" s="99" t="e">
        <f t="shared" si="18"/>
        <v>#REF!</v>
      </c>
      <c r="V48" s="99" t="e">
        <f t="shared" si="19"/>
        <v>#REF!</v>
      </c>
      <c r="W48" s="100" t="e">
        <f t="shared" si="20"/>
        <v>#REF!</v>
      </c>
      <c r="X48" s="103">
        <f t="shared" si="21"/>
        <v>153600</v>
      </c>
      <c r="Y48" s="103">
        <f t="shared" si="22"/>
        <v>28800</v>
      </c>
      <c r="Z48" s="103">
        <f t="shared" si="23"/>
        <v>38400</v>
      </c>
      <c r="AA48" s="103">
        <f t="shared" si="24"/>
        <v>7304</v>
      </c>
    </row>
    <row r="49" spans="2:27" ht="13.5" customHeight="1">
      <c r="B49" s="81">
        <v>22</v>
      </c>
      <c r="C49" s="85" t="s">
        <v>107</v>
      </c>
      <c r="D49" s="83" t="s">
        <v>97</v>
      </c>
      <c r="E49" s="81">
        <v>1</v>
      </c>
      <c r="F49" s="84"/>
      <c r="G49" s="84">
        <v>1</v>
      </c>
      <c r="H49" s="84"/>
      <c r="I49" s="84"/>
      <c r="J49" s="84"/>
      <c r="K49" s="84">
        <f t="shared" si="13"/>
        <v>1</v>
      </c>
      <c r="L49" s="93" t="e">
        <f>+#REF!</f>
        <v>#REF!</v>
      </c>
      <c r="M49" s="93">
        <v>114299</v>
      </c>
      <c r="N49" s="93">
        <v>21431</v>
      </c>
      <c r="O49" s="93">
        <v>28574</v>
      </c>
      <c r="P49" s="93">
        <v>5429</v>
      </c>
      <c r="Q49" s="93" t="e">
        <f t="shared" si="14"/>
        <v>#REF!</v>
      </c>
      <c r="R49" s="99" t="e">
        <f t="shared" si="15"/>
        <v>#REF!</v>
      </c>
      <c r="S49" s="99" t="e">
        <f t="shared" si="16"/>
        <v>#REF!</v>
      </c>
      <c r="T49" s="99" t="e">
        <f t="shared" si="17"/>
        <v>#REF!</v>
      </c>
      <c r="U49" s="99" t="e">
        <f t="shared" si="18"/>
        <v>#REF!</v>
      </c>
      <c r="V49" s="99" t="e">
        <f t="shared" si="19"/>
        <v>#REF!</v>
      </c>
      <c r="W49" s="100" t="e">
        <f t="shared" si="20"/>
        <v>#REF!</v>
      </c>
      <c r="X49" s="103">
        <f t="shared" si="21"/>
        <v>114299</v>
      </c>
      <c r="Y49" s="103">
        <f t="shared" si="22"/>
        <v>21431</v>
      </c>
      <c r="Z49" s="103">
        <f t="shared" si="23"/>
        <v>28574</v>
      </c>
      <c r="AA49" s="103">
        <f t="shared" si="24"/>
        <v>5429</v>
      </c>
    </row>
    <row r="50" spans="2:27" ht="13.5" customHeight="1">
      <c r="B50" s="81">
        <v>23</v>
      </c>
      <c r="C50" s="85" t="s">
        <v>137</v>
      </c>
      <c r="D50" s="83" t="s">
        <v>97</v>
      </c>
      <c r="E50" s="81">
        <v>2</v>
      </c>
      <c r="F50" s="84"/>
      <c r="G50" s="84"/>
      <c r="H50" s="84"/>
      <c r="I50" s="84">
        <v>1</v>
      </c>
      <c r="J50" s="84">
        <v>1</v>
      </c>
      <c r="K50" s="84">
        <f t="shared" si="13"/>
        <v>2</v>
      </c>
      <c r="L50" s="93" t="e">
        <f>+#REF!</f>
        <v>#REF!</v>
      </c>
      <c r="M50" s="93">
        <v>56040</v>
      </c>
      <c r="N50" s="93">
        <v>10508</v>
      </c>
      <c r="O50" s="93">
        <v>14010</v>
      </c>
      <c r="P50" s="93">
        <v>2663</v>
      </c>
      <c r="Q50" s="93" t="e">
        <f t="shared" si="14"/>
        <v>#REF!</v>
      </c>
      <c r="R50" s="99" t="e">
        <f t="shared" si="15"/>
        <v>#REF!</v>
      </c>
      <c r="S50" s="99" t="e">
        <f t="shared" si="16"/>
        <v>#REF!</v>
      </c>
      <c r="T50" s="99" t="e">
        <f t="shared" si="17"/>
        <v>#REF!</v>
      </c>
      <c r="U50" s="99" t="e">
        <f t="shared" si="18"/>
        <v>#REF!</v>
      </c>
      <c r="V50" s="99" t="e">
        <f t="shared" si="19"/>
        <v>#REF!</v>
      </c>
      <c r="W50" s="100" t="e">
        <f t="shared" si="20"/>
        <v>#REF!</v>
      </c>
      <c r="X50" s="103">
        <f t="shared" si="21"/>
        <v>112080</v>
      </c>
      <c r="Y50" s="103">
        <f t="shared" si="22"/>
        <v>21016</v>
      </c>
      <c r="Z50" s="103">
        <f t="shared" si="23"/>
        <v>28020</v>
      </c>
      <c r="AA50" s="103">
        <f t="shared" si="24"/>
        <v>5326</v>
      </c>
    </row>
    <row r="51" spans="2:27" ht="13.5" customHeight="1">
      <c r="B51" s="81">
        <v>24</v>
      </c>
      <c r="C51" s="85" t="s">
        <v>138</v>
      </c>
      <c r="D51" s="83" t="s">
        <v>97</v>
      </c>
      <c r="E51" s="81">
        <v>3</v>
      </c>
      <c r="F51" s="84"/>
      <c r="G51" s="84">
        <v>1</v>
      </c>
      <c r="H51" s="84">
        <v>1</v>
      </c>
      <c r="I51" s="84"/>
      <c r="J51" s="84"/>
      <c r="K51" s="84">
        <f t="shared" si="13"/>
        <v>2</v>
      </c>
      <c r="L51" s="93" t="e">
        <f>+#REF!</f>
        <v>#REF!</v>
      </c>
      <c r="M51" s="93">
        <v>190241</v>
      </c>
      <c r="N51" s="93">
        <v>35670</v>
      </c>
      <c r="O51" s="93">
        <v>47560</v>
      </c>
      <c r="P51" s="93">
        <v>9035</v>
      </c>
      <c r="Q51" s="93" t="e">
        <f t="shared" si="14"/>
        <v>#REF!</v>
      </c>
      <c r="R51" s="99" t="e">
        <f t="shared" si="15"/>
        <v>#REF!</v>
      </c>
      <c r="S51" s="99" t="e">
        <f t="shared" si="16"/>
        <v>#REF!</v>
      </c>
      <c r="T51" s="99" t="e">
        <f t="shared" si="17"/>
        <v>#REF!</v>
      </c>
      <c r="U51" s="99" t="e">
        <f t="shared" si="18"/>
        <v>#REF!</v>
      </c>
      <c r="V51" s="99" t="e">
        <f t="shared" si="19"/>
        <v>#REF!</v>
      </c>
      <c r="W51" s="100" t="e">
        <f t="shared" si="20"/>
        <v>#REF!</v>
      </c>
      <c r="X51" s="103">
        <f t="shared" si="21"/>
        <v>380482</v>
      </c>
      <c r="Y51" s="103">
        <f t="shared" si="22"/>
        <v>71340</v>
      </c>
      <c r="Z51" s="103">
        <f t="shared" si="23"/>
        <v>95120</v>
      </c>
      <c r="AA51" s="103">
        <f t="shared" si="24"/>
        <v>18070</v>
      </c>
    </row>
    <row r="52" spans="2:27" ht="13.5" customHeight="1">
      <c r="B52" s="81">
        <v>25</v>
      </c>
      <c r="C52" s="85" t="s">
        <v>139</v>
      </c>
      <c r="D52" s="83" t="s">
        <v>97</v>
      </c>
      <c r="E52" s="81">
        <v>2</v>
      </c>
      <c r="F52" s="84"/>
      <c r="G52" s="84">
        <v>1</v>
      </c>
      <c r="H52" s="84">
        <v>1</v>
      </c>
      <c r="I52" s="84"/>
      <c r="J52" s="84"/>
      <c r="K52" s="84">
        <f t="shared" si="13"/>
        <v>2</v>
      </c>
      <c r="L52" s="93" t="e">
        <f>+#REF!</f>
        <v>#REF!</v>
      </c>
      <c r="M52" s="93">
        <v>120000</v>
      </c>
      <c r="N52" s="93">
        <v>22500</v>
      </c>
      <c r="O52" s="93">
        <v>30000</v>
      </c>
      <c r="P52" s="93">
        <v>5700</v>
      </c>
      <c r="Q52" s="93" t="e">
        <f t="shared" si="14"/>
        <v>#REF!</v>
      </c>
      <c r="R52" s="99" t="e">
        <f t="shared" si="15"/>
        <v>#REF!</v>
      </c>
      <c r="S52" s="99" t="e">
        <f t="shared" si="16"/>
        <v>#REF!</v>
      </c>
      <c r="T52" s="99" t="e">
        <f t="shared" si="17"/>
        <v>#REF!</v>
      </c>
      <c r="U52" s="99" t="e">
        <f t="shared" si="18"/>
        <v>#REF!</v>
      </c>
      <c r="V52" s="99" t="e">
        <f t="shared" si="19"/>
        <v>#REF!</v>
      </c>
      <c r="W52" s="100" t="e">
        <f t="shared" si="20"/>
        <v>#REF!</v>
      </c>
      <c r="X52" s="103">
        <f t="shared" si="21"/>
        <v>240000</v>
      </c>
      <c r="Y52" s="103">
        <f t="shared" si="22"/>
        <v>45000</v>
      </c>
      <c r="Z52" s="103">
        <f t="shared" si="23"/>
        <v>60000</v>
      </c>
      <c r="AA52" s="103">
        <f t="shared" si="24"/>
        <v>11400</v>
      </c>
    </row>
    <row r="53" spans="2:27" ht="13.5" customHeight="1">
      <c r="B53" s="81">
        <v>26</v>
      </c>
      <c r="C53" s="85" t="s">
        <v>140</v>
      </c>
      <c r="D53" s="83" t="s">
        <v>141</v>
      </c>
      <c r="E53" s="81">
        <v>10</v>
      </c>
      <c r="F53" s="84"/>
      <c r="G53" s="84">
        <v>7</v>
      </c>
      <c r="H53" s="84"/>
      <c r="I53" s="84"/>
      <c r="J53" s="84"/>
      <c r="K53" s="84">
        <f t="shared" si="13"/>
        <v>7</v>
      </c>
      <c r="L53" s="93" t="e">
        <f>+#REF!</f>
        <v>#REF!</v>
      </c>
      <c r="M53" s="93">
        <v>19531</v>
      </c>
      <c r="N53" s="93">
        <v>3662</v>
      </c>
      <c r="O53" s="93">
        <v>4883</v>
      </c>
      <c r="P53" s="93">
        <v>928</v>
      </c>
      <c r="Q53" s="93" t="e">
        <f t="shared" si="14"/>
        <v>#REF!</v>
      </c>
      <c r="R53" s="99" t="e">
        <f t="shared" si="15"/>
        <v>#REF!</v>
      </c>
      <c r="S53" s="99" t="e">
        <f t="shared" si="16"/>
        <v>#REF!</v>
      </c>
      <c r="T53" s="99" t="e">
        <f t="shared" si="17"/>
        <v>#REF!</v>
      </c>
      <c r="U53" s="99" t="e">
        <f t="shared" si="18"/>
        <v>#REF!</v>
      </c>
      <c r="V53" s="99" t="e">
        <f t="shared" si="19"/>
        <v>#REF!</v>
      </c>
      <c r="W53" s="100" t="e">
        <f t="shared" si="20"/>
        <v>#REF!</v>
      </c>
      <c r="X53" s="103">
        <f t="shared" si="21"/>
        <v>136717</v>
      </c>
      <c r="Y53" s="103">
        <f t="shared" si="22"/>
        <v>25634</v>
      </c>
      <c r="Z53" s="103">
        <f t="shared" si="23"/>
        <v>34181</v>
      </c>
      <c r="AA53" s="103">
        <f t="shared" si="24"/>
        <v>6496</v>
      </c>
    </row>
    <row r="54" spans="2:27" ht="13.5" customHeight="1">
      <c r="B54" s="81">
        <v>27</v>
      </c>
      <c r="C54" s="85" t="s">
        <v>142</v>
      </c>
      <c r="D54" s="83" t="s">
        <v>103</v>
      </c>
      <c r="E54" s="89">
        <v>10</v>
      </c>
      <c r="F54" s="84"/>
      <c r="G54" s="84">
        <v>5</v>
      </c>
      <c r="H54" s="84"/>
      <c r="I54" s="84"/>
      <c r="J54" s="84"/>
      <c r="K54" s="84">
        <f t="shared" si="13"/>
        <v>5</v>
      </c>
      <c r="L54" s="93" t="e">
        <f>+#REF!</f>
        <v>#REF!</v>
      </c>
      <c r="M54" s="93">
        <v>12388</v>
      </c>
      <c r="N54" s="93">
        <v>2323</v>
      </c>
      <c r="O54" s="93">
        <v>3098</v>
      </c>
      <c r="P54" s="93">
        <v>588</v>
      </c>
      <c r="Q54" s="93" t="e">
        <f t="shared" si="14"/>
        <v>#REF!</v>
      </c>
      <c r="R54" s="99" t="e">
        <f t="shared" si="15"/>
        <v>#REF!</v>
      </c>
      <c r="S54" s="99" t="e">
        <f t="shared" si="16"/>
        <v>#REF!</v>
      </c>
      <c r="T54" s="99" t="e">
        <f t="shared" si="17"/>
        <v>#REF!</v>
      </c>
      <c r="U54" s="99" t="e">
        <f t="shared" si="18"/>
        <v>#REF!</v>
      </c>
      <c r="V54" s="99" t="e">
        <f t="shared" si="19"/>
        <v>#REF!</v>
      </c>
      <c r="W54" s="100" t="e">
        <f t="shared" si="20"/>
        <v>#REF!</v>
      </c>
      <c r="X54" s="103">
        <f t="shared" si="21"/>
        <v>61940</v>
      </c>
      <c r="Y54" s="103">
        <f t="shared" si="22"/>
        <v>11615</v>
      </c>
      <c r="Z54" s="103">
        <f t="shared" si="23"/>
        <v>15490</v>
      </c>
      <c r="AA54" s="103">
        <f t="shared" si="24"/>
        <v>2940</v>
      </c>
    </row>
    <row r="55" spans="2:27" ht="13.5" customHeight="1">
      <c r="B55" s="81">
        <v>28</v>
      </c>
      <c r="C55" s="85" t="s">
        <v>143</v>
      </c>
      <c r="D55" s="83" t="s">
        <v>97</v>
      </c>
      <c r="E55" s="81">
        <v>2</v>
      </c>
      <c r="F55" s="84"/>
      <c r="G55" s="84">
        <v>1</v>
      </c>
      <c r="H55" s="84"/>
      <c r="I55" s="84">
        <v>1</v>
      </c>
      <c r="J55" s="84"/>
      <c r="K55" s="84">
        <f t="shared" si="13"/>
        <v>2</v>
      </c>
      <c r="L55" s="93" t="e">
        <f>+#REF!</f>
        <v>#REF!</v>
      </c>
      <c r="M55" s="93">
        <v>182189</v>
      </c>
      <c r="N55" s="93">
        <v>34160</v>
      </c>
      <c r="O55" s="93">
        <v>45547</v>
      </c>
      <c r="P55" s="93">
        <v>8654</v>
      </c>
      <c r="Q55" s="93" t="e">
        <f t="shared" si="14"/>
        <v>#REF!</v>
      </c>
      <c r="R55" s="99" t="e">
        <f t="shared" si="15"/>
        <v>#REF!</v>
      </c>
      <c r="S55" s="99" t="e">
        <f t="shared" si="16"/>
        <v>#REF!</v>
      </c>
      <c r="T55" s="99" t="e">
        <f t="shared" si="17"/>
        <v>#REF!</v>
      </c>
      <c r="U55" s="99" t="e">
        <f t="shared" si="18"/>
        <v>#REF!</v>
      </c>
      <c r="V55" s="99" t="e">
        <f t="shared" si="19"/>
        <v>#REF!</v>
      </c>
      <c r="W55" s="100" t="e">
        <f t="shared" si="20"/>
        <v>#REF!</v>
      </c>
      <c r="X55" s="103">
        <f t="shared" si="21"/>
        <v>364378</v>
      </c>
      <c r="Y55" s="103">
        <f t="shared" si="22"/>
        <v>68320</v>
      </c>
      <c r="Z55" s="103">
        <f t="shared" si="23"/>
        <v>91094</v>
      </c>
      <c r="AA55" s="103">
        <f t="shared" si="24"/>
        <v>17308</v>
      </c>
    </row>
    <row r="56" spans="2:27" ht="13.5" customHeight="1">
      <c r="B56" s="81">
        <v>29</v>
      </c>
      <c r="C56" s="85" t="s">
        <v>144</v>
      </c>
      <c r="D56" s="83" t="s">
        <v>97</v>
      </c>
      <c r="E56" s="81">
        <v>1</v>
      </c>
      <c r="F56" s="84"/>
      <c r="G56" s="84">
        <v>1</v>
      </c>
      <c r="H56" s="84"/>
      <c r="I56" s="84"/>
      <c r="J56" s="84"/>
      <c r="K56" s="84">
        <f t="shared" si="13"/>
        <v>1</v>
      </c>
      <c r="L56" s="93" t="e">
        <f>+#REF!</f>
        <v>#REF!</v>
      </c>
      <c r="M56" s="93">
        <v>70514</v>
      </c>
      <c r="N56" s="93">
        <v>13222</v>
      </c>
      <c r="O56" s="93">
        <v>17629</v>
      </c>
      <c r="P56" s="93">
        <v>3350</v>
      </c>
      <c r="Q56" s="93" t="e">
        <f t="shared" si="14"/>
        <v>#REF!</v>
      </c>
      <c r="R56" s="99" t="e">
        <f t="shared" si="15"/>
        <v>#REF!</v>
      </c>
      <c r="S56" s="99" t="e">
        <f t="shared" si="16"/>
        <v>#REF!</v>
      </c>
      <c r="T56" s="99" t="e">
        <f t="shared" si="17"/>
        <v>#REF!</v>
      </c>
      <c r="U56" s="99" t="e">
        <f t="shared" si="18"/>
        <v>#REF!</v>
      </c>
      <c r="V56" s="99" t="e">
        <f t="shared" si="19"/>
        <v>#REF!</v>
      </c>
      <c r="W56" s="100" t="e">
        <f t="shared" si="20"/>
        <v>#REF!</v>
      </c>
      <c r="X56" s="103">
        <f t="shared" si="21"/>
        <v>70514</v>
      </c>
      <c r="Y56" s="103">
        <f t="shared" si="22"/>
        <v>13222</v>
      </c>
      <c r="Z56" s="103">
        <f t="shared" si="23"/>
        <v>17629</v>
      </c>
      <c r="AA56" s="103">
        <f t="shared" si="24"/>
        <v>3350</v>
      </c>
    </row>
    <row r="57" spans="2:27" ht="13.5" customHeight="1">
      <c r="B57" s="81">
        <v>30</v>
      </c>
      <c r="C57" s="85" t="s">
        <v>145</v>
      </c>
      <c r="D57" s="81" t="s">
        <v>97</v>
      </c>
      <c r="E57" s="81">
        <v>1</v>
      </c>
      <c r="F57" s="84"/>
      <c r="G57" s="84">
        <v>1</v>
      </c>
      <c r="H57" s="84"/>
      <c r="I57" s="84"/>
      <c r="J57" s="84"/>
      <c r="K57" s="84">
        <f t="shared" si="13"/>
        <v>1</v>
      </c>
      <c r="L57" s="93" t="e">
        <f>+#REF!</f>
        <v>#REF!</v>
      </c>
      <c r="M57" s="93">
        <v>238126</v>
      </c>
      <c r="N57" s="93">
        <v>44649</v>
      </c>
      <c r="O57" s="93">
        <v>59531</v>
      </c>
      <c r="P57" s="93">
        <v>11311</v>
      </c>
      <c r="Q57" s="93" t="e">
        <f t="shared" si="14"/>
        <v>#REF!</v>
      </c>
      <c r="R57" s="99" t="e">
        <f t="shared" si="15"/>
        <v>#REF!</v>
      </c>
      <c r="S57" s="99" t="e">
        <f t="shared" si="16"/>
        <v>#REF!</v>
      </c>
      <c r="T57" s="99" t="e">
        <f t="shared" si="17"/>
        <v>#REF!</v>
      </c>
      <c r="U57" s="99" t="e">
        <f t="shared" si="18"/>
        <v>#REF!</v>
      </c>
      <c r="V57" s="99" t="e">
        <f t="shared" si="19"/>
        <v>#REF!</v>
      </c>
      <c r="W57" s="100" t="e">
        <f t="shared" si="20"/>
        <v>#REF!</v>
      </c>
      <c r="X57" s="103">
        <f t="shared" si="21"/>
        <v>238126</v>
      </c>
      <c r="Y57" s="103">
        <f t="shared" si="22"/>
        <v>44649</v>
      </c>
      <c r="Z57" s="103">
        <f t="shared" si="23"/>
        <v>59531</v>
      </c>
      <c r="AA57" s="103">
        <f t="shared" si="24"/>
        <v>11311</v>
      </c>
    </row>
    <row r="58" spans="2:27" ht="13.5" customHeight="1">
      <c r="B58" s="81">
        <v>31</v>
      </c>
      <c r="C58" s="85" t="s">
        <v>146</v>
      </c>
      <c r="D58" s="83" t="s">
        <v>97</v>
      </c>
      <c r="E58" s="81">
        <v>2</v>
      </c>
      <c r="F58" s="84"/>
      <c r="G58" s="84"/>
      <c r="H58" s="84"/>
      <c r="I58" s="84">
        <v>1</v>
      </c>
      <c r="J58" s="84">
        <v>1</v>
      </c>
      <c r="K58" s="84">
        <f t="shared" si="13"/>
        <v>2</v>
      </c>
      <c r="L58" s="93" t="e">
        <f>+#REF!</f>
        <v>#REF!</v>
      </c>
      <c r="M58" s="93">
        <v>160000</v>
      </c>
      <c r="N58" s="93">
        <v>30000</v>
      </c>
      <c r="O58" s="93">
        <v>40000</v>
      </c>
      <c r="P58" s="93">
        <v>7600</v>
      </c>
      <c r="Q58" s="93" t="e">
        <f t="shared" si="14"/>
        <v>#REF!</v>
      </c>
      <c r="R58" s="99" t="e">
        <f t="shared" si="15"/>
        <v>#REF!</v>
      </c>
      <c r="S58" s="99" t="e">
        <f t="shared" si="16"/>
        <v>#REF!</v>
      </c>
      <c r="T58" s="99" t="e">
        <f t="shared" si="17"/>
        <v>#REF!</v>
      </c>
      <c r="U58" s="99" t="e">
        <f t="shared" si="18"/>
        <v>#REF!</v>
      </c>
      <c r="V58" s="99" t="e">
        <f t="shared" si="19"/>
        <v>#REF!</v>
      </c>
      <c r="W58" s="100" t="e">
        <f t="shared" si="20"/>
        <v>#REF!</v>
      </c>
      <c r="X58" s="103">
        <f t="shared" si="21"/>
        <v>320000</v>
      </c>
      <c r="Y58" s="103">
        <f t="shared" si="22"/>
        <v>60000</v>
      </c>
      <c r="Z58" s="103">
        <f t="shared" si="23"/>
        <v>80000</v>
      </c>
      <c r="AA58" s="103">
        <f t="shared" si="24"/>
        <v>15200</v>
      </c>
    </row>
    <row r="59" spans="2:27" ht="13.5" customHeight="1">
      <c r="B59" s="81">
        <v>32</v>
      </c>
      <c r="C59" s="85" t="s">
        <v>147</v>
      </c>
      <c r="D59" s="83" t="s">
        <v>97</v>
      </c>
      <c r="E59" s="81">
        <v>1</v>
      </c>
      <c r="F59" s="84"/>
      <c r="G59" s="84"/>
      <c r="H59" s="84"/>
      <c r="I59" s="84">
        <v>1</v>
      </c>
      <c r="J59" s="84"/>
      <c r="K59" s="84">
        <f t="shared" si="13"/>
        <v>1</v>
      </c>
      <c r="L59" s="93" t="e">
        <f>+#REF!</f>
        <v>#REF!</v>
      </c>
      <c r="M59" s="93">
        <v>114349</v>
      </c>
      <c r="N59" s="93">
        <v>21440</v>
      </c>
      <c r="O59" s="93">
        <v>28587</v>
      </c>
      <c r="P59" s="93">
        <v>5432</v>
      </c>
      <c r="Q59" s="93" t="e">
        <f t="shared" si="14"/>
        <v>#REF!</v>
      </c>
      <c r="R59" s="99" t="e">
        <f t="shared" si="15"/>
        <v>#REF!</v>
      </c>
      <c r="S59" s="99" t="e">
        <f t="shared" si="16"/>
        <v>#REF!</v>
      </c>
      <c r="T59" s="99" t="e">
        <f t="shared" si="17"/>
        <v>#REF!</v>
      </c>
      <c r="U59" s="99" t="e">
        <f t="shared" si="18"/>
        <v>#REF!</v>
      </c>
      <c r="V59" s="99" t="e">
        <f t="shared" si="19"/>
        <v>#REF!</v>
      </c>
      <c r="W59" s="100" t="e">
        <f t="shared" si="20"/>
        <v>#REF!</v>
      </c>
      <c r="X59" s="103">
        <f t="shared" si="21"/>
        <v>114349</v>
      </c>
      <c r="Y59" s="103">
        <f t="shared" si="22"/>
        <v>21440</v>
      </c>
      <c r="Z59" s="103">
        <f t="shared" si="23"/>
        <v>28587</v>
      </c>
      <c r="AA59" s="103">
        <f t="shared" si="24"/>
        <v>5432</v>
      </c>
    </row>
    <row r="60" spans="2:27" ht="13.5" customHeight="1">
      <c r="B60" s="81">
        <v>33</v>
      </c>
      <c r="C60" s="85" t="s">
        <v>148</v>
      </c>
      <c r="D60" s="81" t="s">
        <v>97</v>
      </c>
      <c r="E60" s="81">
        <v>2</v>
      </c>
      <c r="F60" s="84"/>
      <c r="G60" s="84">
        <v>1</v>
      </c>
      <c r="H60" s="84">
        <v>1</v>
      </c>
      <c r="I60" s="84"/>
      <c r="J60" s="84"/>
      <c r="K60" s="84">
        <f t="shared" si="13"/>
        <v>2</v>
      </c>
      <c r="L60" s="93" t="e">
        <f>+#REF!</f>
        <v>#REF!</v>
      </c>
      <c r="M60" s="93">
        <v>202684</v>
      </c>
      <c r="N60" s="93">
        <v>38003</v>
      </c>
      <c r="O60" s="93">
        <v>50671</v>
      </c>
      <c r="P60" s="93">
        <v>9627</v>
      </c>
      <c r="Q60" s="93" t="e">
        <f t="shared" si="14"/>
        <v>#REF!</v>
      </c>
      <c r="R60" s="99" t="e">
        <f t="shared" si="15"/>
        <v>#REF!</v>
      </c>
      <c r="S60" s="99" t="e">
        <f t="shared" si="16"/>
        <v>#REF!</v>
      </c>
      <c r="T60" s="99" t="e">
        <f t="shared" si="17"/>
        <v>#REF!</v>
      </c>
      <c r="U60" s="99" t="e">
        <f t="shared" si="18"/>
        <v>#REF!</v>
      </c>
      <c r="V60" s="99" t="e">
        <f t="shared" si="19"/>
        <v>#REF!</v>
      </c>
      <c r="W60" s="100" t="e">
        <f t="shared" si="20"/>
        <v>#REF!</v>
      </c>
      <c r="X60" s="103">
        <f t="shared" si="21"/>
        <v>405368</v>
      </c>
      <c r="Y60" s="103">
        <f t="shared" si="22"/>
        <v>76006</v>
      </c>
      <c r="Z60" s="103">
        <f t="shared" si="23"/>
        <v>101342</v>
      </c>
      <c r="AA60" s="103">
        <f t="shared" si="24"/>
        <v>19254</v>
      </c>
    </row>
    <row r="61" spans="2:27" ht="13.5" customHeight="1">
      <c r="B61" s="81">
        <v>34</v>
      </c>
      <c r="C61" s="85" t="s">
        <v>109</v>
      </c>
      <c r="D61" s="83" t="s">
        <v>103</v>
      </c>
      <c r="E61" s="81">
        <v>1</v>
      </c>
      <c r="F61" s="84"/>
      <c r="G61" s="84"/>
      <c r="H61" s="84">
        <v>1</v>
      </c>
      <c r="I61" s="84"/>
      <c r="J61" s="84"/>
      <c r="K61" s="84">
        <f t="shared" si="13"/>
        <v>1</v>
      </c>
      <c r="L61" s="93" t="e">
        <f>+#REF!</f>
        <v>#REF!</v>
      </c>
      <c r="M61" s="93">
        <v>51704</v>
      </c>
      <c r="N61" s="93">
        <v>9695</v>
      </c>
      <c r="O61" s="93">
        <v>12926</v>
      </c>
      <c r="P61" s="93">
        <v>2456</v>
      </c>
      <c r="Q61" s="93" t="e">
        <f t="shared" si="14"/>
        <v>#REF!</v>
      </c>
      <c r="R61" s="99" t="e">
        <f t="shared" si="15"/>
        <v>#REF!</v>
      </c>
      <c r="S61" s="99" t="e">
        <f t="shared" si="16"/>
        <v>#REF!</v>
      </c>
      <c r="T61" s="99" t="e">
        <f t="shared" si="17"/>
        <v>#REF!</v>
      </c>
      <c r="U61" s="99" t="e">
        <f t="shared" si="18"/>
        <v>#REF!</v>
      </c>
      <c r="V61" s="99" t="e">
        <f t="shared" si="19"/>
        <v>#REF!</v>
      </c>
      <c r="W61" s="100" t="e">
        <f t="shared" si="20"/>
        <v>#REF!</v>
      </c>
      <c r="X61" s="103">
        <f t="shared" si="21"/>
        <v>51704</v>
      </c>
      <c r="Y61" s="103">
        <f t="shared" si="22"/>
        <v>9695</v>
      </c>
      <c r="Z61" s="103">
        <f t="shared" si="23"/>
        <v>12926</v>
      </c>
      <c r="AA61" s="103">
        <f t="shared" si="24"/>
        <v>2456</v>
      </c>
    </row>
    <row r="62" spans="2:27" ht="13.5" customHeight="1">
      <c r="B62" s="81">
        <v>35</v>
      </c>
      <c r="C62" s="85" t="s">
        <v>149</v>
      </c>
      <c r="D62" s="83" t="s">
        <v>97</v>
      </c>
      <c r="E62" s="81">
        <v>2</v>
      </c>
      <c r="F62" s="84"/>
      <c r="G62" s="84"/>
      <c r="H62" s="84">
        <v>1</v>
      </c>
      <c r="I62" s="84"/>
      <c r="J62" s="84"/>
      <c r="K62" s="84">
        <f t="shared" si="13"/>
        <v>1</v>
      </c>
      <c r="L62" s="93" t="e">
        <f>+#REF!</f>
        <v>#REF!</v>
      </c>
      <c r="M62" s="93">
        <v>152450</v>
      </c>
      <c r="N62" s="93">
        <v>28584</v>
      </c>
      <c r="O62" s="93">
        <v>38112</v>
      </c>
      <c r="P62" s="93">
        <v>7241</v>
      </c>
      <c r="Q62" s="93" t="e">
        <f t="shared" si="14"/>
        <v>#REF!</v>
      </c>
      <c r="R62" s="99" t="e">
        <f t="shared" si="15"/>
        <v>#REF!</v>
      </c>
      <c r="S62" s="99" t="e">
        <f t="shared" si="16"/>
        <v>#REF!</v>
      </c>
      <c r="T62" s="99" t="e">
        <f t="shared" si="17"/>
        <v>#REF!</v>
      </c>
      <c r="U62" s="99" t="e">
        <f t="shared" si="18"/>
        <v>#REF!</v>
      </c>
      <c r="V62" s="99" t="e">
        <f t="shared" si="19"/>
        <v>#REF!</v>
      </c>
      <c r="W62" s="100" t="e">
        <f t="shared" si="20"/>
        <v>#REF!</v>
      </c>
      <c r="X62" s="103">
        <f t="shared" si="21"/>
        <v>152450</v>
      </c>
      <c r="Y62" s="103">
        <f t="shared" si="22"/>
        <v>28584</v>
      </c>
      <c r="Z62" s="103">
        <f t="shared" si="23"/>
        <v>38112</v>
      </c>
      <c r="AA62" s="103">
        <f t="shared" si="24"/>
        <v>7241</v>
      </c>
    </row>
    <row r="63" spans="2:27" ht="13.5" customHeight="1">
      <c r="B63" s="81">
        <v>36</v>
      </c>
      <c r="C63" s="85" t="s">
        <v>150</v>
      </c>
      <c r="D63" s="83" t="s">
        <v>127</v>
      </c>
      <c r="E63" s="81">
        <v>1</v>
      </c>
      <c r="F63" s="84"/>
      <c r="G63" s="84"/>
      <c r="H63" s="84"/>
      <c r="I63" s="84">
        <v>1</v>
      </c>
      <c r="J63" s="84"/>
      <c r="K63" s="84">
        <f t="shared" si="13"/>
        <v>1</v>
      </c>
      <c r="L63" s="93" t="e">
        <f>+#REF!</f>
        <v>#REF!</v>
      </c>
      <c r="M63" s="93">
        <v>14523</v>
      </c>
      <c r="N63" s="93">
        <v>2723</v>
      </c>
      <c r="O63" s="93">
        <v>3631</v>
      </c>
      <c r="P63" s="93">
        <v>690</v>
      </c>
      <c r="Q63" s="93" t="e">
        <f t="shared" si="14"/>
        <v>#REF!</v>
      </c>
      <c r="R63" s="99" t="e">
        <f t="shared" si="15"/>
        <v>#REF!</v>
      </c>
      <c r="S63" s="99" t="e">
        <f t="shared" si="16"/>
        <v>#REF!</v>
      </c>
      <c r="T63" s="99" t="e">
        <f t="shared" si="17"/>
        <v>#REF!</v>
      </c>
      <c r="U63" s="99" t="e">
        <f t="shared" si="18"/>
        <v>#REF!</v>
      </c>
      <c r="V63" s="99" t="e">
        <f t="shared" si="19"/>
        <v>#REF!</v>
      </c>
      <c r="W63" s="100" t="e">
        <f t="shared" si="20"/>
        <v>#REF!</v>
      </c>
      <c r="X63" s="103">
        <f t="shared" si="21"/>
        <v>14523</v>
      </c>
      <c r="Y63" s="103">
        <f t="shared" si="22"/>
        <v>2723</v>
      </c>
      <c r="Z63" s="103">
        <f t="shared" si="23"/>
        <v>3631</v>
      </c>
      <c r="AA63" s="103">
        <f t="shared" si="24"/>
        <v>690</v>
      </c>
    </row>
    <row r="64" spans="2:27" ht="13.5" customHeight="1">
      <c r="F64" s="90">
        <f t="shared" ref="F64:AA64" si="25">SUM(F28:F63)</f>
        <v>0</v>
      </c>
      <c r="G64" s="90">
        <f t="shared" si="25"/>
        <v>49</v>
      </c>
      <c r="H64" s="90">
        <f t="shared" si="25"/>
        <v>24</v>
      </c>
      <c r="I64" s="90">
        <f t="shared" si="25"/>
        <v>36</v>
      </c>
      <c r="J64" s="90">
        <f t="shared" si="25"/>
        <v>92</v>
      </c>
      <c r="K64" s="90">
        <f t="shared" si="25"/>
        <v>201</v>
      </c>
      <c r="L64" s="94" t="e">
        <f t="shared" si="25"/>
        <v>#REF!</v>
      </c>
      <c r="M64" s="94">
        <f t="shared" si="25"/>
        <v>3461746</v>
      </c>
      <c r="N64" s="94">
        <f t="shared" si="25"/>
        <v>649073</v>
      </c>
      <c r="O64" s="94">
        <f t="shared" si="25"/>
        <v>865438</v>
      </c>
      <c r="P64" s="94">
        <f t="shared" si="25"/>
        <v>164433</v>
      </c>
      <c r="Q64" s="94" t="e">
        <f t="shared" si="25"/>
        <v>#REF!</v>
      </c>
      <c r="R64" s="94" t="e">
        <f t="shared" si="25"/>
        <v>#REF!</v>
      </c>
      <c r="S64" s="94" t="e">
        <f t="shared" si="25"/>
        <v>#REF!</v>
      </c>
      <c r="T64" s="94" t="e">
        <f t="shared" si="25"/>
        <v>#REF!</v>
      </c>
      <c r="U64" s="94" t="e">
        <f t="shared" si="25"/>
        <v>#REF!</v>
      </c>
      <c r="V64" s="94" t="e">
        <f t="shared" si="25"/>
        <v>#REF!</v>
      </c>
      <c r="W64" s="94" t="e">
        <f t="shared" si="25"/>
        <v>#REF!</v>
      </c>
      <c r="X64" s="106">
        <f t="shared" si="25"/>
        <v>8938040</v>
      </c>
      <c r="Y64" s="106">
        <f t="shared" si="25"/>
        <v>1675882</v>
      </c>
      <c r="Z64" s="106">
        <f t="shared" si="25"/>
        <v>2234510</v>
      </c>
      <c r="AA64" s="106">
        <f t="shared" si="25"/>
        <v>424557</v>
      </c>
    </row>
    <row r="65" spans="6:27" ht="13.5" customHeight="1">
      <c r="F65" s="73" t="s">
        <v>155</v>
      </c>
      <c r="G65" s="73" t="s">
        <v>155</v>
      </c>
      <c r="H65" s="73" t="s">
        <v>155</v>
      </c>
      <c r="I65" s="73" t="s">
        <v>155</v>
      </c>
      <c r="J65" s="73" t="s">
        <v>155</v>
      </c>
      <c r="X65" s="108">
        <v>8938040</v>
      </c>
      <c r="Y65" s="108">
        <v>1675882</v>
      </c>
      <c r="Z65" s="108">
        <v>2234510</v>
      </c>
      <c r="AA65" s="108">
        <v>424557</v>
      </c>
    </row>
    <row r="66" spans="6:27" ht="13.5" customHeight="1">
      <c r="W66" s="74" t="e">
        <f>+W64+W22</f>
        <v>#REF!</v>
      </c>
      <c r="X66" s="103">
        <f>+X64-X65</f>
        <v>0</v>
      </c>
      <c r="Y66" s="103">
        <f>+Y64-Y65</f>
        <v>0</v>
      </c>
      <c r="Z66" s="103">
        <f>+Z64-Z65</f>
        <v>0</v>
      </c>
      <c r="AA66" s="103">
        <f>+AA64-AA65</f>
        <v>0</v>
      </c>
    </row>
  </sheetData>
  <protectedRanges>
    <protectedRange sqref="C7:C14" name="DATOS_2_2_1_1_1_6_1_1"/>
    <protectedRange sqref="C18" name="DATOS_2_2_1_1_1_5_1_1_1_1"/>
    <protectedRange sqref="C17" name="DATOS_2_2_1_1_1_3_1_1_1_2"/>
    <protectedRange sqref="C28" name="DATOS_2_2_1_1_1_3_1_1_1"/>
    <protectedRange sqref="C30" name="DATOS_2_2_1_1_1_5_1_1"/>
    <protectedRange sqref="C50:C52" name="DATOS_2_2_1_1_1_7_1_1"/>
    <protectedRange sqref="C55" name="DATOS_2_2_1_1_1_7_1_1_1"/>
    <protectedRange sqref="C57" name="DATOS_2_2_1_1_1_7_1_2"/>
    <protectedRange sqref="C59" name="DATOS_2_2_1_1_1_7_1_2_2"/>
    <protectedRange sqref="C61" name="DATOS_2_2_1_1_1_7_1_2_5"/>
    <protectedRange sqref="C6" name="DATOS_2_2_1_1_1_3_1_1"/>
    <protectedRange sqref="C7:C14" name="DATOS_2_2_1_1_1_6_1_1_1"/>
    <protectedRange sqref="C15:C16" name="DATOS_2_2_1_1_1_7_1"/>
    <protectedRange sqref="C18" name="DATOS_2_2_1_1_1_5_1_1_1_1_1"/>
    <protectedRange sqref="C19" name="DATOS_2_2_1_1_1_5_1_1_1_2"/>
    <protectedRange sqref="C17" name="DATOS_2_2_1_1_1_3_1_1_1_2_1"/>
    <protectedRange sqref="C21" name="DATOS_2_2_1_1_1_5_1_1_1_3"/>
    <protectedRange sqref="C28" name="DATOS_2_2_1_1_1_3_1_1_1_1"/>
    <protectedRange sqref="C29" name="DATOS_2_2_1_1_1_4_1_1"/>
    <protectedRange sqref="C30" name="DATOS_2_2_1_1_1_5_1_1_1"/>
    <protectedRange sqref="C31:C49" name="DATOS_2_2_1_1_1_6_1_1_1_1"/>
    <protectedRange sqref="C50:C52" name="DATOS_2_2_1_1_1_7_1_1_2"/>
    <protectedRange sqref="C54" name="DATOS_2_2_1_1_1_6_1_1_1_1_1"/>
    <protectedRange sqref="C55" name="DATOS_2_2_1_1_1_7_1_1_1_1"/>
    <protectedRange sqref="C56" name="DATOS_2_2_1_1_1_4_1_1_1_1"/>
    <protectedRange sqref="C57" name="DATOS_2_2_1_1_1_7_1_2_1"/>
    <protectedRange sqref="C58" name="DATOS_2_2_1_1_1_7_1_2_1_1"/>
    <protectedRange sqref="C59" name="DATOS_2_2_1_1_1_7_1_2_2_1"/>
    <protectedRange sqref="C60" name="DATOS_2_2_1_1_1_7_1_2_4"/>
    <protectedRange sqref="C61" name="DATOS_2_2_1_1_1_7_1_2_5_1"/>
    <protectedRange sqref="C62" name="DATOS_2_2_1_1_1_7_1_3"/>
  </protectedRanges>
  <pageMargins left="0.75" right="0.75" top="1" bottom="1" header="0.5" footer="0.5"/>
  <pageSetup paperSize="9"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XEZ64"/>
  <sheetViews>
    <sheetView zoomScale="55" zoomScaleNormal="55" workbookViewId="0">
      <selection activeCell="O31" sqref="O31"/>
    </sheetView>
  </sheetViews>
  <sheetFormatPr baseColWidth="10" defaultColWidth="11" defaultRowHeight="13.5" customHeight="1"/>
  <cols>
    <col min="1" max="1" width="11.42578125" style="72"/>
    <col min="2" max="2" width="10.28515625" style="73" customWidth="1"/>
    <col min="3" max="3" width="54.85546875" style="73" customWidth="1"/>
    <col min="4" max="4" width="23.140625" style="72" customWidth="1"/>
    <col min="5" max="5" width="14.140625" style="73" customWidth="1"/>
    <col min="6" max="11" width="11.28515625" style="73" customWidth="1"/>
    <col min="12" max="17" width="18.85546875" style="72" customWidth="1"/>
    <col min="18" max="18" width="15" style="73" customWidth="1"/>
    <col min="19" max="22" width="14.28515625" style="73" customWidth="1"/>
    <col min="23" max="23" width="15.42578125" style="74" customWidth="1"/>
    <col min="24" max="16367" width="11.42578125" style="72"/>
    <col min="16368" max="16369" width="11" style="72"/>
    <col min="16370" max="16370" width="11.42578125" style="72"/>
    <col min="16371" max="16379" width="11" style="72"/>
    <col min="16380" max="16380" width="11" style="75"/>
    <col min="16381" max="16384" width="11" style="72"/>
  </cols>
  <sheetData>
    <row r="1" spans="2:24 16380:16380" ht="13.5" customHeight="1">
      <c r="D1" s="73"/>
      <c r="XEZ1" s="72"/>
    </row>
    <row r="2" spans="2:24 16380:16380" ht="13.5" customHeight="1">
      <c r="B2" s="76" t="s">
        <v>91</v>
      </c>
      <c r="C2" s="76"/>
      <c r="D2" s="76"/>
      <c r="E2" s="76"/>
      <c r="F2" s="77"/>
      <c r="G2" s="77"/>
      <c r="H2" s="77"/>
      <c r="I2" s="77"/>
      <c r="J2" s="77"/>
      <c r="K2" s="77"/>
      <c r="L2" s="77"/>
      <c r="M2" s="77"/>
      <c r="N2" s="77"/>
      <c r="O2" s="77"/>
      <c r="P2" s="77"/>
      <c r="Q2" s="77"/>
      <c r="R2" s="77"/>
      <c r="S2" s="77"/>
      <c r="T2" s="77"/>
      <c r="U2" s="77"/>
      <c r="V2" s="77"/>
      <c r="W2" s="95"/>
      <c r="XEZ2" s="72"/>
    </row>
    <row r="3" spans="2:24 16380:16380" ht="13.5" customHeight="1">
      <c r="B3" s="8" t="s">
        <v>1</v>
      </c>
      <c r="C3" s="8"/>
      <c r="D3" s="8" t="s">
        <v>2</v>
      </c>
      <c r="E3" s="8"/>
      <c r="F3" s="78"/>
      <c r="G3" s="78"/>
      <c r="H3" s="78"/>
      <c r="I3" s="78"/>
      <c r="J3" s="78"/>
      <c r="K3" s="78"/>
      <c r="L3" s="78"/>
      <c r="M3" s="78"/>
      <c r="N3" s="78"/>
      <c r="O3" s="78"/>
      <c r="P3" s="78"/>
      <c r="Q3" s="78"/>
      <c r="R3" s="78"/>
      <c r="S3" s="78"/>
      <c r="T3" s="78"/>
      <c r="U3" s="78"/>
      <c r="V3" s="78"/>
      <c r="W3" s="96"/>
      <c r="XEZ3" s="72"/>
    </row>
    <row r="4" spans="2:24 16380:16380" ht="13.5" customHeight="1">
      <c r="B4" s="8" t="s">
        <v>92</v>
      </c>
      <c r="C4" s="8"/>
      <c r="D4" s="8" t="s">
        <v>93</v>
      </c>
      <c r="E4" s="8"/>
      <c r="F4" s="8"/>
      <c r="G4" s="8"/>
      <c r="H4" s="8"/>
      <c r="I4" s="8"/>
      <c r="J4" s="8"/>
      <c r="K4" s="8"/>
      <c r="L4" s="8"/>
      <c r="M4" s="8"/>
      <c r="N4" s="8"/>
      <c r="O4" s="8"/>
      <c r="P4" s="8"/>
      <c r="Q4" s="8"/>
      <c r="R4" s="8"/>
      <c r="S4" s="8"/>
      <c r="T4" s="8"/>
      <c r="U4" s="8"/>
      <c r="V4" s="8"/>
      <c r="W4" s="8"/>
      <c r="XEZ4" s="72"/>
    </row>
    <row r="5" spans="2:24 16380:16380" ht="13.5" customHeight="1">
      <c r="B5" s="79" t="s">
        <v>5</v>
      </c>
      <c r="C5" s="80" t="s">
        <v>7</v>
      </c>
      <c r="D5" s="79" t="s">
        <v>8</v>
      </c>
      <c r="E5" s="79" t="s">
        <v>0</v>
      </c>
      <c r="F5" s="15" t="s">
        <v>44</v>
      </c>
      <c r="G5" s="15" t="s">
        <v>41</v>
      </c>
      <c r="H5" s="16" t="s">
        <v>38</v>
      </c>
      <c r="I5" s="16" t="s">
        <v>39</v>
      </c>
      <c r="J5" s="16" t="s">
        <v>40</v>
      </c>
      <c r="K5" s="91" t="s">
        <v>72</v>
      </c>
      <c r="L5" s="91" t="s">
        <v>94</v>
      </c>
      <c r="M5" s="92" t="e">
        <f>+#REF!</f>
        <v>#REF!</v>
      </c>
      <c r="N5" s="92" t="e">
        <f>+#REF!</f>
        <v>#REF!</v>
      </c>
      <c r="O5" s="92" t="e">
        <f>+#REF!</f>
        <v>#REF!</v>
      </c>
      <c r="P5" s="92" t="e">
        <f>+#REF!</f>
        <v>#REF!</v>
      </c>
      <c r="Q5" s="91" t="s">
        <v>95</v>
      </c>
      <c r="R5" s="15" t="s">
        <v>44</v>
      </c>
      <c r="S5" s="15" t="s">
        <v>41</v>
      </c>
      <c r="T5" s="16" t="s">
        <v>38</v>
      </c>
      <c r="U5" s="16" t="s">
        <v>39</v>
      </c>
      <c r="V5" s="16" t="s">
        <v>40</v>
      </c>
      <c r="W5" s="97" t="s">
        <v>72</v>
      </c>
      <c r="X5" s="98"/>
      <c r="XEZ5" s="72"/>
    </row>
    <row r="6" spans="2:24 16380:16380" ht="13.5" customHeight="1">
      <c r="B6" s="81">
        <v>1</v>
      </c>
      <c r="C6" s="82" t="s">
        <v>96</v>
      </c>
      <c r="D6" s="83" t="s">
        <v>97</v>
      </c>
      <c r="E6" s="81">
        <v>1</v>
      </c>
      <c r="F6" s="84">
        <f>+'cantidad original'!F6-'cantidad limitada'!F6</f>
        <v>0</v>
      </c>
      <c r="G6" s="84">
        <f>+'cantidad original'!G6-'cantidad limitada'!G6</f>
        <v>0</v>
      </c>
      <c r="H6" s="84">
        <f>+'cantidad original'!H6-'cantidad limitada'!H6</f>
        <v>0</v>
      </c>
      <c r="I6" s="84">
        <f>+'cantidad original'!I6-'cantidad limitada'!I6</f>
        <v>0</v>
      </c>
      <c r="J6" s="84">
        <f>+'cantidad original'!J6-'cantidad limitada'!J6</f>
        <v>0</v>
      </c>
      <c r="K6" s="84">
        <f t="shared" ref="K6:K21" si="0">SUM(F6:J6)</f>
        <v>0</v>
      </c>
      <c r="L6" s="93" t="e">
        <f>+#REF!</f>
        <v>#REF!</v>
      </c>
      <c r="M6" s="93">
        <v>70255</v>
      </c>
      <c r="N6" s="93">
        <v>13172</v>
      </c>
      <c r="O6" s="93">
        <v>17564</v>
      </c>
      <c r="P6" s="93">
        <v>3337</v>
      </c>
      <c r="Q6" s="93" t="e">
        <f t="shared" ref="Q6:Q21" si="1">SUM(L6:P6)</f>
        <v>#REF!</v>
      </c>
      <c r="R6" s="99" t="e">
        <f t="shared" ref="R6:R21" si="2">F6*Q6</f>
        <v>#REF!</v>
      </c>
      <c r="S6" s="99" t="e">
        <f t="shared" ref="S6:S21" si="3">+G6*Q6</f>
        <v>#REF!</v>
      </c>
      <c r="T6" s="99" t="e">
        <f t="shared" ref="T6:T21" si="4">+H6*Q6</f>
        <v>#REF!</v>
      </c>
      <c r="U6" s="99" t="e">
        <f t="shared" ref="U6:U21" si="5">+I6*Q6</f>
        <v>#REF!</v>
      </c>
      <c r="V6" s="99" t="e">
        <f t="shared" ref="V6:V21" si="6">+J6*Q6</f>
        <v>#REF!</v>
      </c>
      <c r="W6" s="100" t="e">
        <f t="shared" ref="W6:W21" si="7">SUM(R6:V6)</f>
        <v>#REF!</v>
      </c>
      <c r="XEZ6" s="72"/>
    </row>
    <row r="7" spans="2:24 16380:16380" ht="13.5" customHeight="1">
      <c r="B7" s="81">
        <v>2</v>
      </c>
      <c r="C7" s="82" t="s">
        <v>98</v>
      </c>
      <c r="D7" s="81" t="s">
        <v>97</v>
      </c>
      <c r="E7" s="81">
        <v>4</v>
      </c>
      <c r="F7" s="84">
        <f>+'cantidad original'!F7-'cantidad limitada'!F7</f>
        <v>1</v>
      </c>
      <c r="G7" s="84">
        <f>+'cantidad original'!G7-'cantidad limitada'!G7</f>
        <v>0</v>
      </c>
      <c r="H7" s="84">
        <f>+'cantidad original'!H7-'cantidad limitada'!H7</f>
        <v>0</v>
      </c>
      <c r="I7" s="84">
        <f>+'cantidad original'!I7-'cantidad limitada'!I7</f>
        <v>0</v>
      </c>
      <c r="J7" s="84">
        <f>+'cantidad original'!J7-'cantidad limitada'!J7</f>
        <v>0</v>
      </c>
      <c r="K7" s="84">
        <f t="shared" si="0"/>
        <v>1</v>
      </c>
      <c r="L7" s="93" t="e">
        <f>+#REF!</f>
        <v>#REF!</v>
      </c>
      <c r="M7" s="93">
        <v>351238</v>
      </c>
      <c r="N7" s="93">
        <v>65857</v>
      </c>
      <c r="O7" s="93">
        <v>87808</v>
      </c>
      <c r="P7" s="93">
        <v>16684</v>
      </c>
      <c r="Q7" s="93" t="e">
        <f t="shared" si="1"/>
        <v>#REF!</v>
      </c>
      <c r="R7" s="99" t="e">
        <f t="shared" si="2"/>
        <v>#REF!</v>
      </c>
      <c r="S7" s="99" t="e">
        <f t="shared" si="3"/>
        <v>#REF!</v>
      </c>
      <c r="T7" s="99" t="e">
        <f t="shared" si="4"/>
        <v>#REF!</v>
      </c>
      <c r="U7" s="99" t="e">
        <f t="shared" si="5"/>
        <v>#REF!</v>
      </c>
      <c r="V7" s="99" t="e">
        <f t="shared" si="6"/>
        <v>#REF!</v>
      </c>
      <c r="W7" s="100" t="e">
        <f t="shared" si="7"/>
        <v>#REF!</v>
      </c>
      <c r="XEZ7" s="72"/>
    </row>
    <row r="8" spans="2:24 16380:16380" ht="13.5" customHeight="1">
      <c r="B8" s="81">
        <v>3</v>
      </c>
      <c r="C8" s="82" t="s">
        <v>99</v>
      </c>
      <c r="D8" s="83" t="s">
        <v>100</v>
      </c>
      <c r="E8" s="81">
        <v>15</v>
      </c>
      <c r="F8" s="84">
        <f>+'cantidad original'!F8-'cantidad limitada'!F8</f>
        <v>0</v>
      </c>
      <c r="G8" s="84">
        <f>+'cantidad original'!G8-'cantidad limitada'!G8</f>
        <v>10</v>
      </c>
      <c r="H8" s="84">
        <f>+'cantidad original'!H8-'cantidad limitada'!H8</f>
        <v>0</v>
      </c>
      <c r="I8" s="84">
        <f>+'cantidad original'!I8-'cantidad limitada'!I8</f>
        <v>0</v>
      </c>
      <c r="J8" s="84">
        <f>+'cantidad original'!J8-'cantidad limitada'!J8</f>
        <v>0</v>
      </c>
      <c r="K8" s="84">
        <f t="shared" si="0"/>
        <v>10</v>
      </c>
      <c r="L8" s="93" t="e">
        <f>+#REF!</f>
        <v>#REF!</v>
      </c>
      <c r="M8" s="93">
        <v>44030</v>
      </c>
      <c r="N8" s="93">
        <v>8257</v>
      </c>
      <c r="O8" s="93">
        <v>11007</v>
      </c>
      <c r="P8" s="93">
        <v>2091</v>
      </c>
      <c r="Q8" s="93" t="e">
        <f t="shared" si="1"/>
        <v>#REF!</v>
      </c>
      <c r="R8" s="99" t="e">
        <f t="shared" si="2"/>
        <v>#REF!</v>
      </c>
      <c r="S8" s="99" t="e">
        <f t="shared" si="3"/>
        <v>#REF!</v>
      </c>
      <c r="T8" s="99" t="e">
        <f t="shared" si="4"/>
        <v>#REF!</v>
      </c>
      <c r="U8" s="99" t="e">
        <f t="shared" si="5"/>
        <v>#REF!</v>
      </c>
      <c r="V8" s="99" t="e">
        <f t="shared" si="6"/>
        <v>#REF!</v>
      </c>
      <c r="W8" s="100" t="e">
        <f t="shared" si="7"/>
        <v>#REF!</v>
      </c>
      <c r="XEZ8" s="72"/>
    </row>
    <row r="9" spans="2:24 16380:16380" ht="13.5" customHeight="1">
      <c r="B9" s="81">
        <v>4</v>
      </c>
      <c r="C9" s="82" t="s">
        <v>101</v>
      </c>
      <c r="D9" s="83" t="s">
        <v>97</v>
      </c>
      <c r="E9" s="81">
        <v>1</v>
      </c>
      <c r="F9" s="84">
        <f>+'cantidad original'!F9-'cantidad limitada'!F9</f>
        <v>0</v>
      </c>
      <c r="G9" s="84">
        <f>+'cantidad original'!G9-'cantidad limitada'!G9</f>
        <v>0</v>
      </c>
      <c r="H9" s="84">
        <f>+'cantidad original'!H9-'cantidad limitada'!H9</f>
        <v>0</v>
      </c>
      <c r="I9" s="84">
        <f>+'cantidad original'!I9-'cantidad limitada'!I9</f>
        <v>0</v>
      </c>
      <c r="J9" s="84">
        <f>+'cantidad original'!J9-'cantidad limitada'!J9</f>
        <v>0</v>
      </c>
      <c r="K9" s="84">
        <f t="shared" si="0"/>
        <v>0</v>
      </c>
      <c r="L9" s="93" t="e">
        <f>+#REF!</f>
        <v>#REF!</v>
      </c>
      <c r="M9" s="93">
        <v>74318</v>
      </c>
      <c r="N9" s="93">
        <v>13934</v>
      </c>
      <c r="O9" s="93">
        <v>18579</v>
      </c>
      <c r="P9" s="93">
        <v>3530</v>
      </c>
      <c r="Q9" s="93" t="e">
        <f t="shared" si="1"/>
        <v>#REF!</v>
      </c>
      <c r="R9" s="99" t="e">
        <f t="shared" si="2"/>
        <v>#REF!</v>
      </c>
      <c r="S9" s="99" t="e">
        <f t="shared" si="3"/>
        <v>#REF!</v>
      </c>
      <c r="T9" s="99" t="e">
        <f t="shared" si="4"/>
        <v>#REF!</v>
      </c>
      <c r="U9" s="99" t="e">
        <f t="shared" si="5"/>
        <v>#REF!</v>
      </c>
      <c r="V9" s="99" t="e">
        <f t="shared" si="6"/>
        <v>#REF!</v>
      </c>
      <c r="W9" s="100" t="e">
        <f t="shared" si="7"/>
        <v>#REF!</v>
      </c>
      <c r="XEZ9" s="72"/>
    </row>
    <row r="10" spans="2:24 16380:16380" ht="13.5" customHeight="1">
      <c r="B10" s="18">
        <v>5</v>
      </c>
      <c r="C10" s="82" t="s">
        <v>102</v>
      </c>
      <c r="D10" s="18" t="s">
        <v>103</v>
      </c>
      <c r="E10" s="18">
        <v>15</v>
      </c>
      <c r="F10" s="84">
        <f>+'cantidad original'!F10-'cantidad limitada'!F10</f>
        <v>0</v>
      </c>
      <c r="G10" s="84">
        <f>+'cantidad original'!G10-'cantidad limitada'!G10</f>
        <v>14</v>
      </c>
      <c r="H10" s="84">
        <f>+'cantidad original'!H10-'cantidad limitada'!H10</f>
        <v>0</v>
      </c>
      <c r="I10" s="84">
        <f>+'cantidad original'!I10-'cantidad limitada'!I10</f>
        <v>0</v>
      </c>
      <c r="J10" s="84">
        <f>+'cantidad original'!J10-'cantidad limitada'!J10</f>
        <v>0</v>
      </c>
      <c r="K10" s="84">
        <f t="shared" si="0"/>
        <v>14</v>
      </c>
      <c r="L10" s="93" t="e">
        <f>+#REF!</f>
        <v>#REF!</v>
      </c>
      <c r="M10" s="93">
        <v>10802</v>
      </c>
      <c r="N10" s="93">
        <v>2025</v>
      </c>
      <c r="O10" s="93">
        <v>2701</v>
      </c>
      <c r="P10" s="93">
        <v>513</v>
      </c>
      <c r="Q10" s="93" t="e">
        <f t="shared" si="1"/>
        <v>#REF!</v>
      </c>
      <c r="R10" s="99" t="e">
        <f t="shared" si="2"/>
        <v>#REF!</v>
      </c>
      <c r="S10" s="99" t="e">
        <f t="shared" si="3"/>
        <v>#REF!</v>
      </c>
      <c r="T10" s="99" t="e">
        <f t="shared" si="4"/>
        <v>#REF!</v>
      </c>
      <c r="U10" s="99" t="e">
        <f t="shared" si="5"/>
        <v>#REF!</v>
      </c>
      <c r="V10" s="99" t="e">
        <f t="shared" si="6"/>
        <v>#REF!</v>
      </c>
      <c r="W10" s="101" t="e">
        <f t="shared" si="7"/>
        <v>#REF!</v>
      </c>
    </row>
    <row r="11" spans="2:24 16380:16380" ht="13.5" customHeight="1">
      <c r="B11" s="18">
        <v>6</v>
      </c>
      <c r="C11" s="82" t="s">
        <v>104</v>
      </c>
      <c r="D11" s="18" t="s">
        <v>97</v>
      </c>
      <c r="E11" s="18">
        <v>1</v>
      </c>
      <c r="F11" s="84">
        <f>+'cantidad original'!F11-'cantidad limitada'!F11</f>
        <v>0</v>
      </c>
      <c r="G11" s="84">
        <f>+'cantidad original'!G11-'cantidad limitada'!G11</f>
        <v>0</v>
      </c>
      <c r="H11" s="84">
        <f>+'cantidad original'!H11-'cantidad limitada'!H11</f>
        <v>0</v>
      </c>
      <c r="I11" s="84">
        <f>+'cantidad original'!I11-'cantidad limitada'!I11</f>
        <v>0</v>
      </c>
      <c r="J11" s="84">
        <f>+'cantidad original'!J11-'cantidad limitada'!J11</f>
        <v>0</v>
      </c>
      <c r="K11" s="84">
        <f t="shared" si="0"/>
        <v>0</v>
      </c>
      <c r="L11" s="93" t="e">
        <f>+#REF!</f>
        <v>#REF!</v>
      </c>
      <c r="M11" s="93">
        <v>137577</v>
      </c>
      <c r="N11" s="93">
        <v>25796</v>
      </c>
      <c r="O11" s="93">
        <v>34394</v>
      </c>
      <c r="P11" s="93">
        <v>6535</v>
      </c>
      <c r="Q11" s="93" t="e">
        <f t="shared" si="1"/>
        <v>#REF!</v>
      </c>
      <c r="R11" s="99" t="e">
        <f t="shared" si="2"/>
        <v>#REF!</v>
      </c>
      <c r="S11" s="99" t="e">
        <f t="shared" si="3"/>
        <v>#REF!</v>
      </c>
      <c r="T11" s="99" t="e">
        <f t="shared" si="4"/>
        <v>#REF!</v>
      </c>
      <c r="U11" s="99" t="e">
        <f t="shared" si="5"/>
        <v>#REF!</v>
      </c>
      <c r="V11" s="99" t="e">
        <f t="shared" si="6"/>
        <v>#REF!</v>
      </c>
      <c r="W11" s="101" t="e">
        <f t="shared" si="7"/>
        <v>#REF!</v>
      </c>
    </row>
    <row r="12" spans="2:24 16380:16380" ht="13.5" customHeight="1">
      <c r="B12" s="81">
        <v>7</v>
      </c>
      <c r="C12" s="82" t="s">
        <v>105</v>
      </c>
      <c r="D12" s="81" t="s">
        <v>103</v>
      </c>
      <c r="E12" s="81">
        <v>5</v>
      </c>
      <c r="F12" s="84">
        <f>+'cantidad original'!F12-'cantidad limitada'!F12</f>
        <v>0</v>
      </c>
      <c r="G12" s="84">
        <f>+'cantidad original'!G12-'cantidad limitada'!G12</f>
        <v>2</v>
      </c>
      <c r="H12" s="84">
        <f>+'cantidad original'!H12-'cantidad limitada'!H12</f>
        <v>0</v>
      </c>
      <c r="I12" s="84">
        <f>+'cantidad original'!I12-'cantidad limitada'!I12</f>
        <v>0</v>
      </c>
      <c r="J12" s="84">
        <f>+'cantidad original'!J12-'cantidad limitada'!J12</f>
        <v>0</v>
      </c>
      <c r="K12" s="84">
        <f t="shared" si="0"/>
        <v>2</v>
      </c>
      <c r="L12" s="93" t="e">
        <f>+#REF!</f>
        <v>#REF!</v>
      </c>
      <c r="M12" s="93">
        <v>42607</v>
      </c>
      <c r="N12" s="93">
        <v>7989</v>
      </c>
      <c r="O12" s="93">
        <v>10652</v>
      </c>
      <c r="P12" s="93">
        <v>2023</v>
      </c>
      <c r="Q12" s="93" t="e">
        <f t="shared" si="1"/>
        <v>#REF!</v>
      </c>
      <c r="R12" s="99" t="e">
        <f t="shared" si="2"/>
        <v>#REF!</v>
      </c>
      <c r="S12" s="99" t="e">
        <f t="shared" si="3"/>
        <v>#REF!</v>
      </c>
      <c r="T12" s="99" t="e">
        <f t="shared" si="4"/>
        <v>#REF!</v>
      </c>
      <c r="U12" s="99" t="e">
        <f t="shared" si="5"/>
        <v>#REF!</v>
      </c>
      <c r="V12" s="99" t="e">
        <f t="shared" si="6"/>
        <v>#REF!</v>
      </c>
      <c r="W12" s="100" t="e">
        <f t="shared" si="7"/>
        <v>#REF!</v>
      </c>
      <c r="XEZ12" s="72"/>
    </row>
    <row r="13" spans="2:24 16380:16380" ht="13.5" customHeight="1">
      <c r="B13" s="81">
        <v>8</v>
      </c>
      <c r="C13" s="82" t="s">
        <v>106</v>
      </c>
      <c r="D13" s="81" t="s">
        <v>103</v>
      </c>
      <c r="E13" s="81">
        <v>5</v>
      </c>
      <c r="F13" s="84">
        <f>+'cantidad original'!F13-'cantidad limitada'!F13</f>
        <v>0</v>
      </c>
      <c r="G13" s="84">
        <f>+'cantidad original'!G13-'cantidad limitada'!G13</f>
        <v>3</v>
      </c>
      <c r="H13" s="84">
        <f>+'cantidad original'!H13-'cantidad limitada'!H13</f>
        <v>0</v>
      </c>
      <c r="I13" s="84">
        <f>+'cantidad original'!I13-'cantidad limitada'!I13</f>
        <v>0</v>
      </c>
      <c r="J13" s="84">
        <f>+'cantidad original'!J13-'cantidad limitada'!J13</f>
        <v>0</v>
      </c>
      <c r="K13" s="84">
        <f t="shared" si="0"/>
        <v>3</v>
      </c>
      <c r="L13" s="93" t="e">
        <f>+#REF!</f>
        <v>#REF!</v>
      </c>
      <c r="M13" s="93">
        <v>40249</v>
      </c>
      <c r="N13" s="93">
        <v>7547</v>
      </c>
      <c r="O13" s="93">
        <v>10062</v>
      </c>
      <c r="P13" s="93">
        <v>1912</v>
      </c>
      <c r="Q13" s="93" t="e">
        <f t="shared" si="1"/>
        <v>#REF!</v>
      </c>
      <c r="R13" s="99" t="e">
        <f t="shared" si="2"/>
        <v>#REF!</v>
      </c>
      <c r="S13" s="99" t="e">
        <f t="shared" si="3"/>
        <v>#REF!</v>
      </c>
      <c r="T13" s="99" t="e">
        <f t="shared" si="4"/>
        <v>#REF!</v>
      </c>
      <c r="U13" s="99" t="e">
        <f t="shared" si="5"/>
        <v>#REF!</v>
      </c>
      <c r="V13" s="99" t="e">
        <f t="shared" si="6"/>
        <v>#REF!</v>
      </c>
      <c r="W13" s="100" t="e">
        <f t="shared" si="7"/>
        <v>#REF!</v>
      </c>
      <c r="XEZ13" s="72"/>
    </row>
    <row r="14" spans="2:24 16380:16380" ht="13.5" customHeight="1">
      <c r="B14" s="81">
        <v>9</v>
      </c>
      <c r="C14" s="82" t="s">
        <v>107</v>
      </c>
      <c r="D14" s="83" t="s">
        <v>97</v>
      </c>
      <c r="E14" s="81">
        <v>3</v>
      </c>
      <c r="F14" s="84">
        <f>+'cantidad original'!F14-'cantidad limitada'!F14</f>
        <v>0</v>
      </c>
      <c r="G14" s="84">
        <f>+'cantidad original'!G14-'cantidad limitada'!G14</f>
        <v>0</v>
      </c>
      <c r="H14" s="84">
        <f>+'cantidad original'!H14-'cantidad limitada'!H14</f>
        <v>0</v>
      </c>
      <c r="I14" s="84">
        <f>+'cantidad original'!I14-'cantidad limitada'!I14</f>
        <v>0</v>
      </c>
      <c r="J14" s="84">
        <f>+'cantidad original'!J14-'cantidad limitada'!J14</f>
        <v>0</v>
      </c>
      <c r="K14" s="84">
        <f t="shared" si="0"/>
        <v>0</v>
      </c>
      <c r="L14" s="93" t="e">
        <f>+#REF!</f>
        <v>#REF!</v>
      </c>
      <c r="M14" s="93">
        <v>122007</v>
      </c>
      <c r="N14" s="93">
        <v>22876</v>
      </c>
      <c r="O14" s="93">
        <v>30502</v>
      </c>
      <c r="P14" s="93">
        <v>5794</v>
      </c>
      <c r="Q14" s="93" t="e">
        <f t="shared" si="1"/>
        <v>#REF!</v>
      </c>
      <c r="R14" s="99" t="e">
        <f t="shared" si="2"/>
        <v>#REF!</v>
      </c>
      <c r="S14" s="99" t="e">
        <f t="shared" si="3"/>
        <v>#REF!</v>
      </c>
      <c r="T14" s="99" t="e">
        <f t="shared" si="4"/>
        <v>#REF!</v>
      </c>
      <c r="U14" s="99" t="e">
        <f t="shared" si="5"/>
        <v>#REF!</v>
      </c>
      <c r="V14" s="99" t="e">
        <f t="shared" si="6"/>
        <v>#REF!</v>
      </c>
      <c r="W14" s="100" t="e">
        <f t="shared" si="7"/>
        <v>#REF!</v>
      </c>
      <c r="XEZ14" s="72"/>
    </row>
    <row r="15" spans="2:24 16380:16380" ht="13.5" customHeight="1">
      <c r="B15" s="81">
        <v>10</v>
      </c>
      <c r="C15" s="82" t="s">
        <v>108</v>
      </c>
      <c r="D15" s="81" t="s">
        <v>97</v>
      </c>
      <c r="E15" s="81">
        <v>1</v>
      </c>
      <c r="F15" s="84">
        <f>+'cantidad original'!F15-'cantidad limitada'!F15</f>
        <v>0</v>
      </c>
      <c r="G15" s="84">
        <f>+'cantidad original'!G15-'cantidad limitada'!G15</f>
        <v>0</v>
      </c>
      <c r="H15" s="84">
        <f>+'cantidad original'!H15-'cantidad limitada'!H15</f>
        <v>0</v>
      </c>
      <c r="I15" s="84">
        <f>+'cantidad original'!I15-'cantidad limitada'!I15</f>
        <v>0</v>
      </c>
      <c r="J15" s="84">
        <f>+'cantidad original'!J15-'cantidad limitada'!J15</f>
        <v>0</v>
      </c>
      <c r="K15" s="84">
        <f t="shared" si="0"/>
        <v>0</v>
      </c>
      <c r="L15" s="93" t="e">
        <f>+#REF!</f>
        <v>#REF!</v>
      </c>
      <c r="M15" s="93">
        <v>187639</v>
      </c>
      <c r="N15" s="93">
        <v>35182</v>
      </c>
      <c r="O15" s="93">
        <v>46910</v>
      </c>
      <c r="P15" s="93">
        <v>8913</v>
      </c>
      <c r="Q15" s="93" t="e">
        <f t="shared" si="1"/>
        <v>#REF!</v>
      </c>
      <c r="R15" s="99" t="e">
        <f t="shared" si="2"/>
        <v>#REF!</v>
      </c>
      <c r="S15" s="99" t="e">
        <f t="shared" si="3"/>
        <v>#REF!</v>
      </c>
      <c r="T15" s="99" t="e">
        <f t="shared" si="4"/>
        <v>#REF!</v>
      </c>
      <c r="U15" s="99" t="e">
        <f t="shared" si="5"/>
        <v>#REF!</v>
      </c>
      <c r="V15" s="99" t="e">
        <f t="shared" si="6"/>
        <v>#REF!</v>
      </c>
      <c r="W15" s="100" t="e">
        <f t="shared" si="7"/>
        <v>#REF!</v>
      </c>
      <c r="XEZ15" s="72"/>
    </row>
    <row r="16" spans="2:24 16380:16380" ht="13.5" customHeight="1">
      <c r="B16" s="81">
        <v>11</v>
      </c>
      <c r="C16" s="82" t="s">
        <v>109</v>
      </c>
      <c r="D16" s="83" t="s">
        <v>103</v>
      </c>
      <c r="E16" s="81">
        <v>30</v>
      </c>
      <c r="F16" s="84">
        <f>+'cantidad original'!F16-'cantidad limitada'!F16</f>
        <v>3</v>
      </c>
      <c r="G16" s="84">
        <f>+'cantidad original'!G16-'cantidad limitada'!G16</f>
        <v>11</v>
      </c>
      <c r="H16" s="84">
        <f>+'cantidad original'!H16-'cantidad limitada'!H16</f>
        <v>0</v>
      </c>
      <c r="I16" s="84">
        <f>+'cantidad original'!I16-'cantidad limitada'!I16</f>
        <v>0</v>
      </c>
      <c r="J16" s="84">
        <f>+'cantidad original'!J16-'cantidad limitada'!J16</f>
        <v>0</v>
      </c>
      <c r="K16" s="84">
        <f t="shared" si="0"/>
        <v>14</v>
      </c>
      <c r="L16" s="93" t="e">
        <f>+#REF!</f>
        <v>#REF!</v>
      </c>
      <c r="M16" s="93">
        <v>16115</v>
      </c>
      <c r="N16" s="93">
        <v>3021</v>
      </c>
      <c r="O16" s="93">
        <v>4029</v>
      </c>
      <c r="P16" s="93">
        <v>766</v>
      </c>
      <c r="Q16" s="93" t="e">
        <f t="shared" si="1"/>
        <v>#REF!</v>
      </c>
      <c r="R16" s="99" t="e">
        <f t="shared" si="2"/>
        <v>#REF!</v>
      </c>
      <c r="S16" s="99" t="e">
        <f t="shared" si="3"/>
        <v>#REF!</v>
      </c>
      <c r="T16" s="99" t="e">
        <f t="shared" si="4"/>
        <v>#REF!</v>
      </c>
      <c r="U16" s="99" t="e">
        <f t="shared" si="5"/>
        <v>#REF!</v>
      </c>
      <c r="V16" s="99" t="e">
        <f t="shared" si="6"/>
        <v>#REF!</v>
      </c>
      <c r="W16" s="100" t="e">
        <f t="shared" si="7"/>
        <v>#REF!</v>
      </c>
      <c r="XEZ16" s="72"/>
    </row>
    <row r="17" spans="2:23" s="72" customFormat="1" ht="13.5" customHeight="1">
      <c r="B17" s="81">
        <v>12</v>
      </c>
      <c r="C17" s="82" t="s">
        <v>110</v>
      </c>
      <c r="D17" s="83" t="s">
        <v>97</v>
      </c>
      <c r="E17" s="81">
        <v>3</v>
      </c>
      <c r="F17" s="84">
        <f>+'cantidad original'!F17-'cantidad limitada'!F17</f>
        <v>0</v>
      </c>
      <c r="G17" s="84">
        <f>+'cantidad original'!G17-'cantidad limitada'!G17</f>
        <v>0</v>
      </c>
      <c r="H17" s="84">
        <f>+'cantidad original'!H17-'cantidad limitada'!H17</f>
        <v>0</v>
      </c>
      <c r="I17" s="84">
        <f>+'cantidad original'!I17-'cantidad limitada'!I17</f>
        <v>0</v>
      </c>
      <c r="J17" s="84">
        <f>+'cantidad original'!J17-'cantidad limitada'!J17</f>
        <v>0</v>
      </c>
      <c r="K17" s="84">
        <f t="shared" si="0"/>
        <v>0</v>
      </c>
      <c r="L17" s="93" t="e">
        <f>+#REF!</f>
        <v>#REF!</v>
      </c>
      <c r="M17" s="93">
        <v>173716</v>
      </c>
      <c r="N17" s="93">
        <v>32572</v>
      </c>
      <c r="O17" s="93">
        <v>43429</v>
      </c>
      <c r="P17" s="93">
        <v>8252</v>
      </c>
      <c r="Q17" s="93" t="e">
        <f t="shared" si="1"/>
        <v>#REF!</v>
      </c>
      <c r="R17" s="99" t="e">
        <f t="shared" si="2"/>
        <v>#REF!</v>
      </c>
      <c r="S17" s="99" t="e">
        <f t="shared" si="3"/>
        <v>#REF!</v>
      </c>
      <c r="T17" s="99" t="e">
        <f t="shared" si="4"/>
        <v>#REF!</v>
      </c>
      <c r="U17" s="99" t="e">
        <f t="shared" si="5"/>
        <v>#REF!</v>
      </c>
      <c r="V17" s="99" t="e">
        <f t="shared" si="6"/>
        <v>#REF!</v>
      </c>
      <c r="W17" s="100" t="e">
        <f t="shared" si="7"/>
        <v>#REF!</v>
      </c>
    </row>
    <row r="18" spans="2:23" s="72" customFormat="1" ht="13.5" customHeight="1">
      <c r="B18" s="81">
        <v>13</v>
      </c>
      <c r="C18" s="82" t="s">
        <v>111</v>
      </c>
      <c r="D18" s="83" t="s">
        <v>97</v>
      </c>
      <c r="E18" s="81">
        <v>2</v>
      </c>
      <c r="F18" s="84">
        <f>+'cantidad original'!F18-'cantidad limitada'!F18</f>
        <v>0</v>
      </c>
      <c r="G18" s="84">
        <f>+'cantidad original'!G18-'cantidad limitada'!G18</f>
        <v>0</v>
      </c>
      <c r="H18" s="84">
        <f>+'cantidad original'!H18-'cantidad limitada'!H18</f>
        <v>0</v>
      </c>
      <c r="I18" s="84">
        <f>+'cantidad original'!I18-'cantidad limitada'!I18</f>
        <v>0</v>
      </c>
      <c r="J18" s="84">
        <f>+'cantidad original'!J18-'cantidad limitada'!J18</f>
        <v>0</v>
      </c>
      <c r="K18" s="84">
        <f t="shared" si="0"/>
        <v>0</v>
      </c>
      <c r="L18" s="93" t="e">
        <f>+#REF!</f>
        <v>#REF!</v>
      </c>
      <c r="M18" s="93">
        <v>195652</v>
      </c>
      <c r="N18" s="93">
        <v>36685</v>
      </c>
      <c r="O18" s="93">
        <v>48913</v>
      </c>
      <c r="P18" s="93">
        <v>9293</v>
      </c>
      <c r="Q18" s="93" t="e">
        <f t="shared" si="1"/>
        <v>#REF!</v>
      </c>
      <c r="R18" s="99" t="e">
        <f t="shared" si="2"/>
        <v>#REF!</v>
      </c>
      <c r="S18" s="99" t="e">
        <f t="shared" si="3"/>
        <v>#REF!</v>
      </c>
      <c r="T18" s="99" t="e">
        <f t="shared" si="4"/>
        <v>#REF!</v>
      </c>
      <c r="U18" s="99" t="e">
        <f t="shared" si="5"/>
        <v>#REF!</v>
      </c>
      <c r="V18" s="99" t="e">
        <f t="shared" si="6"/>
        <v>#REF!</v>
      </c>
      <c r="W18" s="100" t="e">
        <f t="shared" si="7"/>
        <v>#REF!</v>
      </c>
    </row>
    <row r="19" spans="2:23" s="72" customFormat="1" ht="13.5" customHeight="1">
      <c r="B19" s="81">
        <v>14</v>
      </c>
      <c r="C19" s="82" t="s">
        <v>112</v>
      </c>
      <c r="D19" s="83" t="s">
        <v>97</v>
      </c>
      <c r="E19" s="81">
        <v>1</v>
      </c>
      <c r="F19" s="84">
        <f>+'cantidad original'!F19-'cantidad limitada'!F19</f>
        <v>0</v>
      </c>
      <c r="G19" s="84">
        <f>+'cantidad original'!G19-'cantidad limitada'!G19</f>
        <v>0</v>
      </c>
      <c r="H19" s="84">
        <f>+'cantidad original'!H19-'cantidad limitada'!H19</f>
        <v>0</v>
      </c>
      <c r="I19" s="84">
        <f>+'cantidad original'!I19-'cantidad limitada'!I19</f>
        <v>0</v>
      </c>
      <c r="J19" s="84">
        <f>+'cantidad original'!J19-'cantidad limitada'!J19</f>
        <v>0</v>
      </c>
      <c r="K19" s="84">
        <f t="shared" si="0"/>
        <v>0</v>
      </c>
      <c r="L19" s="93" t="e">
        <f>+#REF!</f>
        <v>#REF!</v>
      </c>
      <c r="M19" s="93">
        <v>141694</v>
      </c>
      <c r="N19" s="93">
        <v>26568</v>
      </c>
      <c r="O19" s="93">
        <v>35423</v>
      </c>
      <c r="P19" s="93">
        <v>6730</v>
      </c>
      <c r="Q19" s="93" t="e">
        <f t="shared" si="1"/>
        <v>#REF!</v>
      </c>
      <c r="R19" s="99" t="e">
        <f t="shared" si="2"/>
        <v>#REF!</v>
      </c>
      <c r="S19" s="99" t="e">
        <f t="shared" si="3"/>
        <v>#REF!</v>
      </c>
      <c r="T19" s="99" t="e">
        <f t="shared" si="4"/>
        <v>#REF!</v>
      </c>
      <c r="U19" s="99" t="e">
        <f t="shared" si="5"/>
        <v>#REF!</v>
      </c>
      <c r="V19" s="99" t="e">
        <f t="shared" si="6"/>
        <v>#REF!</v>
      </c>
      <c r="W19" s="100" t="e">
        <f t="shared" si="7"/>
        <v>#REF!</v>
      </c>
    </row>
    <row r="20" spans="2:23" s="72" customFormat="1" ht="13.5" customHeight="1">
      <c r="B20" s="81">
        <v>15</v>
      </c>
      <c r="C20" s="82" t="s">
        <v>113</v>
      </c>
      <c r="D20" s="83" t="s">
        <v>97</v>
      </c>
      <c r="E20" s="81">
        <v>5</v>
      </c>
      <c r="F20" s="84">
        <f>+'cantidad original'!F20-'cantidad limitada'!F20</f>
        <v>0</v>
      </c>
      <c r="G20" s="84">
        <f>+'cantidad original'!G20-'cantidad limitada'!G20</f>
        <v>0</v>
      </c>
      <c r="H20" s="84">
        <f>+'cantidad original'!H20-'cantidad limitada'!H20</f>
        <v>0</v>
      </c>
      <c r="I20" s="84">
        <f>+'cantidad original'!I20-'cantidad limitada'!I20</f>
        <v>0</v>
      </c>
      <c r="J20" s="84">
        <f>+'cantidad original'!J20-'cantidad limitada'!J20</f>
        <v>0</v>
      </c>
      <c r="K20" s="84">
        <f t="shared" si="0"/>
        <v>0</v>
      </c>
      <c r="L20" s="93" t="e">
        <f>+#REF!</f>
        <v>#REF!</v>
      </c>
      <c r="M20" s="93">
        <v>89861</v>
      </c>
      <c r="N20" s="93">
        <v>16849</v>
      </c>
      <c r="O20" s="93">
        <v>22465</v>
      </c>
      <c r="P20" s="93">
        <v>4268</v>
      </c>
      <c r="Q20" s="93" t="e">
        <f t="shared" si="1"/>
        <v>#REF!</v>
      </c>
      <c r="R20" s="99" t="e">
        <f t="shared" si="2"/>
        <v>#REF!</v>
      </c>
      <c r="S20" s="99" t="e">
        <f t="shared" si="3"/>
        <v>#REF!</v>
      </c>
      <c r="T20" s="99" t="e">
        <f t="shared" si="4"/>
        <v>#REF!</v>
      </c>
      <c r="U20" s="99" t="e">
        <f t="shared" si="5"/>
        <v>#REF!</v>
      </c>
      <c r="V20" s="99" t="e">
        <f t="shared" si="6"/>
        <v>#REF!</v>
      </c>
      <c r="W20" s="100" t="e">
        <f t="shared" si="7"/>
        <v>#REF!</v>
      </c>
    </row>
    <row r="21" spans="2:23" s="72" customFormat="1" ht="13.5" customHeight="1">
      <c r="B21" s="81">
        <v>16</v>
      </c>
      <c r="C21" s="85" t="s">
        <v>114</v>
      </c>
      <c r="D21" s="83" t="s">
        <v>97</v>
      </c>
      <c r="E21" s="81">
        <v>2</v>
      </c>
      <c r="F21" s="84">
        <f>+'cantidad original'!F21-'cantidad limitada'!F21</f>
        <v>0</v>
      </c>
      <c r="G21" s="84">
        <f>+'cantidad original'!G21-'cantidad limitada'!G21</f>
        <v>0</v>
      </c>
      <c r="H21" s="84">
        <f>+'cantidad original'!H21-'cantidad limitada'!H21</f>
        <v>0</v>
      </c>
      <c r="I21" s="84">
        <f>+'cantidad original'!I21-'cantidad limitada'!I21</f>
        <v>0</v>
      </c>
      <c r="J21" s="84">
        <f>+'cantidad original'!J21-'cantidad limitada'!J21</f>
        <v>0</v>
      </c>
      <c r="K21" s="84">
        <f t="shared" si="0"/>
        <v>0</v>
      </c>
      <c r="L21" s="93" t="e">
        <f>+#REF!</f>
        <v>#REF!</v>
      </c>
      <c r="M21" s="93">
        <v>128000</v>
      </c>
      <c r="N21" s="93">
        <v>24000</v>
      </c>
      <c r="O21" s="93">
        <v>32000</v>
      </c>
      <c r="P21" s="93">
        <v>6080</v>
      </c>
      <c r="Q21" s="93" t="e">
        <f t="shared" si="1"/>
        <v>#REF!</v>
      </c>
      <c r="R21" s="99" t="e">
        <f t="shared" si="2"/>
        <v>#REF!</v>
      </c>
      <c r="S21" s="99" t="e">
        <f t="shared" si="3"/>
        <v>#REF!</v>
      </c>
      <c r="T21" s="99" t="e">
        <f t="shared" si="4"/>
        <v>#REF!</v>
      </c>
      <c r="U21" s="99" t="e">
        <f t="shared" si="5"/>
        <v>#REF!</v>
      </c>
      <c r="V21" s="99" t="e">
        <f t="shared" si="6"/>
        <v>#REF!</v>
      </c>
      <c r="W21" s="100" t="e">
        <f t="shared" si="7"/>
        <v>#REF!</v>
      </c>
    </row>
    <row r="22" spans="2:23" s="72" customFormat="1" ht="13.5" customHeight="1">
      <c r="B22" s="86"/>
      <c r="C22" s="86"/>
      <c r="D22" s="86"/>
      <c r="E22" s="86"/>
      <c r="F22" s="87">
        <f t="shared" ref="F22:W22" si="8">SUM(F6:F21)</f>
        <v>4</v>
      </c>
      <c r="G22" s="87">
        <f t="shared" si="8"/>
        <v>40</v>
      </c>
      <c r="H22" s="87">
        <f t="shared" si="8"/>
        <v>0</v>
      </c>
      <c r="I22" s="87">
        <f t="shared" si="8"/>
        <v>0</v>
      </c>
      <c r="J22" s="87">
        <f t="shared" si="8"/>
        <v>0</v>
      </c>
      <c r="K22" s="87">
        <f t="shared" si="8"/>
        <v>44</v>
      </c>
      <c r="L22" s="94" t="e">
        <f t="shared" si="8"/>
        <v>#REF!</v>
      </c>
      <c r="M22" s="94">
        <f t="shared" si="8"/>
        <v>1825760</v>
      </c>
      <c r="N22" s="94">
        <f t="shared" si="8"/>
        <v>342330</v>
      </c>
      <c r="O22" s="94">
        <f t="shared" si="8"/>
        <v>456438</v>
      </c>
      <c r="P22" s="94">
        <f t="shared" si="8"/>
        <v>86721</v>
      </c>
      <c r="Q22" s="94" t="e">
        <f t="shared" si="8"/>
        <v>#REF!</v>
      </c>
      <c r="R22" s="94" t="e">
        <f t="shared" si="8"/>
        <v>#REF!</v>
      </c>
      <c r="S22" s="94" t="e">
        <f t="shared" si="8"/>
        <v>#REF!</v>
      </c>
      <c r="T22" s="94" t="e">
        <f t="shared" si="8"/>
        <v>#REF!</v>
      </c>
      <c r="U22" s="94" t="e">
        <f t="shared" si="8"/>
        <v>#REF!</v>
      </c>
      <c r="V22" s="94" t="e">
        <f t="shared" si="8"/>
        <v>#REF!</v>
      </c>
      <c r="W22" s="94" t="e">
        <f t="shared" si="8"/>
        <v>#REF!</v>
      </c>
    </row>
    <row r="23" spans="2:23" s="72" customFormat="1" ht="13.5" customHeight="1">
      <c r="B23" s="73"/>
      <c r="C23" s="73"/>
      <c r="E23" s="73"/>
      <c r="F23" s="73"/>
      <c r="G23" s="73"/>
      <c r="H23" s="73"/>
      <c r="I23" s="73"/>
      <c r="J23" s="73"/>
      <c r="K23" s="73"/>
      <c r="R23" s="73"/>
      <c r="S23" s="73"/>
      <c r="T23" s="73"/>
      <c r="U23" s="73"/>
      <c r="V23" s="73"/>
      <c r="W23" s="74"/>
    </row>
    <row r="24" spans="2:23" s="72" customFormat="1" ht="13.5" customHeight="1">
      <c r="B24" s="35" t="s">
        <v>115</v>
      </c>
      <c r="C24" s="35"/>
      <c r="D24" s="35"/>
      <c r="E24" s="35"/>
      <c r="F24" s="35"/>
      <c r="G24" s="35"/>
      <c r="H24" s="35"/>
      <c r="I24" s="35"/>
      <c r="J24" s="35"/>
      <c r="K24" s="35"/>
      <c r="L24" s="35"/>
      <c r="M24" s="35"/>
      <c r="N24" s="35"/>
      <c r="O24" s="35"/>
      <c r="P24" s="35"/>
      <c r="Q24" s="35"/>
      <c r="R24" s="35"/>
      <c r="S24" s="35"/>
      <c r="T24" s="35"/>
      <c r="U24" s="35"/>
      <c r="V24" s="35"/>
      <c r="W24" s="35"/>
    </row>
    <row r="25" spans="2:23" s="72" customFormat="1" ht="13.5" customHeight="1">
      <c r="B25" s="8" t="s">
        <v>1</v>
      </c>
      <c r="C25" s="8"/>
      <c r="D25" s="8" t="s">
        <v>2</v>
      </c>
      <c r="E25" s="8"/>
      <c r="F25" s="8"/>
      <c r="G25" s="8"/>
      <c r="H25" s="8"/>
      <c r="I25" s="8"/>
      <c r="J25" s="8"/>
      <c r="K25" s="8"/>
      <c r="L25" s="8"/>
      <c r="M25" s="8"/>
      <c r="N25" s="8"/>
      <c r="O25" s="8"/>
      <c r="P25" s="8"/>
      <c r="Q25" s="8"/>
      <c r="R25" s="8"/>
      <c r="S25" s="8"/>
      <c r="T25" s="8"/>
      <c r="U25" s="8"/>
      <c r="V25" s="8"/>
      <c r="W25" s="8"/>
    </row>
    <row r="26" spans="2:23" s="72" customFormat="1" ht="13.5" customHeight="1">
      <c r="B26" s="8" t="s">
        <v>92</v>
      </c>
      <c r="C26" s="8"/>
      <c r="D26" s="8" t="s">
        <v>93</v>
      </c>
      <c r="E26" s="8"/>
      <c r="F26" s="8"/>
      <c r="G26" s="8"/>
      <c r="H26" s="8"/>
      <c r="I26" s="8"/>
      <c r="J26" s="8"/>
      <c r="K26" s="8"/>
      <c r="L26" s="8"/>
      <c r="M26" s="8"/>
      <c r="N26" s="8"/>
      <c r="O26" s="8"/>
      <c r="P26" s="8"/>
      <c r="Q26" s="8"/>
      <c r="R26" s="8"/>
      <c r="S26" s="8"/>
      <c r="T26" s="8"/>
      <c r="U26" s="8"/>
      <c r="V26" s="8"/>
      <c r="W26" s="8"/>
    </row>
    <row r="27" spans="2:23" s="72" customFormat="1" ht="13.5" customHeight="1">
      <c r="B27" s="88" t="s">
        <v>5</v>
      </c>
      <c r="C27" s="88" t="s">
        <v>7</v>
      </c>
      <c r="D27" s="88" t="s">
        <v>8</v>
      </c>
      <c r="E27" s="88" t="s">
        <v>0</v>
      </c>
      <c r="F27" s="15" t="s">
        <v>44</v>
      </c>
      <c r="G27" s="16" t="s">
        <v>41</v>
      </c>
      <c r="H27" s="16" t="s">
        <v>38</v>
      </c>
      <c r="I27" s="16" t="s">
        <v>39</v>
      </c>
      <c r="J27" s="16" t="s">
        <v>40</v>
      </c>
      <c r="K27" s="91" t="s">
        <v>72</v>
      </c>
      <c r="L27" s="91" t="s">
        <v>94</v>
      </c>
      <c r="M27" s="92" t="e">
        <f>+#REF!</f>
        <v>#REF!</v>
      </c>
      <c r="N27" s="92" t="e">
        <f>+#REF!</f>
        <v>#REF!</v>
      </c>
      <c r="O27" s="92" t="e">
        <f>+#REF!</f>
        <v>#REF!</v>
      </c>
      <c r="P27" s="92" t="e">
        <f>+#REF!</f>
        <v>#REF!</v>
      </c>
      <c r="Q27" s="91" t="s">
        <v>95</v>
      </c>
      <c r="R27" s="15" t="s">
        <v>44</v>
      </c>
      <c r="S27" s="15" t="s">
        <v>41</v>
      </c>
      <c r="T27" s="16" t="s">
        <v>38</v>
      </c>
      <c r="U27" s="16" t="s">
        <v>39</v>
      </c>
      <c r="V27" s="16" t="s">
        <v>40</v>
      </c>
      <c r="W27" s="97" t="s">
        <v>72</v>
      </c>
    </row>
    <row r="28" spans="2:23" s="72" customFormat="1" ht="13.5" customHeight="1">
      <c r="B28" s="81">
        <v>1</v>
      </c>
      <c r="C28" s="85" t="s">
        <v>96</v>
      </c>
      <c r="D28" s="83" t="s">
        <v>97</v>
      </c>
      <c r="E28" s="81">
        <v>2</v>
      </c>
      <c r="F28" s="84">
        <f>+'cantidad original'!F28-'cantidad limitada'!F28</f>
        <v>0</v>
      </c>
      <c r="G28" s="84">
        <f>+'cantidad original'!G28-'cantidad limitada'!G28</f>
        <v>0</v>
      </c>
      <c r="H28" s="84">
        <f>+'cantidad original'!H28-'cantidad limitada'!H28</f>
        <v>0</v>
      </c>
      <c r="I28" s="84">
        <f>+'cantidad original'!I28-'cantidad limitada'!I28</f>
        <v>0</v>
      </c>
      <c r="J28" s="84">
        <f>+'cantidad original'!J28-'cantidad limitada'!J28</f>
        <v>0</v>
      </c>
      <c r="K28" s="84">
        <f t="shared" ref="K28:K63" si="9">SUM(F28:J28)</f>
        <v>0</v>
      </c>
      <c r="L28" s="93" t="e">
        <f>+#REF!</f>
        <v>#REF!</v>
      </c>
      <c r="M28" s="93">
        <v>70255</v>
      </c>
      <c r="N28" s="93">
        <v>13172</v>
      </c>
      <c r="O28" s="93">
        <v>17564</v>
      </c>
      <c r="P28" s="93">
        <v>3337</v>
      </c>
      <c r="Q28" s="93" t="e">
        <f t="shared" ref="Q28:Q63" si="10">SUM(L28:P28)</f>
        <v>#REF!</v>
      </c>
      <c r="R28" s="99" t="e">
        <f t="shared" ref="R28:R63" si="11">F28*Q28</f>
        <v>#REF!</v>
      </c>
      <c r="S28" s="99" t="e">
        <f t="shared" ref="S28:S63" si="12">+G28*Q28</f>
        <v>#REF!</v>
      </c>
      <c r="T28" s="99" t="e">
        <f t="shared" ref="T28:T63" si="13">+H28*Q28</f>
        <v>#REF!</v>
      </c>
      <c r="U28" s="99" t="e">
        <f t="shared" ref="U28:U63" si="14">+I28*Q28</f>
        <v>#REF!</v>
      </c>
      <c r="V28" s="99" t="e">
        <f t="shared" ref="V28:V63" si="15">+J28*Q28</f>
        <v>#REF!</v>
      </c>
      <c r="W28" s="100" t="e">
        <f t="shared" ref="W28:W63" si="16">SUM(R28:V28)</f>
        <v>#REF!</v>
      </c>
    </row>
    <row r="29" spans="2:23" s="72" customFormat="1" ht="13.5" customHeight="1">
      <c r="B29" s="81">
        <v>2</v>
      </c>
      <c r="C29" s="85" t="s">
        <v>116</v>
      </c>
      <c r="D29" s="83" t="s">
        <v>97</v>
      </c>
      <c r="E29" s="81">
        <v>1</v>
      </c>
      <c r="F29" s="84">
        <f>+'cantidad original'!F29-'cantidad limitada'!F29</f>
        <v>0</v>
      </c>
      <c r="G29" s="84">
        <f>+'cantidad original'!G29-'cantidad limitada'!G29</f>
        <v>0</v>
      </c>
      <c r="H29" s="84">
        <f>+'cantidad original'!H29-'cantidad limitada'!H29</f>
        <v>0</v>
      </c>
      <c r="I29" s="84">
        <f>+'cantidad original'!I29-'cantidad limitada'!I29</f>
        <v>0</v>
      </c>
      <c r="J29" s="84">
        <f>+'cantidad original'!J29-'cantidad limitada'!J29</f>
        <v>0</v>
      </c>
      <c r="K29" s="84">
        <f t="shared" si="9"/>
        <v>0</v>
      </c>
      <c r="L29" s="93" t="e">
        <f>+#REF!</f>
        <v>#REF!</v>
      </c>
      <c r="M29" s="93">
        <v>58688</v>
      </c>
      <c r="N29" s="93">
        <v>11004</v>
      </c>
      <c r="O29" s="93">
        <v>14672</v>
      </c>
      <c r="P29" s="93">
        <v>2788</v>
      </c>
      <c r="Q29" s="93" t="e">
        <f t="shared" si="10"/>
        <v>#REF!</v>
      </c>
      <c r="R29" s="99" t="e">
        <f t="shared" si="11"/>
        <v>#REF!</v>
      </c>
      <c r="S29" s="99" t="e">
        <f t="shared" si="12"/>
        <v>#REF!</v>
      </c>
      <c r="T29" s="99" t="e">
        <f t="shared" si="13"/>
        <v>#REF!</v>
      </c>
      <c r="U29" s="99" t="e">
        <f t="shared" si="14"/>
        <v>#REF!</v>
      </c>
      <c r="V29" s="99" t="e">
        <f t="shared" si="15"/>
        <v>#REF!</v>
      </c>
      <c r="W29" s="100" t="e">
        <f t="shared" si="16"/>
        <v>#REF!</v>
      </c>
    </row>
    <row r="30" spans="2:23" s="72" customFormat="1" ht="13.5" customHeight="1">
      <c r="B30" s="81">
        <v>3</v>
      </c>
      <c r="C30" s="85" t="s">
        <v>117</v>
      </c>
      <c r="D30" s="83" t="s">
        <v>97</v>
      </c>
      <c r="E30" s="81">
        <v>3</v>
      </c>
      <c r="F30" s="84">
        <f>+'cantidad original'!F30-'cantidad limitada'!F30</f>
        <v>0</v>
      </c>
      <c r="G30" s="84">
        <f>+'cantidad original'!G30-'cantidad limitada'!G30</f>
        <v>0</v>
      </c>
      <c r="H30" s="84">
        <f>+'cantidad original'!H30-'cantidad limitada'!H30</f>
        <v>0</v>
      </c>
      <c r="I30" s="84">
        <f>+'cantidad original'!I30-'cantidad limitada'!I30</f>
        <v>0</v>
      </c>
      <c r="J30" s="84">
        <f>+'cantidad original'!J30-'cantidad limitada'!J30</f>
        <v>0</v>
      </c>
      <c r="K30" s="84">
        <f t="shared" si="9"/>
        <v>0</v>
      </c>
      <c r="L30" s="93" t="e">
        <f>+#REF!</f>
        <v>#REF!</v>
      </c>
      <c r="M30" s="93">
        <v>52846</v>
      </c>
      <c r="N30" s="93">
        <v>9909</v>
      </c>
      <c r="O30" s="93">
        <v>13211</v>
      </c>
      <c r="P30" s="93">
        <v>2510</v>
      </c>
      <c r="Q30" s="93" t="e">
        <f t="shared" si="10"/>
        <v>#REF!</v>
      </c>
      <c r="R30" s="99" t="e">
        <f t="shared" si="11"/>
        <v>#REF!</v>
      </c>
      <c r="S30" s="99" t="e">
        <f t="shared" si="12"/>
        <v>#REF!</v>
      </c>
      <c r="T30" s="99" t="e">
        <f t="shared" si="13"/>
        <v>#REF!</v>
      </c>
      <c r="U30" s="99" t="e">
        <f t="shared" si="14"/>
        <v>#REF!</v>
      </c>
      <c r="V30" s="99" t="e">
        <f t="shared" si="15"/>
        <v>#REF!</v>
      </c>
      <c r="W30" s="100" t="e">
        <f t="shared" si="16"/>
        <v>#REF!</v>
      </c>
    </row>
    <row r="31" spans="2:23" s="72" customFormat="1" ht="13.5" customHeight="1">
      <c r="B31" s="81">
        <v>4</v>
      </c>
      <c r="C31" s="85" t="s">
        <v>118</v>
      </c>
      <c r="D31" s="83" t="s">
        <v>100</v>
      </c>
      <c r="E31" s="81">
        <v>12</v>
      </c>
      <c r="F31" s="84">
        <f>+'cantidad original'!F31-'cantidad limitada'!F31</f>
        <v>0</v>
      </c>
      <c r="G31" s="84">
        <f>+'cantidad original'!G31-'cantidad limitada'!G31</f>
        <v>5</v>
      </c>
      <c r="H31" s="84">
        <f>+'cantidad original'!H31-'cantidad limitada'!H31</f>
        <v>0</v>
      </c>
      <c r="I31" s="84">
        <f>+'cantidad original'!I31-'cantidad limitada'!I31</f>
        <v>0</v>
      </c>
      <c r="J31" s="84">
        <f>+'cantidad original'!J31-'cantidad limitada'!J31</f>
        <v>0</v>
      </c>
      <c r="K31" s="84">
        <f t="shared" si="9"/>
        <v>5</v>
      </c>
      <c r="L31" s="93" t="e">
        <f>+#REF!</f>
        <v>#REF!</v>
      </c>
      <c r="M31" s="93">
        <v>30491</v>
      </c>
      <c r="N31" s="93">
        <v>5717</v>
      </c>
      <c r="O31" s="93">
        <v>7623</v>
      </c>
      <c r="P31" s="93">
        <v>1448</v>
      </c>
      <c r="Q31" s="93" t="e">
        <f t="shared" si="10"/>
        <v>#REF!</v>
      </c>
      <c r="R31" s="99" t="e">
        <f t="shared" si="11"/>
        <v>#REF!</v>
      </c>
      <c r="S31" s="99" t="e">
        <f t="shared" si="12"/>
        <v>#REF!</v>
      </c>
      <c r="T31" s="99" t="e">
        <f t="shared" si="13"/>
        <v>#REF!</v>
      </c>
      <c r="U31" s="99" t="e">
        <f t="shared" si="14"/>
        <v>#REF!</v>
      </c>
      <c r="V31" s="99" t="e">
        <f t="shared" si="15"/>
        <v>#REF!</v>
      </c>
      <c r="W31" s="100" t="e">
        <f t="shared" si="16"/>
        <v>#REF!</v>
      </c>
    </row>
    <row r="32" spans="2:23" s="72" customFormat="1" ht="13.5" customHeight="1">
      <c r="B32" s="81">
        <v>5</v>
      </c>
      <c r="C32" s="85" t="s">
        <v>99</v>
      </c>
      <c r="D32" s="83" t="s">
        <v>100</v>
      </c>
      <c r="E32" s="81">
        <v>87</v>
      </c>
      <c r="F32" s="84">
        <f>+'cantidad original'!F32-'cantidad limitada'!F32</f>
        <v>0</v>
      </c>
      <c r="G32" s="84">
        <f>+'cantidad original'!G32-'cantidad limitada'!G32</f>
        <v>5</v>
      </c>
      <c r="H32" s="84">
        <f>+'cantidad original'!H32-'cantidad limitada'!H32</f>
        <v>1</v>
      </c>
      <c r="I32" s="84">
        <f>+'cantidad original'!I32-'cantidad limitada'!I32</f>
        <v>12</v>
      </c>
      <c r="J32" s="84">
        <f>+'cantidad original'!J32-'cantidad limitada'!J32</f>
        <v>8</v>
      </c>
      <c r="K32" s="84">
        <f t="shared" si="9"/>
        <v>26</v>
      </c>
      <c r="L32" s="93" t="e">
        <f>+#REF!</f>
        <v>#REF!</v>
      </c>
      <c r="M32" s="93">
        <v>27561</v>
      </c>
      <c r="N32" s="93">
        <v>5168</v>
      </c>
      <c r="O32" s="93">
        <v>6890</v>
      </c>
      <c r="P32" s="93">
        <v>1309</v>
      </c>
      <c r="Q32" s="93" t="e">
        <f t="shared" si="10"/>
        <v>#REF!</v>
      </c>
      <c r="R32" s="99" t="e">
        <f t="shared" si="11"/>
        <v>#REF!</v>
      </c>
      <c r="S32" s="99" t="e">
        <f t="shared" si="12"/>
        <v>#REF!</v>
      </c>
      <c r="T32" s="99" t="e">
        <f t="shared" si="13"/>
        <v>#REF!</v>
      </c>
      <c r="U32" s="99" t="e">
        <f t="shared" si="14"/>
        <v>#REF!</v>
      </c>
      <c r="V32" s="99" t="e">
        <f t="shared" si="15"/>
        <v>#REF!</v>
      </c>
      <c r="W32" s="100" t="e">
        <f t="shared" si="16"/>
        <v>#REF!</v>
      </c>
    </row>
    <row r="33" spans="2:23 16380:16380" ht="13.5" customHeight="1">
      <c r="B33" s="81">
        <v>6</v>
      </c>
      <c r="C33" s="85" t="s">
        <v>119</v>
      </c>
      <c r="D33" s="83" t="s">
        <v>103</v>
      </c>
      <c r="E33" s="81">
        <v>32</v>
      </c>
      <c r="F33" s="84">
        <f>+'cantidad original'!F33-'cantidad limitada'!F33</f>
        <v>0</v>
      </c>
      <c r="G33" s="84">
        <f>+'cantidad original'!G33-'cantidad limitada'!G33</f>
        <v>25</v>
      </c>
      <c r="H33" s="84">
        <f>+'cantidad original'!H33-'cantidad limitada'!H33</f>
        <v>0</v>
      </c>
      <c r="I33" s="84">
        <f>+'cantidad original'!I33-'cantidad limitada'!I33</f>
        <v>0</v>
      </c>
      <c r="J33" s="84">
        <f>+'cantidad original'!J33-'cantidad limitada'!J33</f>
        <v>0</v>
      </c>
      <c r="K33" s="84">
        <f t="shared" si="9"/>
        <v>25</v>
      </c>
      <c r="L33" s="93" t="e">
        <f>+#REF!</f>
        <v>#REF!</v>
      </c>
      <c r="M33" s="93">
        <v>8139</v>
      </c>
      <c r="N33" s="93">
        <v>1526</v>
      </c>
      <c r="O33" s="93">
        <v>2035</v>
      </c>
      <c r="P33" s="93">
        <v>387</v>
      </c>
      <c r="Q33" s="93" t="e">
        <f t="shared" si="10"/>
        <v>#REF!</v>
      </c>
      <c r="R33" s="99" t="e">
        <f t="shared" si="11"/>
        <v>#REF!</v>
      </c>
      <c r="S33" s="99" t="e">
        <f t="shared" si="12"/>
        <v>#REF!</v>
      </c>
      <c r="T33" s="99" t="e">
        <f t="shared" si="13"/>
        <v>#REF!</v>
      </c>
      <c r="U33" s="99" t="e">
        <f t="shared" si="14"/>
        <v>#REF!</v>
      </c>
      <c r="V33" s="99" t="e">
        <f t="shared" si="15"/>
        <v>#REF!</v>
      </c>
      <c r="W33" s="100" t="e">
        <f t="shared" si="16"/>
        <v>#REF!</v>
      </c>
      <c r="XEZ33" s="72"/>
    </row>
    <row r="34" spans="2:23 16380:16380" ht="13.5" customHeight="1">
      <c r="B34" s="81">
        <v>7</v>
      </c>
      <c r="C34" s="85" t="s">
        <v>120</v>
      </c>
      <c r="D34" s="83" t="s">
        <v>103</v>
      </c>
      <c r="E34" s="81">
        <v>87</v>
      </c>
      <c r="F34" s="84">
        <f>+'cantidad original'!F34-'cantidad limitada'!F34</f>
        <v>0</v>
      </c>
      <c r="G34" s="84">
        <f>+'cantidad original'!G34-'cantidad limitada'!G34</f>
        <v>20</v>
      </c>
      <c r="H34" s="84">
        <f>+'cantidad original'!H34-'cantidad limitada'!H34</f>
        <v>1</v>
      </c>
      <c r="I34" s="84">
        <f>+'cantidad original'!I34-'cantidad limitada'!I34</f>
        <v>0</v>
      </c>
      <c r="J34" s="84">
        <f>+'cantidad original'!J34-'cantidad limitada'!J34</f>
        <v>14</v>
      </c>
      <c r="K34" s="84">
        <f t="shared" si="9"/>
        <v>35</v>
      </c>
      <c r="L34" s="93" t="e">
        <f>+#REF!</f>
        <v>#REF!</v>
      </c>
      <c r="M34" s="93">
        <v>11200</v>
      </c>
      <c r="N34" s="93">
        <v>2100</v>
      </c>
      <c r="O34" s="93">
        <v>2800</v>
      </c>
      <c r="P34" s="93">
        <v>532</v>
      </c>
      <c r="Q34" s="93" t="e">
        <f t="shared" si="10"/>
        <v>#REF!</v>
      </c>
      <c r="R34" s="99" t="e">
        <f t="shared" si="11"/>
        <v>#REF!</v>
      </c>
      <c r="S34" s="99" t="e">
        <f t="shared" si="12"/>
        <v>#REF!</v>
      </c>
      <c r="T34" s="99" t="e">
        <f t="shared" si="13"/>
        <v>#REF!</v>
      </c>
      <c r="U34" s="99" t="e">
        <f t="shared" si="14"/>
        <v>#REF!</v>
      </c>
      <c r="V34" s="99" t="e">
        <f t="shared" si="15"/>
        <v>#REF!</v>
      </c>
      <c r="W34" s="100" t="e">
        <f t="shared" si="16"/>
        <v>#REF!</v>
      </c>
      <c r="XEZ34" s="72"/>
    </row>
    <row r="35" spans="2:23 16380:16380" ht="13.5" customHeight="1">
      <c r="B35" s="81">
        <v>8</v>
      </c>
      <c r="C35" s="85" t="s">
        <v>121</v>
      </c>
      <c r="D35" s="83" t="s">
        <v>122</v>
      </c>
      <c r="E35" s="81">
        <v>1</v>
      </c>
      <c r="F35" s="84">
        <f>+'cantidad original'!F35-'cantidad limitada'!F35</f>
        <v>0</v>
      </c>
      <c r="G35" s="84">
        <f>+'cantidad original'!G35-'cantidad limitada'!G35</f>
        <v>0</v>
      </c>
      <c r="H35" s="84">
        <f>+'cantidad original'!H35-'cantidad limitada'!H35</f>
        <v>0</v>
      </c>
      <c r="I35" s="84">
        <f>+'cantidad original'!I35-'cantidad limitada'!I35</f>
        <v>0</v>
      </c>
      <c r="J35" s="84">
        <f>+'cantidad original'!J35-'cantidad limitada'!J35</f>
        <v>0</v>
      </c>
      <c r="K35" s="84">
        <f t="shared" si="9"/>
        <v>0</v>
      </c>
      <c r="L35" s="93" t="e">
        <f>+#REF!</f>
        <v>#REF!</v>
      </c>
      <c r="M35" s="93">
        <v>17484</v>
      </c>
      <c r="N35" s="93">
        <v>3278</v>
      </c>
      <c r="O35" s="93">
        <v>4371</v>
      </c>
      <c r="P35" s="93">
        <v>830</v>
      </c>
      <c r="Q35" s="93" t="e">
        <f t="shared" si="10"/>
        <v>#REF!</v>
      </c>
      <c r="R35" s="99" t="e">
        <f t="shared" si="11"/>
        <v>#REF!</v>
      </c>
      <c r="S35" s="99" t="e">
        <f t="shared" si="12"/>
        <v>#REF!</v>
      </c>
      <c r="T35" s="99" t="e">
        <f t="shared" si="13"/>
        <v>#REF!</v>
      </c>
      <c r="U35" s="99" t="e">
        <f t="shared" si="14"/>
        <v>#REF!</v>
      </c>
      <c r="V35" s="99" t="e">
        <f t="shared" si="15"/>
        <v>#REF!</v>
      </c>
      <c r="W35" s="100" t="e">
        <f t="shared" si="16"/>
        <v>#REF!</v>
      </c>
      <c r="XEZ35" s="72"/>
    </row>
    <row r="36" spans="2:23 16380:16380" ht="13.5" customHeight="1">
      <c r="B36" s="81">
        <v>9</v>
      </c>
      <c r="C36" s="85" t="s">
        <v>123</v>
      </c>
      <c r="D36" s="83" t="s">
        <v>97</v>
      </c>
      <c r="E36" s="81">
        <v>1</v>
      </c>
      <c r="F36" s="84">
        <f>+'cantidad original'!F36-'cantidad limitada'!F36</f>
        <v>0</v>
      </c>
      <c r="G36" s="84">
        <f>+'cantidad original'!G36-'cantidad limitada'!G36</f>
        <v>0</v>
      </c>
      <c r="H36" s="84">
        <f>+'cantidad original'!H36-'cantidad limitada'!H36</f>
        <v>0</v>
      </c>
      <c r="I36" s="84">
        <f>+'cantidad original'!I36-'cantidad limitada'!I36</f>
        <v>0</v>
      </c>
      <c r="J36" s="84">
        <f>+'cantidad original'!J36-'cantidad limitada'!J36</f>
        <v>0</v>
      </c>
      <c r="K36" s="84">
        <f t="shared" si="9"/>
        <v>0</v>
      </c>
      <c r="L36" s="93" t="e">
        <f>+#REF!</f>
        <v>#REF!</v>
      </c>
      <c r="M36" s="93">
        <v>77456</v>
      </c>
      <c r="N36" s="93">
        <v>14523</v>
      </c>
      <c r="O36" s="93">
        <v>19364</v>
      </c>
      <c r="P36" s="93">
        <v>3679</v>
      </c>
      <c r="Q36" s="93" t="e">
        <f t="shared" si="10"/>
        <v>#REF!</v>
      </c>
      <c r="R36" s="99" t="e">
        <f t="shared" si="11"/>
        <v>#REF!</v>
      </c>
      <c r="S36" s="99" t="e">
        <f t="shared" si="12"/>
        <v>#REF!</v>
      </c>
      <c r="T36" s="99" t="e">
        <f t="shared" si="13"/>
        <v>#REF!</v>
      </c>
      <c r="U36" s="99" t="e">
        <f t="shared" si="14"/>
        <v>#REF!</v>
      </c>
      <c r="V36" s="99" t="e">
        <f t="shared" si="15"/>
        <v>#REF!</v>
      </c>
      <c r="W36" s="100" t="e">
        <f t="shared" si="16"/>
        <v>#REF!</v>
      </c>
    </row>
    <row r="37" spans="2:23 16380:16380" ht="13.5" customHeight="1">
      <c r="B37" s="81">
        <v>10</v>
      </c>
      <c r="C37" s="85" t="s">
        <v>124</v>
      </c>
      <c r="D37" s="83" t="s">
        <v>97</v>
      </c>
      <c r="E37" s="81">
        <v>3</v>
      </c>
      <c r="F37" s="84">
        <f>+'cantidad original'!F37-'cantidad limitada'!F37</f>
        <v>0</v>
      </c>
      <c r="G37" s="84">
        <f>+'cantidad original'!G37-'cantidad limitada'!G37</f>
        <v>0</v>
      </c>
      <c r="H37" s="84">
        <f>+'cantidad original'!H37-'cantidad limitada'!H37</f>
        <v>1</v>
      </c>
      <c r="I37" s="84">
        <f>+'cantidad original'!I37-'cantidad limitada'!I37</f>
        <v>0</v>
      </c>
      <c r="J37" s="84">
        <f>+'cantidad original'!J37-'cantidad limitada'!J37</f>
        <v>0</v>
      </c>
      <c r="K37" s="84">
        <f t="shared" si="9"/>
        <v>1</v>
      </c>
      <c r="L37" s="93" t="e">
        <f>+#REF!</f>
        <v>#REF!</v>
      </c>
      <c r="M37" s="93">
        <v>268491</v>
      </c>
      <c r="N37" s="93">
        <v>50342</v>
      </c>
      <c r="O37" s="93">
        <v>67123</v>
      </c>
      <c r="P37" s="93">
        <v>12753</v>
      </c>
      <c r="Q37" s="93" t="e">
        <f t="shared" si="10"/>
        <v>#REF!</v>
      </c>
      <c r="R37" s="99" t="e">
        <f t="shared" si="11"/>
        <v>#REF!</v>
      </c>
      <c r="S37" s="99" t="e">
        <f t="shared" si="12"/>
        <v>#REF!</v>
      </c>
      <c r="T37" s="99" t="e">
        <f t="shared" si="13"/>
        <v>#REF!</v>
      </c>
      <c r="U37" s="99" t="e">
        <f t="shared" si="14"/>
        <v>#REF!</v>
      </c>
      <c r="V37" s="99" t="e">
        <f t="shared" si="15"/>
        <v>#REF!</v>
      </c>
      <c r="W37" s="100" t="e">
        <f t="shared" si="16"/>
        <v>#REF!</v>
      </c>
    </row>
    <row r="38" spans="2:23 16380:16380" ht="13.5" customHeight="1">
      <c r="B38" s="81">
        <v>11</v>
      </c>
      <c r="C38" s="85" t="s">
        <v>125</v>
      </c>
      <c r="D38" s="83" t="s">
        <v>97</v>
      </c>
      <c r="E38" s="81">
        <v>2</v>
      </c>
      <c r="F38" s="84">
        <f>+'cantidad original'!F38-'cantidad limitada'!F38</f>
        <v>0</v>
      </c>
      <c r="G38" s="84">
        <f>+'cantidad original'!G38-'cantidad limitada'!G38</f>
        <v>0</v>
      </c>
      <c r="H38" s="84">
        <f>+'cantidad original'!H38-'cantidad limitada'!H38</f>
        <v>0</v>
      </c>
      <c r="I38" s="84">
        <f>+'cantidad original'!I38-'cantidad limitada'!I38</f>
        <v>0</v>
      </c>
      <c r="J38" s="84">
        <f>+'cantidad original'!J38-'cantidad limitada'!J38</f>
        <v>0</v>
      </c>
      <c r="K38" s="84">
        <f t="shared" si="9"/>
        <v>0</v>
      </c>
      <c r="L38" s="93" t="e">
        <f>+#REF!</f>
        <v>#REF!</v>
      </c>
      <c r="M38" s="93">
        <v>268491</v>
      </c>
      <c r="N38" s="93">
        <v>50342</v>
      </c>
      <c r="O38" s="93">
        <v>67123</v>
      </c>
      <c r="P38" s="93">
        <v>12753</v>
      </c>
      <c r="Q38" s="93" t="e">
        <f t="shared" si="10"/>
        <v>#REF!</v>
      </c>
      <c r="R38" s="99" t="e">
        <f t="shared" si="11"/>
        <v>#REF!</v>
      </c>
      <c r="S38" s="99" t="e">
        <f t="shared" si="12"/>
        <v>#REF!</v>
      </c>
      <c r="T38" s="99" t="e">
        <f t="shared" si="13"/>
        <v>#REF!</v>
      </c>
      <c r="U38" s="99" t="e">
        <f t="shared" si="14"/>
        <v>#REF!</v>
      </c>
      <c r="V38" s="99" t="e">
        <f t="shared" si="15"/>
        <v>#REF!</v>
      </c>
      <c r="W38" s="100" t="e">
        <f t="shared" si="16"/>
        <v>#REF!</v>
      </c>
    </row>
    <row r="39" spans="2:23 16380:16380" ht="13.5" customHeight="1">
      <c r="B39" s="81">
        <v>12</v>
      </c>
      <c r="C39" s="85" t="s">
        <v>126</v>
      </c>
      <c r="D39" s="83" t="s">
        <v>127</v>
      </c>
      <c r="E39" s="81">
        <v>4</v>
      </c>
      <c r="F39" s="84">
        <f>+'cantidad original'!F39-'cantidad limitada'!F39</f>
        <v>0</v>
      </c>
      <c r="G39" s="84">
        <f>+'cantidad original'!G39-'cantidad limitada'!G39</f>
        <v>0</v>
      </c>
      <c r="H39" s="84">
        <f>+'cantidad original'!H39-'cantidad limitada'!H39</f>
        <v>1</v>
      </c>
      <c r="I39" s="84">
        <f>+'cantidad original'!I39-'cantidad limitada'!I39</f>
        <v>0</v>
      </c>
      <c r="J39" s="84">
        <f>+'cantidad original'!J39-'cantidad limitada'!J39</f>
        <v>0</v>
      </c>
      <c r="K39" s="84">
        <f t="shared" si="9"/>
        <v>1</v>
      </c>
      <c r="L39" s="93" t="e">
        <f>+#REF!</f>
        <v>#REF!</v>
      </c>
      <c r="M39" s="93">
        <v>145696</v>
      </c>
      <c r="N39" s="93">
        <v>27317</v>
      </c>
      <c r="O39" s="93">
        <v>36424</v>
      </c>
      <c r="P39" s="93">
        <v>6921</v>
      </c>
      <c r="Q39" s="93" t="e">
        <f t="shared" si="10"/>
        <v>#REF!</v>
      </c>
      <c r="R39" s="99" t="e">
        <f t="shared" si="11"/>
        <v>#REF!</v>
      </c>
      <c r="S39" s="99" t="e">
        <f t="shared" si="12"/>
        <v>#REF!</v>
      </c>
      <c r="T39" s="99" t="e">
        <f t="shared" si="13"/>
        <v>#REF!</v>
      </c>
      <c r="U39" s="99" t="e">
        <f t="shared" si="14"/>
        <v>#REF!</v>
      </c>
      <c r="V39" s="99" t="e">
        <f t="shared" si="15"/>
        <v>#REF!</v>
      </c>
      <c r="W39" s="100" t="e">
        <f t="shared" si="16"/>
        <v>#REF!</v>
      </c>
    </row>
    <row r="40" spans="2:23 16380:16380" ht="13.5" customHeight="1">
      <c r="B40" s="81">
        <v>13</v>
      </c>
      <c r="C40" s="85" t="s">
        <v>128</v>
      </c>
      <c r="D40" s="83" t="s">
        <v>97</v>
      </c>
      <c r="E40" s="81">
        <v>1</v>
      </c>
      <c r="F40" s="84">
        <f>+'cantidad original'!F40-'cantidad limitada'!F40</f>
        <v>0</v>
      </c>
      <c r="G40" s="84">
        <f>+'cantidad original'!G40-'cantidad limitada'!G40</f>
        <v>0</v>
      </c>
      <c r="H40" s="84">
        <f>+'cantidad original'!H40-'cantidad limitada'!H40</f>
        <v>0</v>
      </c>
      <c r="I40" s="84">
        <f>+'cantidad original'!I40-'cantidad limitada'!I40</f>
        <v>0</v>
      </c>
      <c r="J40" s="84">
        <f>+'cantidad original'!J40-'cantidad limitada'!J40</f>
        <v>0</v>
      </c>
      <c r="K40" s="84">
        <f t="shared" si="9"/>
        <v>0</v>
      </c>
      <c r="L40" s="93" t="e">
        <f>+#REF!</f>
        <v>#REF!</v>
      </c>
      <c r="M40" s="93">
        <v>56938</v>
      </c>
      <c r="N40" s="93">
        <v>10676</v>
      </c>
      <c r="O40" s="93">
        <v>14235</v>
      </c>
      <c r="P40" s="93">
        <v>2705</v>
      </c>
      <c r="Q40" s="93" t="e">
        <f t="shared" si="10"/>
        <v>#REF!</v>
      </c>
      <c r="R40" s="99" t="e">
        <f t="shared" si="11"/>
        <v>#REF!</v>
      </c>
      <c r="S40" s="99" t="e">
        <f t="shared" si="12"/>
        <v>#REF!</v>
      </c>
      <c r="T40" s="99" t="e">
        <f t="shared" si="13"/>
        <v>#REF!</v>
      </c>
      <c r="U40" s="99" t="e">
        <f t="shared" si="14"/>
        <v>#REF!</v>
      </c>
      <c r="V40" s="99" t="e">
        <f t="shared" si="15"/>
        <v>#REF!</v>
      </c>
      <c r="W40" s="100" t="e">
        <f t="shared" si="16"/>
        <v>#REF!</v>
      </c>
    </row>
    <row r="41" spans="2:23 16380:16380" ht="13.5" customHeight="1">
      <c r="B41" s="81">
        <v>14</v>
      </c>
      <c r="C41" s="85" t="s">
        <v>129</v>
      </c>
      <c r="D41" s="83" t="s">
        <v>97</v>
      </c>
      <c r="E41" s="81">
        <v>3</v>
      </c>
      <c r="F41" s="84">
        <f>+'cantidad original'!F41-'cantidad limitada'!F41</f>
        <v>0</v>
      </c>
      <c r="G41" s="84">
        <f>+'cantidad original'!G41-'cantidad limitada'!G41</f>
        <v>0</v>
      </c>
      <c r="H41" s="84">
        <f>+'cantidad original'!H41-'cantidad limitada'!H41</f>
        <v>1</v>
      </c>
      <c r="I41" s="84">
        <f>+'cantidad original'!I41-'cantidad limitada'!I41</f>
        <v>0</v>
      </c>
      <c r="J41" s="84">
        <f>+'cantidad original'!J41-'cantidad limitada'!J41</f>
        <v>0</v>
      </c>
      <c r="K41" s="84">
        <f t="shared" si="9"/>
        <v>1</v>
      </c>
      <c r="L41" s="93" t="e">
        <f>+#REF!</f>
        <v>#REF!</v>
      </c>
      <c r="M41" s="93">
        <v>137891</v>
      </c>
      <c r="N41" s="93">
        <v>25855</v>
      </c>
      <c r="O41" s="93">
        <v>34473</v>
      </c>
      <c r="P41" s="93">
        <v>6550</v>
      </c>
      <c r="Q41" s="93" t="e">
        <f t="shared" si="10"/>
        <v>#REF!</v>
      </c>
      <c r="R41" s="99" t="e">
        <f t="shared" si="11"/>
        <v>#REF!</v>
      </c>
      <c r="S41" s="99" t="e">
        <f t="shared" si="12"/>
        <v>#REF!</v>
      </c>
      <c r="T41" s="99" t="e">
        <f t="shared" si="13"/>
        <v>#REF!</v>
      </c>
      <c r="U41" s="99" t="e">
        <f t="shared" si="14"/>
        <v>#REF!</v>
      </c>
      <c r="V41" s="99" t="e">
        <f t="shared" si="15"/>
        <v>#REF!</v>
      </c>
      <c r="W41" s="100" t="e">
        <f t="shared" si="16"/>
        <v>#REF!</v>
      </c>
    </row>
    <row r="42" spans="2:23 16380:16380" ht="13.5" customHeight="1">
      <c r="B42" s="81">
        <v>15</v>
      </c>
      <c r="C42" s="85" t="s">
        <v>130</v>
      </c>
      <c r="D42" s="83" t="s">
        <v>100</v>
      </c>
      <c r="E42" s="81">
        <v>20</v>
      </c>
      <c r="F42" s="84">
        <f>+'cantidad original'!F42-'cantidad limitada'!F42</f>
        <v>0</v>
      </c>
      <c r="G42" s="84">
        <f>+'cantidad original'!G42-'cantidad limitada'!G42</f>
        <v>0</v>
      </c>
      <c r="H42" s="84">
        <f>+'cantidad original'!H42-'cantidad limitada'!H42</f>
        <v>0</v>
      </c>
      <c r="I42" s="84">
        <f>+'cantidad original'!I42-'cantidad limitada'!I42</f>
        <v>13</v>
      </c>
      <c r="J42" s="84">
        <f>+'cantidad original'!J42-'cantidad limitada'!J42</f>
        <v>0</v>
      </c>
      <c r="K42" s="84">
        <f t="shared" si="9"/>
        <v>13</v>
      </c>
      <c r="L42" s="93" t="e">
        <f>+#REF!</f>
        <v>#REF!</v>
      </c>
      <c r="M42" s="93">
        <v>15862</v>
      </c>
      <c r="N42" s="93">
        <v>2973</v>
      </c>
      <c r="O42" s="93">
        <v>3966</v>
      </c>
      <c r="P42" s="93">
        <v>754</v>
      </c>
      <c r="Q42" s="93" t="e">
        <f t="shared" si="10"/>
        <v>#REF!</v>
      </c>
      <c r="R42" s="99" t="e">
        <f t="shared" si="11"/>
        <v>#REF!</v>
      </c>
      <c r="S42" s="99" t="e">
        <f t="shared" si="12"/>
        <v>#REF!</v>
      </c>
      <c r="T42" s="99" t="e">
        <f t="shared" si="13"/>
        <v>#REF!</v>
      </c>
      <c r="U42" s="99" t="e">
        <f t="shared" si="14"/>
        <v>#REF!</v>
      </c>
      <c r="V42" s="99" t="e">
        <f t="shared" si="15"/>
        <v>#REF!</v>
      </c>
      <c r="W42" s="100" t="e">
        <f t="shared" si="16"/>
        <v>#REF!</v>
      </c>
    </row>
    <row r="43" spans="2:23 16380:16380" ht="13.5" customHeight="1">
      <c r="B43" s="81">
        <v>16</v>
      </c>
      <c r="C43" s="85" t="s">
        <v>131</v>
      </c>
      <c r="D43" s="81" t="s">
        <v>97</v>
      </c>
      <c r="E43" s="81">
        <v>2</v>
      </c>
      <c r="F43" s="84">
        <f>+'cantidad original'!F43-'cantidad limitada'!F43</f>
        <v>0</v>
      </c>
      <c r="G43" s="84">
        <f>+'cantidad original'!G43-'cantidad limitada'!G43</f>
        <v>0</v>
      </c>
      <c r="H43" s="84">
        <f>+'cantidad original'!H43-'cantidad limitada'!H43</f>
        <v>0</v>
      </c>
      <c r="I43" s="84">
        <f>+'cantidad original'!I43-'cantidad limitada'!I43</f>
        <v>0</v>
      </c>
      <c r="J43" s="84">
        <f>+'cantidad original'!J43-'cantidad limitada'!J43</f>
        <v>0</v>
      </c>
      <c r="K43" s="84">
        <f t="shared" si="9"/>
        <v>0</v>
      </c>
      <c r="L43" s="93" t="e">
        <f>+#REF!</f>
        <v>#REF!</v>
      </c>
      <c r="M43" s="93">
        <v>110217</v>
      </c>
      <c r="N43" s="93">
        <v>20666</v>
      </c>
      <c r="O43" s="93">
        <v>27554</v>
      </c>
      <c r="P43" s="93">
        <v>5235</v>
      </c>
      <c r="Q43" s="93" t="e">
        <f t="shared" si="10"/>
        <v>#REF!</v>
      </c>
      <c r="R43" s="99" t="e">
        <f t="shared" si="11"/>
        <v>#REF!</v>
      </c>
      <c r="S43" s="99" t="e">
        <f t="shared" si="12"/>
        <v>#REF!</v>
      </c>
      <c r="T43" s="99" t="e">
        <f t="shared" si="13"/>
        <v>#REF!</v>
      </c>
      <c r="U43" s="99" t="e">
        <f t="shared" si="14"/>
        <v>#REF!</v>
      </c>
      <c r="V43" s="99" t="e">
        <f t="shared" si="15"/>
        <v>#REF!</v>
      </c>
      <c r="W43" s="100" t="e">
        <f t="shared" si="16"/>
        <v>#REF!</v>
      </c>
    </row>
    <row r="44" spans="2:23 16380:16380" ht="13.5" customHeight="1">
      <c r="B44" s="81">
        <v>17</v>
      </c>
      <c r="C44" s="85" t="s">
        <v>132</v>
      </c>
      <c r="D44" s="83" t="s">
        <v>97</v>
      </c>
      <c r="E44" s="81">
        <v>2</v>
      </c>
      <c r="F44" s="84">
        <f>+'cantidad original'!F44-'cantidad limitada'!F44</f>
        <v>0</v>
      </c>
      <c r="G44" s="84">
        <f>+'cantidad original'!G44-'cantidad limitada'!G44</f>
        <v>0</v>
      </c>
      <c r="H44" s="84">
        <f>+'cantidad original'!H44-'cantidad limitada'!H44</f>
        <v>0</v>
      </c>
      <c r="I44" s="84">
        <f>+'cantidad original'!I44-'cantidad limitada'!I44</f>
        <v>0</v>
      </c>
      <c r="J44" s="84">
        <f>+'cantidad original'!J44-'cantidad limitada'!J44</f>
        <v>0</v>
      </c>
      <c r="K44" s="84">
        <f t="shared" si="9"/>
        <v>0</v>
      </c>
      <c r="L44" s="93" t="e">
        <f>+#REF!</f>
        <v>#REF!</v>
      </c>
      <c r="M44" s="93">
        <v>158472</v>
      </c>
      <c r="N44" s="93">
        <v>29713</v>
      </c>
      <c r="O44" s="93">
        <v>39618</v>
      </c>
      <c r="P44" s="93">
        <v>7527</v>
      </c>
      <c r="Q44" s="93" t="e">
        <f t="shared" si="10"/>
        <v>#REF!</v>
      </c>
      <c r="R44" s="99" t="e">
        <f t="shared" si="11"/>
        <v>#REF!</v>
      </c>
      <c r="S44" s="99" t="e">
        <f t="shared" si="12"/>
        <v>#REF!</v>
      </c>
      <c r="T44" s="99" t="e">
        <f t="shared" si="13"/>
        <v>#REF!</v>
      </c>
      <c r="U44" s="99" t="e">
        <f t="shared" si="14"/>
        <v>#REF!</v>
      </c>
      <c r="V44" s="99" t="e">
        <f t="shared" si="15"/>
        <v>#REF!</v>
      </c>
      <c r="W44" s="100" t="e">
        <f t="shared" si="16"/>
        <v>#REF!</v>
      </c>
    </row>
    <row r="45" spans="2:23 16380:16380" ht="13.5" customHeight="1">
      <c r="B45" s="81">
        <v>18</v>
      </c>
      <c r="C45" s="85" t="s">
        <v>133</v>
      </c>
      <c r="D45" s="81" t="s">
        <v>97</v>
      </c>
      <c r="E45" s="81">
        <v>3</v>
      </c>
      <c r="F45" s="84">
        <f>+'cantidad original'!F45-'cantidad limitada'!F45</f>
        <v>0</v>
      </c>
      <c r="G45" s="84">
        <f>+'cantidad original'!G45-'cantidad limitada'!G45</f>
        <v>0</v>
      </c>
      <c r="H45" s="84">
        <f>+'cantidad original'!H45-'cantidad limitada'!H45</f>
        <v>0</v>
      </c>
      <c r="I45" s="84">
        <f>+'cantidad original'!I45-'cantidad limitada'!I45</f>
        <v>0</v>
      </c>
      <c r="J45" s="84">
        <f>+'cantidad original'!J45-'cantidad limitada'!J45</f>
        <v>0</v>
      </c>
      <c r="K45" s="84">
        <f t="shared" si="9"/>
        <v>0</v>
      </c>
      <c r="L45" s="93" t="e">
        <f>+#REF!</f>
        <v>#REF!</v>
      </c>
      <c r="M45" s="93">
        <v>124708</v>
      </c>
      <c r="N45" s="93">
        <v>23383</v>
      </c>
      <c r="O45" s="93">
        <v>31177</v>
      </c>
      <c r="P45" s="93">
        <v>5924</v>
      </c>
      <c r="Q45" s="93" t="e">
        <f t="shared" si="10"/>
        <v>#REF!</v>
      </c>
      <c r="R45" s="99" t="e">
        <f t="shared" si="11"/>
        <v>#REF!</v>
      </c>
      <c r="S45" s="99" t="e">
        <f t="shared" si="12"/>
        <v>#REF!</v>
      </c>
      <c r="T45" s="99" t="e">
        <f t="shared" si="13"/>
        <v>#REF!</v>
      </c>
      <c r="U45" s="99" t="e">
        <f t="shared" si="14"/>
        <v>#REF!</v>
      </c>
      <c r="V45" s="99" t="e">
        <f t="shared" si="15"/>
        <v>#REF!</v>
      </c>
      <c r="W45" s="100" t="e">
        <f t="shared" si="16"/>
        <v>#REF!</v>
      </c>
    </row>
    <row r="46" spans="2:23 16380:16380" ht="13.5" customHeight="1">
      <c r="B46" s="81">
        <v>19</v>
      </c>
      <c r="C46" s="85" t="s">
        <v>134</v>
      </c>
      <c r="D46" s="83" t="s">
        <v>97</v>
      </c>
      <c r="E46" s="81">
        <v>1</v>
      </c>
      <c r="F46" s="84">
        <f>+'cantidad original'!F46-'cantidad limitada'!F46</f>
        <v>0</v>
      </c>
      <c r="G46" s="84">
        <f>+'cantidad original'!G46-'cantidad limitada'!G46</f>
        <v>0</v>
      </c>
      <c r="H46" s="84">
        <f>+'cantidad original'!H46-'cantidad limitada'!H46</f>
        <v>0</v>
      </c>
      <c r="I46" s="84">
        <f>+'cantidad original'!I46-'cantidad limitada'!I46</f>
        <v>0</v>
      </c>
      <c r="J46" s="84">
        <f>+'cantidad original'!J46-'cantidad limitada'!J46</f>
        <v>0</v>
      </c>
      <c r="K46" s="84">
        <f t="shared" si="9"/>
        <v>0</v>
      </c>
      <c r="L46" s="93" t="e">
        <f>+#REF!</f>
        <v>#REF!</v>
      </c>
      <c r="M46" s="93">
        <v>50759</v>
      </c>
      <c r="N46" s="93">
        <v>9517</v>
      </c>
      <c r="O46" s="93">
        <v>12690</v>
      </c>
      <c r="P46" s="93">
        <v>2411</v>
      </c>
      <c r="Q46" s="93" t="e">
        <f t="shared" si="10"/>
        <v>#REF!</v>
      </c>
      <c r="R46" s="99" t="e">
        <f t="shared" si="11"/>
        <v>#REF!</v>
      </c>
      <c r="S46" s="99" t="e">
        <f t="shared" si="12"/>
        <v>#REF!</v>
      </c>
      <c r="T46" s="99" t="e">
        <f t="shared" si="13"/>
        <v>#REF!</v>
      </c>
      <c r="U46" s="99" t="e">
        <f t="shared" si="14"/>
        <v>#REF!</v>
      </c>
      <c r="V46" s="99" t="e">
        <f t="shared" si="15"/>
        <v>#REF!</v>
      </c>
      <c r="W46" s="100" t="e">
        <f t="shared" si="16"/>
        <v>#REF!</v>
      </c>
    </row>
    <row r="47" spans="2:23 16380:16380" ht="13.5" customHeight="1">
      <c r="B47" s="81">
        <v>20</v>
      </c>
      <c r="C47" s="85" t="s">
        <v>135</v>
      </c>
      <c r="D47" s="81" t="s">
        <v>97</v>
      </c>
      <c r="E47" s="81">
        <v>2</v>
      </c>
      <c r="F47" s="84">
        <f>+'cantidad original'!F47-'cantidad limitada'!F47</f>
        <v>0</v>
      </c>
      <c r="G47" s="84">
        <f>+'cantidad original'!G47-'cantidad limitada'!G47</f>
        <v>0</v>
      </c>
      <c r="H47" s="84">
        <f>+'cantidad original'!H47-'cantidad limitada'!H47</f>
        <v>0</v>
      </c>
      <c r="I47" s="84">
        <f>+'cantidad original'!I47-'cantidad limitada'!I47</f>
        <v>0</v>
      </c>
      <c r="J47" s="84">
        <f>+'cantidad original'!J47-'cantidad limitada'!J47</f>
        <v>0</v>
      </c>
      <c r="K47" s="84">
        <f t="shared" si="9"/>
        <v>0</v>
      </c>
      <c r="L47" s="93" t="e">
        <f>+#REF!</f>
        <v>#REF!</v>
      </c>
      <c r="M47" s="93">
        <v>51861</v>
      </c>
      <c r="N47" s="93">
        <v>9724</v>
      </c>
      <c r="O47" s="93">
        <v>12965</v>
      </c>
      <c r="P47" s="93">
        <v>2463</v>
      </c>
      <c r="Q47" s="93" t="e">
        <f t="shared" si="10"/>
        <v>#REF!</v>
      </c>
      <c r="R47" s="99" t="e">
        <f t="shared" si="11"/>
        <v>#REF!</v>
      </c>
      <c r="S47" s="99" t="e">
        <f t="shared" si="12"/>
        <v>#REF!</v>
      </c>
      <c r="T47" s="99" t="e">
        <f t="shared" si="13"/>
        <v>#REF!</v>
      </c>
      <c r="U47" s="99" t="e">
        <f t="shared" si="14"/>
        <v>#REF!</v>
      </c>
      <c r="V47" s="99" t="e">
        <f t="shared" si="15"/>
        <v>#REF!</v>
      </c>
      <c r="W47" s="100" t="e">
        <f t="shared" si="16"/>
        <v>#REF!</v>
      </c>
    </row>
    <row r="48" spans="2:23 16380:16380" ht="13.5" customHeight="1">
      <c r="B48" s="81">
        <v>21</v>
      </c>
      <c r="C48" s="85" t="s">
        <v>136</v>
      </c>
      <c r="D48" s="83" t="s">
        <v>103</v>
      </c>
      <c r="E48" s="81">
        <v>20</v>
      </c>
      <c r="F48" s="84">
        <f>+'cantidad original'!F48-'cantidad limitada'!F48</f>
        <v>0</v>
      </c>
      <c r="G48" s="84">
        <f>+'cantidad original'!G48-'cantidad limitada'!G48</f>
        <v>0</v>
      </c>
      <c r="H48" s="84">
        <f>+'cantidad original'!H48-'cantidad limitada'!H48</f>
        <v>0</v>
      </c>
      <c r="I48" s="84">
        <f>+'cantidad original'!I48-'cantidad limitada'!I48</f>
        <v>12</v>
      </c>
      <c r="J48" s="84">
        <f>+'cantidad original'!J48-'cantidad limitada'!J48</f>
        <v>0</v>
      </c>
      <c r="K48" s="84">
        <f t="shared" si="9"/>
        <v>12</v>
      </c>
      <c r="L48" s="93" t="e">
        <f>+#REF!</f>
        <v>#REF!</v>
      </c>
      <c r="M48" s="93">
        <v>19200</v>
      </c>
      <c r="N48" s="93">
        <v>3600</v>
      </c>
      <c r="O48" s="93">
        <v>4800</v>
      </c>
      <c r="P48" s="93">
        <v>912</v>
      </c>
      <c r="Q48" s="93" t="e">
        <f t="shared" si="10"/>
        <v>#REF!</v>
      </c>
      <c r="R48" s="99" t="e">
        <f t="shared" si="11"/>
        <v>#REF!</v>
      </c>
      <c r="S48" s="99" t="e">
        <f t="shared" si="12"/>
        <v>#REF!</v>
      </c>
      <c r="T48" s="99" t="e">
        <f t="shared" si="13"/>
        <v>#REF!</v>
      </c>
      <c r="U48" s="99" t="e">
        <f t="shared" si="14"/>
        <v>#REF!</v>
      </c>
      <c r="V48" s="99" t="e">
        <f t="shared" si="15"/>
        <v>#REF!</v>
      </c>
      <c r="W48" s="100" t="e">
        <f t="shared" si="16"/>
        <v>#REF!</v>
      </c>
    </row>
    <row r="49" spans="2:23" ht="13.5" customHeight="1">
      <c r="B49" s="81">
        <v>22</v>
      </c>
      <c r="C49" s="85" t="s">
        <v>107</v>
      </c>
      <c r="D49" s="83" t="s">
        <v>97</v>
      </c>
      <c r="E49" s="81">
        <v>1</v>
      </c>
      <c r="F49" s="84">
        <f>+'cantidad original'!F49-'cantidad limitada'!F49</f>
        <v>0</v>
      </c>
      <c r="G49" s="84">
        <f>+'cantidad original'!G49-'cantidad limitada'!G49</f>
        <v>0</v>
      </c>
      <c r="H49" s="84">
        <f>+'cantidad original'!H49-'cantidad limitada'!H49</f>
        <v>0</v>
      </c>
      <c r="I49" s="84">
        <f>+'cantidad original'!I49-'cantidad limitada'!I49</f>
        <v>0</v>
      </c>
      <c r="J49" s="84">
        <f>+'cantidad original'!J49-'cantidad limitada'!J49</f>
        <v>0</v>
      </c>
      <c r="K49" s="84">
        <f t="shared" si="9"/>
        <v>0</v>
      </c>
      <c r="L49" s="93" t="e">
        <f>+#REF!</f>
        <v>#REF!</v>
      </c>
      <c r="M49" s="93">
        <v>114299</v>
      </c>
      <c r="N49" s="93">
        <v>21431</v>
      </c>
      <c r="O49" s="93">
        <v>28574</v>
      </c>
      <c r="P49" s="93">
        <v>5429</v>
      </c>
      <c r="Q49" s="93" t="e">
        <f t="shared" si="10"/>
        <v>#REF!</v>
      </c>
      <c r="R49" s="99" t="e">
        <f t="shared" si="11"/>
        <v>#REF!</v>
      </c>
      <c r="S49" s="99" t="e">
        <f t="shared" si="12"/>
        <v>#REF!</v>
      </c>
      <c r="T49" s="99" t="e">
        <f t="shared" si="13"/>
        <v>#REF!</v>
      </c>
      <c r="U49" s="99" t="e">
        <f t="shared" si="14"/>
        <v>#REF!</v>
      </c>
      <c r="V49" s="99" t="e">
        <f t="shared" si="15"/>
        <v>#REF!</v>
      </c>
      <c r="W49" s="100" t="e">
        <f t="shared" si="16"/>
        <v>#REF!</v>
      </c>
    </row>
    <row r="50" spans="2:23" ht="13.5" customHeight="1">
      <c r="B50" s="81">
        <v>23</v>
      </c>
      <c r="C50" s="85" t="s">
        <v>137</v>
      </c>
      <c r="D50" s="83" t="s">
        <v>97</v>
      </c>
      <c r="E50" s="81">
        <v>2</v>
      </c>
      <c r="F50" s="84">
        <f>+'cantidad original'!F50-'cantidad limitada'!F50</f>
        <v>0</v>
      </c>
      <c r="G50" s="84">
        <f>+'cantidad original'!G50-'cantidad limitada'!G50</f>
        <v>0</v>
      </c>
      <c r="H50" s="84">
        <f>+'cantidad original'!H50-'cantidad limitada'!H50</f>
        <v>0</v>
      </c>
      <c r="I50" s="84">
        <f>+'cantidad original'!I50-'cantidad limitada'!I50</f>
        <v>0</v>
      </c>
      <c r="J50" s="84">
        <f>+'cantidad original'!J50-'cantidad limitada'!J50</f>
        <v>0</v>
      </c>
      <c r="K50" s="84">
        <f t="shared" si="9"/>
        <v>0</v>
      </c>
      <c r="L50" s="93" t="e">
        <f>+#REF!</f>
        <v>#REF!</v>
      </c>
      <c r="M50" s="93">
        <v>56040</v>
      </c>
      <c r="N50" s="93">
        <v>10508</v>
      </c>
      <c r="O50" s="93">
        <v>14010</v>
      </c>
      <c r="P50" s="93">
        <v>2662</v>
      </c>
      <c r="Q50" s="93" t="e">
        <f t="shared" si="10"/>
        <v>#REF!</v>
      </c>
      <c r="R50" s="99" t="e">
        <f t="shared" si="11"/>
        <v>#REF!</v>
      </c>
      <c r="S50" s="99" t="e">
        <f t="shared" si="12"/>
        <v>#REF!</v>
      </c>
      <c r="T50" s="99" t="e">
        <f t="shared" si="13"/>
        <v>#REF!</v>
      </c>
      <c r="U50" s="99" t="e">
        <f t="shared" si="14"/>
        <v>#REF!</v>
      </c>
      <c r="V50" s="99" t="e">
        <f t="shared" si="15"/>
        <v>#REF!</v>
      </c>
      <c r="W50" s="100" t="e">
        <f t="shared" si="16"/>
        <v>#REF!</v>
      </c>
    </row>
    <row r="51" spans="2:23" ht="13.5" customHeight="1">
      <c r="B51" s="81">
        <v>24</v>
      </c>
      <c r="C51" s="85" t="s">
        <v>138</v>
      </c>
      <c r="D51" s="83" t="s">
        <v>97</v>
      </c>
      <c r="E51" s="81">
        <v>3</v>
      </c>
      <c r="F51" s="84">
        <f>+'cantidad original'!F51-'cantidad limitada'!F51</f>
        <v>0</v>
      </c>
      <c r="G51" s="84">
        <f>+'cantidad original'!G51-'cantidad limitada'!G51</f>
        <v>0</v>
      </c>
      <c r="H51" s="84">
        <f>+'cantidad original'!H51-'cantidad limitada'!H51</f>
        <v>1</v>
      </c>
      <c r="I51" s="84">
        <f>+'cantidad original'!I51-'cantidad limitada'!I51</f>
        <v>0</v>
      </c>
      <c r="J51" s="84">
        <f>+'cantidad original'!J51-'cantidad limitada'!J51</f>
        <v>0</v>
      </c>
      <c r="K51" s="84">
        <f t="shared" si="9"/>
        <v>1</v>
      </c>
      <c r="L51" s="93" t="e">
        <f>+#REF!</f>
        <v>#REF!</v>
      </c>
      <c r="M51" s="93">
        <v>190241</v>
      </c>
      <c r="N51" s="93">
        <v>35670</v>
      </c>
      <c r="O51" s="93">
        <v>47560</v>
      </c>
      <c r="P51" s="93">
        <v>9035</v>
      </c>
      <c r="Q51" s="93" t="e">
        <f t="shared" si="10"/>
        <v>#REF!</v>
      </c>
      <c r="R51" s="99" t="e">
        <f t="shared" si="11"/>
        <v>#REF!</v>
      </c>
      <c r="S51" s="99" t="e">
        <f t="shared" si="12"/>
        <v>#REF!</v>
      </c>
      <c r="T51" s="99" t="e">
        <f t="shared" si="13"/>
        <v>#REF!</v>
      </c>
      <c r="U51" s="99" t="e">
        <f t="shared" si="14"/>
        <v>#REF!</v>
      </c>
      <c r="V51" s="99" t="e">
        <f t="shared" si="15"/>
        <v>#REF!</v>
      </c>
      <c r="W51" s="100" t="e">
        <f t="shared" si="16"/>
        <v>#REF!</v>
      </c>
    </row>
    <row r="52" spans="2:23" ht="13.5" customHeight="1">
      <c r="B52" s="81">
        <v>25</v>
      </c>
      <c r="C52" s="85" t="s">
        <v>139</v>
      </c>
      <c r="D52" s="83" t="s">
        <v>97</v>
      </c>
      <c r="E52" s="81">
        <v>2</v>
      </c>
      <c r="F52" s="84">
        <f>+'cantidad original'!F52-'cantidad limitada'!F52</f>
        <v>0</v>
      </c>
      <c r="G52" s="84">
        <f>+'cantidad original'!G52-'cantidad limitada'!G52</f>
        <v>0</v>
      </c>
      <c r="H52" s="84">
        <f>+'cantidad original'!H52-'cantidad limitada'!H52</f>
        <v>0</v>
      </c>
      <c r="I52" s="84">
        <f>+'cantidad original'!I52-'cantidad limitada'!I52</f>
        <v>0</v>
      </c>
      <c r="J52" s="84">
        <f>+'cantidad original'!J52-'cantidad limitada'!J52</f>
        <v>0</v>
      </c>
      <c r="K52" s="84">
        <f t="shared" si="9"/>
        <v>0</v>
      </c>
      <c r="L52" s="93" t="e">
        <f>+#REF!</f>
        <v>#REF!</v>
      </c>
      <c r="M52" s="93">
        <v>120000</v>
      </c>
      <c r="N52" s="93">
        <v>22500</v>
      </c>
      <c r="O52" s="93">
        <v>30000</v>
      </c>
      <c r="P52" s="93">
        <v>5700</v>
      </c>
      <c r="Q52" s="93" t="e">
        <f t="shared" si="10"/>
        <v>#REF!</v>
      </c>
      <c r="R52" s="99" t="e">
        <f t="shared" si="11"/>
        <v>#REF!</v>
      </c>
      <c r="S52" s="99" t="e">
        <f t="shared" si="12"/>
        <v>#REF!</v>
      </c>
      <c r="T52" s="99" t="e">
        <f t="shared" si="13"/>
        <v>#REF!</v>
      </c>
      <c r="U52" s="99" t="e">
        <f t="shared" si="14"/>
        <v>#REF!</v>
      </c>
      <c r="V52" s="99" t="e">
        <f t="shared" si="15"/>
        <v>#REF!</v>
      </c>
      <c r="W52" s="100" t="e">
        <f t="shared" si="16"/>
        <v>#REF!</v>
      </c>
    </row>
    <row r="53" spans="2:23" ht="13.5" customHeight="1">
      <c r="B53" s="81">
        <v>26</v>
      </c>
      <c r="C53" s="85" t="s">
        <v>140</v>
      </c>
      <c r="D53" s="83" t="s">
        <v>141</v>
      </c>
      <c r="E53" s="81">
        <v>10</v>
      </c>
      <c r="F53" s="84">
        <f>+'cantidad original'!F53-'cantidad limitada'!F53</f>
        <v>0</v>
      </c>
      <c r="G53" s="84">
        <f>+'cantidad original'!G53-'cantidad limitada'!G53</f>
        <v>3</v>
      </c>
      <c r="H53" s="84">
        <f>+'cantidad original'!H53-'cantidad limitada'!H53</f>
        <v>0</v>
      </c>
      <c r="I53" s="84">
        <f>+'cantidad original'!I53-'cantidad limitada'!I53</f>
        <v>0</v>
      </c>
      <c r="J53" s="84">
        <f>+'cantidad original'!J53-'cantidad limitada'!J53</f>
        <v>0</v>
      </c>
      <c r="K53" s="84">
        <f t="shared" si="9"/>
        <v>3</v>
      </c>
      <c r="L53" s="93" t="e">
        <f>+#REF!</f>
        <v>#REF!</v>
      </c>
      <c r="M53" s="93">
        <v>19531</v>
      </c>
      <c r="N53" s="93">
        <v>3662</v>
      </c>
      <c r="O53" s="93">
        <v>4883</v>
      </c>
      <c r="P53" s="93">
        <v>928</v>
      </c>
      <c r="Q53" s="93" t="e">
        <f t="shared" si="10"/>
        <v>#REF!</v>
      </c>
      <c r="R53" s="99" t="e">
        <f t="shared" si="11"/>
        <v>#REF!</v>
      </c>
      <c r="S53" s="99" t="e">
        <f t="shared" si="12"/>
        <v>#REF!</v>
      </c>
      <c r="T53" s="99" t="e">
        <f t="shared" si="13"/>
        <v>#REF!</v>
      </c>
      <c r="U53" s="99" t="e">
        <f t="shared" si="14"/>
        <v>#REF!</v>
      </c>
      <c r="V53" s="99" t="e">
        <f t="shared" si="15"/>
        <v>#REF!</v>
      </c>
      <c r="W53" s="100" t="e">
        <f t="shared" si="16"/>
        <v>#REF!</v>
      </c>
    </row>
    <row r="54" spans="2:23" ht="13.5" customHeight="1">
      <c r="B54" s="81">
        <v>27</v>
      </c>
      <c r="C54" s="85" t="s">
        <v>142</v>
      </c>
      <c r="D54" s="83" t="s">
        <v>103</v>
      </c>
      <c r="E54" s="89">
        <v>10</v>
      </c>
      <c r="F54" s="84">
        <f>+'cantidad original'!F54-'cantidad limitada'!F54</f>
        <v>0</v>
      </c>
      <c r="G54" s="84">
        <f>+'cantidad original'!G54-'cantidad limitada'!G54</f>
        <v>5</v>
      </c>
      <c r="H54" s="84">
        <f>+'cantidad original'!H54-'cantidad limitada'!H54</f>
        <v>0</v>
      </c>
      <c r="I54" s="84">
        <f>+'cantidad original'!I54-'cantidad limitada'!I54</f>
        <v>0</v>
      </c>
      <c r="J54" s="84">
        <f>+'cantidad original'!J54-'cantidad limitada'!J54</f>
        <v>0</v>
      </c>
      <c r="K54" s="84">
        <f t="shared" si="9"/>
        <v>5</v>
      </c>
      <c r="L54" s="93" t="e">
        <f>+#REF!</f>
        <v>#REF!</v>
      </c>
      <c r="M54" s="93">
        <v>12388</v>
      </c>
      <c r="N54" s="93">
        <v>2323</v>
      </c>
      <c r="O54" s="93">
        <v>3097</v>
      </c>
      <c r="P54" s="93">
        <v>588</v>
      </c>
      <c r="Q54" s="93" t="e">
        <f t="shared" si="10"/>
        <v>#REF!</v>
      </c>
      <c r="R54" s="99" t="e">
        <f t="shared" si="11"/>
        <v>#REF!</v>
      </c>
      <c r="S54" s="99" t="e">
        <f t="shared" si="12"/>
        <v>#REF!</v>
      </c>
      <c r="T54" s="99" t="e">
        <f t="shared" si="13"/>
        <v>#REF!</v>
      </c>
      <c r="U54" s="99" t="e">
        <f t="shared" si="14"/>
        <v>#REF!</v>
      </c>
      <c r="V54" s="99" t="e">
        <f t="shared" si="15"/>
        <v>#REF!</v>
      </c>
      <c r="W54" s="100" t="e">
        <f t="shared" si="16"/>
        <v>#REF!</v>
      </c>
    </row>
    <row r="55" spans="2:23" ht="13.5" customHeight="1">
      <c r="B55" s="81">
        <v>28</v>
      </c>
      <c r="C55" s="85" t="s">
        <v>143</v>
      </c>
      <c r="D55" s="83" t="s">
        <v>97</v>
      </c>
      <c r="E55" s="81">
        <v>2</v>
      </c>
      <c r="F55" s="84">
        <f>+'cantidad original'!F55-'cantidad limitada'!F55</f>
        <v>0</v>
      </c>
      <c r="G55" s="84">
        <f>+'cantidad original'!G55-'cantidad limitada'!G55</f>
        <v>0</v>
      </c>
      <c r="H55" s="84">
        <f>+'cantidad original'!H55-'cantidad limitada'!H55</f>
        <v>0</v>
      </c>
      <c r="I55" s="84">
        <f>+'cantidad original'!I55-'cantidad limitada'!I55</f>
        <v>0</v>
      </c>
      <c r="J55" s="84">
        <f>+'cantidad original'!J55-'cantidad limitada'!J55</f>
        <v>0</v>
      </c>
      <c r="K55" s="84">
        <f t="shared" si="9"/>
        <v>0</v>
      </c>
      <c r="L55" s="93" t="e">
        <f>+#REF!</f>
        <v>#REF!</v>
      </c>
      <c r="M55" s="93">
        <v>182189</v>
      </c>
      <c r="N55" s="93">
        <v>34160</v>
      </c>
      <c r="O55" s="93">
        <v>45547</v>
      </c>
      <c r="P55" s="93">
        <v>8654</v>
      </c>
      <c r="Q55" s="93" t="e">
        <f t="shared" si="10"/>
        <v>#REF!</v>
      </c>
      <c r="R55" s="99" t="e">
        <f t="shared" si="11"/>
        <v>#REF!</v>
      </c>
      <c r="S55" s="99" t="e">
        <f t="shared" si="12"/>
        <v>#REF!</v>
      </c>
      <c r="T55" s="99" t="e">
        <f t="shared" si="13"/>
        <v>#REF!</v>
      </c>
      <c r="U55" s="99" t="e">
        <f t="shared" si="14"/>
        <v>#REF!</v>
      </c>
      <c r="V55" s="99" t="e">
        <f t="shared" si="15"/>
        <v>#REF!</v>
      </c>
      <c r="W55" s="100" t="e">
        <f t="shared" si="16"/>
        <v>#REF!</v>
      </c>
    </row>
    <row r="56" spans="2:23" ht="13.5" customHeight="1">
      <c r="B56" s="81">
        <v>29</v>
      </c>
      <c r="C56" s="85" t="s">
        <v>144</v>
      </c>
      <c r="D56" s="83" t="s">
        <v>97</v>
      </c>
      <c r="E56" s="81">
        <v>1</v>
      </c>
      <c r="F56" s="84">
        <f>+'cantidad original'!F56-'cantidad limitada'!F56</f>
        <v>0</v>
      </c>
      <c r="G56" s="84">
        <f>+'cantidad original'!G56-'cantidad limitada'!G56</f>
        <v>0</v>
      </c>
      <c r="H56" s="84">
        <f>+'cantidad original'!H56-'cantidad limitada'!H56</f>
        <v>0</v>
      </c>
      <c r="I56" s="84">
        <f>+'cantidad original'!I56-'cantidad limitada'!I56</f>
        <v>0</v>
      </c>
      <c r="J56" s="84">
        <f>+'cantidad original'!J56-'cantidad limitada'!J56</f>
        <v>0</v>
      </c>
      <c r="K56" s="84">
        <f t="shared" si="9"/>
        <v>0</v>
      </c>
      <c r="L56" s="93" t="e">
        <f>+#REF!</f>
        <v>#REF!</v>
      </c>
      <c r="M56" s="93">
        <v>70514</v>
      </c>
      <c r="N56" s="93">
        <v>13222</v>
      </c>
      <c r="O56" s="93">
        <v>17629</v>
      </c>
      <c r="P56" s="93">
        <v>3350</v>
      </c>
      <c r="Q56" s="93" t="e">
        <f t="shared" si="10"/>
        <v>#REF!</v>
      </c>
      <c r="R56" s="99" t="e">
        <f t="shared" si="11"/>
        <v>#REF!</v>
      </c>
      <c r="S56" s="99" t="e">
        <f t="shared" si="12"/>
        <v>#REF!</v>
      </c>
      <c r="T56" s="99" t="e">
        <f t="shared" si="13"/>
        <v>#REF!</v>
      </c>
      <c r="U56" s="99" t="e">
        <f t="shared" si="14"/>
        <v>#REF!</v>
      </c>
      <c r="V56" s="99" t="e">
        <f t="shared" si="15"/>
        <v>#REF!</v>
      </c>
      <c r="W56" s="100" t="e">
        <f t="shared" si="16"/>
        <v>#REF!</v>
      </c>
    </row>
    <row r="57" spans="2:23" ht="13.5" customHeight="1">
      <c r="B57" s="81">
        <v>30</v>
      </c>
      <c r="C57" s="85" t="s">
        <v>145</v>
      </c>
      <c r="D57" s="81" t="s">
        <v>97</v>
      </c>
      <c r="E57" s="81">
        <v>1</v>
      </c>
      <c r="F57" s="84">
        <f>+'cantidad original'!F57-'cantidad limitada'!F57</f>
        <v>0</v>
      </c>
      <c r="G57" s="84">
        <f>+'cantidad original'!G57-'cantidad limitada'!G57</f>
        <v>0</v>
      </c>
      <c r="H57" s="84">
        <f>+'cantidad original'!H57-'cantidad limitada'!H57</f>
        <v>0</v>
      </c>
      <c r="I57" s="84">
        <f>+'cantidad original'!I57-'cantidad limitada'!I57</f>
        <v>0</v>
      </c>
      <c r="J57" s="84">
        <f>+'cantidad original'!J57-'cantidad limitada'!J57</f>
        <v>0</v>
      </c>
      <c r="K57" s="84">
        <f t="shared" si="9"/>
        <v>0</v>
      </c>
      <c r="L57" s="93" t="e">
        <f>+#REF!</f>
        <v>#REF!</v>
      </c>
      <c r="M57" s="93">
        <v>238126</v>
      </c>
      <c r="N57" s="93">
        <v>44649</v>
      </c>
      <c r="O57" s="93">
        <v>59531</v>
      </c>
      <c r="P57" s="93">
        <v>11311</v>
      </c>
      <c r="Q57" s="93" t="e">
        <f t="shared" si="10"/>
        <v>#REF!</v>
      </c>
      <c r="R57" s="99" t="e">
        <f t="shared" si="11"/>
        <v>#REF!</v>
      </c>
      <c r="S57" s="99" t="e">
        <f t="shared" si="12"/>
        <v>#REF!</v>
      </c>
      <c r="T57" s="99" t="e">
        <f t="shared" si="13"/>
        <v>#REF!</v>
      </c>
      <c r="U57" s="99" t="e">
        <f t="shared" si="14"/>
        <v>#REF!</v>
      </c>
      <c r="V57" s="99" t="e">
        <f t="shared" si="15"/>
        <v>#REF!</v>
      </c>
      <c r="W57" s="100" t="e">
        <f t="shared" si="16"/>
        <v>#REF!</v>
      </c>
    </row>
    <row r="58" spans="2:23" ht="13.5" customHeight="1">
      <c r="B58" s="81">
        <v>31</v>
      </c>
      <c r="C58" s="85" t="s">
        <v>146</v>
      </c>
      <c r="D58" s="83" t="s">
        <v>97</v>
      </c>
      <c r="E58" s="81">
        <v>2</v>
      </c>
      <c r="F58" s="84">
        <f>+'cantidad original'!F58-'cantidad limitada'!F58</f>
        <v>0</v>
      </c>
      <c r="G58" s="84">
        <f>+'cantidad original'!G58-'cantidad limitada'!G58</f>
        <v>0</v>
      </c>
      <c r="H58" s="84">
        <f>+'cantidad original'!H58-'cantidad limitada'!H58</f>
        <v>0</v>
      </c>
      <c r="I58" s="84">
        <f>+'cantidad original'!I58-'cantidad limitada'!I58</f>
        <v>0</v>
      </c>
      <c r="J58" s="84">
        <f>+'cantidad original'!J58-'cantidad limitada'!J58</f>
        <v>0</v>
      </c>
      <c r="K58" s="84">
        <f t="shared" si="9"/>
        <v>0</v>
      </c>
      <c r="L58" s="93" t="e">
        <f>+#REF!</f>
        <v>#REF!</v>
      </c>
      <c r="M58" s="93">
        <v>160000</v>
      </c>
      <c r="N58" s="93">
        <v>30000</v>
      </c>
      <c r="O58" s="93">
        <v>40000</v>
      </c>
      <c r="P58" s="93">
        <v>7600</v>
      </c>
      <c r="Q58" s="93" t="e">
        <f t="shared" si="10"/>
        <v>#REF!</v>
      </c>
      <c r="R58" s="99" t="e">
        <f t="shared" si="11"/>
        <v>#REF!</v>
      </c>
      <c r="S58" s="99" t="e">
        <f t="shared" si="12"/>
        <v>#REF!</v>
      </c>
      <c r="T58" s="99" t="e">
        <f t="shared" si="13"/>
        <v>#REF!</v>
      </c>
      <c r="U58" s="99" t="e">
        <f t="shared" si="14"/>
        <v>#REF!</v>
      </c>
      <c r="V58" s="99" t="e">
        <f t="shared" si="15"/>
        <v>#REF!</v>
      </c>
      <c r="W58" s="100" t="e">
        <f t="shared" si="16"/>
        <v>#REF!</v>
      </c>
    </row>
    <row r="59" spans="2:23" ht="13.5" customHeight="1">
      <c r="B59" s="81">
        <v>32</v>
      </c>
      <c r="C59" s="85" t="s">
        <v>147</v>
      </c>
      <c r="D59" s="83" t="s">
        <v>97</v>
      </c>
      <c r="E59" s="81">
        <v>1</v>
      </c>
      <c r="F59" s="84">
        <f>+'cantidad original'!F59-'cantidad limitada'!F59</f>
        <v>0</v>
      </c>
      <c r="G59" s="84">
        <f>+'cantidad original'!G59-'cantidad limitada'!G59</f>
        <v>0</v>
      </c>
      <c r="H59" s="84">
        <f>+'cantidad original'!H59-'cantidad limitada'!H59</f>
        <v>0</v>
      </c>
      <c r="I59" s="84">
        <f>+'cantidad original'!I59-'cantidad limitada'!I59</f>
        <v>0</v>
      </c>
      <c r="J59" s="84">
        <f>+'cantidad original'!J59-'cantidad limitada'!J59</f>
        <v>0</v>
      </c>
      <c r="K59" s="84">
        <f t="shared" si="9"/>
        <v>0</v>
      </c>
      <c r="L59" s="93" t="e">
        <f>+#REF!</f>
        <v>#REF!</v>
      </c>
      <c r="M59" s="93">
        <v>114349</v>
      </c>
      <c r="N59" s="93">
        <v>21440</v>
      </c>
      <c r="O59" s="93">
        <v>28587</v>
      </c>
      <c r="P59" s="93">
        <v>5432</v>
      </c>
      <c r="Q59" s="93" t="e">
        <f t="shared" si="10"/>
        <v>#REF!</v>
      </c>
      <c r="R59" s="99" t="e">
        <f t="shared" si="11"/>
        <v>#REF!</v>
      </c>
      <c r="S59" s="99" t="e">
        <f t="shared" si="12"/>
        <v>#REF!</v>
      </c>
      <c r="T59" s="99" t="e">
        <f t="shared" si="13"/>
        <v>#REF!</v>
      </c>
      <c r="U59" s="99" t="e">
        <f t="shared" si="14"/>
        <v>#REF!</v>
      </c>
      <c r="V59" s="99" t="e">
        <f t="shared" si="15"/>
        <v>#REF!</v>
      </c>
      <c r="W59" s="100" t="e">
        <f t="shared" si="16"/>
        <v>#REF!</v>
      </c>
    </row>
    <row r="60" spans="2:23" ht="13.5" customHeight="1">
      <c r="B60" s="81">
        <v>33</v>
      </c>
      <c r="C60" s="85" t="s">
        <v>148</v>
      </c>
      <c r="D60" s="81" t="s">
        <v>97</v>
      </c>
      <c r="E60" s="81">
        <v>2</v>
      </c>
      <c r="F60" s="84">
        <f>+'cantidad original'!F60-'cantidad limitada'!F60</f>
        <v>0</v>
      </c>
      <c r="G60" s="84">
        <f>+'cantidad original'!G60-'cantidad limitada'!G60</f>
        <v>0</v>
      </c>
      <c r="H60" s="84">
        <f>+'cantidad original'!H60-'cantidad limitada'!H60</f>
        <v>0</v>
      </c>
      <c r="I60" s="84">
        <f>+'cantidad original'!I60-'cantidad limitada'!I60</f>
        <v>0</v>
      </c>
      <c r="J60" s="84">
        <f>+'cantidad original'!J60-'cantidad limitada'!J60</f>
        <v>0</v>
      </c>
      <c r="K60" s="84">
        <f t="shared" si="9"/>
        <v>0</v>
      </c>
      <c r="L60" s="93" t="e">
        <f>+#REF!</f>
        <v>#REF!</v>
      </c>
      <c r="M60" s="93">
        <v>202684</v>
      </c>
      <c r="N60" s="93">
        <v>38003</v>
      </c>
      <c r="O60" s="93">
        <v>50671</v>
      </c>
      <c r="P60" s="93">
        <v>9627</v>
      </c>
      <c r="Q60" s="93" t="e">
        <f t="shared" si="10"/>
        <v>#REF!</v>
      </c>
      <c r="R60" s="99" t="e">
        <f t="shared" si="11"/>
        <v>#REF!</v>
      </c>
      <c r="S60" s="99" t="e">
        <f t="shared" si="12"/>
        <v>#REF!</v>
      </c>
      <c r="T60" s="99" t="e">
        <f t="shared" si="13"/>
        <v>#REF!</v>
      </c>
      <c r="U60" s="99" t="e">
        <f t="shared" si="14"/>
        <v>#REF!</v>
      </c>
      <c r="V60" s="99" t="e">
        <f t="shared" si="15"/>
        <v>#REF!</v>
      </c>
      <c r="W60" s="100" t="e">
        <f t="shared" si="16"/>
        <v>#REF!</v>
      </c>
    </row>
    <row r="61" spans="2:23" ht="13.5" customHeight="1">
      <c r="B61" s="81">
        <v>34</v>
      </c>
      <c r="C61" s="85" t="s">
        <v>109</v>
      </c>
      <c r="D61" s="83" t="s">
        <v>103</v>
      </c>
      <c r="E61" s="81">
        <v>1</v>
      </c>
      <c r="F61" s="84">
        <f>+'cantidad original'!F61-'cantidad limitada'!F61</f>
        <v>0</v>
      </c>
      <c r="G61" s="84">
        <f>+'cantidad original'!G61-'cantidad limitada'!G61</f>
        <v>0</v>
      </c>
      <c r="H61" s="84">
        <f>+'cantidad original'!H61-'cantidad limitada'!H61</f>
        <v>0</v>
      </c>
      <c r="I61" s="84">
        <f>+'cantidad original'!I61-'cantidad limitada'!I61</f>
        <v>0</v>
      </c>
      <c r="J61" s="84">
        <f>+'cantidad original'!J61-'cantidad limitada'!J61</f>
        <v>0</v>
      </c>
      <c r="K61" s="84">
        <f t="shared" si="9"/>
        <v>0</v>
      </c>
      <c r="L61" s="93" t="e">
        <f>+#REF!</f>
        <v>#REF!</v>
      </c>
      <c r="M61" s="93">
        <v>51704</v>
      </c>
      <c r="N61" s="93">
        <v>9695</v>
      </c>
      <c r="O61" s="93">
        <v>12926</v>
      </c>
      <c r="P61" s="93">
        <v>2456</v>
      </c>
      <c r="Q61" s="93" t="e">
        <f t="shared" si="10"/>
        <v>#REF!</v>
      </c>
      <c r="R61" s="99" t="e">
        <f t="shared" si="11"/>
        <v>#REF!</v>
      </c>
      <c r="S61" s="99" t="e">
        <f t="shared" si="12"/>
        <v>#REF!</v>
      </c>
      <c r="T61" s="99" t="e">
        <f t="shared" si="13"/>
        <v>#REF!</v>
      </c>
      <c r="U61" s="99" t="e">
        <f t="shared" si="14"/>
        <v>#REF!</v>
      </c>
      <c r="V61" s="99" t="e">
        <f t="shared" si="15"/>
        <v>#REF!</v>
      </c>
      <c r="W61" s="100" t="e">
        <f t="shared" si="16"/>
        <v>#REF!</v>
      </c>
    </row>
    <row r="62" spans="2:23" ht="13.5" customHeight="1">
      <c r="B62" s="81">
        <v>35</v>
      </c>
      <c r="C62" s="85" t="s">
        <v>149</v>
      </c>
      <c r="D62" s="83" t="s">
        <v>97</v>
      </c>
      <c r="E62" s="81">
        <v>2</v>
      </c>
      <c r="F62" s="84">
        <f>+'cantidad original'!F62-'cantidad limitada'!F62</f>
        <v>0</v>
      </c>
      <c r="G62" s="84">
        <f>+'cantidad original'!G62-'cantidad limitada'!G62</f>
        <v>0</v>
      </c>
      <c r="H62" s="84">
        <f>+'cantidad original'!H62-'cantidad limitada'!H62</f>
        <v>1</v>
      </c>
      <c r="I62" s="84">
        <f>+'cantidad original'!I62-'cantidad limitada'!I62</f>
        <v>0</v>
      </c>
      <c r="J62" s="84">
        <f>+'cantidad original'!J62-'cantidad limitada'!J62</f>
        <v>0</v>
      </c>
      <c r="K62" s="84">
        <f t="shared" si="9"/>
        <v>1</v>
      </c>
      <c r="L62" s="93" t="e">
        <f>+#REF!</f>
        <v>#REF!</v>
      </c>
      <c r="M62" s="93">
        <v>152450</v>
      </c>
      <c r="N62" s="93">
        <v>28584</v>
      </c>
      <c r="O62" s="93">
        <v>38112</v>
      </c>
      <c r="P62" s="93">
        <v>7241</v>
      </c>
      <c r="Q62" s="93" t="e">
        <f t="shared" si="10"/>
        <v>#REF!</v>
      </c>
      <c r="R62" s="99" t="e">
        <f t="shared" si="11"/>
        <v>#REF!</v>
      </c>
      <c r="S62" s="99" t="e">
        <f t="shared" si="12"/>
        <v>#REF!</v>
      </c>
      <c r="T62" s="99" t="e">
        <f t="shared" si="13"/>
        <v>#REF!</v>
      </c>
      <c r="U62" s="99" t="e">
        <f t="shared" si="14"/>
        <v>#REF!</v>
      </c>
      <c r="V62" s="99" t="e">
        <f t="shared" si="15"/>
        <v>#REF!</v>
      </c>
      <c r="W62" s="100" t="e">
        <f t="shared" si="16"/>
        <v>#REF!</v>
      </c>
    </row>
    <row r="63" spans="2:23" ht="13.5" customHeight="1">
      <c r="B63" s="81">
        <v>36</v>
      </c>
      <c r="C63" s="85" t="s">
        <v>150</v>
      </c>
      <c r="D63" s="83" t="s">
        <v>127</v>
      </c>
      <c r="E63" s="81">
        <v>1</v>
      </c>
      <c r="F63" s="84">
        <f>+'cantidad original'!F63-'cantidad limitada'!F63</f>
        <v>0</v>
      </c>
      <c r="G63" s="84">
        <f>+'cantidad original'!G63-'cantidad limitada'!G63</f>
        <v>0</v>
      </c>
      <c r="H63" s="84">
        <f>+'cantidad original'!H63-'cantidad limitada'!H63</f>
        <v>0</v>
      </c>
      <c r="I63" s="84">
        <f>+'cantidad original'!I63-'cantidad limitada'!I63</f>
        <v>0</v>
      </c>
      <c r="J63" s="84">
        <f>+'cantidad original'!J63-'cantidad limitada'!J63</f>
        <v>0</v>
      </c>
      <c r="K63" s="84">
        <f t="shared" si="9"/>
        <v>0</v>
      </c>
      <c r="L63" s="93" t="e">
        <f>+#REF!</f>
        <v>#REF!</v>
      </c>
      <c r="M63" s="93">
        <v>14523</v>
      </c>
      <c r="N63" s="93">
        <v>2723</v>
      </c>
      <c r="O63" s="93">
        <v>3631</v>
      </c>
      <c r="P63" s="93">
        <v>690</v>
      </c>
      <c r="Q63" s="93" t="e">
        <f t="shared" si="10"/>
        <v>#REF!</v>
      </c>
      <c r="R63" s="99" t="e">
        <f t="shared" si="11"/>
        <v>#REF!</v>
      </c>
      <c r="S63" s="99" t="e">
        <f t="shared" si="12"/>
        <v>#REF!</v>
      </c>
      <c r="T63" s="99" t="e">
        <f t="shared" si="13"/>
        <v>#REF!</v>
      </c>
      <c r="U63" s="99" t="e">
        <f t="shared" si="14"/>
        <v>#REF!</v>
      </c>
      <c r="V63" s="99" t="e">
        <f t="shared" si="15"/>
        <v>#REF!</v>
      </c>
      <c r="W63" s="100" t="e">
        <f t="shared" si="16"/>
        <v>#REF!</v>
      </c>
    </row>
    <row r="64" spans="2:23" ht="13.5" customHeight="1">
      <c r="F64" s="90">
        <f t="shared" ref="F64:W64" si="17">SUM(F28:F63)</f>
        <v>0</v>
      </c>
      <c r="G64" s="90">
        <f t="shared" si="17"/>
        <v>63</v>
      </c>
      <c r="H64" s="90">
        <f t="shared" si="17"/>
        <v>7</v>
      </c>
      <c r="I64" s="90">
        <f t="shared" si="17"/>
        <v>37</v>
      </c>
      <c r="J64" s="90">
        <f t="shared" si="17"/>
        <v>22</v>
      </c>
      <c r="K64" s="90">
        <f t="shared" si="17"/>
        <v>129</v>
      </c>
      <c r="L64" s="94" t="e">
        <f t="shared" si="17"/>
        <v>#REF!</v>
      </c>
      <c r="M64" s="94">
        <f t="shared" si="17"/>
        <v>3461744</v>
      </c>
      <c r="N64" s="94">
        <f t="shared" si="17"/>
        <v>649075</v>
      </c>
      <c r="O64" s="94">
        <f t="shared" si="17"/>
        <v>865436</v>
      </c>
      <c r="P64" s="94">
        <f t="shared" si="17"/>
        <v>164431</v>
      </c>
      <c r="Q64" s="94" t="e">
        <f t="shared" si="17"/>
        <v>#REF!</v>
      </c>
      <c r="R64" s="94" t="e">
        <f t="shared" si="17"/>
        <v>#REF!</v>
      </c>
      <c r="S64" s="94" t="e">
        <f t="shared" si="17"/>
        <v>#REF!</v>
      </c>
      <c r="T64" s="94" t="e">
        <f t="shared" si="17"/>
        <v>#REF!</v>
      </c>
      <c r="U64" s="94" t="e">
        <f t="shared" si="17"/>
        <v>#REF!</v>
      </c>
      <c r="V64" s="94" t="e">
        <f t="shared" si="17"/>
        <v>#REF!</v>
      </c>
      <c r="W64" s="94" t="e">
        <f t="shared" si="17"/>
        <v>#REF!</v>
      </c>
    </row>
  </sheetData>
  <protectedRanges>
    <protectedRange sqref="C6" name="DATOS_2_2_1_1_1_3_1_1"/>
    <protectedRange sqref="C7:C14" name="DATOS_2_2_1_1_1_6_1_1"/>
    <protectedRange sqref="C15:C16" name="DATOS_2_2_1_1_1_7_1"/>
    <protectedRange sqref="C18" name="DATOS_2_2_1_1_1_5_1_1_1_1"/>
    <protectedRange sqref="C19" name="DATOS_2_2_1_1_1_5_1_1_1_2"/>
    <protectedRange sqref="C17" name="DATOS_2_2_1_1_1_3_1_1_1_2"/>
    <protectedRange sqref="C21" name="DATOS_2_2_1_1_1_5_1_1_1_3"/>
    <protectedRange sqref="C28" name="DATOS_2_2_1_1_1_3_1_1_1"/>
    <protectedRange sqref="C29" name="DATOS_2_2_1_1_1_4_1_1"/>
    <protectedRange sqref="C30" name="DATOS_2_2_1_1_1_5_1_1"/>
    <protectedRange sqref="C31:C49" name="DATOS_2_2_1_1_1_6_1_1_1"/>
    <protectedRange sqref="C50:C52" name="DATOS_2_2_1_1_1_7_1_1"/>
    <protectedRange sqref="C54" name="DATOS_2_2_1_1_1_6_1_1_1_1"/>
    <protectedRange sqref="C55" name="DATOS_2_2_1_1_1_7_1_1_1"/>
    <protectedRange sqref="C56" name="DATOS_2_2_1_1_1_4_1_1_1_1"/>
    <protectedRange sqref="C57" name="DATOS_2_2_1_1_1_7_1_2"/>
    <protectedRange sqref="C58" name="DATOS_2_2_1_1_1_7_1_2_1"/>
    <protectedRange sqref="C59" name="DATOS_2_2_1_1_1_7_1_2_2"/>
    <protectedRange sqref="C60" name="DATOS_2_2_1_1_1_7_1_2_4"/>
    <protectedRange sqref="C61" name="DATOS_2_2_1_1_1_7_1_2_5"/>
    <protectedRange sqref="C62" name="DATOS_2_2_1_1_1_7_1_3"/>
  </protectedRanges>
  <conditionalFormatting sqref="F6:K21">
    <cfRule type="cellIs" dxfId="12" priority="1" operator="equal">
      <formula>0</formula>
    </cfRule>
  </conditionalFormatting>
  <conditionalFormatting sqref="F28:J63">
    <cfRule type="cellIs" dxfId="11" priority="2" operator="equal">
      <formula>0</formula>
    </cfRule>
    <cfRule type="cellIs" dxfId="10" priority="3" operator="equal">
      <formula>0</formula>
    </cfRule>
  </conditionalFormatting>
  <pageMargins left="0.75" right="0.75" top="1" bottom="1" header="0.5" footer="0.5"/>
  <pageSetup paperSize="9"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7"/>
  <sheetViews>
    <sheetView zoomScale="85" zoomScaleNormal="85" workbookViewId="0">
      <selection activeCell="E10" sqref="E10"/>
    </sheetView>
  </sheetViews>
  <sheetFormatPr baseColWidth="10" defaultColWidth="8.85546875" defaultRowHeight="16.5"/>
  <cols>
    <col min="1" max="1" width="8.85546875" style="7"/>
    <col min="2" max="2" width="8.140625" style="7" customWidth="1"/>
    <col min="3" max="3" width="60.140625" style="7" customWidth="1"/>
    <col min="4" max="4" width="8.85546875" style="36"/>
    <col min="5" max="11" width="7.140625" style="36" customWidth="1"/>
    <col min="12" max="12" width="7.42578125" style="36" hidden="1" customWidth="1"/>
    <col min="13" max="13" width="10.42578125" style="37" customWidth="1"/>
    <col min="14" max="14" width="13.7109375" style="7"/>
    <col min="15" max="16" width="12.140625" style="36" customWidth="1"/>
    <col min="17" max="17" width="13.28515625" style="36" customWidth="1"/>
    <col min="18" max="19" width="13.140625" style="36" customWidth="1"/>
    <col min="20" max="21" width="12.85546875" style="36" customWidth="1"/>
    <col min="22" max="22" width="12.7109375" style="36" customWidth="1"/>
    <col min="23" max="23" width="13.28515625" style="37" customWidth="1"/>
    <col min="24" max="16384" width="8.85546875" style="7"/>
  </cols>
  <sheetData>
    <row r="1" spans="1:24">
      <c r="C1" s="7" t="s">
        <v>156</v>
      </c>
    </row>
    <row r="2" spans="1:24">
      <c r="A2" s="257" t="s">
        <v>157</v>
      </c>
      <c r="B2" s="257"/>
      <c r="C2" s="257"/>
      <c r="D2" s="258"/>
      <c r="E2" s="39" t="s">
        <v>158</v>
      </c>
      <c r="F2" s="39"/>
      <c r="G2" s="39"/>
      <c r="H2" s="24" t="s">
        <v>159</v>
      </c>
      <c r="I2" s="24"/>
      <c r="J2" s="24"/>
      <c r="K2" s="24"/>
      <c r="L2" s="54"/>
      <c r="M2" s="55"/>
      <c r="N2" s="56"/>
      <c r="O2" s="39" t="s">
        <v>158</v>
      </c>
      <c r="P2" s="39"/>
      <c r="Q2" s="39"/>
      <c r="R2" s="24" t="s">
        <v>159</v>
      </c>
      <c r="S2" s="24"/>
      <c r="T2" s="24"/>
      <c r="U2" s="24"/>
      <c r="V2" s="54"/>
      <c r="W2" s="55"/>
      <c r="X2" s="56"/>
    </row>
    <row r="3" spans="1:24" s="36" customFormat="1">
      <c r="A3" s="38" t="s">
        <v>5</v>
      </c>
      <c r="B3" s="38" t="s">
        <v>6</v>
      </c>
      <c r="C3" s="40" t="s">
        <v>7</v>
      </c>
      <c r="D3" s="38" t="s">
        <v>8</v>
      </c>
      <c r="E3" s="41" t="s">
        <v>160</v>
      </c>
      <c r="F3" s="41" t="s">
        <v>41</v>
      </c>
      <c r="G3" s="42" t="s">
        <v>72</v>
      </c>
      <c r="H3" s="43" t="s">
        <v>161</v>
      </c>
      <c r="I3" s="43" t="s">
        <v>162</v>
      </c>
      <c r="J3" s="43" t="s">
        <v>40</v>
      </c>
      <c r="K3" s="43" t="s">
        <v>41</v>
      </c>
      <c r="L3" s="57" t="s">
        <v>72</v>
      </c>
      <c r="M3" s="58" t="s">
        <v>163</v>
      </c>
      <c r="N3" s="59" t="s">
        <v>85</v>
      </c>
      <c r="O3" s="41" t="s">
        <v>160</v>
      </c>
      <c r="P3" s="41" t="s">
        <v>41</v>
      </c>
      <c r="Q3" s="42" t="s">
        <v>72</v>
      </c>
      <c r="R3" s="43" t="s">
        <v>161</v>
      </c>
      <c r="S3" s="43" t="s">
        <v>162</v>
      </c>
      <c r="T3" s="43" t="s">
        <v>40</v>
      </c>
      <c r="U3" s="43" t="s">
        <v>41</v>
      </c>
      <c r="V3" s="57" t="s">
        <v>72</v>
      </c>
      <c r="W3" s="58" t="s">
        <v>164</v>
      </c>
      <c r="X3" s="68"/>
    </row>
    <row r="4" spans="1:24">
      <c r="A4" s="11">
        <v>1</v>
      </c>
      <c r="B4" s="44">
        <v>2823609</v>
      </c>
      <c r="C4" s="45" t="s">
        <v>21</v>
      </c>
      <c r="D4" s="18" t="s">
        <v>11</v>
      </c>
      <c r="E4" s="11"/>
      <c r="F4" s="18"/>
      <c r="G4" s="46">
        <f t="shared" ref="G4:G19" si="0">SUM(E4:F4)</f>
        <v>0</v>
      </c>
      <c r="H4" s="11"/>
      <c r="I4" s="11"/>
      <c r="J4" s="11">
        <v>6</v>
      </c>
      <c r="K4" s="18"/>
      <c r="L4" s="60">
        <f t="shared" ref="L4:L19" si="1">H4+I4+J4+K4</f>
        <v>6</v>
      </c>
      <c r="M4" s="61">
        <f t="shared" ref="M4:M19" si="2">+G4+L4</f>
        <v>6</v>
      </c>
      <c r="N4" s="62" t="e">
        <f>+#REF!</f>
        <v>#REF!</v>
      </c>
      <c r="O4" s="63" t="e">
        <f>+E4*N4</f>
        <v>#REF!</v>
      </c>
      <c r="P4" s="64" t="e">
        <f>+F4*N4</f>
        <v>#REF!</v>
      </c>
      <c r="Q4" s="19" t="e">
        <f>SUM(O4:P4)</f>
        <v>#REF!</v>
      </c>
      <c r="R4" s="69" t="e">
        <f>+H4*N4</f>
        <v>#REF!</v>
      </c>
      <c r="S4" s="69" t="e">
        <f>+I4*N4</f>
        <v>#REF!</v>
      </c>
      <c r="T4" s="69" t="e">
        <f>+J4*N4</f>
        <v>#REF!</v>
      </c>
      <c r="U4" s="69" t="e">
        <f>+K4*N4</f>
        <v>#REF!</v>
      </c>
      <c r="V4" s="70" t="e">
        <f t="shared" ref="V4:V19" si="3">R4+S4+T4+U4</f>
        <v>#REF!</v>
      </c>
      <c r="W4" s="66" t="e">
        <f>+Q4+V4</f>
        <v>#REF!</v>
      </c>
      <c r="X4" s="56"/>
    </row>
    <row r="5" spans="1:24">
      <c r="A5" s="11">
        <v>2</v>
      </c>
      <c r="B5" s="44">
        <v>2823610</v>
      </c>
      <c r="C5" s="45" t="s">
        <v>22</v>
      </c>
      <c r="D5" s="18" t="s">
        <v>11</v>
      </c>
      <c r="E5" s="11"/>
      <c r="F5" s="18"/>
      <c r="G5" s="46">
        <f t="shared" si="0"/>
        <v>0</v>
      </c>
      <c r="H5" s="20">
        <v>4</v>
      </c>
      <c r="I5" s="20"/>
      <c r="J5" s="11"/>
      <c r="K5" s="18"/>
      <c r="L5" s="60">
        <f t="shared" si="1"/>
        <v>4</v>
      </c>
      <c r="M5" s="61">
        <f t="shared" si="2"/>
        <v>4</v>
      </c>
      <c r="N5" s="62" t="e">
        <f>+#REF!</f>
        <v>#REF!</v>
      </c>
      <c r="O5" s="63" t="e">
        <f t="shared" ref="O5:O19" si="4">+E5*N5</f>
        <v>#REF!</v>
      </c>
      <c r="P5" s="64" t="e">
        <f t="shared" ref="P5:P19" si="5">+F5*N5</f>
        <v>#REF!</v>
      </c>
      <c r="Q5" s="19" t="e">
        <f t="shared" ref="Q5:Q19" si="6">SUM(O5:P5)</f>
        <v>#REF!</v>
      </c>
      <c r="R5" s="69" t="e">
        <f t="shared" ref="R5:R19" si="7">+H5*N5</f>
        <v>#REF!</v>
      </c>
      <c r="S5" s="69" t="e">
        <f t="shared" ref="S5:S19" si="8">+I5*N5</f>
        <v>#REF!</v>
      </c>
      <c r="T5" s="69" t="e">
        <f t="shared" ref="T5:T19" si="9">+J5*N5</f>
        <v>#REF!</v>
      </c>
      <c r="U5" s="69" t="e">
        <f t="shared" ref="U5:U19" si="10">+K5*N5</f>
        <v>#REF!</v>
      </c>
      <c r="V5" s="70" t="e">
        <f t="shared" si="3"/>
        <v>#REF!</v>
      </c>
      <c r="W5" s="66" t="e">
        <f>+Q5+V5</f>
        <v>#REF!</v>
      </c>
      <c r="X5" s="56"/>
    </row>
    <row r="6" spans="1:24">
      <c r="A6" s="11">
        <v>3</v>
      </c>
      <c r="B6" s="47">
        <v>2823610</v>
      </c>
      <c r="C6" s="45" t="s">
        <v>9</v>
      </c>
      <c r="D6" s="18" t="s">
        <v>11</v>
      </c>
      <c r="E6" s="11"/>
      <c r="F6" s="21">
        <v>1</v>
      </c>
      <c r="G6" s="46">
        <f t="shared" si="0"/>
        <v>1</v>
      </c>
      <c r="H6" s="20"/>
      <c r="I6" s="20">
        <v>2</v>
      </c>
      <c r="J6" s="11">
        <v>3</v>
      </c>
      <c r="K6" s="21">
        <v>1</v>
      </c>
      <c r="L6" s="60">
        <f t="shared" si="1"/>
        <v>6</v>
      </c>
      <c r="M6" s="61">
        <f t="shared" si="2"/>
        <v>7</v>
      </c>
      <c r="N6" s="62" t="e">
        <f>+#REF!</f>
        <v>#REF!</v>
      </c>
      <c r="O6" s="63" t="e">
        <f t="shared" si="4"/>
        <v>#REF!</v>
      </c>
      <c r="P6" s="64" t="e">
        <f t="shared" si="5"/>
        <v>#REF!</v>
      </c>
      <c r="Q6" s="19" t="e">
        <f t="shared" si="6"/>
        <v>#REF!</v>
      </c>
      <c r="R6" s="69" t="e">
        <f t="shared" si="7"/>
        <v>#REF!</v>
      </c>
      <c r="S6" s="69" t="e">
        <f t="shared" si="8"/>
        <v>#REF!</v>
      </c>
      <c r="T6" s="69" t="e">
        <f t="shared" si="9"/>
        <v>#REF!</v>
      </c>
      <c r="U6" s="69" t="e">
        <f t="shared" si="10"/>
        <v>#REF!</v>
      </c>
      <c r="V6" s="70" t="e">
        <f t="shared" si="3"/>
        <v>#REF!</v>
      </c>
      <c r="W6" s="66" t="e">
        <f t="shared" ref="W6:W19" si="11">+Q6+V6</f>
        <v>#REF!</v>
      </c>
      <c r="X6" s="56"/>
    </row>
    <row r="7" spans="1:24">
      <c r="A7" s="11">
        <v>4</v>
      </c>
      <c r="B7" s="47">
        <v>2823610</v>
      </c>
      <c r="C7" s="45" t="s">
        <v>10</v>
      </c>
      <c r="D7" s="18" t="s">
        <v>11</v>
      </c>
      <c r="E7" s="11">
        <v>1</v>
      </c>
      <c r="F7" s="21">
        <v>3</v>
      </c>
      <c r="G7" s="46">
        <f t="shared" si="0"/>
        <v>4</v>
      </c>
      <c r="H7" s="20"/>
      <c r="I7" s="20"/>
      <c r="J7" s="11"/>
      <c r="K7" s="21">
        <v>3</v>
      </c>
      <c r="L7" s="60">
        <f t="shared" si="1"/>
        <v>3</v>
      </c>
      <c r="M7" s="61">
        <f t="shared" si="2"/>
        <v>7</v>
      </c>
      <c r="N7" s="62" t="e">
        <f>+#REF!</f>
        <v>#REF!</v>
      </c>
      <c r="O7" s="63" t="e">
        <f t="shared" si="4"/>
        <v>#REF!</v>
      </c>
      <c r="P7" s="64" t="e">
        <f t="shared" si="5"/>
        <v>#REF!</v>
      </c>
      <c r="Q7" s="19" t="e">
        <f t="shared" si="6"/>
        <v>#REF!</v>
      </c>
      <c r="R7" s="69" t="e">
        <f t="shared" si="7"/>
        <v>#REF!</v>
      </c>
      <c r="S7" s="69" t="e">
        <f t="shared" si="8"/>
        <v>#REF!</v>
      </c>
      <c r="T7" s="69" t="e">
        <f t="shared" si="9"/>
        <v>#REF!</v>
      </c>
      <c r="U7" s="69" t="e">
        <f t="shared" si="10"/>
        <v>#REF!</v>
      </c>
      <c r="V7" s="70" t="e">
        <f t="shared" si="3"/>
        <v>#REF!</v>
      </c>
      <c r="W7" s="66" t="e">
        <f t="shared" si="11"/>
        <v>#REF!</v>
      </c>
      <c r="X7" s="56"/>
    </row>
    <row r="8" spans="1:24">
      <c r="A8" s="11">
        <v>5</v>
      </c>
      <c r="B8" s="47">
        <v>2823610</v>
      </c>
      <c r="C8" s="45" t="s">
        <v>12</v>
      </c>
      <c r="D8" s="18" t="s">
        <v>11</v>
      </c>
      <c r="E8" s="21">
        <v>1</v>
      </c>
      <c r="F8" s="21"/>
      <c r="G8" s="46">
        <f t="shared" si="0"/>
        <v>1</v>
      </c>
      <c r="H8" s="20">
        <v>2</v>
      </c>
      <c r="I8" s="20"/>
      <c r="J8" s="11">
        <v>2</v>
      </c>
      <c r="K8" s="21"/>
      <c r="L8" s="60">
        <f t="shared" si="1"/>
        <v>4</v>
      </c>
      <c r="M8" s="61">
        <f t="shared" si="2"/>
        <v>5</v>
      </c>
      <c r="N8" s="62" t="e">
        <f>+#REF!</f>
        <v>#REF!</v>
      </c>
      <c r="O8" s="63" t="e">
        <f t="shared" si="4"/>
        <v>#REF!</v>
      </c>
      <c r="P8" s="64" t="e">
        <f t="shared" si="5"/>
        <v>#REF!</v>
      </c>
      <c r="Q8" s="19" t="e">
        <f t="shared" si="6"/>
        <v>#REF!</v>
      </c>
      <c r="R8" s="69" t="e">
        <f t="shared" si="7"/>
        <v>#REF!</v>
      </c>
      <c r="S8" s="69" t="e">
        <f t="shared" si="8"/>
        <v>#REF!</v>
      </c>
      <c r="T8" s="69" t="e">
        <f t="shared" si="9"/>
        <v>#REF!</v>
      </c>
      <c r="U8" s="69" t="e">
        <f t="shared" si="10"/>
        <v>#REF!</v>
      </c>
      <c r="V8" s="70" t="e">
        <f t="shared" si="3"/>
        <v>#REF!</v>
      </c>
      <c r="W8" s="66" t="e">
        <f t="shared" si="11"/>
        <v>#REF!</v>
      </c>
      <c r="X8" s="56"/>
    </row>
    <row r="9" spans="1:24">
      <c r="A9" s="11">
        <v>6</v>
      </c>
      <c r="B9" s="12">
        <v>2823611</v>
      </c>
      <c r="C9" s="45" t="s">
        <v>13</v>
      </c>
      <c r="D9" s="18" t="s">
        <v>11</v>
      </c>
      <c r="E9" s="21"/>
      <c r="F9" s="18">
        <v>1</v>
      </c>
      <c r="G9" s="46">
        <f t="shared" si="0"/>
        <v>1</v>
      </c>
      <c r="H9" s="20"/>
      <c r="I9" s="20"/>
      <c r="J9" s="11"/>
      <c r="K9" s="18">
        <v>1</v>
      </c>
      <c r="L9" s="60">
        <f t="shared" si="1"/>
        <v>1</v>
      </c>
      <c r="M9" s="61">
        <f t="shared" si="2"/>
        <v>2</v>
      </c>
      <c r="N9" s="62" t="e">
        <f>+#REF!</f>
        <v>#REF!</v>
      </c>
      <c r="O9" s="63" t="e">
        <f t="shared" si="4"/>
        <v>#REF!</v>
      </c>
      <c r="P9" s="64" t="e">
        <f t="shared" si="5"/>
        <v>#REF!</v>
      </c>
      <c r="Q9" s="19" t="e">
        <f t="shared" si="6"/>
        <v>#REF!</v>
      </c>
      <c r="R9" s="69" t="e">
        <f t="shared" si="7"/>
        <v>#REF!</v>
      </c>
      <c r="S9" s="69" t="e">
        <f t="shared" si="8"/>
        <v>#REF!</v>
      </c>
      <c r="T9" s="69" t="e">
        <f t="shared" si="9"/>
        <v>#REF!</v>
      </c>
      <c r="U9" s="69" t="e">
        <f t="shared" si="10"/>
        <v>#REF!</v>
      </c>
      <c r="V9" s="70" t="e">
        <f t="shared" si="3"/>
        <v>#REF!</v>
      </c>
      <c r="W9" s="66" t="e">
        <f t="shared" si="11"/>
        <v>#REF!</v>
      </c>
      <c r="X9" s="56"/>
    </row>
    <row r="10" spans="1:24">
      <c r="A10" s="11">
        <v>7</v>
      </c>
      <c r="B10" s="12">
        <v>2823611</v>
      </c>
      <c r="C10" s="45" t="s">
        <v>14</v>
      </c>
      <c r="D10" s="18" t="s">
        <v>11</v>
      </c>
      <c r="E10" s="21"/>
      <c r="F10" s="21">
        <v>1</v>
      </c>
      <c r="G10" s="46">
        <f t="shared" si="0"/>
        <v>1</v>
      </c>
      <c r="H10" s="20"/>
      <c r="I10" s="20"/>
      <c r="J10" s="11">
        <v>5</v>
      </c>
      <c r="K10" s="21">
        <v>1</v>
      </c>
      <c r="L10" s="60">
        <f t="shared" si="1"/>
        <v>6</v>
      </c>
      <c r="M10" s="61">
        <f t="shared" si="2"/>
        <v>7</v>
      </c>
      <c r="N10" s="62" t="e">
        <f>+#REF!</f>
        <v>#REF!</v>
      </c>
      <c r="O10" s="63" t="e">
        <f t="shared" si="4"/>
        <v>#REF!</v>
      </c>
      <c r="P10" s="64" t="e">
        <f t="shared" si="5"/>
        <v>#REF!</v>
      </c>
      <c r="Q10" s="19" t="e">
        <f t="shared" si="6"/>
        <v>#REF!</v>
      </c>
      <c r="R10" s="69" t="e">
        <f t="shared" si="7"/>
        <v>#REF!</v>
      </c>
      <c r="S10" s="69" t="e">
        <f t="shared" si="8"/>
        <v>#REF!</v>
      </c>
      <c r="T10" s="69" t="e">
        <f t="shared" si="9"/>
        <v>#REF!</v>
      </c>
      <c r="U10" s="69" t="e">
        <f t="shared" si="10"/>
        <v>#REF!</v>
      </c>
      <c r="V10" s="70" t="e">
        <f t="shared" si="3"/>
        <v>#REF!</v>
      </c>
      <c r="W10" s="66" t="e">
        <f t="shared" si="11"/>
        <v>#REF!</v>
      </c>
      <c r="X10" s="56"/>
    </row>
    <row r="11" spans="1:24">
      <c r="A11" s="11">
        <v>8</v>
      </c>
      <c r="B11" s="48">
        <v>2824401</v>
      </c>
      <c r="C11" s="45" t="s">
        <v>15</v>
      </c>
      <c r="D11" s="18" t="s">
        <v>16</v>
      </c>
      <c r="E11" s="21"/>
      <c r="F11" s="21">
        <v>2</v>
      </c>
      <c r="G11" s="46">
        <f t="shared" si="0"/>
        <v>2</v>
      </c>
      <c r="H11" s="20">
        <v>4</v>
      </c>
      <c r="I11" s="20"/>
      <c r="J11" s="11">
        <v>14</v>
      </c>
      <c r="K11" s="21">
        <v>2</v>
      </c>
      <c r="L11" s="60">
        <f t="shared" si="1"/>
        <v>20</v>
      </c>
      <c r="M11" s="61">
        <f t="shared" si="2"/>
        <v>22</v>
      </c>
      <c r="N11" s="62" t="e">
        <f>+#REF!</f>
        <v>#REF!</v>
      </c>
      <c r="O11" s="63" t="e">
        <f t="shared" si="4"/>
        <v>#REF!</v>
      </c>
      <c r="P11" s="64" t="e">
        <f t="shared" si="5"/>
        <v>#REF!</v>
      </c>
      <c r="Q11" s="19" t="e">
        <f t="shared" si="6"/>
        <v>#REF!</v>
      </c>
      <c r="R11" s="69" t="e">
        <f t="shared" si="7"/>
        <v>#REF!</v>
      </c>
      <c r="S11" s="69" t="e">
        <f t="shared" si="8"/>
        <v>#REF!</v>
      </c>
      <c r="T11" s="69" t="e">
        <f t="shared" si="9"/>
        <v>#REF!</v>
      </c>
      <c r="U11" s="69" t="e">
        <f t="shared" si="10"/>
        <v>#REF!</v>
      </c>
      <c r="V11" s="70" t="e">
        <f t="shared" si="3"/>
        <v>#REF!</v>
      </c>
      <c r="W11" s="66" t="e">
        <f t="shared" si="11"/>
        <v>#REF!</v>
      </c>
      <c r="X11" s="56"/>
    </row>
    <row r="12" spans="1:24">
      <c r="A12" s="11">
        <v>9</v>
      </c>
      <c r="B12" s="47">
        <v>28224401</v>
      </c>
      <c r="C12" s="49" t="s">
        <v>17</v>
      </c>
      <c r="D12" s="18" t="s">
        <v>18</v>
      </c>
      <c r="E12" s="21">
        <v>10</v>
      </c>
      <c r="F12" s="21"/>
      <c r="G12" s="46">
        <f t="shared" si="0"/>
        <v>10</v>
      </c>
      <c r="H12" s="11"/>
      <c r="I12" s="20"/>
      <c r="J12" s="11"/>
      <c r="K12" s="21"/>
      <c r="L12" s="60">
        <f t="shared" si="1"/>
        <v>0</v>
      </c>
      <c r="M12" s="61">
        <f t="shared" si="2"/>
        <v>10</v>
      </c>
      <c r="N12" s="62" t="e">
        <f>+#REF!</f>
        <v>#REF!</v>
      </c>
      <c r="O12" s="63" t="e">
        <f t="shared" si="4"/>
        <v>#REF!</v>
      </c>
      <c r="P12" s="64" t="e">
        <f t="shared" si="5"/>
        <v>#REF!</v>
      </c>
      <c r="Q12" s="19" t="e">
        <f t="shared" si="6"/>
        <v>#REF!</v>
      </c>
      <c r="R12" s="69" t="e">
        <f t="shared" si="7"/>
        <v>#REF!</v>
      </c>
      <c r="S12" s="69" t="e">
        <f t="shared" si="8"/>
        <v>#REF!</v>
      </c>
      <c r="T12" s="69" t="e">
        <f t="shared" si="9"/>
        <v>#REF!</v>
      </c>
      <c r="U12" s="69" t="e">
        <f t="shared" si="10"/>
        <v>#REF!</v>
      </c>
      <c r="V12" s="70" t="e">
        <f t="shared" si="3"/>
        <v>#REF!</v>
      </c>
      <c r="W12" s="66" t="e">
        <f t="shared" si="11"/>
        <v>#REF!</v>
      </c>
      <c r="X12" s="56"/>
    </row>
    <row r="13" spans="1:24">
      <c r="A13" s="11">
        <v>10</v>
      </c>
      <c r="B13" s="47">
        <v>28244</v>
      </c>
      <c r="C13" s="45" t="s">
        <v>24</v>
      </c>
      <c r="D13" s="18" t="s">
        <v>16</v>
      </c>
      <c r="E13" s="21"/>
      <c r="F13" s="21"/>
      <c r="G13" s="46">
        <f t="shared" si="0"/>
        <v>0</v>
      </c>
      <c r="H13" s="11"/>
      <c r="I13" s="20"/>
      <c r="J13" s="11">
        <v>5</v>
      </c>
      <c r="K13" s="21"/>
      <c r="L13" s="60">
        <f t="shared" si="1"/>
        <v>5</v>
      </c>
      <c r="M13" s="61">
        <f t="shared" si="2"/>
        <v>5</v>
      </c>
      <c r="N13" s="62" t="e">
        <f>+#REF!</f>
        <v>#REF!</v>
      </c>
      <c r="O13" s="63" t="e">
        <f t="shared" si="4"/>
        <v>#REF!</v>
      </c>
      <c r="P13" s="64" t="e">
        <f t="shared" si="5"/>
        <v>#REF!</v>
      </c>
      <c r="Q13" s="19" t="e">
        <f t="shared" si="6"/>
        <v>#REF!</v>
      </c>
      <c r="R13" s="69" t="e">
        <f t="shared" si="7"/>
        <v>#REF!</v>
      </c>
      <c r="S13" s="69" t="e">
        <f t="shared" si="8"/>
        <v>#REF!</v>
      </c>
      <c r="T13" s="69" t="e">
        <f t="shared" si="9"/>
        <v>#REF!</v>
      </c>
      <c r="U13" s="69" t="e">
        <f t="shared" si="10"/>
        <v>#REF!</v>
      </c>
      <c r="V13" s="70" t="e">
        <f t="shared" si="3"/>
        <v>#REF!</v>
      </c>
      <c r="W13" s="66" t="e">
        <f t="shared" si="11"/>
        <v>#REF!</v>
      </c>
      <c r="X13" s="56"/>
    </row>
    <row r="14" spans="1:24">
      <c r="A14" s="11">
        <v>11</v>
      </c>
      <c r="B14" s="47">
        <v>28244</v>
      </c>
      <c r="C14" s="49" t="s">
        <v>25</v>
      </c>
      <c r="D14" s="50" t="s">
        <v>16</v>
      </c>
      <c r="E14" s="20"/>
      <c r="F14" s="21">
        <v>3</v>
      </c>
      <c r="G14" s="46">
        <f t="shared" si="0"/>
        <v>3</v>
      </c>
      <c r="H14" s="20"/>
      <c r="I14" s="20">
        <v>2</v>
      </c>
      <c r="J14" s="21">
        <v>3</v>
      </c>
      <c r="K14" s="21">
        <v>3</v>
      </c>
      <c r="L14" s="60">
        <f t="shared" si="1"/>
        <v>8</v>
      </c>
      <c r="M14" s="61">
        <f t="shared" si="2"/>
        <v>11</v>
      </c>
      <c r="N14" s="62" t="e">
        <f>+#REF!</f>
        <v>#REF!</v>
      </c>
      <c r="O14" s="63" t="e">
        <f t="shared" si="4"/>
        <v>#REF!</v>
      </c>
      <c r="P14" s="64" t="e">
        <f t="shared" si="5"/>
        <v>#REF!</v>
      </c>
      <c r="Q14" s="19" t="e">
        <f t="shared" si="6"/>
        <v>#REF!</v>
      </c>
      <c r="R14" s="69" t="e">
        <f t="shared" si="7"/>
        <v>#REF!</v>
      </c>
      <c r="S14" s="69" t="e">
        <f t="shared" si="8"/>
        <v>#REF!</v>
      </c>
      <c r="T14" s="69" t="e">
        <f t="shared" si="9"/>
        <v>#REF!</v>
      </c>
      <c r="U14" s="69" t="e">
        <f t="shared" si="10"/>
        <v>#REF!</v>
      </c>
      <c r="V14" s="70" t="e">
        <f t="shared" si="3"/>
        <v>#REF!</v>
      </c>
      <c r="W14" s="66" t="e">
        <f t="shared" si="11"/>
        <v>#REF!</v>
      </c>
      <c r="X14" s="56"/>
    </row>
    <row r="15" spans="1:24">
      <c r="A15" s="11">
        <v>12</v>
      </c>
      <c r="B15" s="48">
        <v>2824202</v>
      </c>
      <c r="C15" s="49" t="s">
        <v>26</v>
      </c>
      <c r="D15" s="18" t="s">
        <v>16</v>
      </c>
      <c r="E15" s="20"/>
      <c r="F15" s="21"/>
      <c r="G15" s="46">
        <f t="shared" si="0"/>
        <v>0</v>
      </c>
      <c r="H15" s="20">
        <v>4</v>
      </c>
      <c r="I15" s="20"/>
      <c r="J15" s="21">
        <v>2</v>
      </c>
      <c r="K15" s="21"/>
      <c r="L15" s="60">
        <f t="shared" si="1"/>
        <v>6</v>
      </c>
      <c r="M15" s="61">
        <f t="shared" si="2"/>
        <v>6</v>
      </c>
      <c r="N15" s="62" t="e">
        <f>+#REF!</f>
        <v>#REF!</v>
      </c>
      <c r="O15" s="63" t="e">
        <f t="shared" si="4"/>
        <v>#REF!</v>
      </c>
      <c r="P15" s="64" t="e">
        <f t="shared" si="5"/>
        <v>#REF!</v>
      </c>
      <c r="Q15" s="19" t="e">
        <f t="shared" si="6"/>
        <v>#REF!</v>
      </c>
      <c r="R15" s="69" t="e">
        <f t="shared" si="7"/>
        <v>#REF!</v>
      </c>
      <c r="S15" s="69" t="e">
        <f t="shared" si="8"/>
        <v>#REF!</v>
      </c>
      <c r="T15" s="69" t="e">
        <f t="shared" si="9"/>
        <v>#REF!</v>
      </c>
      <c r="U15" s="69" t="e">
        <f t="shared" si="10"/>
        <v>#REF!</v>
      </c>
      <c r="V15" s="70" t="e">
        <f t="shared" si="3"/>
        <v>#REF!</v>
      </c>
      <c r="W15" s="66" t="e">
        <f t="shared" si="11"/>
        <v>#REF!</v>
      </c>
      <c r="X15" s="56"/>
    </row>
    <row r="16" spans="1:24">
      <c r="A16" s="11">
        <v>13</v>
      </c>
      <c r="B16" s="51">
        <v>2824401</v>
      </c>
      <c r="C16" s="52" t="s">
        <v>27</v>
      </c>
      <c r="D16" s="53" t="s">
        <v>18</v>
      </c>
      <c r="E16" s="20"/>
      <c r="F16" s="18"/>
      <c r="G16" s="46">
        <f t="shared" si="0"/>
        <v>0</v>
      </c>
      <c r="H16" s="20"/>
      <c r="I16" s="20"/>
      <c r="J16" s="11">
        <v>4</v>
      </c>
      <c r="K16" s="18"/>
      <c r="L16" s="60">
        <f t="shared" si="1"/>
        <v>4</v>
      </c>
      <c r="M16" s="61">
        <f t="shared" si="2"/>
        <v>4</v>
      </c>
      <c r="N16" s="62" t="e">
        <f>+#REF!</f>
        <v>#REF!</v>
      </c>
      <c r="O16" s="63" t="e">
        <f t="shared" si="4"/>
        <v>#REF!</v>
      </c>
      <c r="P16" s="64" t="e">
        <f t="shared" si="5"/>
        <v>#REF!</v>
      </c>
      <c r="Q16" s="19" t="e">
        <f t="shared" si="6"/>
        <v>#REF!</v>
      </c>
      <c r="R16" s="69" t="e">
        <f t="shared" si="7"/>
        <v>#REF!</v>
      </c>
      <c r="S16" s="69" t="e">
        <f t="shared" si="8"/>
        <v>#REF!</v>
      </c>
      <c r="T16" s="69" t="e">
        <f t="shared" si="9"/>
        <v>#REF!</v>
      </c>
      <c r="U16" s="69" t="e">
        <f t="shared" si="10"/>
        <v>#REF!</v>
      </c>
      <c r="V16" s="70" t="e">
        <f t="shared" si="3"/>
        <v>#REF!</v>
      </c>
      <c r="W16" s="66" t="e">
        <f t="shared" si="11"/>
        <v>#REF!</v>
      </c>
      <c r="X16" s="56"/>
    </row>
    <row r="17" spans="1:24">
      <c r="A17" s="11">
        <v>14</v>
      </c>
      <c r="B17" s="12">
        <v>28243</v>
      </c>
      <c r="C17" s="12" t="s">
        <v>20</v>
      </c>
      <c r="D17" s="53" t="s">
        <v>16</v>
      </c>
      <c r="E17" s="17">
        <v>20</v>
      </c>
      <c r="F17" s="18"/>
      <c r="G17" s="46">
        <f t="shared" si="0"/>
        <v>20</v>
      </c>
      <c r="H17" s="20"/>
      <c r="I17" s="20">
        <v>5</v>
      </c>
      <c r="J17" s="17">
        <v>6</v>
      </c>
      <c r="K17" s="18"/>
      <c r="L17" s="60">
        <f t="shared" si="1"/>
        <v>11</v>
      </c>
      <c r="M17" s="61">
        <f t="shared" si="2"/>
        <v>31</v>
      </c>
      <c r="N17" s="62" t="e">
        <f>+#REF!</f>
        <v>#REF!</v>
      </c>
      <c r="O17" s="63" t="e">
        <f t="shared" si="4"/>
        <v>#REF!</v>
      </c>
      <c r="P17" s="64" t="e">
        <f t="shared" si="5"/>
        <v>#REF!</v>
      </c>
      <c r="Q17" s="19" t="e">
        <f t="shared" si="6"/>
        <v>#REF!</v>
      </c>
      <c r="R17" s="69" t="e">
        <f t="shared" si="7"/>
        <v>#REF!</v>
      </c>
      <c r="S17" s="69" t="e">
        <f t="shared" si="8"/>
        <v>#REF!</v>
      </c>
      <c r="T17" s="69" t="e">
        <f t="shared" si="9"/>
        <v>#REF!</v>
      </c>
      <c r="U17" s="69" t="e">
        <f t="shared" si="10"/>
        <v>#REF!</v>
      </c>
      <c r="V17" s="70" t="e">
        <f t="shared" si="3"/>
        <v>#REF!</v>
      </c>
      <c r="W17" s="66" t="e">
        <f t="shared" si="11"/>
        <v>#REF!</v>
      </c>
      <c r="X17" s="56"/>
    </row>
    <row r="18" spans="1:24">
      <c r="A18" s="11">
        <v>15</v>
      </c>
      <c r="B18" s="51">
        <v>2823611</v>
      </c>
      <c r="C18" s="51" t="s">
        <v>28</v>
      </c>
      <c r="D18" s="53" t="s">
        <v>11</v>
      </c>
      <c r="E18" s="17"/>
      <c r="F18" s="18"/>
      <c r="G18" s="46">
        <f t="shared" si="0"/>
        <v>0</v>
      </c>
      <c r="H18" s="20"/>
      <c r="I18" s="20">
        <v>2</v>
      </c>
      <c r="J18" s="13"/>
      <c r="K18" s="18"/>
      <c r="L18" s="60">
        <f t="shared" si="1"/>
        <v>2</v>
      </c>
      <c r="M18" s="61">
        <f t="shared" si="2"/>
        <v>2</v>
      </c>
      <c r="N18" s="62" t="e">
        <f>+#REF!</f>
        <v>#REF!</v>
      </c>
      <c r="O18" s="63" t="e">
        <f t="shared" si="4"/>
        <v>#REF!</v>
      </c>
      <c r="P18" s="64" t="e">
        <f t="shared" si="5"/>
        <v>#REF!</v>
      </c>
      <c r="Q18" s="19" t="e">
        <f t="shared" si="6"/>
        <v>#REF!</v>
      </c>
      <c r="R18" s="69" t="e">
        <f t="shared" si="7"/>
        <v>#REF!</v>
      </c>
      <c r="S18" s="69" t="e">
        <f t="shared" si="8"/>
        <v>#REF!</v>
      </c>
      <c r="T18" s="69" t="e">
        <f t="shared" si="9"/>
        <v>#REF!</v>
      </c>
      <c r="U18" s="69" t="e">
        <f t="shared" si="10"/>
        <v>#REF!</v>
      </c>
      <c r="V18" s="70" t="e">
        <f t="shared" si="3"/>
        <v>#REF!</v>
      </c>
      <c r="W18" s="66" t="e">
        <f t="shared" si="11"/>
        <v>#REF!</v>
      </c>
      <c r="X18" s="71"/>
    </row>
    <row r="19" spans="1:24">
      <c r="A19" s="11">
        <v>16</v>
      </c>
      <c r="B19" s="12">
        <v>2823610</v>
      </c>
      <c r="C19" s="12" t="s">
        <v>29</v>
      </c>
      <c r="D19" s="18" t="s">
        <v>11</v>
      </c>
      <c r="E19" s="17"/>
      <c r="F19" s="18"/>
      <c r="G19" s="46">
        <f t="shared" si="0"/>
        <v>0</v>
      </c>
      <c r="H19" s="20"/>
      <c r="I19" s="20">
        <v>2</v>
      </c>
      <c r="J19" s="13">
        <v>2</v>
      </c>
      <c r="K19" s="18"/>
      <c r="L19" s="60">
        <f t="shared" si="1"/>
        <v>4</v>
      </c>
      <c r="M19" s="61">
        <f t="shared" si="2"/>
        <v>4</v>
      </c>
      <c r="N19" s="62" t="e">
        <f>+#REF!</f>
        <v>#REF!</v>
      </c>
      <c r="O19" s="63" t="e">
        <f t="shared" si="4"/>
        <v>#REF!</v>
      </c>
      <c r="P19" s="64" t="e">
        <f t="shared" si="5"/>
        <v>#REF!</v>
      </c>
      <c r="Q19" s="19" t="e">
        <f t="shared" si="6"/>
        <v>#REF!</v>
      </c>
      <c r="R19" s="69" t="e">
        <f t="shared" si="7"/>
        <v>#REF!</v>
      </c>
      <c r="S19" s="69" t="e">
        <f t="shared" si="8"/>
        <v>#REF!</v>
      </c>
      <c r="T19" s="69" t="e">
        <f t="shared" si="9"/>
        <v>#REF!</v>
      </c>
      <c r="U19" s="69" t="e">
        <f t="shared" si="10"/>
        <v>#REF!</v>
      </c>
      <c r="V19" s="70" t="e">
        <f t="shared" si="3"/>
        <v>#REF!</v>
      </c>
      <c r="W19" s="66" t="e">
        <f t="shared" si="11"/>
        <v>#REF!</v>
      </c>
      <c r="X19" s="71"/>
    </row>
    <row r="20" spans="1:24">
      <c r="E20" s="22">
        <f>SUM(E4:E19)</f>
        <v>32</v>
      </c>
      <c r="F20" s="22">
        <f t="shared" ref="F20:W20" si="12">SUM(F4:F19)</f>
        <v>11</v>
      </c>
      <c r="G20" s="22">
        <f t="shared" si="12"/>
        <v>43</v>
      </c>
      <c r="H20" s="23">
        <f t="shared" si="12"/>
        <v>14</v>
      </c>
      <c r="I20" s="23">
        <f t="shared" si="12"/>
        <v>13</v>
      </c>
      <c r="J20" s="23">
        <f t="shared" si="12"/>
        <v>52</v>
      </c>
      <c r="K20" s="23">
        <f t="shared" si="12"/>
        <v>11</v>
      </c>
      <c r="L20" s="23">
        <f t="shared" si="12"/>
        <v>90</v>
      </c>
      <c r="M20" s="65">
        <f t="shared" si="12"/>
        <v>133</v>
      </c>
      <c r="N20" s="66" t="e">
        <f t="shared" si="12"/>
        <v>#REF!</v>
      </c>
      <c r="O20" s="67" t="e">
        <f t="shared" si="12"/>
        <v>#REF!</v>
      </c>
      <c r="P20" s="67" t="e">
        <f t="shared" si="12"/>
        <v>#REF!</v>
      </c>
      <c r="Q20" s="67" t="e">
        <f t="shared" si="12"/>
        <v>#REF!</v>
      </c>
      <c r="R20" s="27" t="e">
        <f t="shared" si="12"/>
        <v>#REF!</v>
      </c>
      <c r="S20" s="27" t="e">
        <f t="shared" si="12"/>
        <v>#REF!</v>
      </c>
      <c r="T20" s="27" t="e">
        <f t="shared" si="12"/>
        <v>#REF!</v>
      </c>
      <c r="U20" s="27" t="e">
        <f t="shared" si="12"/>
        <v>#REF!</v>
      </c>
      <c r="V20" s="27" t="e">
        <f t="shared" si="12"/>
        <v>#REF!</v>
      </c>
      <c r="W20" s="66" t="e">
        <f t="shared" si="12"/>
        <v>#REF!</v>
      </c>
    </row>
    <row r="28" spans="1:24">
      <c r="C28" s="7" t="s">
        <v>165</v>
      </c>
    </row>
    <row r="29" spans="1:24">
      <c r="A29" s="257" t="s">
        <v>157</v>
      </c>
      <c r="B29" s="257"/>
      <c r="C29" s="257"/>
      <c r="D29" s="258"/>
      <c r="E29" s="39" t="s">
        <v>158</v>
      </c>
      <c r="F29" s="39"/>
      <c r="G29" s="39"/>
      <c r="H29" s="24" t="s">
        <v>159</v>
      </c>
      <c r="I29" s="24"/>
      <c r="J29" s="24"/>
      <c r="K29" s="24"/>
      <c r="L29" s="54"/>
      <c r="M29" s="55"/>
      <c r="N29" s="56"/>
      <c r="O29" s="39" t="s">
        <v>158</v>
      </c>
      <c r="P29" s="39"/>
      <c r="Q29" s="39"/>
      <c r="R29" s="24" t="s">
        <v>159</v>
      </c>
      <c r="S29" s="24"/>
      <c r="T29" s="24"/>
      <c r="U29" s="24"/>
      <c r="V29" s="54"/>
      <c r="W29" s="55"/>
      <c r="X29" s="56"/>
    </row>
    <row r="30" spans="1:24" s="36" customFormat="1">
      <c r="A30" s="38" t="s">
        <v>5</v>
      </c>
      <c r="B30" s="38" t="s">
        <v>6</v>
      </c>
      <c r="C30" s="40" t="s">
        <v>7</v>
      </c>
      <c r="D30" s="38" t="s">
        <v>8</v>
      </c>
      <c r="E30" s="41" t="s">
        <v>160</v>
      </c>
      <c r="F30" s="41" t="s">
        <v>41</v>
      </c>
      <c r="G30" s="42" t="s">
        <v>72</v>
      </c>
      <c r="H30" s="43" t="s">
        <v>161</v>
      </c>
      <c r="I30" s="43" t="s">
        <v>162</v>
      </c>
      <c r="J30" s="43" t="s">
        <v>40</v>
      </c>
      <c r="K30" s="43" t="s">
        <v>41</v>
      </c>
      <c r="L30" s="57" t="s">
        <v>72</v>
      </c>
      <c r="M30" s="58" t="s">
        <v>163</v>
      </c>
      <c r="N30" s="59" t="s">
        <v>85</v>
      </c>
      <c r="O30" s="41" t="s">
        <v>160</v>
      </c>
      <c r="P30" s="41" t="s">
        <v>41</v>
      </c>
      <c r="Q30" s="42" t="s">
        <v>72</v>
      </c>
      <c r="R30" s="43" t="s">
        <v>161</v>
      </c>
      <c r="S30" s="43" t="s">
        <v>162</v>
      </c>
      <c r="T30" s="43" t="s">
        <v>40</v>
      </c>
      <c r="U30" s="43" t="s">
        <v>41</v>
      </c>
      <c r="V30" s="57" t="s">
        <v>72</v>
      </c>
      <c r="W30" s="58" t="s">
        <v>164</v>
      </c>
      <c r="X30" s="68"/>
    </row>
    <row r="31" spans="1:24">
      <c r="A31" s="11">
        <v>1</v>
      </c>
      <c r="B31" s="44">
        <v>2823609</v>
      </c>
      <c r="C31" s="45" t="s">
        <v>21</v>
      </c>
      <c r="D31" s="18" t="s">
        <v>11</v>
      </c>
      <c r="E31" s="11"/>
      <c r="F31" s="18"/>
      <c r="G31" s="46">
        <f t="shared" ref="G31:G46" si="13">SUM(E31:F31)</f>
        <v>0</v>
      </c>
      <c r="H31" s="11"/>
      <c r="I31" s="11"/>
      <c r="J31" s="11">
        <v>6</v>
      </c>
      <c r="K31" s="18"/>
      <c r="L31" s="60">
        <f t="shared" ref="L31:L46" si="14">H31+I31+J31+K31</f>
        <v>6</v>
      </c>
      <c r="M31" s="61">
        <f t="shared" ref="M31:M46" si="15">+G31+L31</f>
        <v>6</v>
      </c>
      <c r="N31" s="62" t="e">
        <f>+#REF!</f>
        <v>#REF!</v>
      </c>
      <c r="O31" s="63" t="e">
        <f t="shared" ref="O31:O46" si="16">+E31*N31</f>
        <v>#REF!</v>
      </c>
      <c r="P31" s="64" t="e">
        <f t="shared" ref="P31:P46" si="17">+F31*N31</f>
        <v>#REF!</v>
      </c>
      <c r="Q31" s="19" t="e">
        <f t="shared" ref="Q31:Q46" si="18">SUM(O31:P31)</f>
        <v>#REF!</v>
      </c>
      <c r="R31" s="69" t="e">
        <f t="shared" ref="R31:R46" si="19">+H31*N31</f>
        <v>#REF!</v>
      </c>
      <c r="S31" s="69" t="e">
        <f t="shared" ref="S31:S46" si="20">+I31*N31</f>
        <v>#REF!</v>
      </c>
      <c r="T31" s="69" t="e">
        <f t="shared" ref="T31:T46" si="21">+J31*N31</f>
        <v>#REF!</v>
      </c>
      <c r="U31" s="69" t="e">
        <f t="shared" ref="U31:U46" si="22">+K31*N31</f>
        <v>#REF!</v>
      </c>
      <c r="V31" s="70" t="e">
        <f t="shared" ref="V31:V46" si="23">R31+S31+T31+U31</f>
        <v>#REF!</v>
      </c>
      <c r="W31" s="66" t="e">
        <f t="shared" ref="W31:W46" si="24">+Q31+V31</f>
        <v>#REF!</v>
      </c>
      <c r="X31" s="56"/>
    </row>
    <row r="32" spans="1:24">
      <c r="A32" s="11">
        <v>2</v>
      </c>
      <c r="B32" s="44">
        <v>2823610</v>
      </c>
      <c r="C32" s="45" t="s">
        <v>22</v>
      </c>
      <c r="D32" s="18" t="s">
        <v>11</v>
      </c>
      <c r="E32" s="11"/>
      <c r="F32" s="18"/>
      <c r="G32" s="46">
        <f t="shared" si="13"/>
        <v>0</v>
      </c>
      <c r="H32" s="20">
        <v>4</v>
      </c>
      <c r="I32" s="20"/>
      <c r="J32" s="11"/>
      <c r="K32" s="18"/>
      <c r="L32" s="60">
        <f t="shared" si="14"/>
        <v>4</v>
      </c>
      <c r="M32" s="61">
        <f t="shared" si="15"/>
        <v>4</v>
      </c>
      <c r="N32" s="62" t="e">
        <f>+#REF!</f>
        <v>#REF!</v>
      </c>
      <c r="O32" s="63" t="e">
        <f t="shared" si="16"/>
        <v>#REF!</v>
      </c>
      <c r="P32" s="64" t="e">
        <f t="shared" si="17"/>
        <v>#REF!</v>
      </c>
      <c r="Q32" s="19" t="e">
        <f t="shared" si="18"/>
        <v>#REF!</v>
      </c>
      <c r="R32" s="69" t="e">
        <f t="shared" si="19"/>
        <v>#REF!</v>
      </c>
      <c r="S32" s="69" t="e">
        <f t="shared" si="20"/>
        <v>#REF!</v>
      </c>
      <c r="T32" s="69" t="e">
        <f t="shared" si="21"/>
        <v>#REF!</v>
      </c>
      <c r="U32" s="69" t="e">
        <f t="shared" si="22"/>
        <v>#REF!</v>
      </c>
      <c r="V32" s="70" t="e">
        <f t="shared" si="23"/>
        <v>#REF!</v>
      </c>
      <c r="W32" s="66" t="e">
        <f t="shared" si="24"/>
        <v>#REF!</v>
      </c>
      <c r="X32" s="56"/>
    </row>
    <row r="33" spans="1:24">
      <c r="A33" s="11">
        <v>3</v>
      </c>
      <c r="B33" s="47">
        <v>2823610</v>
      </c>
      <c r="C33" s="45" t="s">
        <v>9</v>
      </c>
      <c r="D33" s="18" t="s">
        <v>11</v>
      </c>
      <c r="E33" s="11"/>
      <c r="F33" s="21">
        <v>1</v>
      </c>
      <c r="G33" s="46">
        <f t="shared" si="13"/>
        <v>1</v>
      </c>
      <c r="H33" s="20"/>
      <c r="I33" s="20">
        <v>2</v>
      </c>
      <c r="J33" s="11">
        <v>3</v>
      </c>
      <c r="K33" s="21">
        <v>1</v>
      </c>
      <c r="L33" s="60">
        <f t="shared" si="14"/>
        <v>6</v>
      </c>
      <c r="M33" s="61">
        <f t="shared" si="15"/>
        <v>7</v>
      </c>
      <c r="N33" s="62" t="e">
        <f>+#REF!</f>
        <v>#REF!</v>
      </c>
      <c r="O33" s="63" t="e">
        <f t="shared" si="16"/>
        <v>#REF!</v>
      </c>
      <c r="P33" s="64" t="e">
        <f t="shared" si="17"/>
        <v>#REF!</v>
      </c>
      <c r="Q33" s="19" t="e">
        <f t="shared" si="18"/>
        <v>#REF!</v>
      </c>
      <c r="R33" s="69" t="e">
        <f t="shared" si="19"/>
        <v>#REF!</v>
      </c>
      <c r="S33" s="69" t="e">
        <f t="shared" si="20"/>
        <v>#REF!</v>
      </c>
      <c r="T33" s="69" t="e">
        <f t="shared" si="21"/>
        <v>#REF!</v>
      </c>
      <c r="U33" s="69" t="e">
        <f t="shared" si="22"/>
        <v>#REF!</v>
      </c>
      <c r="V33" s="70" t="e">
        <f t="shared" si="23"/>
        <v>#REF!</v>
      </c>
      <c r="W33" s="66" t="e">
        <f t="shared" si="24"/>
        <v>#REF!</v>
      </c>
      <c r="X33" s="56"/>
    </row>
    <row r="34" spans="1:24">
      <c r="A34" s="11">
        <v>4</v>
      </c>
      <c r="B34" s="47">
        <v>2823610</v>
      </c>
      <c r="C34" s="45" t="s">
        <v>10</v>
      </c>
      <c r="D34" s="18" t="s">
        <v>11</v>
      </c>
      <c r="E34" s="11">
        <v>2</v>
      </c>
      <c r="F34" s="21">
        <v>3</v>
      </c>
      <c r="G34" s="46">
        <f t="shared" si="13"/>
        <v>5</v>
      </c>
      <c r="H34" s="20"/>
      <c r="I34" s="20"/>
      <c r="J34" s="11"/>
      <c r="K34" s="21">
        <v>3</v>
      </c>
      <c r="L34" s="60">
        <f t="shared" si="14"/>
        <v>3</v>
      </c>
      <c r="M34" s="61">
        <f t="shared" si="15"/>
        <v>8</v>
      </c>
      <c r="N34" s="62" t="e">
        <f>+#REF!</f>
        <v>#REF!</v>
      </c>
      <c r="O34" s="63" t="e">
        <f t="shared" si="16"/>
        <v>#REF!</v>
      </c>
      <c r="P34" s="64" t="e">
        <f t="shared" si="17"/>
        <v>#REF!</v>
      </c>
      <c r="Q34" s="19" t="e">
        <f t="shared" si="18"/>
        <v>#REF!</v>
      </c>
      <c r="R34" s="69" t="e">
        <f t="shared" si="19"/>
        <v>#REF!</v>
      </c>
      <c r="S34" s="69" t="e">
        <f t="shared" si="20"/>
        <v>#REF!</v>
      </c>
      <c r="T34" s="69" t="e">
        <f t="shared" si="21"/>
        <v>#REF!</v>
      </c>
      <c r="U34" s="69" t="e">
        <f t="shared" si="22"/>
        <v>#REF!</v>
      </c>
      <c r="V34" s="70" t="e">
        <f t="shared" si="23"/>
        <v>#REF!</v>
      </c>
      <c r="W34" s="66" t="e">
        <f t="shared" si="24"/>
        <v>#REF!</v>
      </c>
      <c r="X34" s="56"/>
    </row>
    <row r="35" spans="1:24">
      <c r="A35" s="11">
        <v>5</v>
      </c>
      <c r="B35" s="47">
        <v>2823610</v>
      </c>
      <c r="C35" s="45" t="s">
        <v>12</v>
      </c>
      <c r="D35" s="18" t="s">
        <v>11</v>
      </c>
      <c r="E35" s="21">
        <v>2</v>
      </c>
      <c r="F35" s="21"/>
      <c r="G35" s="46">
        <f t="shared" si="13"/>
        <v>2</v>
      </c>
      <c r="H35" s="20">
        <v>2</v>
      </c>
      <c r="I35" s="20"/>
      <c r="J35" s="11">
        <v>2</v>
      </c>
      <c r="K35" s="21"/>
      <c r="L35" s="60">
        <f t="shared" si="14"/>
        <v>4</v>
      </c>
      <c r="M35" s="61">
        <f t="shared" si="15"/>
        <v>6</v>
      </c>
      <c r="N35" s="62" t="e">
        <f>+#REF!</f>
        <v>#REF!</v>
      </c>
      <c r="O35" s="63" t="e">
        <f t="shared" si="16"/>
        <v>#REF!</v>
      </c>
      <c r="P35" s="64" t="e">
        <f t="shared" si="17"/>
        <v>#REF!</v>
      </c>
      <c r="Q35" s="19" t="e">
        <f t="shared" si="18"/>
        <v>#REF!</v>
      </c>
      <c r="R35" s="69" t="e">
        <f t="shared" si="19"/>
        <v>#REF!</v>
      </c>
      <c r="S35" s="69" t="e">
        <f t="shared" si="20"/>
        <v>#REF!</v>
      </c>
      <c r="T35" s="69" t="e">
        <f t="shared" si="21"/>
        <v>#REF!</v>
      </c>
      <c r="U35" s="69" t="e">
        <f t="shared" si="22"/>
        <v>#REF!</v>
      </c>
      <c r="V35" s="70" t="e">
        <f t="shared" si="23"/>
        <v>#REF!</v>
      </c>
      <c r="W35" s="66" t="e">
        <f t="shared" si="24"/>
        <v>#REF!</v>
      </c>
      <c r="X35" s="56"/>
    </row>
    <row r="36" spans="1:24">
      <c r="A36" s="11">
        <v>6</v>
      </c>
      <c r="B36" s="12">
        <v>2823611</v>
      </c>
      <c r="C36" s="45" t="s">
        <v>13</v>
      </c>
      <c r="D36" s="18" t="s">
        <v>11</v>
      </c>
      <c r="E36" s="21"/>
      <c r="F36" s="18">
        <v>1</v>
      </c>
      <c r="G36" s="46">
        <f t="shared" si="13"/>
        <v>1</v>
      </c>
      <c r="H36" s="20"/>
      <c r="I36" s="20"/>
      <c r="J36" s="11"/>
      <c r="K36" s="18">
        <v>1</v>
      </c>
      <c r="L36" s="60">
        <f t="shared" si="14"/>
        <v>1</v>
      </c>
      <c r="M36" s="61">
        <f t="shared" si="15"/>
        <v>2</v>
      </c>
      <c r="N36" s="62" t="e">
        <f>+#REF!</f>
        <v>#REF!</v>
      </c>
      <c r="O36" s="63" t="e">
        <f t="shared" si="16"/>
        <v>#REF!</v>
      </c>
      <c r="P36" s="64" t="e">
        <f t="shared" si="17"/>
        <v>#REF!</v>
      </c>
      <c r="Q36" s="19" t="e">
        <f t="shared" si="18"/>
        <v>#REF!</v>
      </c>
      <c r="R36" s="69" t="e">
        <f t="shared" si="19"/>
        <v>#REF!</v>
      </c>
      <c r="S36" s="69" t="e">
        <f t="shared" si="20"/>
        <v>#REF!</v>
      </c>
      <c r="T36" s="69" t="e">
        <f t="shared" si="21"/>
        <v>#REF!</v>
      </c>
      <c r="U36" s="69" t="e">
        <f t="shared" si="22"/>
        <v>#REF!</v>
      </c>
      <c r="V36" s="70" t="e">
        <f t="shared" si="23"/>
        <v>#REF!</v>
      </c>
      <c r="W36" s="66" t="e">
        <f t="shared" si="24"/>
        <v>#REF!</v>
      </c>
      <c r="X36" s="56"/>
    </row>
    <row r="37" spans="1:24">
      <c r="A37" s="11">
        <v>7</v>
      </c>
      <c r="B37" s="12">
        <v>2823611</v>
      </c>
      <c r="C37" s="45" t="s">
        <v>14</v>
      </c>
      <c r="D37" s="18" t="s">
        <v>11</v>
      </c>
      <c r="E37" s="21"/>
      <c r="F37" s="21">
        <v>1</v>
      </c>
      <c r="G37" s="46">
        <f t="shared" si="13"/>
        <v>1</v>
      </c>
      <c r="H37" s="20"/>
      <c r="I37" s="20"/>
      <c r="J37" s="11">
        <v>5</v>
      </c>
      <c r="K37" s="21">
        <v>1</v>
      </c>
      <c r="L37" s="60">
        <f t="shared" si="14"/>
        <v>6</v>
      </c>
      <c r="M37" s="61">
        <f t="shared" si="15"/>
        <v>7</v>
      </c>
      <c r="N37" s="62" t="e">
        <f>+#REF!</f>
        <v>#REF!</v>
      </c>
      <c r="O37" s="63" t="e">
        <f t="shared" si="16"/>
        <v>#REF!</v>
      </c>
      <c r="P37" s="64" t="e">
        <f t="shared" si="17"/>
        <v>#REF!</v>
      </c>
      <c r="Q37" s="19" t="e">
        <f t="shared" si="18"/>
        <v>#REF!</v>
      </c>
      <c r="R37" s="69" t="e">
        <f t="shared" si="19"/>
        <v>#REF!</v>
      </c>
      <c r="S37" s="69" t="e">
        <f t="shared" si="20"/>
        <v>#REF!</v>
      </c>
      <c r="T37" s="69" t="e">
        <f t="shared" si="21"/>
        <v>#REF!</v>
      </c>
      <c r="U37" s="69" t="e">
        <f t="shared" si="22"/>
        <v>#REF!</v>
      </c>
      <c r="V37" s="70" t="e">
        <f t="shared" si="23"/>
        <v>#REF!</v>
      </c>
      <c r="W37" s="66" t="e">
        <f t="shared" si="24"/>
        <v>#REF!</v>
      </c>
      <c r="X37" s="56"/>
    </row>
    <row r="38" spans="1:24">
      <c r="A38" s="11">
        <v>8</v>
      </c>
      <c r="B38" s="48">
        <v>2824401</v>
      </c>
      <c r="C38" s="45" t="s">
        <v>15</v>
      </c>
      <c r="D38" s="18" t="s">
        <v>16</v>
      </c>
      <c r="E38" s="21"/>
      <c r="F38" s="21">
        <v>2</v>
      </c>
      <c r="G38" s="46">
        <f t="shared" si="13"/>
        <v>2</v>
      </c>
      <c r="H38" s="20">
        <v>4</v>
      </c>
      <c r="I38" s="20"/>
      <c r="J38" s="11">
        <v>14</v>
      </c>
      <c r="K38" s="21">
        <v>2</v>
      </c>
      <c r="L38" s="60">
        <f t="shared" si="14"/>
        <v>20</v>
      </c>
      <c r="M38" s="61">
        <f t="shared" si="15"/>
        <v>22</v>
      </c>
      <c r="N38" s="62" t="e">
        <f>+#REF!</f>
        <v>#REF!</v>
      </c>
      <c r="O38" s="63" t="e">
        <f t="shared" si="16"/>
        <v>#REF!</v>
      </c>
      <c r="P38" s="64" t="e">
        <f t="shared" si="17"/>
        <v>#REF!</v>
      </c>
      <c r="Q38" s="19" t="e">
        <f t="shared" si="18"/>
        <v>#REF!</v>
      </c>
      <c r="R38" s="69" t="e">
        <f t="shared" si="19"/>
        <v>#REF!</v>
      </c>
      <c r="S38" s="69" t="e">
        <f t="shared" si="20"/>
        <v>#REF!</v>
      </c>
      <c r="T38" s="69" t="e">
        <f t="shared" si="21"/>
        <v>#REF!</v>
      </c>
      <c r="U38" s="69" t="e">
        <f t="shared" si="22"/>
        <v>#REF!</v>
      </c>
      <c r="V38" s="70" t="e">
        <f t="shared" si="23"/>
        <v>#REF!</v>
      </c>
      <c r="W38" s="66" t="e">
        <f t="shared" si="24"/>
        <v>#REF!</v>
      </c>
      <c r="X38" s="56"/>
    </row>
    <row r="39" spans="1:24">
      <c r="A39" s="11">
        <v>9</v>
      </c>
      <c r="B39" s="47">
        <v>28224401</v>
      </c>
      <c r="C39" s="49" t="s">
        <v>17</v>
      </c>
      <c r="D39" s="18" t="s">
        <v>18</v>
      </c>
      <c r="E39" s="21">
        <v>10</v>
      </c>
      <c r="F39" s="21"/>
      <c r="G39" s="46">
        <f t="shared" si="13"/>
        <v>10</v>
      </c>
      <c r="H39" s="11"/>
      <c r="I39" s="20"/>
      <c r="J39" s="11"/>
      <c r="K39" s="21"/>
      <c r="L39" s="60">
        <f t="shared" si="14"/>
        <v>0</v>
      </c>
      <c r="M39" s="61">
        <f t="shared" si="15"/>
        <v>10</v>
      </c>
      <c r="N39" s="62" t="e">
        <f>+#REF!</f>
        <v>#REF!</v>
      </c>
      <c r="O39" s="63" t="e">
        <f t="shared" si="16"/>
        <v>#REF!</v>
      </c>
      <c r="P39" s="64" t="e">
        <f t="shared" si="17"/>
        <v>#REF!</v>
      </c>
      <c r="Q39" s="19" t="e">
        <f t="shared" si="18"/>
        <v>#REF!</v>
      </c>
      <c r="R39" s="69" t="e">
        <f t="shared" si="19"/>
        <v>#REF!</v>
      </c>
      <c r="S39" s="69" t="e">
        <f t="shared" si="20"/>
        <v>#REF!</v>
      </c>
      <c r="T39" s="69" t="e">
        <f t="shared" si="21"/>
        <v>#REF!</v>
      </c>
      <c r="U39" s="69" t="e">
        <f t="shared" si="22"/>
        <v>#REF!</v>
      </c>
      <c r="V39" s="70" t="e">
        <f t="shared" si="23"/>
        <v>#REF!</v>
      </c>
      <c r="W39" s="66" t="e">
        <f t="shared" si="24"/>
        <v>#REF!</v>
      </c>
      <c r="X39" s="56"/>
    </row>
    <row r="40" spans="1:24">
      <c r="A40" s="11">
        <v>10</v>
      </c>
      <c r="B40" s="47">
        <v>28244</v>
      </c>
      <c r="C40" s="45" t="s">
        <v>24</v>
      </c>
      <c r="D40" s="18" t="s">
        <v>16</v>
      </c>
      <c r="E40" s="21"/>
      <c r="F40" s="21"/>
      <c r="G40" s="46">
        <f t="shared" si="13"/>
        <v>0</v>
      </c>
      <c r="H40" s="11"/>
      <c r="I40" s="20"/>
      <c r="J40" s="11">
        <v>5</v>
      </c>
      <c r="K40" s="21"/>
      <c r="L40" s="60">
        <f t="shared" si="14"/>
        <v>5</v>
      </c>
      <c r="M40" s="61">
        <f t="shared" si="15"/>
        <v>5</v>
      </c>
      <c r="N40" s="62" t="e">
        <f>+#REF!</f>
        <v>#REF!</v>
      </c>
      <c r="O40" s="63" t="e">
        <f t="shared" si="16"/>
        <v>#REF!</v>
      </c>
      <c r="P40" s="64" t="e">
        <f t="shared" si="17"/>
        <v>#REF!</v>
      </c>
      <c r="Q40" s="19" t="e">
        <f t="shared" si="18"/>
        <v>#REF!</v>
      </c>
      <c r="R40" s="69" t="e">
        <f t="shared" si="19"/>
        <v>#REF!</v>
      </c>
      <c r="S40" s="69" t="e">
        <f t="shared" si="20"/>
        <v>#REF!</v>
      </c>
      <c r="T40" s="69" t="e">
        <f t="shared" si="21"/>
        <v>#REF!</v>
      </c>
      <c r="U40" s="69" t="e">
        <f t="shared" si="22"/>
        <v>#REF!</v>
      </c>
      <c r="V40" s="70" t="e">
        <f t="shared" si="23"/>
        <v>#REF!</v>
      </c>
      <c r="W40" s="66" t="e">
        <f t="shared" si="24"/>
        <v>#REF!</v>
      </c>
      <c r="X40" s="56"/>
    </row>
    <row r="41" spans="1:24">
      <c r="A41" s="11">
        <v>11</v>
      </c>
      <c r="B41" s="47">
        <v>28244</v>
      </c>
      <c r="C41" s="49" t="s">
        <v>25</v>
      </c>
      <c r="D41" s="50" t="s">
        <v>16</v>
      </c>
      <c r="E41" s="20"/>
      <c r="F41" s="21">
        <v>3</v>
      </c>
      <c r="G41" s="46">
        <f t="shared" si="13"/>
        <v>3</v>
      </c>
      <c r="H41" s="20"/>
      <c r="I41" s="20">
        <v>2</v>
      </c>
      <c r="J41" s="21">
        <v>3</v>
      </c>
      <c r="K41" s="21">
        <v>3</v>
      </c>
      <c r="L41" s="60">
        <f t="shared" si="14"/>
        <v>8</v>
      </c>
      <c r="M41" s="61">
        <f t="shared" si="15"/>
        <v>11</v>
      </c>
      <c r="N41" s="62" t="e">
        <f>+#REF!</f>
        <v>#REF!</v>
      </c>
      <c r="O41" s="63" t="e">
        <f t="shared" si="16"/>
        <v>#REF!</v>
      </c>
      <c r="P41" s="64" t="e">
        <f t="shared" si="17"/>
        <v>#REF!</v>
      </c>
      <c r="Q41" s="19" t="e">
        <f t="shared" si="18"/>
        <v>#REF!</v>
      </c>
      <c r="R41" s="69" t="e">
        <f t="shared" si="19"/>
        <v>#REF!</v>
      </c>
      <c r="S41" s="69" t="e">
        <f t="shared" si="20"/>
        <v>#REF!</v>
      </c>
      <c r="T41" s="69" t="e">
        <f t="shared" si="21"/>
        <v>#REF!</v>
      </c>
      <c r="U41" s="69" t="e">
        <f t="shared" si="22"/>
        <v>#REF!</v>
      </c>
      <c r="V41" s="70" t="e">
        <f t="shared" si="23"/>
        <v>#REF!</v>
      </c>
      <c r="W41" s="66" t="e">
        <f t="shared" si="24"/>
        <v>#REF!</v>
      </c>
      <c r="X41" s="56"/>
    </row>
    <row r="42" spans="1:24">
      <c r="A42" s="11">
        <v>12</v>
      </c>
      <c r="B42" s="48">
        <v>2824202</v>
      </c>
      <c r="C42" s="49" t="s">
        <v>26</v>
      </c>
      <c r="D42" s="18" t="s">
        <v>16</v>
      </c>
      <c r="E42" s="20"/>
      <c r="F42" s="21"/>
      <c r="G42" s="46">
        <f t="shared" si="13"/>
        <v>0</v>
      </c>
      <c r="H42" s="20">
        <v>4</v>
      </c>
      <c r="I42" s="20"/>
      <c r="J42" s="21">
        <v>2</v>
      </c>
      <c r="K42" s="21"/>
      <c r="L42" s="60">
        <f t="shared" si="14"/>
        <v>6</v>
      </c>
      <c r="M42" s="61">
        <f t="shared" si="15"/>
        <v>6</v>
      </c>
      <c r="N42" s="62" t="e">
        <f>+#REF!</f>
        <v>#REF!</v>
      </c>
      <c r="O42" s="63" t="e">
        <f t="shared" si="16"/>
        <v>#REF!</v>
      </c>
      <c r="P42" s="64" t="e">
        <f t="shared" si="17"/>
        <v>#REF!</v>
      </c>
      <c r="Q42" s="19" t="e">
        <f t="shared" si="18"/>
        <v>#REF!</v>
      </c>
      <c r="R42" s="69" t="e">
        <f t="shared" si="19"/>
        <v>#REF!</v>
      </c>
      <c r="S42" s="69" t="e">
        <f t="shared" si="20"/>
        <v>#REF!</v>
      </c>
      <c r="T42" s="69" t="e">
        <f t="shared" si="21"/>
        <v>#REF!</v>
      </c>
      <c r="U42" s="69" t="e">
        <f t="shared" si="22"/>
        <v>#REF!</v>
      </c>
      <c r="V42" s="70" t="e">
        <f t="shared" si="23"/>
        <v>#REF!</v>
      </c>
      <c r="W42" s="66" t="e">
        <f t="shared" si="24"/>
        <v>#REF!</v>
      </c>
      <c r="X42" s="56"/>
    </row>
    <row r="43" spans="1:24">
      <c r="A43" s="11">
        <v>13</v>
      </c>
      <c r="B43" s="51">
        <v>2824401</v>
      </c>
      <c r="C43" s="52" t="s">
        <v>27</v>
      </c>
      <c r="D43" s="53" t="s">
        <v>18</v>
      </c>
      <c r="E43" s="20"/>
      <c r="F43" s="18"/>
      <c r="G43" s="46">
        <f t="shared" si="13"/>
        <v>0</v>
      </c>
      <c r="H43" s="20"/>
      <c r="I43" s="20"/>
      <c r="J43" s="11">
        <v>4</v>
      </c>
      <c r="K43" s="18"/>
      <c r="L43" s="60">
        <f t="shared" si="14"/>
        <v>4</v>
      </c>
      <c r="M43" s="61">
        <f t="shared" si="15"/>
        <v>4</v>
      </c>
      <c r="N43" s="62" t="e">
        <f>+#REF!</f>
        <v>#REF!</v>
      </c>
      <c r="O43" s="63" t="e">
        <f t="shared" si="16"/>
        <v>#REF!</v>
      </c>
      <c r="P43" s="64" t="e">
        <f t="shared" si="17"/>
        <v>#REF!</v>
      </c>
      <c r="Q43" s="19" t="e">
        <f t="shared" si="18"/>
        <v>#REF!</v>
      </c>
      <c r="R43" s="69" t="e">
        <f t="shared" si="19"/>
        <v>#REF!</v>
      </c>
      <c r="S43" s="69" t="e">
        <f t="shared" si="20"/>
        <v>#REF!</v>
      </c>
      <c r="T43" s="69" t="e">
        <f t="shared" si="21"/>
        <v>#REF!</v>
      </c>
      <c r="U43" s="69" t="e">
        <f t="shared" si="22"/>
        <v>#REF!</v>
      </c>
      <c r="V43" s="70" t="e">
        <f t="shared" si="23"/>
        <v>#REF!</v>
      </c>
      <c r="W43" s="66" t="e">
        <f t="shared" si="24"/>
        <v>#REF!</v>
      </c>
      <c r="X43" s="56"/>
    </row>
    <row r="44" spans="1:24">
      <c r="A44" s="11">
        <v>14</v>
      </c>
      <c r="B44" s="12">
        <v>28243</v>
      </c>
      <c r="C44" s="12" t="s">
        <v>20</v>
      </c>
      <c r="D44" s="53" t="s">
        <v>16</v>
      </c>
      <c r="E44" s="17">
        <v>20</v>
      </c>
      <c r="F44" s="18"/>
      <c r="G44" s="46">
        <f t="shared" si="13"/>
        <v>20</v>
      </c>
      <c r="H44" s="20"/>
      <c r="I44" s="20">
        <v>5</v>
      </c>
      <c r="J44" s="17">
        <v>6</v>
      </c>
      <c r="K44" s="18"/>
      <c r="L44" s="60">
        <f t="shared" si="14"/>
        <v>11</v>
      </c>
      <c r="M44" s="61">
        <f t="shared" si="15"/>
        <v>31</v>
      </c>
      <c r="N44" s="62" t="e">
        <f>+#REF!</f>
        <v>#REF!</v>
      </c>
      <c r="O44" s="63" t="e">
        <f t="shared" si="16"/>
        <v>#REF!</v>
      </c>
      <c r="P44" s="64" t="e">
        <f t="shared" si="17"/>
        <v>#REF!</v>
      </c>
      <c r="Q44" s="19" t="e">
        <f t="shared" si="18"/>
        <v>#REF!</v>
      </c>
      <c r="R44" s="69" t="e">
        <f t="shared" si="19"/>
        <v>#REF!</v>
      </c>
      <c r="S44" s="69" t="e">
        <f t="shared" si="20"/>
        <v>#REF!</v>
      </c>
      <c r="T44" s="69" t="e">
        <f t="shared" si="21"/>
        <v>#REF!</v>
      </c>
      <c r="U44" s="69" t="e">
        <f t="shared" si="22"/>
        <v>#REF!</v>
      </c>
      <c r="V44" s="70" t="e">
        <f t="shared" si="23"/>
        <v>#REF!</v>
      </c>
      <c r="W44" s="66" t="e">
        <f t="shared" si="24"/>
        <v>#REF!</v>
      </c>
      <c r="X44" s="56"/>
    </row>
    <row r="45" spans="1:24">
      <c r="A45" s="11">
        <v>15</v>
      </c>
      <c r="B45" s="51">
        <v>2823611</v>
      </c>
      <c r="C45" s="51" t="s">
        <v>28</v>
      </c>
      <c r="D45" s="53" t="s">
        <v>11</v>
      </c>
      <c r="E45" s="17"/>
      <c r="F45" s="18"/>
      <c r="G45" s="46">
        <f t="shared" si="13"/>
        <v>0</v>
      </c>
      <c r="H45" s="20"/>
      <c r="I45" s="20">
        <v>2</v>
      </c>
      <c r="J45" s="13"/>
      <c r="K45" s="18"/>
      <c r="L45" s="60">
        <f t="shared" si="14"/>
        <v>2</v>
      </c>
      <c r="M45" s="61">
        <f t="shared" si="15"/>
        <v>2</v>
      </c>
      <c r="N45" s="62" t="e">
        <f>+#REF!</f>
        <v>#REF!</v>
      </c>
      <c r="O45" s="63" t="e">
        <f t="shared" si="16"/>
        <v>#REF!</v>
      </c>
      <c r="P45" s="64" t="e">
        <f t="shared" si="17"/>
        <v>#REF!</v>
      </c>
      <c r="Q45" s="19" t="e">
        <f t="shared" si="18"/>
        <v>#REF!</v>
      </c>
      <c r="R45" s="69" t="e">
        <f t="shared" si="19"/>
        <v>#REF!</v>
      </c>
      <c r="S45" s="69" t="e">
        <f t="shared" si="20"/>
        <v>#REF!</v>
      </c>
      <c r="T45" s="69" t="e">
        <f t="shared" si="21"/>
        <v>#REF!</v>
      </c>
      <c r="U45" s="69" t="e">
        <f t="shared" si="22"/>
        <v>#REF!</v>
      </c>
      <c r="V45" s="70" t="e">
        <f t="shared" si="23"/>
        <v>#REF!</v>
      </c>
      <c r="W45" s="66" t="e">
        <f t="shared" si="24"/>
        <v>#REF!</v>
      </c>
      <c r="X45" s="71"/>
    </row>
    <row r="46" spans="1:24">
      <c r="A46" s="11">
        <v>16</v>
      </c>
      <c r="B46" s="12">
        <v>2823610</v>
      </c>
      <c r="C46" s="12" t="s">
        <v>29</v>
      </c>
      <c r="D46" s="18" t="s">
        <v>11</v>
      </c>
      <c r="E46" s="17"/>
      <c r="F46" s="18"/>
      <c r="G46" s="46">
        <f t="shared" si="13"/>
        <v>0</v>
      </c>
      <c r="H46" s="20"/>
      <c r="I46" s="20">
        <v>2</v>
      </c>
      <c r="J46" s="13">
        <v>2</v>
      </c>
      <c r="K46" s="18"/>
      <c r="L46" s="60">
        <f t="shared" si="14"/>
        <v>4</v>
      </c>
      <c r="M46" s="61">
        <f t="shared" si="15"/>
        <v>4</v>
      </c>
      <c r="N46" s="62" t="e">
        <f>+#REF!</f>
        <v>#REF!</v>
      </c>
      <c r="O46" s="63" t="e">
        <f t="shared" si="16"/>
        <v>#REF!</v>
      </c>
      <c r="P46" s="64" t="e">
        <f t="shared" si="17"/>
        <v>#REF!</v>
      </c>
      <c r="Q46" s="19" t="e">
        <f t="shared" si="18"/>
        <v>#REF!</v>
      </c>
      <c r="R46" s="69" t="e">
        <f t="shared" si="19"/>
        <v>#REF!</v>
      </c>
      <c r="S46" s="69" t="e">
        <f t="shared" si="20"/>
        <v>#REF!</v>
      </c>
      <c r="T46" s="69" t="e">
        <f t="shared" si="21"/>
        <v>#REF!</v>
      </c>
      <c r="U46" s="69" t="e">
        <f t="shared" si="22"/>
        <v>#REF!</v>
      </c>
      <c r="V46" s="70" t="e">
        <f t="shared" si="23"/>
        <v>#REF!</v>
      </c>
      <c r="W46" s="66" t="e">
        <f t="shared" si="24"/>
        <v>#REF!</v>
      </c>
      <c r="X46" s="71"/>
    </row>
    <row r="47" spans="1:24">
      <c r="E47" s="22">
        <f t="shared" ref="E47:W47" si="25">SUM(E31:E46)</f>
        <v>34</v>
      </c>
      <c r="F47" s="22">
        <f t="shared" si="25"/>
        <v>11</v>
      </c>
      <c r="G47" s="22">
        <f t="shared" si="25"/>
        <v>45</v>
      </c>
      <c r="H47" s="23">
        <f t="shared" si="25"/>
        <v>14</v>
      </c>
      <c r="I47" s="23">
        <f t="shared" si="25"/>
        <v>13</v>
      </c>
      <c r="J47" s="23">
        <f t="shared" si="25"/>
        <v>52</v>
      </c>
      <c r="K47" s="23">
        <f t="shared" si="25"/>
        <v>11</v>
      </c>
      <c r="L47" s="23">
        <f t="shared" si="25"/>
        <v>90</v>
      </c>
      <c r="M47" s="65">
        <f t="shared" si="25"/>
        <v>135</v>
      </c>
      <c r="N47" s="66" t="e">
        <f t="shared" si="25"/>
        <v>#REF!</v>
      </c>
      <c r="O47" s="67" t="e">
        <f t="shared" si="25"/>
        <v>#REF!</v>
      </c>
      <c r="P47" s="67" t="e">
        <f t="shared" si="25"/>
        <v>#REF!</v>
      </c>
      <c r="Q47" s="67" t="e">
        <f t="shared" si="25"/>
        <v>#REF!</v>
      </c>
      <c r="R47" s="27" t="e">
        <f t="shared" si="25"/>
        <v>#REF!</v>
      </c>
      <c r="S47" s="27" t="e">
        <f t="shared" si="25"/>
        <v>#REF!</v>
      </c>
      <c r="T47" s="27" t="e">
        <f t="shared" si="25"/>
        <v>#REF!</v>
      </c>
      <c r="U47" s="27" t="e">
        <f t="shared" si="25"/>
        <v>#REF!</v>
      </c>
      <c r="V47" s="27" t="e">
        <f t="shared" si="25"/>
        <v>#REF!</v>
      </c>
      <c r="W47" s="66" t="e">
        <f t="shared" si="25"/>
        <v>#REF!</v>
      </c>
    </row>
  </sheetData>
  <mergeCells count="2">
    <mergeCell ref="A2:D2"/>
    <mergeCell ref="A29:D29"/>
  </mergeCells>
  <conditionalFormatting sqref="C19">
    <cfRule type="duplicateValues" dxfId="9" priority="7"/>
  </conditionalFormatting>
  <conditionalFormatting sqref="C46">
    <cfRule type="duplicateValues" dxfId="8" priority="3"/>
  </conditionalFormatting>
  <conditionalFormatting sqref="C2:C18">
    <cfRule type="duplicateValues" dxfId="7" priority="8"/>
  </conditionalFormatting>
  <conditionalFormatting sqref="C29:C45">
    <cfRule type="duplicateValues" dxfId="6" priority="4"/>
  </conditionalFormatting>
  <conditionalFormatting sqref="E4:L19">
    <cfRule type="cellIs" dxfId="5" priority="6" operator="equal">
      <formula>0</formula>
    </cfRule>
  </conditionalFormatting>
  <conditionalFormatting sqref="O4:V19">
    <cfRule type="cellIs" dxfId="4" priority="5" operator="equal">
      <formula>0</formula>
    </cfRule>
  </conditionalFormatting>
  <conditionalFormatting sqref="E31:L46">
    <cfRule type="cellIs" dxfId="3" priority="2" operator="equal">
      <formula>0</formula>
    </cfRule>
  </conditionalFormatting>
  <conditionalFormatting sqref="O31:V46">
    <cfRule type="cellIs" dxfId="2" priority="1" operator="equal">
      <formula>0</formula>
    </cfRule>
  </conditionalFormatting>
  <pageMargins left="0.75" right="0.75" top="1" bottom="1" header="0.5" footer="0.5"/>
  <pageSetup paperSize="9"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F31"/>
  <sheetViews>
    <sheetView tabSelected="1" topLeftCell="A15" zoomScale="85" zoomScaleNormal="85" workbookViewId="0">
      <selection activeCell="D5" sqref="D5"/>
    </sheetView>
  </sheetViews>
  <sheetFormatPr baseColWidth="10" defaultColWidth="8.85546875" defaultRowHeight="16.5"/>
  <cols>
    <col min="1" max="1" width="2" style="7" customWidth="1"/>
    <col min="2" max="2" width="7.85546875" style="7" customWidth="1"/>
    <col min="3" max="3" width="47.42578125" style="219" customWidth="1"/>
    <col min="4" max="4" width="16.5703125" style="7" customWidth="1"/>
    <col min="5" max="5" width="10.7109375" style="247" customWidth="1"/>
    <col min="6" max="6" width="13" style="246"/>
    <col min="7" max="7" width="14.7109375" style="247" customWidth="1"/>
    <col min="8" max="9" width="9.140625" style="247" customWidth="1"/>
    <col min="10" max="10" width="10.42578125" style="247" customWidth="1"/>
    <col min="11" max="11" width="13.140625" style="246" customWidth="1"/>
    <col min="12" max="13" width="8.85546875" style="247" customWidth="1"/>
    <col min="14" max="14" width="10.42578125" style="247" customWidth="1"/>
    <col min="15" max="15" width="13.140625" style="246" customWidth="1"/>
    <col min="16" max="17" width="8.85546875" style="247" customWidth="1"/>
    <col min="18" max="18" width="10.7109375" style="247" customWidth="1"/>
    <col min="19" max="19" width="12.140625" style="246" customWidth="1"/>
    <col min="20" max="21" width="8.85546875" style="247" customWidth="1"/>
    <col min="22" max="22" width="11.85546875" style="247" customWidth="1"/>
    <col min="23" max="23" width="10.85546875" style="246" customWidth="1"/>
    <col min="24" max="25" width="8.85546875" style="247" customWidth="1"/>
    <col min="26" max="26" width="10.5703125" style="247" customWidth="1"/>
    <col min="27" max="27" width="11.85546875" style="246" customWidth="1"/>
    <col min="28" max="29" width="8.85546875" style="247"/>
    <col min="30" max="30" width="11.7109375" style="247" customWidth="1"/>
    <col min="31" max="31" width="11" style="246" customWidth="1"/>
    <col min="32" max="32" width="13" style="7"/>
    <col min="33" max="33" width="14" style="7" customWidth="1"/>
    <col min="34" max="16384" width="8.85546875" style="7"/>
  </cols>
  <sheetData>
    <row r="2" spans="2:31">
      <c r="B2" s="248"/>
      <c r="C2" s="8" t="s">
        <v>1</v>
      </c>
      <c r="D2" s="8" t="s">
        <v>2</v>
      </c>
      <c r="E2" s="259" t="s">
        <v>166</v>
      </c>
      <c r="F2" s="260"/>
      <c r="G2" s="260"/>
      <c r="H2" s="260"/>
      <c r="I2" s="260"/>
      <c r="J2" s="260"/>
      <c r="K2" s="260"/>
      <c r="L2" s="260"/>
      <c r="M2" s="260"/>
      <c r="N2" s="260"/>
      <c r="O2" s="260"/>
      <c r="P2" s="260"/>
      <c r="Q2" s="260"/>
      <c r="R2" s="260"/>
      <c r="S2" s="260"/>
      <c r="T2" s="260"/>
      <c r="U2" s="260"/>
      <c r="V2" s="260"/>
      <c r="W2" s="260"/>
      <c r="X2" s="260"/>
      <c r="Y2" s="260"/>
      <c r="Z2" s="260"/>
      <c r="AA2" s="260"/>
      <c r="AB2" s="260"/>
      <c r="AC2" s="260"/>
      <c r="AD2" s="260"/>
      <c r="AE2" s="261"/>
    </row>
    <row r="3" spans="2:31" ht="38.25">
      <c r="B3" s="248"/>
      <c r="C3" s="8" t="s">
        <v>3</v>
      </c>
      <c r="D3" s="8" t="s">
        <v>4</v>
      </c>
      <c r="E3" s="30"/>
      <c r="F3" s="233"/>
      <c r="G3" s="30"/>
      <c r="H3" s="262" t="s">
        <v>160</v>
      </c>
      <c r="I3" s="263"/>
      <c r="J3" s="263"/>
      <c r="K3" s="264"/>
      <c r="L3" s="265" t="s">
        <v>41</v>
      </c>
      <c r="M3" s="266"/>
      <c r="N3" s="266"/>
      <c r="O3" s="267"/>
      <c r="P3" s="268" t="s">
        <v>161</v>
      </c>
      <c r="Q3" s="269"/>
      <c r="R3" s="269"/>
      <c r="S3" s="270"/>
      <c r="T3" s="271" t="s">
        <v>162</v>
      </c>
      <c r="U3" s="272"/>
      <c r="V3" s="272"/>
      <c r="W3" s="273"/>
      <c r="X3" s="274" t="s">
        <v>40</v>
      </c>
      <c r="Y3" s="275"/>
      <c r="Z3" s="275"/>
      <c r="AA3" s="276"/>
      <c r="AB3" s="277" t="s">
        <v>41</v>
      </c>
      <c r="AC3" s="278"/>
      <c r="AD3" s="278"/>
      <c r="AE3" s="279"/>
    </row>
    <row r="4" spans="2:31" ht="63.75">
      <c r="B4" s="9" t="s">
        <v>5</v>
      </c>
      <c r="C4" s="217" t="s">
        <v>7</v>
      </c>
      <c r="D4" s="9" t="s">
        <v>8</v>
      </c>
      <c r="E4" s="9" t="s">
        <v>205</v>
      </c>
      <c r="F4" s="216" t="s">
        <v>204</v>
      </c>
      <c r="G4" s="9" t="s">
        <v>206</v>
      </c>
      <c r="H4" s="10" t="s">
        <v>167</v>
      </c>
      <c r="I4" s="10" t="s">
        <v>168</v>
      </c>
      <c r="J4" s="10" t="s">
        <v>90</v>
      </c>
      <c r="K4" s="215" t="s">
        <v>169</v>
      </c>
      <c r="L4" s="15" t="s">
        <v>167</v>
      </c>
      <c r="M4" s="15" t="s">
        <v>168</v>
      </c>
      <c r="N4" s="15" t="s">
        <v>90</v>
      </c>
      <c r="O4" s="193" t="s">
        <v>169</v>
      </c>
      <c r="P4" s="16" t="s">
        <v>167</v>
      </c>
      <c r="Q4" s="16" t="s">
        <v>168</v>
      </c>
      <c r="R4" s="16" t="s">
        <v>90</v>
      </c>
      <c r="S4" s="211" t="s">
        <v>169</v>
      </c>
      <c r="T4" s="25" t="s">
        <v>167</v>
      </c>
      <c r="U4" s="25" t="s">
        <v>168</v>
      </c>
      <c r="V4" s="25" t="s">
        <v>90</v>
      </c>
      <c r="W4" s="209" t="s">
        <v>169</v>
      </c>
      <c r="X4" s="26" t="s">
        <v>167</v>
      </c>
      <c r="Y4" s="26" t="s">
        <v>168</v>
      </c>
      <c r="Z4" s="26" t="s">
        <v>90</v>
      </c>
      <c r="AA4" s="207" t="s">
        <v>169</v>
      </c>
      <c r="AB4" s="28" t="s">
        <v>167</v>
      </c>
      <c r="AC4" s="28" t="s">
        <v>168</v>
      </c>
      <c r="AD4" s="28" t="s">
        <v>90</v>
      </c>
      <c r="AE4" s="205" t="s">
        <v>169</v>
      </c>
    </row>
    <row r="5" spans="2:31" ht="51">
      <c r="B5" s="11">
        <v>1</v>
      </c>
      <c r="C5" s="218" t="s">
        <v>21</v>
      </c>
      <c r="D5" s="11" t="s">
        <v>11</v>
      </c>
      <c r="E5" s="17">
        <v>6</v>
      </c>
      <c r="F5" s="244">
        <v>31410</v>
      </c>
      <c r="G5" s="17">
        <v>1</v>
      </c>
      <c r="H5" s="17"/>
      <c r="I5" s="17"/>
      <c r="J5" s="17">
        <v>0</v>
      </c>
      <c r="K5" s="245">
        <v>0</v>
      </c>
      <c r="L5" s="18"/>
      <c r="M5" s="18">
        <v>0</v>
      </c>
      <c r="N5" s="18">
        <v>0</v>
      </c>
      <c r="O5" s="213">
        <v>0</v>
      </c>
      <c r="P5" s="11"/>
      <c r="Q5" s="11">
        <v>0</v>
      </c>
      <c r="R5" s="11">
        <v>0</v>
      </c>
      <c r="S5" s="212">
        <v>0</v>
      </c>
      <c r="T5" s="11"/>
      <c r="U5" s="11">
        <v>0</v>
      </c>
      <c r="V5" s="11">
        <v>0</v>
      </c>
      <c r="W5" s="210">
        <v>0</v>
      </c>
      <c r="X5" s="11">
        <v>6</v>
      </c>
      <c r="Y5" s="11">
        <v>1</v>
      </c>
      <c r="Z5" s="11">
        <v>5</v>
      </c>
      <c r="AA5" s="208">
        <v>31410</v>
      </c>
      <c r="AB5" s="18"/>
      <c r="AC5" s="11">
        <v>0</v>
      </c>
      <c r="AD5" s="11">
        <v>0</v>
      </c>
      <c r="AE5" s="206">
        <v>0</v>
      </c>
    </row>
    <row r="6" spans="2:31" ht="38.25">
      <c r="B6" s="11">
        <v>2</v>
      </c>
      <c r="C6" s="218" t="s">
        <v>22</v>
      </c>
      <c r="D6" s="11" t="s">
        <v>11</v>
      </c>
      <c r="E6" s="17">
        <v>4</v>
      </c>
      <c r="F6" s="244">
        <v>112783</v>
      </c>
      <c r="G6" s="17">
        <v>1</v>
      </c>
      <c r="H6" s="17"/>
      <c r="I6" s="17"/>
      <c r="J6" s="17">
        <v>0</v>
      </c>
      <c r="K6" s="245">
        <v>0</v>
      </c>
      <c r="L6" s="18"/>
      <c r="M6" s="18">
        <v>0</v>
      </c>
      <c r="N6" s="18">
        <v>0</v>
      </c>
      <c r="O6" s="213">
        <v>0</v>
      </c>
      <c r="P6" s="20">
        <v>4</v>
      </c>
      <c r="Q6" s="11">
        <v>1</v>
      </c>
      <c r="R6" s="11">
        <v>3</v>
      </c>
      <c r="S6" s="212">
        <v>112783</v>
      </c>
      <c r="T6" s="20"/>
      <c r="U6" s="11">
        <v>0</v>
      </c>
      <c r="V6" s="11">
        <v>0</v>
      </c>
      <c r="W6" s="210">
        <v>0</v>
      </c>
      <c r="X6" s="11"/>
      <c r="Y6" s="11">
        <v>0</v>
      </c>
      <c r="Z6" s="11">
        <v>0</v>
      </c>
      <c r="AA6" s="208">
        <v>0</v>
      </c>
      <c r="AB6" s="18"/>
      <c r="AC6" s="11">
        <v>0</v>
      </c>
      <c r="AD6" s="11">
        <v>0</v>
      </c>
      <c r="AE6" s="206">
        <v>0</v>
      </c>
    </row>
    <row r="7" spans="2:31" ht="25.5">
      <c r="B7" s="11">
        <v>3</v>
      </c>
      <c r="C7" s="218" t="s">
        <v>9</v>
      </c>
      <c r="D7" s="11" t="s">
        <v>11</v>
      </c>
      <c r="E7" s="17">
        <v>7</v>
      </c>
      <c r="F7" s="244">
        <v>100724</v>
      </c>
      <c r="G7" s="17">
        <v>4</v>
      </c>
      <c r="H7" s="17"/>
      <c r="I7" s="17"/>
      <c r="J7" s="17">
        <v>0</v>
      </c>
      <c r="K7" s="245">
        <v>0</v>
      </c>
      <c r="L7" s="21">
        <v>1</v>
      </c>
      <c r="M7" s="18">
        <v>1</v>
      </c>
      <c r="N7" s="18">
        <v>0</v>
      </c>
      <c r="O7" s="213">
        <v>100724</v>
      </c>
      <c r="P7" s="20"/>
      <c r="Q7" s="11">
        <v>0</v>
      </c>
      <c r="R7" s="11">
        <v>0</v>
      </c>
      <c r="S7" s="212">
        <v>0</v>
      </c>
      <c r="T7" s="20">
        <v>2</v>
      </c>
      <c r="U7" s="11">
        <v>1</v>
      </c>
      <c r="V7" s="11">
        <v>1</v>
      </c>
      <c r="W7" s="210">
        <v>100724</v>
      </c>
      <c r="X7" s="11">
        <v>3</v>
      </c>
      <c r="Y7" s="11">
        <v>1</v>
      </c>
      <c r="Z7" s="11">
        <v>2</v>
      </c>
      <c r="AA7" s="208">
        <v>100724</v>
      </c>
      <c r="AB7" s="21">
        <v>1</v>
      </c>
      <c r="AC7" s="11">
        <v>1</v>
      </c>
      <c r="AD7" s="11">
        <v>0</v>
      </c>
      <c r="AE7" s="206">
        <v>100724</v>
      </c>
    </row>
    <row r="8" spans="2:31" ht="229.5">
      <c r="B8" s="11">
        <v>4</v>
      </c>
      <c r="C8" s="218" t="s">
        <v>10</v>
      </c>
      <c r="D8" s="11" t="s">
        <v>11</v>
      </c>
      <c r="E8" s="17">
        <v>8</v>
      </c>
      <c r="F8" s="244">
        <v>156546</v>
      </c>
      <c r="G8" s="17">
        <v>2</v>
      </c>
      <c r="H8" s="17">
        <v>2</v>
      </c>
      <c r="I8" s="17">
        <v>1</v>
      </c>
      <c r="J8" s="17">
        <v>1</v>
      </c>
      <c r="K8" s="245">
        <v>156546</v>
      </c>
      <c r="L8" s="21">
        <v>3</v>
      </c>
      <c r="M8" s="18">
        <v>1</v>
      </c>
      <c r="N8" s="18">
        <v>2</v>
      </c>
      <c r="O8" s="213">
        <v>156546</v>
      </c>
      <c r="P8" s="20"/>
      <c r="Q8" s="11">
        <v>0</v>
      </c>
      <c r="R8" s="11">
        <v>0</v>
      </c>
      <c r="S8" s="212">
        <v>0</v>
      </c>
      <c r="T8" s="20"/>
      <c r="U8" s="11">
        <v>0</v>
      </c>
      <c r="V8" s="11">
        <v>0</v>
      </c>
      <c r="W8" s="210">
        <v>0</v>
      </c>
      <c r="X8" s="11"/>
      <c r="Y8" s="11">
        <v>0</v>
      </c>
      <c r="Z8" s="11">
        <v>0</v>
      </c>
      <c r="AA8" s="208">
        <v>0</v>
      </c>
      <c r="AB8" s="21">
        <v>3</v>
      </c>
      <c r="AC8" s="11">
        <v>0</v>
      </c>
      <c r="AD8" s="11">
        <v>3</v>
      </c>
      <c r="AE8" s="206">
        <v>0</v>
      </c>
    </row>
    <row r="9" spans="2:31" ht="89.25">
      <c r="B9" s="11">
        <v>5</v>
      </c>
      <c r="C9" s="218" t="s">
        <v>12</v>
      </c>
      <c r="D9" s="11" t="s">
        <v>11</v>
      </c>
      <c r="E9" s="17">
        <v>6</v>
      </c>
      <c r="F9" s="244">
        <v>249502</v>
      </c>
      <c r="G9" s="17">
        <v>3</v>
      </c>
      <c r="H9" s="17">
        <v>2</v>
      </c>
      <c r="I9" s="17">
        <v>1</v>
      </c>
      <c r="J9" s="17">
        <v>1</v>
      </c>
      <c r="K9" s="245">
        <v>249502</v>
      </c>
      <c r="L9" s="21"/>
      <c r="M9" s="18">
        <v>0</v>
      </c>
      <c r="N9" s="18">
        <v>0</v>
      </c>
      <c r="O9" s="213">
        <v>0</v>
      </c>
      <c r="P9" s="20">
        <v>2</v>
      </c>
      <c r="Q9" s="11">
        <v>1</v>
      </c>
      <c r="R9" s="11">
        <v>1</v>
      </c>
      <c r="S9" s="212">
        <v>249502</v>
      </c>
      <c r="T9" s="20"/>
      <c r="U9" s="11">
        <v>0</v>
      </c>
      <c r="V9" s="11">
        <v>0</v>
      </c>
      <c r="W9" s="210">
        <v>0</v>
      </c>
      <c r="X9" s="11">
        <v>2</v>
      </c>
      <c r="Y9" s="11">
        <v>1</v>
      </c>
      <c r="Z9" s="11">
        <v>1</v>
      </c>
      <c r="AA9" s="208">
        <v>249502</v>
      </c>
      <c r="AB9" s="21"/>
      <c r="AC9" s="11">
        <v>0</v>
      </c>
      <c r="AD9" s="11">
        <v>0</v>
      </c>
      <c r="AE9" s="206">
        <v>0</v>
      </c>
    </row>
    <row r="10" spans="2:31" ht="63.75">
      <c r="B10" s="11">
        <v>6</v>
      </c>
      <c r="C10" s="218" t="s">
        <v>13</v>
      </c>
      <c r="D10" s="11" t="s">
        <v>11</v>
      </c>
      <c r="E10" s="17">
        <v>2</v>
      </c>
      <c r="F10" s="244">
        <v>51737</v>
      </c>
      <c r="G10" s="17">
        <v>2</v>
      </c>
      <c r="H10" s="17"/>
      <c r="I10" s="17">
        <v>0</v>
      </c>
      <c r="J10" s="17">
        <v>0</v>
      </c>
      <c r="K10" s="245">
        <v>0</v>
      </c>
      <c r="L10" s="18">
        <v>1</v>
      </c>
      <c r="M10" s="18">
        <v>1</v>
      </c>
      <c r="N10" s="18">
        <v>0</v>
      </c>
      <c r="O10" s="213">
        <v>51737</v>
      </c>
      <c r="P10" s="20"/>
      <c r="Q10" s="11">
        <v>0</v>
      </c>
      <c r="R10" s="11">
        <v>0</v>
      </c>
      <c r="S10" s="212">
        <v>0</v>
      </c>
      <c r="T10" s="20"/>
      <c r="U10" s="11">
        <v>0</v>
      </c>
      <c r="V10" s="11">
        <v>0</v>
      </c>
      <c r="W10" s="210">
        <v>0</v>
      </c>
      <c r="X10" s="11"/>
      <c r="Y10" s="11">
        <v>0</v>
      </c>
      <c r="Z10" s="11">
        <v>0</v>
      </c>
      <c r="AA10" s="208">
        <v>0</v>
      </c>
      <c r="AB10" s="18">
        <v>1</v>
      </c>
      <c r="AC10" s="11">
        <v>1</v>
      </c>
      <c r="AD10" s="11">
        <v>0</v>
      </c>
      <c r="AE10" s="206">
        <v>51737</v>
      </c>
    </row>
    <row r="11" spans="2:31" ht="114.75">
      <c r="B11" s="11">
        <v>7</v>
      </c>
      <c r="C11" s="218" t="s">
        <v>201</v>
      </c>
      <c r="D11" s="11" t="s">
        <v>11</v>
      </c>
      <c r="E11" s="17">
        <v>7</v>
      </c>
      <c r="F11" s="244">
        <v>63884</v>
      </c>
      <c r="G11" s="17">
        <v>3</v>
      </c>
      <c r="H11" s="17"/>
      <c r="I11" s="17">
        <v>0</v>
      </c>
      <c r="J11" s="17">
        <v>0</v>
      </c>
      <c r="K11" s="245">
        <v>0</v>
      </c>
      <c r="L11" s="21">
        <v>1</v>
      </c>
      <c r="M11" s="18">
        <v>1</v>
      </c>
      <c r="N11" s="18">
        <v>0</v>
      </c>
      <c r="O11" s="213">
        <v>63884</v>
      </c>
      <c r="P11" s="20"/>
      <c r="Q11" s="11">
        <v>0</v>
      </c>
      <c r="R11" s="11">
        <v>0</v>
      </c>
      <c r="S11" s="212">
        <v>0</v>
      </c>
      <c r="T11" s="20"/>
      <c r="U11" s="11">
        <v>0</v>
      </c>
      <c r="V11" s="11">
        <v>0</v>
      </c>
      <c r="W11" s="210">
        <v>0</v>
      </c>
      <c r="X11" s="11">
        <v>5</v>
      </c>
      <c r="Y11" s="11">
        <v>1</v>
      </c>
      <c r="Z11" s="11">
        <v>4</v>
      </c>
      <c r="AA11" s="208">
        <v>63884</v>
      </c>
      <c r="AB11" s="21">
        <v>1</v>
      </c>
      <c r="AC11" s="11">
        <v>1</v>
      </c>
      <c r="AD11" s="11">
        <v>0</v>
      </c>
      <c r="AE11" s="206">
        <v>63884</v>
      </c>
    </row>
    <row r="12" spans="2:31" ht="153">
      <c r="B12" s="11">
        <v>8</v>
      </c>
      <c r="C12" s="218" t="s">
        <v>202</v>
      </c>
      <c r="D12" s="11" t="s">
        <v>16</v>
      </c>
      <c r="E12" s="17">
        <v>22</v>
      </c>
      <c r="F12" s="244">
        <v>40703</v>
      </c>
      <c r="G12" s="17">
        <v>5</v>
      </c>
      <c r="H12" s="17"/>
      <c r="I12" s="17">
        <v>0</v>
      </c>
      <c r="J12" s="17">
        <v>0</v>
      </c>
      <c r="K12" s="245">
        <v>0</v>
      </c>
      <c r="L12" s="21">
        <v>2</v>
      </c>
      <c r="M12" s="18">
        <v>1</v>
      </c>
      <c r="N12" s="18">
        <v>1</v>
      </c>
      <c r="O12" s="214">
        <v>40703</v>
      </c>
      <c r="P12" s="20">
        <v>4</v>
      </c>
      <c r="Q12" s="11">
        <v>1</v>
      </c>
      <c r="R12" s="11">
        <v>3</v>
      </c>
      <c r="S12" s="212">
        <v>40703</v>
      </c>
      <c r="T12" s="20"/>
      <c r="U12" s="11">
        <v>0</v>
      </c>
      <c r="V12" s="11">
        <v>0</v>
      </c>
      <c r="W12" s="210">
        <v>0</v>
      </c>
      <c r="X12" s="11">
        <v>14</v>
      </c>
      <c r="Y12" s="11">
        <v>1</v>
      </c>
      <c r="Z12" s="11">
        <v>13</v>
      </c>
      <c r="AA12" s="208">
        <v>40703</v>
      </c>
      <c r="AB12" s="21">
        <v>2</v>
      </c>
      <c r="AC12" s="11">
        <v>2</v>
      </c>
      <c r="AD12" s="11">
        <v>0</v>
      </c>
      <c r="AE12" s="206">
        <v>81406</v>
      </c>
    </row>
    <row r="13" spans="2:31" ht="153">
      <c r="B13" s="11">
        <v>9</v>
      </c>
      <c r="C13" s="218" t="s">
        <v>17</v>
      </c>
      <c r="D13" s="11" t="s">
        <v>18</v>
      </c>
      <c r="E13" s="17">
        <v>10</v>
      </c>
      <c r="F13" s="244">
        <v>27218</v>
      </c>
      <c r="G13" s="17">
        <v>1</v>
      </c>
      <c r="H13" s="17">
        <v>10</v>
      </c>
      <c r="I13" s="17">
        <v>1</v>
      </c>
      <c r="J13" s="17">
        <v>9</v>
      </c>
      <c r="K13" s="245">
        <v>27218</v>
      </c>
      <c r="L13" s="21"/>
      <c r="M13" s="18">
        <v>0</v>
      </c>
      <c r="N13" s="18">
        <v>0</v>
      </c>
      <c r="O13" s="213">
        <v>0</v>
      </c>
      <c r="P13" s="11"/>
      <c r="Q13" s="11">
        <v>0</v>
      </c>
      <c r="R13" s="11">
        <v>0</v>
      </c>
      <c r="S13" s="212">
        <v>0</v>
      </c>
      <c r="T13" s="20"/>
      <c r="U13" s="11">
        <v>0</v>
      </c>
      <c r="V13" s="11">
        <v>0</v>
      </c>
      <c r="W13" s="210">
        <v>0</v>
      </c>
      <c r="X13" s="11"/>
      <c r="Y13" s="11">
        <v>0</v>
      </c>
      <c r="Z13" s="11">
        <v>0</v>
      </c>
      <c r="AA13" s="208">
        <v>0</v>
      </c>
      <c r="AB13" s="21"/>
      <c r="AC13" s="11">
        <v>0</v>
      </c>
      <c r="AD13" s="11">
        <v>0</v>
      </c>
      <c r="AE13" s="206">
        <v>0</v>
      </c>
    </row>
    <row r="14" spans="2:31" ht="102">
      <c r="B14" s="11">
        <v>10</v>
      </c>
      <c r="C14" s="218" t="s">
        <v>203</v>
      </c>
      <c r="D14" s="11" t="s">
        <v>16</v>
      </c>
      <c r="E14" s="17">
        <v>5</v>
      </c>
      <c r="F14" s="244">
        <v>80953</v>
      </c>
      <c r="G14" s="17">
        <v>1</v>
      </c>
      <c r="H14" s="17"/>
      <c r="I14" s="17">
        <v>0</v>
      </c>
      <c r="J14" s="17">
        <v>0</v>
      </c>
      <c r="K14" s="245">
        <v>0</v>
      </c>
      <c r="L14" s="21"/>
      <c r="M14" s="18">
        <v>0</v>
      </c>
      <c r="N14" s="18">
        <v>0</v>
      </c>
      <c r="O14" s="213">
        <v>0</v>
      </c>
      <c r="P14" s="11"/>
      <c r="Q14" s="11">
        <v>0</v>
      </c>
      <c r="R14" s="11">
        <v>0</v>
      </c>
      <c r="S14" s="212">
        <v>0</v>
      </c>
      <c r="T14" s="20"/>
      <c r="U14" s="11">
        <v>0</v>
      </c>
      <c r="V14" s="11">
        <v>0</v>
      </c>
      <c r="W14" s="210">
        <v>0</v>
      </c>
      <c r="X14" s="11">
        <v>5</v>
      </c>
      <c r="Y14" s="11">
        <v>1</v>
      </c>
      <c r="Z14" s="11">
        <v>4</v>
      </c>
      <c r="AA14" s="208">
        <v>80953</v>
      </c>
      <c r="AB14" s="21"/>
      <c r="AC14" s="11">
        <v>0</v>
      </c>
      <c r="AD14" s="11">
        <v>0</v>
      </c>
      <c r="AE14" s="206">
        <v>0</v>
      </c>
    </row>
    <row r="15" spans="2:31" ht="38.25">
      <c r="B15" s="11">
        <v>11</v>
      </c>
      <c r="C15" s="218" t="s">
        <v>25</v>
      </c>
      <c r="D15" s="11" t="s">
        <v>16</v>
      </c>
      <c r="E15" s="17">
        <v>11</v>
      </c>
      <c r="F15" s="244">
        <v>165519</v>
      </c>
      <c r="G15" s="17">
        <v>3</v>
      </c>
      <c r="H15" s="17"/>
      <c r="I15" s="17">
        <v>0</v>
      </c>
      <c r="J15" s="17">
        <v>0</v>
      </c>
      <c r="K15" s="245">
        <v>0</v>
      </c>
      <c r="L15" s="21">
        <v>3</v>
      </c>
      <c r="M15" s="18">
        <v>0</v>
      </c>
      <c r="N15" s="18">
        <v>3</v>
      </c>
      <c r="O15" s="213">
        <v>0</v>
      </c>
      <c r="P15" s="20"/>
      <c r="Q15" s="11">
        <v>0</v>
      </c>
      <c r="R15" s="11">
        <v>0</v>
      </c>
      <c r="S15" s="212">
        <v>0</v>
      </c>
      <c r="T15" s="20">
        <v>2</v>
      </c>
      <c r="U15" s="11">
        <v>1</v>
      </c>
      <c r="V15" s="11">
        <v>1</v>
      </c>
      <c r="W15" s="210">
        <v>165519</v>
      </c>
      <c r="X15" s="21">
        <v>3</v>
      </c>
      <c r="Y15" s="11">
        <v>1</v>
      </c>
      <c r="Z15" s="11">
        <v>2</v>
      </c>
      <c r="AA15" s="208">
        <v>165519</v>
      </c>
      <c r="AB15" s="21">
        <v>3</v>
      </c>
      <c r="AC15" s="11">
        <v>1</v>
      </c>
      <c r="AD15" s="11">
        <v>2</v>
      </c>
      <c r="AE15" s="206">
        <v>165519</v>
      </c>
    </row>
    <row r="16" spans="2:31" ht="38.25">
      <c r="B16" s="11">
        <v>12</v>
      </c>
      <c r="C16" s="218" t="s">
        <v>26</v>
      </c>
      <c r="D16" s="11" t="s">
        <v>16</v>
      </c>
      <c r="E16" s="17">
        <v>6</v>
      </c>
      <c r="F16" s="244">
        <v>16489</v>
      </c>
      <c r="G16" s="17">
        <v>5</v>
      </c>
      <c r="H16" s="17"/>
      <c r="I16" s="17">
        <v>0</v>
      </c>
      <c r="J16" s="17">
        <v>0</v>
      </c>
      <c r="K16" s="245">
        <v>0</v>
      </c>
      <c r="L16" s="21"/>
      <c r="M16" s="18">
        <v>0</v>
      </c>
      <c r="N16" s="18">
        <v>0</v>
      </c>
      <c r="O16" s="213">
        <v>0</v>
      </c>
      <c r="P16" s="20">
        <v>4</v>
      </c>
      <c r="Q16" s="11">
        <v>3</v>
      </c>
      <c r="R16" s="11">
        <v>1</v>
      </c>
      <c r="S16" s="212">
        <v>49467</v>
      </c>
      <c r="T16" s="20"/>
      <c r="U16" s="11">
        <v>0</v>
      </c>
      <c r="V16" s="11">
        <v>0</v>
      </c>
      <c r="W16" s="210">
        <v>0</v>
      </c>
      <c r="X16" s="21">
        <v>2</v>
      </c>
      <c r="Y16" s="11">
        <v>2</v>
      </c>
      <c r="Z16" s="11">
        <v>0</v>
      </c>
      <c r="AA16" s="208">
        <v>32978</v>
      </c>
      <c r="AB16" s="21"/>
      <c r="AC16" s="11">
        <v>0</v>
      </c>
      <c r="AD16" s="11">
        <v>0</v>
      </c>
      <c r="AE16" s="206">
        <v>0</v>
      </c>
    </row>
    <row r="17" spans="2:32" ht="51">
      <c r="B17" s="11">
        <v>13</v>
      </c>
      <c r="C17" s="218" t="s">
        <v>27</v>
      </c>
      <c r="D17" s="11" t="s">
        <v>18</v>
      </c>
      <c r="E17" s="17">
        <v>4</v>
      </c>
      <c r="F17" s="244">
        <v>31164</v>
      </c>
      <c r="G17" s="17">
        <v>4</v>
      </c>
      <c r="H17" s="17"/>
      <c r="I17" s="17">
        <v>0</v>
      </c>
      <c r="J17" s="17">
        <v>0</v>
      </c>
      <c r="K17" s="245">
        <v>0</v>
      </c>
      <c r="L17" s="18"/>
      <c r="M17" s="18">
        <v>0</v>
      </c>
      <c r="N17" s="18">
        <v>0</v>
      </c>
      <c r="O17" s="213">
        <v>0</v>
      </c>
      <c r="P17" s="20"/>
      <c r="Q17" s="11">
        <v>0</v>
      </c>
      <c r="R17" s="11">
        <v>0</v>
      </c>
      <c r="S17" s="212">
        <v>0</v>
      </c>
      <c r="T17" s="20"/>
      <c r="U17" s="11">
        <v>0</v>
      </c>
      <c r="V17" s="11">
        <v>0</v>
      </c>
      <c r="W17" s="210">
        <v>0</v>
      </c>
      <c r="X17" s="11">
        <v>4</v>
      </c>
      <c r="Y17" s="11">
        <v>4</v>
      </c>
      <c r="Z17" s="11">
        <v>0</v>
      </c>
      <c r="AA17" s="208">
        <v>124656</v>
      </c>
      <c r="AB17" s="18"/>
      <c r="AC17" s="11">
        <v>0</v>
      </c>
      <c r="AD17" s="11">
        <v>0</v>
      </c>
      <c r="AE17" s="206">
        <v>0</v>
      </c>
    </row>
    <row r="18" spans="2:32" ht="25.5">
      <c r="B18" s="11">
        <v>14</v>
      </c>
      <c r="C18" s="218" t="s">
        <v>20</v>
      </c>
      <c r="D18" s="11" t="s">
        <v>16</v>
      </c>
      <c r="E18" s="17">
        <v>31</v>
      </c>
      <c r="F18" s="244">
        <v>12081</v>
      </c>
      <c r="G18" s="17">
        <v>7</v>
      </c>
      <c r="H18" s="17">
        <v>20</v>
      </c>
      <c r="I18" s="17">
        <v>2</v>
      </c>
      <c r="J18" s="17">
        <v>18</v>
      </c>
      <c r="K18" s="245">
        <v>24162</v>
      </c>
      <c r="L18" s="18"/>
      <c r="M18" s="18">
        <v>0</v>
      </c>
      <c r="N18" s="18">
        <v>0</v>
      </c>
      <c r="O18" s="213">
        <v>0</v>
      </c>
      <c r="P18" s="20"/>
      <c r="Q18" s="11">
        <v>0</v>
      </c>
      <c r="R18" s="11">
        <v>0</v>
      </c>
      <c r="S18" s="212">
        <v>0</v>
      </c>
      <c r="T18" s="20">
        <v>5</v>
      </c>
      <c r="U18" s="11">
        <v>1</v>
      </c>
      <c r="V18" s="11">
        <v>4</v>
      </c>
      <c r="W18" s="210">
        <v>12081</v>
      </c>
      <c r="X18" s="17">
        <v>6</v>
      </c>
      <c r="Y18" s="11">
        <v>4</v>
      </c>
      <c r="Z18" s="11">
        <v>2</v>
      </c>
      <c r="AA18" s="208">
        <v>48324</v>
      </c>
      <c r="AB18" s="18"/>
      <c r="AC18" s="11">
        <v>0</v>
      </c>
      <c r="AD18" s="11">
        <v>0</v>
      </c>
      <c r="AE18" s="206">
        <v>0</v>
      </c>
    </row>
    <row r="19" spans="2:32" ht="25.5">
      <c r="B19" s="11">
        <v>15</v>
      </c>
      <c r="C19" s="218" t="s">
        <v>28</v>
      </c>
      <c r="D19" s="11" t="s">
        <v>11</v>
      </c>
      <c r="E19" s="17">
        <v>2</v>
      </c>
      <c r="F19" s="244">
        <v>43278</v>
      </c>
      <c r="G19" s="17">
        <v>1</v>
      </c>
      <c r="H19" s="17"/>
      <c r="I19" s="17">
        <v>0</v>
      </c>
      <c r="J19" s="17">
        <v>0</v>
      </c>
      <c r="K19" s="245">
        <v>0</v>
      </c>
      <c r="L19" s="18"/>
      <c r="M19" s="18">
        <v>0</v>
      </c>
      <c r="N19" s="18">
        <v>0</v>
      </c>
      <c r="O19" s="213">
        <v>0</v>
      </c>
      <c r="P19" s="20"/>
      <c r="Q19" s="11">
        <v>0</v>
      </c>
      <c r="R19" s="11">
        <v>0</v>
      </c>
      <c r="S19" s="212">
        <v>0</v>
      </c>
      <c r="T19" s="20">
        <v>2</v>
      </c>
      <c r="U19" s="11">
        <v>1</v>
      </c>
      <c r="V19" s="11">
        <v>1</v>
      </c>
      <c r="W19" s="210">
        <v>43278</v>
      </c>
      <c r="X19" s="17"/>
      <c r="Y19" s="11">
        <v>0</v>
      </c>
      <c r="Z19" s="11">
        <v>0</v>
      </c>
      <c r="AA19" s="208">
        <v>0</v>
      </c>
      <c r="AB19" s="18"/>
      <c r="AC19" s="11">
        <v>0</v>
      </c>
      <c r="AD19" s="11">
        <v>0</v>
      </c>
      <c r="AE19" s="206">
        <v>0</v>
      </c>
    </row>
    <row r="20" spans="2:32" ht="191.25">
      <c r="B20" s="11">
        <v>16</v>
      </c>
      <c r="C20" s="218" t="s">
        <v>29</v>
      </c>
      <c r="D20" s="11" t="s">
        <v>11</v>
      </c>
      <c r="E20" s="17">
        <v>4</v>
      </c>
      <c r="F20" s="244">
        <v>143946</v>
      </c>
      <c r="G20" s="17">
        <v>3</v>
      </c>
      <c r="H20" s="17"/>
      <c r="I20" s="17">
        <v>0</v>
      </c>
      <c r="J20" s="17">
        <v>0</v>
      </c>
      <c r="K20" s="245">
        <v>0</v>
      </c>
      <c r="L20" s="18"/>
      <c r="M20" s="18">
        <v>0</v>
      </c>
      <c r="N20" s="18">
        <v>0</v>
      </c>
      <c r="O20" s="213">
        <v>0</v>
      </c>
      <c r="P20" s="20"/>
      <c r="Q20" s="11">
        <v>0</v>
      </c>
      <c r="R20" s="11">
        <v>0</v>
      </c>
      <c r="S20" s="212">
        <v>0</v>
      </c>
      <c r="T20" s="20">
        <v>2</v>
      </c>
      <c r="U20" s="11">
        <v>1</v>
      </c>
      <c r="V20" s="11">
        <v>1</v>
      </c>
      <c r="W20" s="210">
        <v>143946</v>
      </c>
      <c r="X20" s="17">
        <v>2</v>
      </c>
      <c r="Y20" s="11">
        <v>2</v>
      </c>
      <c r="Z20" s="11">
        <v>0</v>
      </c>
      <c r="AA20" s="208">
        <v>287892</v>
      </c>
      <c r="AB20" s="18"/>
      <c r="AC20" s="11">
        <v>0</v>
      </c>
      <c r="AD20" s="11">
        <v>0</v>
      </c>
      <c r="AE20" s="206">
        <v>0</v>
      </c>
    </row>
    <row r="21" spans="2:32">
      <c r="E21" s="220"/>
      <c r="F21" s="220"/>
      <c r="G21" s="220"/>
      <c r="H21" s="221">
        <v>34</v>
      </c>
      <c r="I21" s="221">
        <v>5</v>
      </c>
      <c r="J21" s="221">
        <v>29</v>
      </c>
      <c r="K21" s="222">
        <v>457428</v>
      </c>
      <c r="L21" s="223">
        <v>11</v>
      </c>
      <c r="M21" s="223">
        <v>5</v>
      </c>
      <c r="N21" s="223">
        <v>6</v>
      </c>
      <c r="O21" s="224">
        <v>413594</v>
      </c>
      <c r="P21" s="225">
        <v>14</v>
      </c>
      <c r="Q21" s="225">
        <v>6</v>
      </c>
      <c r="R21" s="225">
        <v>8</v>
      </c>
      <c r="S21" s="226">
        <v>452455</v>
      </c>
      <c r="T21" s="227">
        <v>13</v>
      </c>
      <c r="U21" s="227">
        <v>5</v>
      </c>
      <c r="V21" s="227">
        <v>8</v>
      </c>
      <c r="W21" s="228">
        <v>465548</v>
      </c>
      <c r="X21" s="229">
        <v>52</v>
      </c>
      <c r="Y21" s="229">
        <v>19</v>
      </c>
      <c r="Z21" s="229">
        <v>33</v>
      </c>
      <c r="AA21" s="230">
        <v>1226545</v>
      </c>
      <c r="AB21" s="231">
        <v>11</v>
      </c>
      <c r="AC21" s="231">
        <v>6</v>
      </c>
      <c r="AD21" s="231">
        <v>5</v>
      </c>
      <c r="AE21" s="232">
        <v>463270</v>
      </c>
      <c r="AF21" s="14">
        <f>K21+O21+S21+W21+AA21+AE21</f>
        <v>3478840</v>
      </c>
    </row>
    <row r="22" spans="2:32">
      <c r="J22" s="247" t="s">
        <v>170</v>
      </c>
      <c r="K22" s="246">
        <v>466111</v>
      </c>
      <c r="N22" s="247" t="s">
        <v>170</v>
      </c>
      <c r="O22" s="246">
        <v>466111</v>
      </c>
      <c r="R22" s="247" t="s">
        <v>170</v>
      </c>
      <c r="S22" s="246">
        <v>466111</v>
      </c>
      <c r="V22" s="247" t="s">
        <v>170</v>
      </c>
      <c r="W22" s="246">
        <v>466111</v>
      </c>
      <c r="Z22" s="247" t="s">
        <v>170</v>
      </c>
      <c r="AA22" s="246">
        <v>1237682</v>
      </c>
      <c r="AD22" s="247" t="s">
        <v>170</v>
      </c>
      <c r="AE22" s="246">
        <v>466111</v>
      </c>
      <c r="AF22" s="14"/>
    </row>
    <row r="23" spans="2:32">
      <c r="J23" s="247" t="s">
        <v>171</v>
      </c>
      <c r="K23" s="194">
        <v>8683</v>
      </c>
      <c r="N23" s="247" t="s">
        <v>171</v>
      </c>
      <c r="O23" s="194">
        <v>52517</v>
      </c>
      <c r="R23" s="247" t="s">
        <v>171</v>
      </c>
      <c r="S23" s="194">
        <v>13656</v>
      </c>
      <c r="V23" s="247" t="s">
        <v>171</v>
      </c>
      <c r="W23" s="194">
        <v>563</v>
      </c>
      <c r="Z23" s="247" t="s">
        <v>171</v>
      </c>
      <c r="AA23" s="194">
        <v>11137</v>
      </c>
      <c r="AD23" s="247" t="s">
        <v>171</v>
      </c>
      <c r="AE23" s="194">
        <v>2841</v>
      </c>
      <c r="AF23" s="14"/>
    </row>
    <row r="26" spans="2:32">
      <c r="H26" s="234" t="s">
        <v>160</v>
      </c>
      <c r="I26" s="234"/>
      <c r="J26" s="234"/>
      <c r="K26" s="235"/>
      <c r="L26" s="41" t="s">
        <v>41</v>
      </c>
      <c r="M26" s="41"/>
      <c r="N26" s="41"/>
      <c r="O26" s="236"/>
      <c r="P26" s="43" t="s">
        <v>161</v>
      </c>
      <c r="Q26" s="43"/>
      <c r="R26" s="43"/>
      <c r="S26" s="237"/>
      <c r="T26" s="238" t="s">
        <v>162</v>
      </c>
      <c r="U26" s="238"/>
      <c r="V26" s="238"/>
      <c r="W26" s="239"/>
      <c r="X26" s="240" t="s">
        <v>40</v>
      </c>
      <c r="Y26" s="240"/>
      <c r="Z26" s="240"/>
      <c r="AA26" s="241"/>
      <c r="AB26" s="242" t="s">
        <v>41</v>
      </c>
      <c r="AC26" s="242"/>
      <c r="AD26" s="242"/>
      <c r="AE26" s="243"/>
    </row>
    <row r="31" spans="2:32">
      <c r="B31" s="7" t="s">
        <v>172</v>
      </c>
    </row>
  </sheetData>
  <protectedRanges>
    <protectedRange sqref="C16" name="DATOS_2_2_1_1_1_3_1_1_1_2"/>
  </protectedRanges>
  <mergeCells count="7">
    <mergeCell ref="E2:AE2"/>
    <mergeCell ref="H3:K3"/>
    <mergeCell ref="L3:O3"/>
    <mergeCell ref="P3:S3"/>
    <mergeCell ref="T3:W3"/>
    <mergeCell ref="X3:AA3"/>
    <mergeCell ref="AB3:AE3"/>
  </mergeCells>
  <conditionalFormatting sqref="C5:C20">
    <cfRule type="duplicateValues" dxfId="1" priority="19"/>
  </conditionalFormatting>
  <conditionalFormatting sqref="AB5:AB20">
    <cfRule type="cellIs" dxfId="0" priority="15" operator="equal">
      <formula>0</formula>
    </cfRule>
  </conditionalFormatting>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H22"/>
  <sheetViews>
    <sheetView topLeftCell="A10" workbookViewId="0">
      <selection activeCell="F14" sqref="F14"/>
    </sheetView>
  </sheetViews>
  <sheetFormatPr baseColWidth="10" defaultColWidth="11.42578125" defaultRowHeight="12.75"/>
  <cols>
    <col min="1" max="1" width="11.42578125" style="86"/>
    <col min="2" max="2" width="21.42578125" style="184" customWidth="1"/>
    <col min="3" max="3" width="10" style="185" customWidth="1"/>
    <col min="4" max="4" width="41.7109375" style="186" customWidth="1"/>
    <col min="5" max="5" width="16.85546875" style="185" customWidth="1"/>
    <col min="6" max="6" width="25" style="194" customWidth="1"/>
    <col min="7" max="7" width="19" style="194" customWidth="1"/>
    <col min="8" max="8" width="22.42578125" style="194" customWidth="1"/>
    <col min="9" max="9" width="13.85546875" style="86"/>
    <col min="10" max="16384" width="11.42578125" style="86"/>
  </cols>
  <sheetData>
    <row r="3" spans="2:8">
      <c r="C3" s="186"/>
      <c r="D3" s="185"/>
      <c r="E3" s="187"/>
    </row>
    <row r="4" spans="2:8">
      <c r="D4" s="86"/>
      <c r="E4" s="86"/>
    </row>
    <row r="5" spans="2:8">
      <c r="B5" s="35" t="s">
        <v>31</v>
      </c>
      <c r="C5" s="24"/>
      <c r="D5" s="24"/>
      <c r="E5" s="24"/>
      <c r="F5" s="192"/>
      <c r="G5" s="201"/>
      <c r="H5" s="201"/>
    </row>
    <row r="6" spans="2:8" ht="38.25">
      <c r="B6" s="30" t="s">
        <v>32</v>
      </c>
      <c r="C6" s="31" t="s">
        <v>33</v>
      </c>
      <c r="D6" s="30" t="s">
        <v>34</v>
      </c>
      <c r="E6" s="32" t="s">
        <v>35</v>
      </c>
      <c r="F6" s="199" t="s">
        <v>200</v>
      </c>
      <c r="G6" s="200" t="s">
        <v>199</v>
      </c>
      <c r="H6" s="200" t="s">
        <v>171</v>
      </c>
    </row>
    <row r="7" spans="2:8">
      <c r="B7" s="280" t="s">
        <v>36</v>
      </c>
      <c r="C7" s="283">
        <v>10</v>
      </c>
      <c r="D7" s="286" t="s">
        <v>37</v>
      </c>
      <c r="E7" s="33" t="s">
        <v>38</v>
      </c>
      <c r="F7" s="195">
        <v>466111</v>
      </c>
      <c r="G7" s="198">
        <v>452455</v>
      </c>
      <c r="H7" s="198">
        <f>F7-G7</f>
        <v>13656</v>
      </c>
    </row>
    <row r="8" spans="2:8">
      <c r="B8" s="281"/>
      <c r="C8" s="284"/>
      <c r="D8" s="287"/>
      <c r="E8" s="33" t="s">
        <v>39</v>
      </c>
      <c r="F8" s="195">
        <v>466111</v>
      </c>
      <c r="G8" s="198">
        <v>465548</v>
      </c>
      <c r="H8" s="198">
        <f t="shared" ref="H8:H10" si="0">F8-G8</f>
        <v>563</v>
      </c>
    </row>
    <row r="9" spans="2:8">
      <c r="B9" s="281"/>
      <c r="C9" s="284"/>
      <c r="D9" s="287"/>
      <c r="E9" s="33" t="s">
        <v>40</v>
      </c>
      <c r="F9" s="195">
        <v>1237682</v>
      </c>
      <c r="G9" s="198">
        <v>1226545</v>
      </c>
      <c r="H9" s="198">
        <f t="shared" si="0"/>
        <v>11137</v>
      </c>
    </row>
    <row r="10" spans="2:8">
      <c r="B10" s="282"/>
      <c r="C10" s="285"/>
      <c r="D10" s="288"/>
      <c r="E10" s="33" t="s">
        <v>41</v>
      </c>
      <c r="F10" s="195">
        <v>466111</v>
      </c>
      <c r="G10" s="198">
        <v>463270</v>
      </c>
      <c r="H10" s="198">
        <f t="shared" si="0"/>
        <v>2841</v>
      </c>
    </row>
    <row r="11" spans="2:8" ht="16.5">
      <c r="B11" s="188" t="s">
        <v>42</v>
      </c>
      <c r="C11" s="188"/>
      <c r="D11" s="188"/>
      <c r="E11" s="188"/>
      <c r="F11" s="202">
        <f>SUM(F7:F10)</f>
        <v>2636015</v>
      </c>
      <c r="G11" s="203">
        <f>SUM(G7:G10)</f>
        <v>2607818</v>
      </c>
      <c r="H11" s="203">
        <f>SUM(H7:H10)</f>
        <v>28197</v>
      </c>
    </row>
    <row r="12" spans="2:8" ht="15.75">
      <c r="B12" s="189"/>
      <c r="C12" s="189"/>
      <c r="D12" s="189"/>
      <c r="E12" s="189"/>
      <c r="F12" s="196"/>
    </row>
    <row r="13" spans="2:8">
      <c r="B13" s="29" t="s">
        <v>43</v>
      </c>
      <c r="C13" s="29"/>
      <c r="D13" s="29"/>
      <c r="E13" s="29"/>
      <c r="F13" s="193"/>
      <c r="G13" s="201"/>
      <c r="H13" s="201"/>
    </row>
    <row r="14" spans="2:8" ht="38.25">
      <c r="B14" s="30" t="s">
        <v>32</v>
      </c>
      <c r="C14" s="31" t="s">
        <v>33</v>
      </c>
      <c r="D14" s="30" t="s">
        <v>34</v>
      </c>
      <c r="E14" s="32" t="s">
        <v>35</v>
      </c>
      <c r="F14" s="191" t="s">
        <v>200</v>
      </c>
      <c r="G14" s="200" t="s">
        <v>199</v>
      </c>
      <c r="H14" s="200" t="s">
        <v>171</v>
      </c>
    </row>
    <row r="15" spans="2:8">
      <c r="B15" s="280" t="s">
        <v>36</v>
      </c>
      <c r="C15" s="283">
        <v>10</v>
      </c>
      <c r="D15" s="289" t="s">
        <v>37</v>
      </c>
      <c r="E15" s="33" t="s">
        <v>44</v>
      </c>
      <c r="F15" s="195">
        <v>466111</v>
      </c>
      <c r="G15" s="198">
        <v>457428</v>
      </c>
      <c r="H15" s="198">
        <f t="shared" ref="H15:H16" si="1">F15-G15</f>
        <v>8683</v>
      </c>
    </row>
    <row r="16" spans="2:8">
      <c r="B16" s="282"/>
      <c r="C16" s="285"/>
      <c r="D16" s="290"/>
      <c r="E16" s="33" t="s">
        <v>45</v>
      </c>
      <c r="F16" s="195">
        <v>466111</v>
      </c>
      <c r="G16" s="198">
        <v>413594</v>
      </c>
      <c r="H16" s="198">
        <f t="shared" si="1"/>
        <v>52517</v>
      </c>
    </row>
    <row r="17" spans="2:8" ht="16.5">
      <c r="B17" s="34" t="s">
        <v>46</v>
      </c>
      <c r="C17" s="34"/>
      <c r="D17" s="34"/>
      <c r="E17" s="34"/>
      <c r="F17" s="204">
        <f>SUM(F15:F16)</f>
        <v>932222</v>
      </c>
      <c r="G17" s="203">
        <f>SUM(G15:G16)</f>
        <v>871022</v>
      </c>
      <c r="H17" s="203">
        <f>SUM(H15:H16)</f>
        <v>61200</v>
      </c>
    </row>
    <row r="18" spans="2:8" ht="15.75">
      <c r="B18" s="190"/>
      <c r="C18" s="190"/>
      <c r="D18" s="190"/>
      <c r="E18" s="190"/>
      <c r="F18" s="197"/>
    </row>
    <row r="19" spans="2:8" ht="16.5">
      <c r="B19" s="34" t="s">
        <v>47</v>
      </c>
      <c r="C19" s="34"/>
      <c r="D19" s="34"/>
      <c r="E19" s="34"/>
      <c r="F19" s="204">
        <f>+F11+F17</f>
        <v>3568237</v>
      </c>
      <c r="G19" s="203">
        <f>G11+G17</f>
        <v>3478840</v>
      </c>
      <c r="H19" s="203">
        <f>H11+H17</f>
        <v>89397</v>
      </c>
    </row>
    <row r="20" spans="2:8">
      <c r="C20" s="186"/>
      <c r="D20" s="185"/>
      <c r="E20" s="86"/>
    </row>
    <row r="21" spans="2:8">
      <c r="C21" s="186"/>
      <c r="D21" s="185"/>
      <c r="E21" s="86"/>
    </row>
    <row r="22" spans="2:8">
      <c r="C22" s="186"/>
      <c r="D22" s="185"/>
      <c r="E22" s="86"/>
    </row>
  </sheetData>
  <mergeCells count="6">
    <mergeCell ref="B7:B10"/>
    <mergeCell ref="B15:B16"/>
    <mergeCell ref="C7:C10"/>
    <mergeCell ref="C15:C16"/>
    <mergeCell ref="D7:D10"/>
    <mergeCell ref="D15:D16"/>
  </mergeCells>
  <pageMargins left="0.7" right="0.7" top="0.75" bottom="0.75" header="0.3" footer="0.3"/>
  <pageSetup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P4"/>
  <sheetViews>
    <sheetView workbookViewId="0">
      <selection activeCell="G4" sqref="G4"/>
    </sheetView>
  </sheetViews>
  <sheetFormatPr baseColWidth="10" defaultColWidth="9.140625" defaultRowHeight="9"/>
  <cols>
    <col min="1" max="6" width="9.140625" style="2"/>
    <col min="7" max="8" width="14" style="2"/>
    <col min="9" max="16384" width="9.140625" style="2"/>
  </cols>
  <sheetData>
    <row r="2" spans="3:16" s="1" customFormat="1">
      <c r="C2" s="291" t="s">
        <v>173</v>
      </c>
      <c r="D2" s="291" t="s">
        <v>174</v>
      </c>
      <c r="E2" s="291" t="s">
        <v>175</v>
      </c>
      <c r="F2" s="291"/>
      <c r="G2" s="291" t="s">
        <v>176</v>
      </c>
      <c r="H2" s="291" t="s">
        <v>177</v>
      </c>
      <c r="I2" s="291" t="s">
        <v>178</v>
      </c>
      <c r="J2" s="291" t="s">
        <v>179</v>
      </c>
      <c r="K2" s="291" t="s">
        <v>180</v>
      </c>
      <c r="L2" s="291" t="s">
        <v>181</v>
      </c>
      <c r="M2" s="291" t="s">
        <v>182</v>
      </c>
      <c r="N2" s="291"/>
      <c r="O2" s="291"/>
      <c r="P2" s="291" t="s">
        <v>183</v>
      </c>
    </row>
    <row r="3" spans="3:16" s="1" customFormat="1" ht="45">
      <c r="C3" s="291"/>
      <c r="D3" s="291"/>
      <c r="E3" s="3" t="s">
        <v>184</v>
      </c>
      <c r="F3" s="3" t="s">
        <v>30</v>
      </c>
      <c r="G3" s="291"/>
      <c r="H3" s="291"/>
      <c r="I3" s="291"/>
      <c r="J3" s="291"/>
      <c r="K3" s="291"/>
      <c r="L3" s="291"/>
      <c r="M3" s="3" t="s">
        <v>185</v>
      </c>
      <c r="N3" s="3" t="s">
        <v>186</v>
      </c>
      <c r="O3" s="3" t="s">
        <v>187</v>
      </c>
      <c r="P3" s="291"/>
    </row>
    <row r="4" spans="3:16" ht="324">
      <c r="C4" s="4" t="s">
        <v>188</v>
      </c>
      <c r="D4" s="5" t="s">
        <v>189</v>
      </c>
      <c r="E4" s="4" t="s">
        <v>190</v>
      </c>
      <c r="F4" s="4" t="s">
        <v>191</v>
      </c>
      <c r="G4" s="6">
        <v>1356600</v>
      </c>
      <c r="H4" s="6">
        <v>1356600</v>
      </c>
      <c r="I4" s="5" t="s">
        <v>192</v>
      </c>
      <c r="J4" s="5" t="s">
        <v>193</v>
      </c>
      <c r="K4" s="5" t="s">
        <v>194</v>
      </c>
      <c r="L4" s="4" t="s">
        <v>195</v>
      </c>
      <c r="M4" s="4" t="s">
        <v>196</v>
      </c>
      <c r="N4" s="4" t="s">
        <v>197</v>
      </c>
      <c r="O4" s="4" t="s">
        <v>191</v>
      </c>
      <c r="P4" s="4" t="s">
        <v>198</v>
      </c>
    </row>
  </sheetData>
  <mergeCells count="11">
    <mergeCell ref="P2:P3"/>
    <mergeCell ref="E2:F2"/>
    <mergeCell ref="M2:O2"/>
    <mergeCell ref="C2:C3"/>
    <mergeCell ref="D2:D3"/>
    <mergeCell ref="G2:G3"/>
    <mergeCell ref="H2:H3"/>
    <mergeCell ref="I2:I3"/>
    <mergeCell ref="J2:J3"/>
    <mergeCell ref="K2:K3"/>
    <mergeCell ref="L2:L3"/>
  </mergeCells>
  <pageMargins left="0.75" right="0.75" top="1" bottom="1" header="0.5" footer="0.5"/>
  <pageSetup paperSize="9"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2" master="" otherUserPermission="visible"/>
  <rangeList sheetStid="24" master="" otherUserPermission="visible">
    <arrUserId title="DATOS_2_2_1_1_1_3_1_1_1_2" rangeCreator="" othersAccessPermission="edit"/>
  </rangeList>
  <rangeList sheetStid="5" master="" otherUserPermission="visible"/>
  <rangeList sheetStid="4" master="" otherUserPermission="visible"/>
  <rangeList sheetStid="35" master="" otherUserPermission="visible"/>
  <rangeList sheetStid="10" master="" otherUserPermission="visible"/>
  <rangeList sheetStid="23" master="" otherUserPermission="visible"/>
  <rangeList sheetStid="45" master="" otherUserPermission="visible"/>
  <rangeList sheetStid="17" master="" otherUserPermission="visible"/>
  <rangeList sheetStid="48" master="" otherUserPermission="visible"/>
  <rangeList sheetStid="6" master="" otherUserPermission="visible"/>
  <rangeList sheetStid="50" master="" otherUserPermission="visible"/>
  <rangeList sheetStid="9" master="" otherUserPermission="visible"/>
  <rangeList sheetStid="16" master="" otherUserPermission="visible"/>
  <rangeList sheetStid="31" master="" otherUserPermission="visible">
    <arrUserId title="DATOS_2_2_1_1_1_3_1_1" rangeCreator="" othersAccessPermission="edit"/>
    <arrUserId title="DATOS_2_2_1_1_1_6_1_1" rangeCreator="" othersAccessPermission="edit"/>
    <arrUserId title="DATOS_2_2_1_1_1_7_1" rangeCreator="" othersAccessPermission="edit"/>
    <arrUserId title="DATOS_2_2_1_1_1_5_1_1_1_1" rangeCreator="" othersAccessPermission="edit"/>
    <arrUserId title="DATOS_2_2_1_1_1_5_1_1_1_2" rangeCreator="" othersAccessPermission="edit"/>
    <arrUserId title="DATOS_2_2_1_1_1_3_1_1_1_2" rangeCreator="" othersAccessPermission="edit"/>
    <arrUserId title="DATOS_2_2_1_1_1_5_1_1_1_3" rangeCreator="" othersAccessPermission="edit"/>
    <arrUserId title="DATOS_2_2_1_1_1_3_1_1_1" rangeCreator="" othersAccessPermission="edit"/>
    <arrUserId title="DATOS_2_2_1_1_1_4_1_1" rangeCreator="" othersAccessPermission="edit"/>
    <arrUserId title="DATOS_2_2_1_1_1_5_1_1" rangeCreator="" othersAccessPermission="edit"/>
    <arrUserId title="DATOS_2_2_1_1_1_6_1_1_1" rangeCreator="" othersAccessPermission="edit"/>
    <arrUserId title="DATOS_2_2_1_1_1_7_1_1" rangeCreator="" othersAccessPermission="edit"/>
    <arrUserId title="DATOS_2_2_1_1_1_6_1_1_1_1" rangeCreator="" othersAccessPermission="edit"/>
    <arrUserId title="DATOS_2_2_1_1_1_7_1_1_1" rangeCreator="" othersAccessPermission="edit"/>
    <arrUserId title="DATOS_2_2_1_1_1_4_1_1_1_1" rangeCreator="" othersAccessPermission="edit"/>
    <arrUserId title="DATOS_2_2_1_1_1_7_1_2" rangeCreator="" othersAccessPermission="edit"/>
    <arrUserId title="DATOS_2_2_1_1_1_7_1_2_1" rangeCreator="" othersAccessPermission="edit"/>
    <arrUserId title="DATOS_2_2_1_1_1_7_1_2_2" rangeCreator="" othersAccessPermission="edit"/>
    <arrUserId title="DATOS_2_2_1_1_1_7_1_2_4" rangeCreator="" othersAccessPermission="edit"/>
    <arrUserId title="DATOS_2_2_1_1_1_7_1_2_5" rangeCreator="" othersAccessPermission="edit"/>
    <arrUserId title="DATOS_2_2_1_1_1_7_1_3" rangeCreator="" othersAccessPermission="edit"/>
  </rangeList>
  <rangeList sheetStid="37" master="" otherUserPermission="visible">
    <arrUserId title="DATOS_2_2_1_1_1_6_1_1" rangeCreator="" othersAccessPermission="edit"/>
    <arrUserId title="DATOS_2_2_1_1_1_5_1_1_1_1" rangeCreator="" othersAccessPermission="edit"/>
    <arrUserId title="DATOS_2_2_1_1_1_3_1_1_1_2" rangeCreator="" othersAccessPermission="edit"/>
    <arrUserId title="DATOS_2_2_1_1_1_3_1_1_1" rangeCreator="" othersAccessPermission="edit"/>
    <arrUserId title="DATOS_2_2_1_1_1_5_1_1" rangeCreator="" othersAccessPermission="edit"/>
    <arrUserId title="DATOS_2_2_1_1_1_7_1_1" rangeCreator="" othersAccessPermission="edit"/>
    <arrUserId title="DATOS_2_2_1_1_1_7_1_1_1" rangeCreator="" othersAccessPermission="edit"/>
    <arrUserId title="DATOS_2_2_1_1_1_7_1_2" rangeCreator="" othersAccessPermission="edit"/>
    <arrUserId title="DATOS_2_2_1_1_1_7_1_2_2" rangeCreator="" othersAccessPermission="edit"/>
    <arrUserId title="DATOS_2_2_1_1_1_7_1_2_5" rangeCreator="" othersAccessPermission="edit"/>
    <arrUserId title="DATOS_2_2_1_1_1_3_1_1" rangeCreator="" othersAccessPermission="edit"/>
    <arrUserId title="DATOS_2_2_1_1_1_6_1_1_1" rangeCreator="" othersAccessPermission="edit"/>
    <arrUserId title="DATOS_2_2_1_1_1_7_1" rangeCreator="" othersAccessPermission="edit"/>
    <arrUserId title="DATOS_2_2_1_1_1_5_1_1_1_1_1" rangeCreator="" othersAccessPermission="edit"/>
    <arrUserId title="DATOS_2_2_1_1_1_5_1_1_1_2" rangeCreator="" othersAccessPermission="edit"/>
    <arrUserId title="DATOS_2_2_1_1_1_3_1_1_1_2_1" rangeCreator="" othersAccessPermission="edit"/>
    <arrUserId title="DATOS_2_2_1_1_1_5_1_1_1_3" rangeCreator="" othersAccessPermission="edit"/>
    <arrUserId title="DATOS_2_2_1_1_1_3_1_1_1_1" rangeCreator="" othersAccessPermission="edit"/>
    <arrUserId title="DATOS_2_2_1_1_1_4_1_1" rangeCreator="" othersAccessPermission="edit"/>
    <arrUserId title="DATOS_2_2_1_1_1_5_1_1_1" rangeCreator="" othersAccessPermission="edit"/>
    <arrUserId title="DATOS_2_2_1_1_1_6_1_1_1_1" rangeCreator="" othersAccessPermission="edit"/>
    <arrUserId title="DATOS_2_2_1_1_1_7_1_1_2" rangeCreator="" othersAccessPermission="edit"/>
    <arrUserId title="DATOS_2_2_1_1_1_6_1_1_1_1_1" rangeCreator="" othersAccessPermission="edit"/>
    <arrUserId title="DATOS_2_2_1_1_1_7_1_1_1_1" rangeCreator="" othersAccessPermission="edit"/>
    <arrUserId title="DATOS_2_2_1_1_1_4_1_1_1_1" rangeCreator="" othersAccessPermission="edit"/>
    <arrUserId title="DATOS_2_2_1_1_1_7_1_2_1" rangeCreator="" othersAccessPermission="edit"/>
    <arrUserId title="DATOS_2_2_1_1_1_7_1_2_1_1" rangeCreator="" othersAccessPermission="edit"/>
    <arrUserId title="DATOS_2_2_1_1_1_7_1_2_2_1" rangeCreator="" othersAccessPermission="edit"/>
    <arrUserId title="DATOS_2_2_1_1_1_7_1_2_4" rangeCreator="" othersAccessPermission="edit"/>
    <arrUserId title="DATOS_2_2_1_1_1_7_1_2_5_1" rangeCreator="" othersAccessPermission="edit"/>
    <arrUserId title="DATOS_2_2_1_1_1_7_1_3" rangeCreator="" othersAccessPermission="edit"/>
  </rangeList>
  <rangeList sheetStid="38" master="" otherUserPermission="visible">
    <arrUserId title="DATOS_2_2_1_1_1_3_1_1" rangeCreator="" othersAccessPermission="edit"/>
    <arrUserId title="DATOS_2_2_1_1_1_6_1_1" rangeCreator="" othersAccessPermission="edit"/>
    <arrUserId title="DATOS_2_2_1_1_1_7_1" rangeCreator="" othersAccessPermission="edit"/>
    <arrUserId title="DATOS_2_2_1_1_1_5_1_1_1_1" rangeCreator="" othersAccessPermission="edit"/>
    <arrUserId title="DATOS_2_2_1_1_1_5_1_1_1_2" rangeCreator="" othersAccessPermission="edit"/>
    <arrUserId title="DATOS_2_2_1_1_1_3_1_1_1_2" rangeCreator="" othersAccessPermission="edit"/>
    <arrUserId title="DATOS_2_2_1_1_1_5_1_1_1_3" rangeCreator="" othersAccessPermission="edit"/>
    <arrUserId title="DATOS_2_2_1_1_1_3_1_1_1" rangeCreator="" othersAccessPermission="edit"/>
    <arrUserId title="DATOS_2_2_1_1_1_4_1_1" rangeCreator="" othersAccessPermission="edit"/>
    <arrUserId title="DATOS_2_2_1_1_1_5_1_1" rangeCreator="" othersAccessPermission="edit"/>
    <arrUserId title="DATOS_2_2_1_1_1_6_1_1_1" rangeCreator="" othersAccessPermission="edit"/>
    <arrUserId title="DATOS_2_2_1_1_1_7_1_1" rangeCreator="" othersAccessPermission="edit"/>
    <arrUserId title="DATOS_2_2_1_1_1_6_1_1_1_1" rangeCreator="" othersAccessPermission="edit"/>
    <arrUserId title="DATOS_2_2_1_1_1_7_1_1_1" rangeCreator="" othersAccessPermission="edit"/>
    <arrUserId title="DATOS_2_2_1_1_1_4_1_1_1_1" rangeCreator="" othersAccessPermission="edit"/>
    <arrUserId title="DATOS_2_2_1_1_1_7_1_2" rangeCreator="" othersAccessPermission="edit"/>
    <arrUserId title="DATOS_2_2_1_1_1_7_1_2_1" rangeCreator="" othersAccessPermission="edit"/>
    <arrUserId title="DATOS_2_2_1_1_1_7_1_2_2" rangeCreator="" othersAccessPermission="edit"/>
    <arrUserId title="DATOS_2_2_1_1_1_7_1_2_4" rangeCreator="" othersAccessPermission="edit"/>
    <arrUserId title="DATOS_2_2_1_1_1_7_1_2_5" rangeCreator="" othersAccessPermission="edit"/>
    <arrUserId title="DATOS_2_2_1_1_1_7_1_3" rangeCreator="" othersAccessPermission="edit"/>
  </rangeList>
  <rangeList sheetStid="46" master="" otherUserPermission="visible"/>
  <rangeList sheetStid="36" master="" otherUserPermission="visible"/>
  <rangeList sheetStid="49" master="" otherUserPermission="visible">
    <arrUserId title="DATOS_2_2_1_1_1_3_1_1_1_2" rangeCreator="" othersAccessPermission="edit"/>
  </rangeList>
  <rangeList sheetStid="32"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DISTRIBUCION PRESUPUESTAL</vt:lpstr>
      <vt:lpstr>ANALISIS DE COTIZACIONES</vt:lpstr>
      <vt:lpstr>analisis 2</vt:lpstr>
      <vt:lpstr>cantidad original</vt:lpstr>
      <vt:lpstr>cantidad limitada</vt:lpstr>
      <vt:lpstr>cantidad faltante</vt:lpstr>
      <vt:lpstr>plan unificado</vt:lpstr>
      <vt:lpstr>ANEXO A CUBRIMIENTO NECESIDAD</vt:lpstr>
      <vt:lpstr>PRESUPUESTO POR UNIDAD</vt:lpstr>
      <vt:lpstr>antecedentes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a6</dc:creator>
  <cp:lastModifiedBy>HP</cp:lastModifiedBy>
  <cp:lastPrinted>2023-03-27T20:48:00Z</cp:lastPrinted>
  <dcterms:created xsi:type="dcterms:W3CDTF">2021-06-03T23:51:00Z</dcterms:created>
  <dcterms:modified xsi:type="dcterms:W3CDTF">2026-03-31T22:05:47Z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86F623BCA7D640558C8B883FE1C040F5_13</vt:lpwstr>
  </property>
  <property fmtid="{D5CDD505-2E9C-101B-9397-08002B2CF9AE}" pid="3" name="KSOProductBuildVer">
    <vt:lpwstr>3082-12.2.0.23196</vt:lpwstr>
  </property>
</Properties>
</file>