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ena4-my.sharepoint.com/personal/bmendeza_sena_edu_co/Documents/Documentos - 2023/BETTY/2026/DOTACIÓN/DOTACION TO/"/>
    </mc:Choice>
  </mc:AlternateContent>
  <xr:revisionPtr revIDLastSave="5" documentId="8_{CE530D85-C67B-4D5B-9C91-D14B4313B0CA}" xr6:coauthVersionLast="47" xr6:coauthVersionMax="47" xr10:uidLastSave="{18BEE723-045A-4394-88AF-B0F35625B8DF}"/>
  <bookViews>
    <workbookView xWindow="-120" yWindow="-120" windowWidth="20730" windowHeight="11160" activeTab="1" xr2:uid="{234DCF9C-3277-4B63-802C-5CF26DB32CAC}"/>
  </bookViews>
  <sheets>
    <sheet name="LOTE 1 Y 2 ROPA " sheetId="3" r:id="rId1"/>
    <sheet name="LOTE 3 Y 4 ALZADO" sheetId="4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N16" i="4" l="1"/>
  <c r="T17" i="3" l="1"/>
  <c r="T16" i="3"/>
  <c r="T10" i="3"/>
  <c r="S15" i="4"/>
  <c r="Q6" i="3"/>
  <c r="R6" i="3" s="1"/>
  <c r="Q7" i="3"/>
  <c r="Q8" i="3"/>
  <c r="R8" i="3" s="1"/>
  <c r="Q9" i="3"/>
  <c r="R9" i="3" s="1"/>
  <c r="Q12" i="3"/>
  <c r="R12" i="3" s="1"/>
  <c r="Q13" i="3"/>
  <c r="Q14" i="3"/>
  <c r="R14" i="3" s="1"/>
  <c r="Q15" i="3"/>
  <c r="R15" i="3" s="1"/>
  <c r="Q5" i="3"/>
  <c r="Q7" i="4"/>
  <c r="R7" i="4" s="1"/>
  <c r="Q5" i="4"/>
  <c r="R5" i="4" s="1"/>
  <c r="O7" i="4"/>
  <c r="P7" i="4" s="1"/>
  <c r="L7" i="4"/>
  <c r="M7" i="4" s="1"/>
  <c r="I7" i="4"/>
  <c r="J7" i="4" s="1"/>
  <c r="O5" i="4"/>
  <c r="P5" i="4" s="1"/>
  <c r="L5" i="4"/>
  <c r="M5" i="4" s="1"/>
  <c r="I5" i="4"/>
  <c r="J5" i="4" s="1"/>
  <c r="O13" i="3"/>
  <c r="P13" i="3" s="1"/>
  <c r="O14" i="3"/>
  <c r="P14" i="3" s="1"/>
  <c r="O15" i="3"/>
  <c r="P15" i="3" s="1"/>
  <c r="O12" i="3"/>
  <c r="P12" i="3" s="1"/>
  <c r="O6" i="3"/>
  <c r="P6" i="3" s="1"/>
  <c r="O7" i="3"/>
  <c r="P7" i="3" s="1"/>
  <c r="O8" i="3"/>
  <c r="P8" i="3" s="1"/>
  <c r="O9" i="3"/>
  <c r="P9" i="3" s="1"/>
  <c r="O5" i="3"/>
  <c r="P5" i="3" s="1"/>
  <c r="L13" i="3"/>
  <c r="M13" i="3" s="1"/>
  <c r="L14" i="3"/>
  <c r="M14" i="3" s="1"/>
  <c r="L15" i="3"/>
  <c r="M15" i="3" s="1"/>
  <c r="L12" i="3"/>
  <c r="M12" i="3" s="1"/>
  <c r="L6" i="3"/>
  <c r="M6" i="3" s="1"/>
  <c r="L7" i="3"/>
  <c r="M7" i="3" s="1"/>
  <c r="L8" i="3"/>
  <c r="M8" i="3" s="1"/>
  <c r="L9" i="3"/>
  <c r="M9" i="3" s="1"/>
  <c r="L5" i="3"/>
  <c r="M5" i="3" s="1"/>
  <c r="I12" i="3"/>
  <c r="J12" i="3" s="1"/>
  <c r="I13" i="3"/>
  <c r="J13" i="3" s="1"/>
  <c r="I14" i="3"/>
  <c r="J14" i="3" s="1"/>
  <c r="I15" i="3"/>
  <c r="J15" i="3" s="1"/>
  <c r="I6" i="3"/>
  <c r="I7" i="3"/>
  <c r="J7" i="3" s="1"/>
  <c r="I8" i="3"/>
  <c r="J8" i="3" s="1"/>
  <c r="I9" i="3"/>
  <c r="J9" i="3" s="1"/>
  <c r="J6" i="3"/>
  <c r="I5" i="3"/>
  <c r="J5" i="3" s="1"/>
  <c r="B15" i="3"/>
  <c r="S7" i="4" l="1"/>
  <c r="T7" i="4" s="1"/>
  <c r="S5" i="4"/>
  <c r="T5" i="4" s="1"/>
  <c r="T8" i="4" s="1"/>
  <c r="S7" i="3"/>
  <c r="T7" i="3" s="1"/>
  <c r="R13" i="3"/>
  <c r="S13" i="3" s="1"/>
  <c r="T13" i="3" s="1"/>
  <c r="R7" i="3"/>
  <c r="S12" i="3"/>
  <c r="T12" i="3" s="1"/>
  <c r="S6" i="3"/>
  <c r="T6" i="3" s="1"/>
  <c r="R5" i="3"/>
  <c r="S5" i="3" s="1"/>
  <c r="T5" i="3" s="1"/>
  <c r="S9" i="3"/>
  <c r="T9" i="3" s="1"/>
  <c r="S15" i="3"/>
  <c r="T15" i="3" s="1"/>
  <c r="S8" i="3"/>
  <c r="T8" i="3" s="1"/>
  <c r="S14" i="3"/>
  <c r="T14" i="3" s="1"/>
</calcChain>
</file>

<file path=xl/sharedStrings.xml><?xml version="1.0" encoding="utf-8"?>
<sst xmlns="http://schemas.openxmlformats.org/spreadsheetml/2006/main" count="94" uniqueCount="47">
  <si>
    <t>ITEM</t>
  </si>
  <si>
    <t>BIEN O SERVICIO</t>
  </si>
  <si>
    <t>CANTIDAD</t>
  </si>
  <si>
    <t>ESPECIFICACIONES TECNICAS DEL BIEN OSERVICIO</t>
  </si>
  <si>
    <t>CODIGO FICHA DEL PROGRAMA</t>
  </si>
  <si>
    <t>TOTAL COTIZACION</t>
  </si>
  <si>
    <t>VALOR UNITARIO</t>
  </si>
  <si>
    <t>IVA</t>
  </si>
  <si>
    <t>VALOR TOTAL</t>
  </si>
  <si>
    <t>UNIDAD DE MEDIDAD</t>
  </si>
  <si>
    <t>GRUPO - MUJERES - ROPA DE CALLE</t>
  </si>
  <si>
    <t>BLUSA DE CALLE</t>
  </si>
  <si>
    <t>VER FICHA TO</t>
  </si>
  <si>
    <t>UND</t>
  </si>
  <si>
    <t xml:space="preserve">PANTALON </t>
  </si>
  <si>
    <t xml:space="preserve">VESTIDO DAMA </t>
  </si>
  <si>
    <t xml:space="preserve">ANTIFLUIDO </t>
  </si>
  <si>
    <t>OVEROL</t>
  </si>
  <si>
    <t xml:space="preserve">ZAPATO DAMA </t>
  </si>
  <si>
    <t xml:space="preserve">PARES </t>
  </si>
  <si>
    <t>CAMISA</t>
  </si>
  <si>
    <t xml:space="preserve">VER FICHA TO </t>
  </si>
  <si>
    <t xml:space="preserve">VESTIDO CABALLERO  </t>
  </si>
  <si>
    <t>PANTALON</t>
  </si>
  <si>
    <t xml:space="preserve">ZAPATO CABALLERO </t>
  </si>
  <si>
    <t>Elaboró: Betty Marcela Méndez Acosta</t>
  </si>
  <si>
    <t>Cargo: Abogado Gestión Contractual</t>
  </si>
  <si>
    <t>MARIA CAMILA PEREZ/PUNTA GAIRA</t>
  </si>
  <si>
    <t>GRUPO LCMI S.A.S.</t>
  </si>
  <si>
    <t xml:space="preserve">DIANA REYES AVENDAÑO/METAMORFOSIS </t>
  </si>
  <si>
    <t>ANDREA ESTEFANIA ALARCON FUENTES - HAMA COLOMBIA</t>
  </si>
  <si>
    <t>CAMILA FERNANDA MEDINA PORRAS</t>
  </si>
  <si>
    <t>ESTUDIO DE MERCADO Y/O COMPARATIVO DE PRECIOS DOTACIÓN TRABAJADORES OFICIALES - CALZADO</t>
  </si>
  <si>
    <t xml:space="preserve">PROMEDIO </t>
  </si>
  <si>
    <t>VALOR UNITARIO CON IVA</t>
  </si>
  <si>
    <t>ESTUDIO DE MERCADO Y/O COMPARATIVO DE PRECIOS DOTACIÓN TRABAJADORES OFICIALES - ROPA CALLE</t>
  </si>
  <si>
    <t>PROMEDIO</t>
  </si>
  <si>
    <t>VALOR UNITARIO MÁS IVA</t>
  </si>
  <si>
    <t>ROPA CALLE</t>
  </si>
  <si>
    <t>CALZADO</t>
  </si>
  <si>
    <t>TOTAL</t>
  </si>
  <si>
    <t>TOTAL LOTE 1 ROPA CALLE - MUJERES</t>
  </si>
  <si>
    <t xml:space="preserve">LOTE 2 ROPA DE CALLE - HOMBRES </t>
  </si>
  <si>
    <t>TOTAL LOTE 2 ROPA CALLE - HOMBRES</t>
  </si>
  <si>
    <t>TOTAL LOTE 1 Y 2 ROPA DE CALLE</t>
  </si>
  <si>
    <t xml:space="preserve">LOTE 3  CALZADO - MUJERES </t>
  </si>
  <si>
    <t xml:space="preserve">LOTE 4  CALZADO - HOMBRES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</si>
</sst>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8" formatCode="&quot;$&quot;\ #,##0.00;[Red]\-&quot;$&quot;\ #,##0.00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* #,##0.00\ &quot;€&quot;_-;\-* #,##0.00\ &quot;€&quot;_-;_-* &quot;-&quot;??\ &quot;€&quot;_-;_-@_-"/>
    <numFmt numFmtId="165" formatCode="_(&quot;$&quot;\ * #,##0.00_);_(&quot;$&quot;\ * \(#,##0.00\);_(&quot;$&quot;\ * &quot;-&quot;??_);_(@_)"/>
    <numFmt numFmtId="166" formatCode="_ * #,##0.00_ ;_ * \-#,##0.00_ ;_ * &quot;-&quot;??_ ;_ @_ "/>
    <numFmt numFmtId="167" formatCode="_ &quot;$&quot;\ * #,##0_ ;_ &quot;$&quot;\ * \-#,##0_ ;_ &quot;$&quot;\ * &quot;-&quot;??_ ;_ @_ "/>
    <numFmt numFmtId="168" formatCode="_ * ###,0&quot;.&quot;00_ ;_ * \-###,0&quot;.&quot;00_ ;_ * &quot;-&quot;??_ ;_ @_ "/>
    <numFmt numFmtId="169" formatCode="_ &quot;$&quot;\ * #,##0.00_ ;_ &quot;$&quot;\ * \-#,##0.00_ ;_ &quot;$&quot;\ * &quot;-&quot;??_ ;_ @_ "/>
    <numFmt numFmtId="170" formatCode="###,0&quot;.&quot;00\ &quot;€&quot;;\-###,0&quot;.&quot;00\ &quot;€&quot;"/>
  </numFmts>
  <fonts count="19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0"/>
      <color theme="10"/>
      <name val="Arial"/>
      <family val="2"/>
    </font>
    <font>
      <u/>
      <sz val="10"/>
      <color indexed="12"/>
      <name val="Arial"/>
      <family val="2"/>
    </font>
    <font>
      <sz val="11"/>
      <color indexed="8"/>
      <name val="Calibri"/>
      <family val="2"/>
    </font>
    <font>
      <sz val="10"/>
      <color indexed="8"/>
      <name val="MS Sans Serif"/>
      <family val="2"/>
    </font>
    <font>
      <sz val="12"/>
      <color theme="1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name val="Arial"/>
      <family val="2"/>
    </font>
    <font>
      <sz val="12"/>
      <color rgb="FF000000"/>
      <name val="Arial"/>
      <family val="2"/>
    </font>
    <font>
      <sz val="16"/>
      <color rgb="FF000000"/>
      <name val="Arial"/>
      <family val="2"/>
    </font>
    <font>
      <sz val="12"/>
      <name val="Arial"/>
      <family val="2"/>
    </font>
    <font>
      <sz val="10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2"/>
      <color rgb="FF000000"/>
      <name val="Arial"/>
      <family val="2"/>
    </font>
    <font>
      <sz val="11"/>
      <color rgb="FF000000"/>
      <name val="Aptos Narrow"/>
      <family val="2"/>
    </font>
  </fonts>
  <fills count="1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</borders>
  <cellStyleXfs count="133">
    <xf numFmtId="0" fontId="0" fillId="0" borderId="0"/>
    <xf numFmtId="0" fontId="1" fillId="0" borderId="0"/>
    <xf numFmtId="0" fontId="3" fillId="0" borderId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1" fillId="0" borderId="0"/>
    <xf numFmtId="0" fontId="4" fillId="0" borderId="0" applyNumberFormat="0" applyFill="0" applyBorder="0" applyAlignment="0" applyProtection="0">
      <alignment vertical="top"/>
      <protection locked="0"/>
    </xf>
    <xf numFmtId="0" fontId="5" fillId="0" borderId="0" applyNumberFormat="0" applyFill="0" applyBorder="0" applyAlignment="0" applyProtection="0">
      <alignment vertical="top"/>
      <protection locked="0"/>
    </xf>
    <xf numFmtId="0" fontId="5" fillId="0" borderId="0" applyNumberFormat="0" applyFill="0" applyBorder="0" applyAlignment="0" applyProtection="0">
      <alignment vertical="top"/>
      <protection locked="0"/>
    </xf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70" fontId="6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9" fontId="1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3" borderId="2" applyNumberFormat="0" applyFont="0" applyAlignment="0" applyProtection="0"/>
    <xf numFmtId="0" fontId="3" fillId="3" borderId="2" applyNumberFormat="0" applyFont="0" applyAlignment="0" applyProtection="0"/>
    <xf numFmtId="0" fontId="3" fillId="3" borderId="2" applyNumberFormat="0" applyFont="0" applyAlignment="0" applyProtection="0"/>
    <xf numFmtId="0" fontId="3" fillId="3" borderId="2" applyNumberFormat="0" applyFont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7" fillId="0" borderId="0"/>
    <xf numFmtId="0" fontId="1" fillId="0" borderId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</cellStyleXfs>
  <cellXfs count="47">
    <xf numFmtId="0" fontId="0" fillId="0" borderId="0" xfId="0"/>
    <xf numFmtId="0" fontId="8" fillId="0" borderId="0" xfId="0" applyFont="1"/>
    <xf numFmtId="0" fontId="10" fillId="2" borderId="1" xfId="1" applyFont="1" applyFill="1" applyBorder="1" applyAlignment="1">
      <alignment horizontal="center" vertical="center" wrapText="1"/>
    </xf>
    <xf numFmtId="0" fontId="8" fillId="0" borderId="1" xfId="0" applyFont="1" applyBorder="1"/>
    <xf numFmtId="0" fontId="12" fillId="2" borderId="1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8" fillId="0" borderId="3" xfId="0" applyFont="1" applyBorder="1"/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11" fillId="2" borderId="4" xfId="1" applyFont="1" applyFill="1" applyBorder="1" applyAlignment="1">
      <alignment vertical="center" wrapText="1"/>
    </xf>
    <xf numFmtId="0" fontId="11" fillId="2" borderId="5" xfId="1" applyFont="1" applyFill="1" applyBorder="1" applyAlignment="1">
      <alignment vertical="center" wrapText="1"/>
    </xf>
    <xf numFmtId="0" fontId="11" fillId="2" borderId="1" xfId="1" applyFont="1" applyFill="1" applyBorder="1" applyAlignment="1">
      <alignment vertical="center" wrapText="1"/>
    </xf>
    <xf numFmtId="0" fontId="2" fillId="0" borderId="1" xfId="0" applyFont="1" applyBorder="1" applyAlignment="1">
      <alignment vertical="center"/>
    </xf>
    <xf numFmtId="44" fontId="14" fillId="2" borderId="1" xfId="132" applyFont="1" applyFill="1" applyBorder="1" applyAlignment="1">
      <alignment horizontal="center" vertical="center" wrapText="1"/>
    </xf>
    <xf numFmtId="44" fontId="8" fillId="0" borderId="1" xfId="132" applyFont="1" applyBorder="1"/>
    <xf numFmtId="44" fontId="8" fillId="0" borderId="0" xfId="132" applyFont="1"/>
    <xf numFmtId="44" fontId="10" fillId="2" borderId="1" xfId="132" applyFont="1" applyFill="1" applyBorder="1" applyAlignment="1">
      <alignment horizontal="center" vertical="center" wrapText="1"/>
    </xf>
    <xf numFmtId="44" fontId="8" fillId="0" borderId="1" xfId="132" applyFont="1" applyBorder="1" applyAlignment="1">
      <alignment horizontal="center" vertical="center"/>
    </xf>
    <xf numFmtId="44" fontId="8" fillId="0" borderId="1" xfId="132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44" fontId="8" fillId="0" borderId="1" xfId="0" applyNumberFormat="1" applyFont="1" applyBorder="1"/>
    <xf numFmtId="0" fontId="8" fillId="0" borderId="0" xfId="0" applyFont="1" applyBorder="1"/>
    <xf numFmtId="44" fontId="8" fillId="0" borderId="0" xfId="132" applyFont="1" applyBorder="1"/>
    <xf numFmtId="44" fontId="8" fillId="16" borderId="1" xfId="0" applyNumberFormat="1" applyFont="1" applyFill="1" applyBorder="1"/>
    <xf numFmtId="44" fontId="8" fillId="17" borderId="1" xfId="0" applyNumberFormat="1" applyFont="1" applyFill="1" applyBorder="1"/>
    <xf numFmtId="44" fontId="8" fillId="0" borderId="0" xfId="0" applyNumberFormat="1" applyFont="1"/>
    <xf numFmtId="44" fontId="16" fillId="0" borderId="0" xfId="0" applyNumberFormat="1" applyFont="1"/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12" fillId="0" borderId="1" xfId="0" applyFont="1" applyBorder="1" applyAlignment="1">
      <alignment horizontal="left" vertical="center" wrapText="1"/>
    </xf>
    <xf numFmtId="0" fontId="11" fillId="2" borderId="3" xfId="1" applyFont="1" applyFill="1" applyBorder="1" applyAlignment="1">
      <alignment horizontal="center" vertical="center" wrapText="1"/>
    </xf>
    <xf numFmtId="0" fontId="11" fillId="2" borderId="4" xfId="1" applyFont="1" applyFill="1" applyBorder="1" applyAlignment="1">
      <alignment horizontal="center" vertical="center" wrapText="1"/>
    </xf>
    <xf numFmtId="0" fontId="11" fillId="2" borderId="5" xfId="1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left" vertical="center" wrapText="1"/>
    </xf>
    <xf numFmtId="44" fontId="2" fillId="0" borderId="1" xfId="132" applyFont="1" applyBorder="1" applyAlignment="1">
      <alignment horizontal="center" vertical="center" wrapText="1"/>
    </xf>
    <xf numFmtId="0" fontId="17" fillId="2" borderId="3" xfId="0" applyFont="1" applyFill="1" applyBorder="1" applyAlignment="1">
      <alignment horizontal="center" vertical="center"/>
    </xf>
    <xf numFmtId="0" fontId="17" fillId="2" borderId="4" xfId="0" applyFont="1" applyFill="1" applyBorder="1" applyAlignment="1">
      <alignment horizontal="center" vertical="center"/>
    </xf>
    <xf numFmtId="0" fontId="17" fillId="2" borderId="5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44" fontId="8" fillId="0" borderId="1" xfId="0" applyNumberFormat="1" applyFont="1" applyFill="1" applyBorder="1"/>
    <xf numFmtId="44" fontId="15" fillId="0" borderId="6" xfId="132" applyFont="1" applyFill="1" applyBorder="1" applyAlignment="1">
      <alignment vertical="center"/>
    </xf>
    <xf numFmtId="8" fontId="18" fillId="0" borderId="1" xfId="0" applyNumberFormat="1" applyFont="1" applyBorder="1"/>
    <xf numFmtId="8" fontId="8" fillId="0" borderId="0" xfId="132" applyNumberFormat="1" applyFont="1"/>
  </cellXfs>
  <cellStyles count="133">
    <cellStyle name="20% - Énfasis1 2" xfId="3" xr:uid="{C886C2CC-3D87-4F9B-97C3-7385F72E2DF6}"/>
    <cellStyle name="20% - Énfasis1 3" xfId="4" xr:uid="{B85216D3-7C6E-483C-AE16-71CFB902E9B1}"/>
    <cellStyle name="20% - Énfasis1 4" xfId="5" xr:uid="{604D79D5-7D5E-4C5B-AEE0-CFDDF64351D4}"/>
    <cellStyle name="20% - Énfasis2 2" xfId="6" xr:uid="{6B23A3A3-7643-4EB5-B0B0-8977D0FD47E4}"/>
    <cellStyle name="20% - Énfasis2 3" xfId="7" xr:uid="{B0A90AA7-F54D-4C96-9EFE-B67CC197D23A}"/>
    <cellStyle name="20% - Énfasis2 4" xfId="8" xr:uid="{CEA613CF-AA14-475A-8626-8E5D32A0FB89}"/>
    <cellStyle name="20% - Énfasis3 2" xfId="9" xr:uid="{E86237C3-AE93-4C02-BB52-C038F1E543F5}"/>
    <cellStyle name="20% - Énfasis3 3" xfId="10" xr:uid="{6AAEB57E-2A94-4315-8F87-C37674196086}"/>
    <cellStyle name="20% - Énfasis3 4" xfId="11" xr:uid="{46D65562-CB17-4326-A19F-538F6A176827}"/>
    <cellStyle name="20% - Énfasis4 2" xfId="12" xr:uid="{62176350-5C5E-4F3F-B20C-29891BDEBE3D}"/>
    <cellStyle name="20% - Énfasis4 3" xfId="13" xr:uid="{FB91DA14-8713-4AE9-B093-971FCE2A19D8}"/>
    <cellStyle name="20% - Énfasis4 4" xfId="14" xr:uid="{EB485078-0FAB-4FA6-81DF-21462EEE550B}"/>
    <cellStyle name="20% - Énfasis5 2" xfId="15" xr:uid="{D5E547C3-2CE5-416D-9E6D-82FB0FB96BCD}"/>
    <cellStyle name="20% - Énfasis5 3" xfId="16" xr:uid="{F43FFC86-11C9-450C-BBC7-6AA579309381}"/>
    <cellStyle name="20% - Énfasis5 4" xfId="17" xr:uid="{861F8FB3-1E20-452E-9328-A2D0816F73F9}"/>
    <cellStyle name="20% - Énfasis6 2" xfId="18" xr:uid="{22839935-EE90-4FDB-B933-2A157CFC348D}"/>
    <cellStyle name="20% - Énfasis6 3" xfId="19" xr:uid="{3F465AFB-7D5E-4B97-A131-D8EDBC6CC0CF}"/>
    <cellStyle name="20% - Énfasis6 4" xfId="20" xr:uid="{F23634CE-6230-49FB-8638-4FF1ED3BE3FE}"/>
    <cellStyle name="40% - Énfasis1 2" xfId="21" xr:uid="{892ED411-94F5-4C03-8159-AAA638BAC203}"/>
    <cellStyle name="40% - Énfasis1 3" xfId="22" xr:uid="{75AE8943-1651-4D24-936D-EAD8E07CBF2C}"/>
    <cellStyle name="40% - Énfasis1 4" xfId="23" xr:uid="{060888AE-806F-4592-BB18-669794DE0D09}"/>
    <cellStyle name="40% - Énfasis2 2" xfId="24" xr:uid="{84FD6A11-BB57-471B-9B06-BB6083622670}"/>
    <cellStyle name="40% - Énfasis2 3" xfId="25" xr:uid="{F7F7B5CC-737F-4BB6-8AD5-1F00709E4ABF}"/>
    <cellStyle name="40% - Énfasis2 4" xfId="26" xr:uid="{FB1DAC92-7900-436C-A385-B705631987A9}"/>
    <cellStyle name="40% - Énfasis3 2" xfId="27" xr:uid="{C0D26184-CD59-4D39-908A-7E87D474DDDA}"/>
    <cellStyle name="40% - Énfasis3 3" xfId="28" xr:uid="{2A75D308-23B1-4567-803A-6A5725125461}"/>
    <cellStyle name="40% - Énfasis3 4" xfId="29" xr:uid="{62A7365E-546E-46BB-912B-551844D59C11}"/>
    <cellStyle name="40% - Énfasis4 2" xfId="30" xr:uid="{7C2D0C71-14B3-46DA-B918-D68BA935E423}"/>
    <cellStyle name="40% - Énfasis4 3" xfId="31" xr:uid="{2B89F6A8-8EE9-483A-9C24-BF83D9869830}"/>
    <cellStyle name="40% - Énfasis4 4" xfId="32" xr:uid="{318676EF-2044-4100-AA60-013873951C26}"/>
    <cellStyle name="40% - Énfasis5 2" xfId="33" xr:uid="{B2F7234E-D279-4392-98CD-A31B5CB22831}"/>
    <cellStyle name="40% - Énfasis5 3" xfId="34" xr:uid="{6A184545-C521-4E5C-AFE1-E3AC889944F4}"/>
    <cellStyle name="40% - Énfasis5 4" xfId="35" xr:uid="{DB52FCBF-7107-45A5-BB16-A61C9102B422}"/>
    <cellStyle name="40% - Énfasis6 2" xfId="36" xr:uid="{A5FA7231-DC3A-4668-B4CB-99A7C45A3438}"/>
    <cellStyle name="40% - Énfasis6 3" xfId="37" xr:uid="{8C22208F-1B60-4842-BCED-900D9D8A88C5}"/>
    <cellStyle name="40% - Énfasis6 4" xfId="38" xr:uid="{3F583124-14A4-4E0E-B587-8843C128EE75}"/>
    <cellStyle name="Excel_BuiltIn_TableStyleLight1" xfId="39" xr:uid="{D88CCB03-E1D5-4889-8CC8-D0B7BB0AF117}"/>
    <cellStyle name="Hipervínculo 2" xfId="40" xr:uid="{7253E2D4-AC6F-46A1-AC40-4FB8DCE54B9C}"/>
    <cellStyle name="Hipervínculo 2 2" xfId="41" xr:uid="{FA087099-FBE0-4E7C-A290-38DB05C2D931}"/>
    <cellStyle name="Hipervínculo 3" xfId="42" xr:uid="{B68F6979-3F7F-4C87-BBE3-D5E847095257}"/>
    <cellStyle name="Millares 2" xfId="43" xr:uid="{2D76E126-E2BE-418A-9228-44584D082A3E}"/>
    <cellStyle name="Millares 2 2" xfId="44" xr:uid="{52046639-EEA0-4F46-94B5-2C9DA19C0C9E}"/>
    <cellStyle name="Millares 3" xfId="45" xr:uid="{BB32CF36-D340-491A-BA48-3E1418B98EF3}"/>
    <cellStyle name="Millares 3 2" xfId="46" xr:uid="{8BA9F591-297C-48C5-85CF-B76904DC77D0}"/>
    <cellStyle name="Millares 3 3" xfId="47" xr:uid="{6620D2DE-94D4-4F2A-8E2E-B01A50371740}"/>
    <cellStyle name="Millares 4" xfId="48" xr:uid="{70FD23DF-4E65-4775-AF4D-A5E24FF9E43F}"/>
    <cellStyle name="Millares 4 2" xfId="49" xr:uid="{71BDA2D3-FCD3-4E1F-B62F-729E5DE0E355}"/>
    <cellStyle name="Millares 5" xfId="50" xr:uid="{47D2B610-FA09-4E37-844D-ABBFFF11B53A}"/>
    <cellStyle name="Millares 6" xfId="51" xr:uid="{37DDC523-9FC8-42F7-B502-072865FDB872}"/>
    <cellStyle name="Millares 7" xfId="130" xr:uid="{C737F49A-36CF-43FE-97A1-D53B1E3F0BF0}"/>
    <cellStyle name="Moneda" xfId="132" builtinId="4"/>
    <cellStyle name="Moneda 2" xfId="52" xr:uid="{D930D240-83C5-4875-9271-2AB3849FDA9F}"/>
    <cellStyle name="Moneda 2 2" xfId="53" xr:uid="{A54CA9EC-6C21-4986-8622-AF1C47724413}"/>
    <cellStyle name="Moneda 2 2 2" xfId="54" xr:uid="{50FF587A-97CA-49B0-807A-EC277AA223DB}"/>
    <cellStyle name="Moneda 2 2 3" xfId="55" xr:uid="{09A79262-C4F7-483C-A621-A45072251472}"/>
    <cellStyle name="Moneda 2 3" xfId="56" xr:uid="{D3B4A93F-AD50-4AA7-8826-0885D9F90910}"/>
    <cellStyle name="Moneda 2 3 2" xfId="57" xr:uid="{65EF1CD2-9889-48ED-B824-520949CD57C2}"/>
    <cellStyle name="Moneda 2 3 3" xfId="58" xr:uid="{ACBAC0B2-CB1E-4267-A951-48042335E99B}"/>
    <cellStyle name="Moneda 2 4" xfId="59" xr:uid="{F43DEBF7-DD97-4014-B30A-48127EB7971C}"/>
    <cellStyle name="Moneda 3" xfId="60" xr:uid="{780B0AE4-D3D1-4621-B72D-8C262EEE23AD}"/>
    <cellStyle name="Moneda 3 2" xfId="61" xr:uid="{52846C7B-23C1-4CBB-AA66-264F906F88D9}"/>
    <cellStyle name="Moneda 4" xfId="62" xr:uid="{37128A9A-A9B9-4037-9789-96D6B605EE07}"/>
    <cellStyle name="Moneda 4 2" xfId="63" xr:uid="{FACBC10A-2BD3-421D-AA34-1C3CE0154C5E}"/>
    <cellStyle name="Moneda 4 2 2" xfId="64" xr:uid="{1ECB915E-9CAF-4A87-B69D-BB9C4B2823EE}"/>
    <cellStyle name="Moneda 4 2 2 2" xfId="65" xr:uid="{039C32C6-98BC-4138-A9ED-3C9BBAC8A824}"/>
    <cellStyle name="Moneda 4 2 2 3" xfId="66" xr:uid="{A2DDC1F0-F9EB-428D-8D22-AB000D1F7DAF}"/>
    <cellStyle name="Moneda 4 2 3" xfId="67" xr:uid="{BF0FF76C-8529-4FF8-87E2-84680C2BE0F7}"/>
    <cellStyle name="Moneda 4 2 4" xfId="68" xr:uid="{4855932E-0D77-4049-8428-E02D87229FCE}"/>
    <cellStyle name="Moneda 4 2 5" xfId="69" xr:uid="{9001CE3A-AEC3-4D23-8001-BC6E77D2C9C3}"/>
    <cellStyle name="Moneda 4 3" xfId="70" xr:uid="{1357A6D9-21AC-424C-8E71-1966035D4731}"/>
    <cellStyle name="Moneda 4 3 2" xfId="71" xr:uid="{A1C73EB2-435F-45F3-BEC7-20FCD3799C3C}"/>
    <cellStyle name="Moneda 4 3 2 2" xfId="72" xr:uid="{B3E315E9-526C-4118-8F4C-8A80F8A91AF5}"/>
    <cellStyle name="Moneda 4 3 2 3" xfId="73" xr:uid="{9A86838A-33AC-44D9-B29E-9E9155CB5981}"/>
    <cellStyle name="Moneda 4 3 3" xfId="74" xr:uid="{8CEB15B8-2D20-4B65-99DB-86D3AD64698A}"/>
    <cellStyle name="Moneda 4 3 4" xfId="75" xr:uid="{19C04C05-6656-49FC-B517-D164F3A59AFB}"/>
    <cellStyle name="Moneda 4 3 5" xfId="76" xr:uid="{296AD7FF-C64F-4385-A9B7-707C4C860013}"/>
    <cellStyle name="Moneda 4 4" xfId="77" xr:uid="{EA3B80FE-6916-46EC-83F3-554B7E04CAE6}"/>
    <cellStyle name="Moneda 5" xfId="78" xr:uid="{6D063DAB-CEC5-46BD-83D2-73877576D8F2}"/>
    <cellStyle name="Moneda 5 2" xfId="79" xr:uid="{75109D01-CAF1-488F-A081-226897E361AB}"/>
    <cellStyle name="Moneda 6" xfId="80" xr:uid="{28F47662-4E84-43C3-8140-EBD48F9A37DA}"/>
    <cellStyle name="Moneda 6 2" xfId="81" xr:uid="{E45B7F82-AE6A-496D-9D5C-6800ADA637D7}"/>
    <cellStyle name="Moneda 6 2 2" xfId="82" xr:uid="{B3315195-7A15-4206-A51B-7BE686F0EC46}"/>
    <cellStyle name="Moneda 6 2 3" xfId="83" xr:uid="{C182BF46-07CD-400C-B37A-5BE7B1BD8E64}"/>
    <cellStyle name="Moneda 6 3" xfId="84" xr:uid="{B547C079-7B38-4A19-9045-CAED21206AAD}"/>
    <cellStyle name="Moneda 6 4" xfId="85" xr:uid="{74F9C765-7739-42AB-9ED4-9960CC2B3FCA}"/>
    <cellStyle name="Moneda 7" xfId="86" xr:uid="{C573262A-2E38-42C2-BDB5-33B86C41AB98}"/>
    <cellStyle name="Moneda 8" xfId="131" xr:uid="{0CBF255C-712F-4AFC-AD19-C3C234D3CC63}"/>
    <cellStyle name="Normal" xfId="0" builtinId="0"/>
    <cellStyle name="Normal 2" xfId="1" xr:uid="{2C2E7DE7-80ED-4EDC-9641-398245ABD639}"/>
    <cellStyle name="Normal 2 2" xfId="87" xr:uid="{4AA53F99-F327-4EE7-AA69-2959ABA92FA8}"/>
    <cellStyle name="Normal 2 2 2" xfId="88" xr:uid="{582ED287-AD60-4445-AFA3-D29B3916B375}"/>
    <cellStyle name="Normal 2 2 3" xfId="129" xr:uid="{DD231303-0BB5-4D1A-B72E-B8616712AD7D}"/>
    <cellStyle name="Normal 2 3" xfId="89" xr:uid="{FB3A9427-7CD3-45D1-8009-0D7BA1184810}"/>
    <cellStyle name="Normal 2 3 2" xfId="90" xr:uid="{6275FEAF-794E-48A8-9F5D-8B1D66307317}"/>
    <cellStyle name="Normal 2 3 3" xfId="91" xr:uid="{AEBD31E3-5143-4051-8C31-270A23851D5C}"/>
    <cellStyle name="Normal 3" xfId="92" xr:uid="{AB3AE379-0059-4E39-8B9E-1618C4A88CAC}"/>
    <cellStyle name="Normal 3 2" xfId="93" xr:uid="{34AC0886-5F6D-4DF8-9601-B7F45D81840D}"/>
    <cellStyle name="Normal 3 2 2" xfId="94" xr:uid="{47995882-AC33-4914-BD0E-9EB4BF8DD3A4}"/>
    <cellStyle name="Normal 3 2 2 2" xfId="95" xr:uid="{D978DCB8-BF6C-4CDA-A936-1027C6CE2704}"/>
    <cellStyle name="Normal 3 2 2 3" xfId="96" xr:uid="{768ECD48-E5FC-4D8F-89B8-2EDD5BEEF8A9}"/>
    <cellStyle name="Normal 3 2 3" xfId="97" xr:uid="{916DB28A-3F28-4ADC-B0C9-64969C5B1400}"/>
    <cellStyle name="Normal 3 2 4" xfId="98" xr:uid="{D1360508-602F-474E-8E8F-E127336C1A2A}"/>
    <cellStyle name="Normal 3 2 5" xfId="99" xr:uid="{4CF7D167-6F97-40A3-B152-113C37D173CE}"/>
    <cellStyle name="Normal 3 3" xfId="100" xr:uid="{D8336ED6-2E7E-4191-ABA4-3E1F80501A7A}"/>
    <cellStyle name="Normal 3 3 2" xfId="101" xr:uid="{FFB7889D-DA32-4746-9362-C1B7F329B293}"/>
    <cellStyle name="Normal 3 3 2 2" xfId="102" xr:uid="{FFD077BF-4B44-42E7-9AFB-26DD0770DE08}"/>
    <cellStyle name="Normal 3 3 2 3" xfId="103" xr:uid="{E81E472D-4EF0-4E8C-842C-7D4B75B6AF4E}"/>
    <cellStyle name="Normal 3 3 3" xfId="104" xr:uid="{C8A53598-A014-4F13-97B7-DCFF3252004C}"/>
    <cellStyle name="Normal 3 3 4" xfId="105" xr:uid="{99CB8622-DB8E-41C2-9B02-8663D6FC07D3}"/>
    <cellStyle name="Normal 4" xfId="106" xr:uid="{F1C2A1CF-244E-4DBA-9698-67B55AC5A2B2}"/>
    <cellStyle name="Normal 4 2" xfId="107" xr:uid="{AC3AC718-1FCF-4DBB-A242-859B00E028BC}"/>
    <cellStyle name="Normal 4 2 2" xfId="108" xr:uid="{A13A653D-93A7-4130-8F7A-0165F4A379FD}"/>
    <cellStyle name="Normal 4 2 3" xfId="109" xr:uid="{549F5358-F823-44AD-9326-01186AF2B1B2}"/>
    <cellStyle name="Normal 4 2 4" xfId="110" xr:uid="{7E9CFDD9-9E8C-4C46-A4C2-C441DC1D0578}"/>
    <cellStyle name="Normal 4 3" xfId="111" xr:uid="{7C85DCA6-F1AB-42F1-856D-18853D97EFE5}"/>
    <cellStyle name="Normal 4 3 2" xfId="112" xr:uid="{4F6C3D5E-1659-4A02-AF70-B7F442BD4954}"/>
    <cellStyle name="Normal 4 4" xfId="113" xr:uid="{2DED431F-3269-4D1F-88AD-3B0E14A7D965}"/>
    <cellStyle name="Normal 4 5" xfId="114" xr:uid="{205F5BBB-F4F4-4B91-B87B-4DF92A5B7A11}"/>
    <cellStyle name="Normal 5" xfId="115" xr:uid="{1B283C5D-D095-4506-98B1-61D6E5D1ECFD}"/>
    <cellStyle name="Normal 5 2" xfId="128" xr:uid="{01CD414C-6352-4FC5-80A1-4BCA4986237B}"/>
    <cellStyle name="Normal 6" xfId="116" xr:uid="{2E53F5AB-ECE4-4532-9DA7-0FB72AC31F3A}"/>
    <cellStyle name="Normal 6 2" xfId="117" xr:uid="{8C814912-C1FF-4D24-94CA-BF8C0D150EE4}"/>
    <cellStyle name="Normal 6 3" xfId="118" xr:uid="{74096000-81F1-4D49-8AEA-DBF12807B5FB}"/>
    <cellStyle name="Normal 7" xfId="2" xr:uid="{D7A85B7D-B547-4A3A-B7C4-289609A3DBCE}"/>
    <cellStyle name="Normal 8" xfId="119" xr:uid="{6BC84C2A-B418-4DC5-82F4-EB735B4D33C1}"/>
    <cellStyle name="Notas 2" xfId="120" xr:uid="{A00B4E75-A53A-487E-B358-0838622505DC}"/>
    <cellStyle name="Notas 2 2" xfId="121" xr:uid="{A43C2757-EA22-419C-80B1-BBFF4BD53732}"/>
    <cellStyle name="Notas 2 3" xfId="122" xr:uid="{947335F0-E1A9-423E-99FD-78CED61164A1}"/>
    <cellStyle name="Notas 3" xfId="123" xr:uid="{70B8E1B3-B667-437B-9FFE-390DF2F9B742}"/>
    <cellStyle name="Porcentaje 2" xfId="124" xr:uid="{9E179544-AAD0-4D11-BE84-8B2D9A74E9D5}"/>
    <cellStyle name="Porcentaje 2 2" xfId="125" xr:uid="{A92152F7-B213-4187-82AC-297782E27181}"/>
    <cellStyle name="Porcentaje 2 3" xfId="126" xr:uid="{26CF3689-4086-4B9F-A68D-B432DD14569D}"/>
    <cellStyle name="Porcentaje 3" xfId="127" xr:uid="{A8B14109-FBFD-4470-81B0-2C824E994B8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760349</xdr:colOff>
      <xdr:row>15</xdr:row>
      <xdr:rowOff>0</xdr:rowOff>
    </xdr:from>
    <xdr:ext cx="48895" cy="115570"/>
    <xdr:grpSp>
      <xdr:nvGrpSpPr>
        <xdr:cNvPr id="3" name="Group 5">
          <a:extLst>
            <a:ext uri="{FF2B5EF4-FFF2-40B4-BE49-F238E27FC236}">
              <a16:creationId xmlns:a16="http://schemas.microsoft.com/office/drawing/2014/main" id="{54C56730-B706-490A-BEFF-DF6CEB8EFD5C}"/>
            </a:ext>
          </a:extLst>
        </xdr:cNvPr>
        <xdr:cNvGrpSpPr/>
      </xdr:nvGrpSpPr>
      <xdr:grpSpPr>
        <a:xfrm>
          <a:off x="3760724" y="5924550"/>
          <a:ext cx="48895" cy="115570"/>
          <a:chOff x="0" y="0"/>
          <a:chExt cx="48895" cy="115570"/>
        </a:xfrm>
      </xdr:grpSpPr>
      <xdr:pic>
        <xdr:nvPicPr>
          <xdr:cNvPr id="4" name="image3.png">
            <a:extLst>
              <a:ext uri="{FF2B5EF4-FFF2-40B4-BE49-F238E27FC236}">
                <a16:creationId xmlns:a16="http://schemas.microsoft.com/office/drawing/2014/main" id="{72AD8CC3-D620-4175-8D36-A2059C5F358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0"/>
            <a:ext cx="48767" cy="115061"/>
          </a:xfrm>
          <a:prstGeom prst="rect">
            <a:avLst/>
          </a:prstGeom>
        </xdr:spPr>
      </xdr:pic>
      <xdr:pic>
        <xdr:nvPicPr>
          <xdr:cNvPr id="5" name="image2.png">
            <a:extLst>
              <a:ext uri="{FF2B5EF4-FFF2-40B4-BE49-F238E27FC236}">
                <a16:creationId xmlns:a16="http://schemas.microsoft.com/office/drawing/2014/main" id="{3864C29A-00D1-4694-B0F0-8FA0943B92A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4129" y="30514"/>
            <a:ext cx="21589" cy="61687"/>
          </a:xfrm>
          <a:prstGeom prst="rect">
            <a:avLst/>
          </a:prstGeom>
        </xdr:spPr>
      </xdr:pic>
    </xdr:grp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760349</xdr:colOff>
      <xdr:row>7</xdr:row>
      <xdr:rowOff>0</xdr:rowOff>
    </xdr:from>
    <xdr:ext cx="48895" cy="115570"/>
    <xdr:grpSp>
      <xdr:nvGrpSpPr>
        <xdr:cNvPr id="2" name="Group 5">
          <a:extLst>
            <a:ext uri="{FF2B5EF4-FFF2-40B4-BE49-F238E27FC236}">
              <a16:creationId xmlns:a16="http://schemas.microsoft.com/office/drawing/2014/main" id="{BD4EB112-5C94-489F-BDC2-DB4AC6AEAEFF}"/>
            </a:ext>
          </a:extLst>
        </xdr:cNvPr>
        <xdr:cNvGrpSpPr/>
      </xdr:nvGrpSpPr>
      <xdr:grpSpPr>
        <a:xfrm>
          <a:off x="3760724" y="2809875"/>
          <a:ext cx="48895" cy="115570"/>
          <a:chOff x="0" y="0"/>
          <a:chExt cx="48895" cy="115570"/>
        </a:xfrm>
      </xdr:grpSpPr>
      <xdr:pic>
        <xdr:nvPicPr>
          <xdr:cNvPr id="3" name="image3.png">
            <a:extLst>
              <a:ext uri="{FF2B5EF4-FFF2-40B4-BE49-F238E27FC236}">
                <a16:creationId xmlns:a16="http://schemas.microsoft.com/office/drawing/2014/main" id="{5AF3DA93-143B-4C41-BEA9-120F0C77E4B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0"/>
            <a:ext cx="48767" cy="115061"/>
          </a:xfrm>
          <a:prstGeom prst="rect">
            <a:avLst/>
          </a:prstGeom>
        </xdr:spPr>
      </xdr:pic>
      <xdr:pic>
        <xdr:nvPicPr>
          <xdr:cNvPr id="4" name="image2.png">
            <a:extLst>
              <a:ext uri="{FF2B5EF4-FFF2-40B4-BE49-F238E27FC236}">
                <a16:creationId xmlns:a16="http://schemas.microsoft.com/office/drawing/2014/main" id="{BB5AFD0C-8D01-44E6-A012-8DCE4099563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4129" y="30514"/>
            <a:ext cx="21589" cy="61687"/>
          </a:xfrm>
          <a:prstGeom prst="rect">
            <a:avLst/>
          </a:prstGeom>
        </xdr:spPr>
      </xdr:pic>
    </xdr:grp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115A50-A1D8-4C2D-86C0-87620B0E5AB1}">
  <dimension ref="A1:AP20"/>
  <sheetViews>
    <sheetView topLeftCell="K7" workbookViewId="0">
      <selection activeCell="T10" sqref="T10"/>
    </sheetView>
  </sheetViews>
  <sheetFormatPr baseColWidth="10" defaultRowHeight="15.75"/>
  <cols>
    <col min="1" max="1" width="2.85546875" style="1" customWidth="1"/>
    <col min="2" max="2" width="8.28515625" style="1" customWidth="1"/>
    <col min="3" max="3" width="33.85546875" style="1" customWidth="1"/>
    <col min="4" max="4" width="28.42578125" style="1" customWidth="1"/>
    <col min="5" max="5" width="13.28515625" style="1" customWidth="1"/>
    <col min="6" max="6" width="12.42578125" style="1" customWidth="1"/>
    <col min="7" max="7" width="12" style="1" customWidth="1"/>
    <col min="8" max="8" width="15.7109375" style="17" bestFit="1" customWidth="1"/>
    <col min="9" max="9" width="14.42578125" style="17" bestFit="1" customWidth="1"/>
    <col min="10" max="10" width="19.28515625" style="17" customWidth="1"/>
    <col min="11" max="11" width="16.140625" style="17" customWidth="1"/>
    <col min="12" max="12" width="15" style="17" customWidth="1"/>
    <col min="13" max="13" width="17.42578125" style="17" customWidth="1"/>
    <col min="14" max="14" width="14.42578125" style="17" bestFit="1" customWidth="1"/>
    <col min="15" max="15" width="13.28515625" style="17" bestFit="1" customWidth="1"/>
    <col min="16" max="16" width="17.7109375" style="17" customWidth="1"/>
    <col min="17" max="17" width="14.42578125" style="1" bestFit="1" customWidth="1"/>
    <col min="18" max="18" width="13.28515625" style="1" bestFit="1" customWidth="1"/>
    <col min="19" max="19" width="14.42578125" style="1" bestFit="1" customWidth="1"/>
    <col min="20" max="20" width="18.42578125" style="1" customWidth="1"/>
    <col min="21" max="16384" width="11.42578125" style="1"/>
  </cols>
  <sheetData>
    <row r="1" spans="1:42" ht="24" customHeight="1">
      <c r="B1" s="29" t="s">
        <v>35</v>
      </c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</row>
    <row r="2" spans="1:42" ht="28.5" customHeight="1">
      <c r="B2" s="14"/>
      <c r="C2" s="14"/>
      <c r="D2" s="14"/>
      <c r="E2" s="14"/>
      <c r="F2" s="14"/>
      <c r="G2" s="14"/>
      <c r="H2" s="38" t="s">
        <v>30</v>
      </c>
      <c r="I2" s="38"/>
      <c r="J2" s="38"/>
      <c r="K2" s="29" t="s">
        <v>29</v>
      </c>
      <c r="L2" s="29"/>
      <c r="M2" s="29"/>
      <c r="N2" s="29" t="s">
        <v>31</v>
      </c>
      <c r="O2" s="29"/>
      <c r="P2" s="29"/>
      <c r="Q2" s="29" t="s">
        <v>36</v>
      </c>
      <c r="R2" s="29"/>
      <c r="S2" s="29"/>
      <c r="T2" s="29"/>
    </row>
    <row r="3" spans="1:42" ht="48" customHeight="1">
      <c r="B3" s="21" t="s">
        <v>0</v>
      </c>
      <c r="C3" s="2" t="s">
        <v>1</v>
      </c>
      <c r="D3" s="2" t="s">
        <v>3</v>
      </c>
      <c r="E3" s="2" t="s">
        <v>4</v>
      </c>
      <c r="F3" s="2" t="s">
        <v>9</v>
      </c>
      <c r="G3" s="2" t="s">
        <v>2</v>
      </c>
      <c r="H3" s="18" t="s">
        <v>6</v>
      </c>
      <c r="I3" s="18" t="s">
        <v>7</v>
      </c>
      <c r="J3" s="18" t="s">
        <v>8</v>
      </c>
      <c r="K3" s="18" t="s">
        <v>6</v>
      </c>
      <c r="L3" s="18" t="s">
        <v>7</v>
      </c>
      <c r="M3" s="18" t="s">
        <v>8</v>
      </c>
      <c r="N3" s="18" t="s">
        <v>6</v>
      </c>
      <c r="O3" s="18" t="s">
        <v>7</v>
      </c>
      <c r="P3" s="18" t="s">
        <v>8</v>
      </c>
      <c r="Q3" s="18" t="s">
        <v>6</v>
      </c>
      <c r="R3" s="18" t="s">
        <v>7</v>
      </c>
      <c r="S3" s="18" t="s">
        <v>37</v>
      </c>
      <c r="T3" s="18" t="s">
        <v>8</v>
      </c>
    </row>
    <row r="4" spans="1:42" ht="16.5" customHeight="1">
      <c r="B4" s="34" t="s">
        <v>10</v>
      </c>
      <c r="C4" s="35"/>
      <c r="D4" s="35"/>
      <c r="E4" s="35"/>
      <c r="F4" s="35"/>
      <c r="G4" s="36"/>
      <c r="H4" s="13"/>
      <c r="I4" s="13"/>
      <c r="J4" s="13"/>
      <c r="K4" s="13"/>
      <c r="L4" s="13"/>
      <c r="M4" s="13"/>
      <c r="N4" s="13"/>
      <c r="O4" s="13"/>
      <c r="P4" s="13"/>
      <c r="Q4" s="3"/>
      <c r="R4" s="3"/>
      <c r="S4" s="3"/>
      <c r="T4" s="3"/>
    </row>
    <row r="5" spans="1:42" ht="33" customHeight="1">
      <c r="B5" s="4">
        <v>1</v>
      </c>
      <c r="C5" s="33" t="s">
        <v>11</v>
      </c>
      <c r="D5" s="33"/>
      <c r="E5" s="8" t="s">
        <v>12</v>
      </c>
      <c r="F5" s="9" t="s">
        <v>13</v>
      </c>
      <c r="G5" s="10">
        <v>11</v>
      </c>
      <c r="H5" s="15">
        <v>284034</v>
      </c>
      <c r="I5" s="18">
        <f>H5*19%</f>
        <v>53966.46</v>
      </c>
      <c r="J5" s="18">
        <f>(H5+I5)*G5</f>
        <v>3718005.06</v>
      </c>
      <c r="K5" s="16">
        <v>285714</v>
      </c>
      <c r="L5" s="16">
        <f>K5*19%</f>
        <v>54285.66</v>
      </c>
      <c r="M5" s="16">
        <f>(K5+L5)*G5</f>
        <v>3739996.2600000002</v>
      </c>
      <c r="N5" s="16">
        <v>285630</v>
      </c>
      <c r="O5" s="16">
        <f>N5*19%</f>
        <v>54269.7</v>
      </c>
      <c r="P5" s="16">
        <f>(N5+O5)*G5</f>
        <v>3738896.7</v>
      </c>
      <c r="Q5" s="22">
        <f>AVERAGE(H5,K5,N5)</f>
        <v>285126</v>
      </c>
      <c r="R5" s="22">
        <f>Q5*19%</f>
        <v>54173.94</v>
      </c>
      <c r="S5" s="22">
        <f>Q5+R5</f>
        <v>339299.94</v>
      </c>
      <c r="T5" s="22">
        <f>S5*G5</f>
        <v>3732299.34</v>
      </c>
    </row>
    <row r="6" spans="1:42" ht="33" customHeight="1">
      <c r="B6" s="4">
        <v>2</v>
      </c>
      <c r="C6" s="33" t="s">
        <v>14</v>
      </c>
      <c r="D6" s="33"/>
      <c r="E6" s="8" t="s">
        <v>12</v>
      </c>
      <c r="F6" s="9" t="s">
        <v>13</v>
      </c>
      <c r="G6" s="10">
        <v>5</v>
      </c>
      <c r="H6" s="15">
        <v>313445</v>
      </c>
      <c r="I6" s="18">
        <f t="shared" ref="I6:I9" si="0">H6*19%</f>
        <v>59554.55</v>
      </c>
      <c r="J6" s="18">
        <f t="shared" ref="J6:J9" si="1">(H6+I6)*G6</f>
        <v>1864997.75</v>
      </c>
      <c r="K6" s="16">
        <v>310924</v>
      </c>
      <c r="L6" s="16">
        <f t="shared" ref="L6:L9" si="2">K6*19%</f>
        <v>59075.56</v>
      </c>
      <c r="M6" s="16">
        <f>(K6+L6)*G6</f>
        <v>1849997.8</v>
      </c>
      <c r="N6" s="16">
        <v>313361</v>
      </c>
      <c r="O6" s="16">
        <f t="shared" ref="O6:O9" si="3">N6*19%</f>
        <v>59538.590000000004</v>
      </c>
      <c r="P6" s="16">
        <f>(N6+O6)*G6</f>
        <v>1864497.9500000002</v>
      </c>
      <c r="Q6" s="22">
        <f t="shared" ref="Q6:Q15" si="4">AVERAGE(H6,K6,N6)</f>
        <v>312576.66666666669</v>
      </c>
      <c r="R6" s="22">
        <f t="shared" ref="R6:R15" si="5">Q6*19%</f>
        <v>59389.566666666673</v>
      </c>
      <c r="S6" s="22">
        <f t="shared" ref="S6:S15" si="6">Q6+R6</f>
        <v>371966.23333333334</v>
      </c>
      <c r="T6" s="22">
        <f t="shared" ref="T6:T15" si="7">S6*G6</f>
        <v>1859831.1666666667</v>
      </c>
    </row>
    <row r="7" spans="1:42" ht="33" customHeight="1">
      <c r="B7" s="4">
        <v>4</v>
      </c>
      <c r="C7" s="33" t="s">
        <v>15</v>
      </c>
      <c r="D7" s="33"/>
      <c r="E7" s="8" t="s">
        <v>12</v>
      </c>
      <c r="F7" s="9" t="s">
        <v>13</v>
      </c>
      <c r="G7" s="10">
        <v>25</v>
      </c>
      <c r="H7" s="15">
        <v>500840</v>
      </c>
      <c r="I7" s="18">
        <f t="shared" si="0"/>
        <v>95159.6</v>
      </c>
      <c r="J7" s="18">
        <f t="shared" si="1"/>
        <v>14899990</v>
      </c>
      <c r="K7" s="16">
        <v>504202</v>
      </c>
      <c r="L7" s="16">
        <f t="shared" si="2"/>
        <v>95798.38</v>
      </c>
      <c r="M7" s="16">
        <f>(K7+L7)*G7</f>
        <v>15000009.5</v>
      </c>
      <c r="N7" s="16">
        <v>503277</v>
      </c>
      <c r="O7" s="16">
        <f t="shared" si="3"/>
        <v>95622.63</v>
      </c>
      <c r="P7" s="16">
        <f>(N7+O7)*G7</f>
        <v>14972490.75</v>
      </c>
      <c r="Q7" s="22">
        <f t="shared" si="4"/>
        <v>502773</v>
      </c>
      <c r="R7" s="22">
        <f t="shared" si="5"/>
        <v>95526.87</v>
      </c>
      <c r="S7" s="22">
        <f t="shared" si="6"/>
        <v>598299.87</v>
      </c>
      <c r="T7" s="22">
        <f t="shared" si="7"/>
        <v>14957496.75</v>
      </c>
    </row>
    <row r="8" spans="1:42" ht="33" customHeight="1">
      <c r="B8" s="4">
        <v>5</v>
      </c>
      <c r="C8" s="33" t="s">
        <v>16</v>
      </c>
      <c r="D8" s="33"/>
      <c r="E8" s="8" t="s">
        <v>12</v>
      </c>
      <c r="F8" s="9" t="s">
        <v>13</v>
      </c>
      <c r="G8" s="10">
        <v>4</v>
      </c>
      <c r="H8" s="15">
        <v>291597</v>
      </c>
      <c r="I8" s="18">
        <f t="shared" si="0"/>
        <v>55403.43</v>
      </c>
      <c r="J8" s="18">
        <f t="shared" si="1"/>
        <v>1388001.72</v>
      </c>
      <c r="K8" s="16">
        <v>294118</v>
      </c>
      <c r="L8" s="16">
        <f t="shared" si="2"/>
        <v>55882.42</v>
      </c>
      <c r="M8" s="16">
        <f>(K8+L8)*G8</f>
        <v>1400001.68</v>
      </c>
      <c r="N8" s="16">
        <v>294874</v>
      </c>
      <c r="O8" s="16">
        <f t="shared" si="3"/>
        <v>56026.06</v>
      </c>
      <c r="P8" s="16">
        <f>(N8+O8)*G8</f>
        <v>1403600.24</v>
      </c>
      <c r="Q8" s="22">
        <f t="shared" si="4"/>
        <v>293529.66666666669</v>
      </c>
      <c r="R8" s="22">
        <f t="shared" si="5"/>
        <v>55770.636666666673</v>
      </c>
      <c r="S8" s="22">
        <f t="shared" si="6"/>
        <v>349300.30333333334</v>
      </c>
      <c r="T8" s="22">
        <f t="shared" si="7"/>
        <v>1397201.2133333334</v>
      </c>
    </row>
    <row r="9" spans="1:42" ht="33" customHeight="1">
      <c r="B9" s="4">
        <v>6</v>
      </c>
      <c r="C9" s="33" t="s">
        <v>17</v>
      </c>
      <c r="D9" s="33"/>
      <c r="E9" s="8" t="s">
        <v>12</v>
      </c>
      <c r="F9" s="9" t="s">
        <v>13</v>
      </c>
      <c r="G9" s="10">
        <v>2</v>
      </c>
      <c r="H9" s="15">
        <v>289916</v>
      </c>
      <c r="I9" s="18">
        <f t="shared" si="0"/>
        <v>55084.04</v>
      </c>
      <c r="J9" s="18">
        <f t="shared" si="1"/>
        <v>690000.08</v>
      </c>
      <c r="K9" s="16">
        <v>294118</v>
      </c>
      <c r="L9" s="16">
        <f t="shared" si="2"/>
        <v>55882.42</v>
      </c>
      <c r="M9" s="16">
        <f>(K9+L9)*G9</f>
        <v>700000.84</v>
      </c>
      <c r="N9" s="16">
        <v>290672</v>
      </c>
      <c r="O9" s="16">
        <f t="shared" si="3"/>
        <v>55227.68</v>
      </c>
      <c r="P9" s="16">
        <f>(N9+O9)*G9</f>
        <v>691799.36</v>
      </c>
      <c r="Q9" s="22">
        <f t="shared" si="4"/>
        <v>291568.66666666669</v>
      </c>
      <c r="R9" s="22">
        <f t="shared" si="5"/>
        <v>55398.046666666669</v>
      </c>
      <c r="S9" s="22">
        <f t="shared" si="6"/>
        <v>346966.71333333338</v>
      </c>
      <c r="T9" s="22">
        <f t="shared" si="7"/>
        <v>693933.42666666675</v>
      </c>
    </row>
    <row r="10" spans="1:42" ht="33" customHeight="1">
      <c r="B10" s="39" t="s">
        <v>41</v>
      </c>
      <c r="C10" s="40"/>
      <c r="D10" s="40"/>
      <c r="E10" s="40"/>
      <c r="F10" s="40"/>
      <c r="G10" s="40"/>
      <c r="H10" s="40"/>
      <c r="I10" s="40"/>
      <c r="J10" s="40"/>
      <c r="K10" s="40"/>
      <c r="L10" s="40"/>
      <c r="M10" s="40"/>
      <c r="N10" s="40"/>
      <c r="O10" s="40"/>
      <c r="P10" s="40"/>
      <c r="Q10" s="40"/>
      <c r="R10" s="40"/>
      <c r="S10" s="41"/>
      <c r="T10" s="22">
        <f>SUM(T5:T9)</f>
        <v>22640761.896666668</v>
      </c>
    </row>
    <row r="11" spans="1:42" s="3" customFormat="1" ht="19.5" customHeight="1">
      <c r="A11" s="7"/>
      <c r="B11" s="34" t="s">
        <v>42</v>
      </c>
      <c r="C11" s="35"/>
      <c r="D11" s="35"/>
      <c r="E11" s="35"/>
      <c r="F11" s="35"/>
      <c r="G11" s="35"/>
      <c r="H11" s="11"/>
      <c r="I11" s="11"/>
      <c r="J11" s="11"/>
      <c r="K11" s="11"/>
      <c r="L11" s="11"/>
      <c r="M11" s="11"/>
      <c r="N11" s="11"/>
      <c r="O11" s="11"/>
      <c r="P11" s="12"/>
      <c r="Q11" s="22"/>
      <c r="R11" s="22"/>
      <c r="S11" s="22"/>
      <c r="T11" s="22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</row>
    <row r="12" spans="1:42" s="3" customFormat="1" ht="33" customHeight="1">
      <c r="A12" s="7"/>
      <c r="B12" s="4">
        <v>7</v>
      </c>
      <c r="C12" s="37" t="s">
        <v>20</v>
      </c>
      <c r="D12" s="37"/>
      <c r="E12" s="5" t="s">
        <v>21</v>
      </c>
      <c r="F12" s="4" t="s">
        <v>13</v>
      </c>
      <c r="G12" s="6">
        <v>59</v>
      </c>
      <c r="H12" s="15">
        <v>305882</v>
      </c>
      <c r="I12" s="20">
        <f t="shared" ref="I12:I15" si="8">H12*19%</f>
        <v>58117.58</v>
      </c>
      <c r="J12" s="19">
        <f t="shared" ref="J12:J15" si="9">(H12+I12)*G12</f>
        <v>21475975.220000003</v>
      </c>
      <c r="K12" s="16">
        <v>302521</v>
      </c>
      <c r="L12" s="16">
        <f>K12*19%</f>
        <v>57478.99</v>
      </c>
      <c r="M12" s="16">
        <f>(K12+L12)*G12</f>
        <v>21239999.41</v>
      </c>
      <c r="N12" s="16">
        <v>304958</v>
      </c>
      <c r="O12" s="16">
        <f>N12*19%</f>
        <v>57942.020000000004</v>
      </c>
      <c r="P12" s="16">
        <f>(N12+O12)*G12</f>
        <v>21411101.18</v>
      </c>
      <c r="Q12" s="22">
        <f t="shared" si="4"/>
        <v>304453.66666666669</v>
      </c>
      <c r="R12" s="22">
        <f t="shared" si="5"/>
        <v>57846.19666666667</v>
      </c>
      <c r="S12" s="22">
        <f t="shared" si="6"/>
        <v>362299.86333333334</v>
      </c>
      <c r="T12" s="22">
        <f t="shared" si="7"/>
        <v>21375691.936666667</v>
      </c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</row>
    <row r="13" spans="1:42" s="3" customFormat="1" ht="33" customHeight="1">
      <c r="A13" s="7"/>
      <c r="B13" s="4">
        <v>8</v>
      </c>
      <c r="C13" s="37" t="s">
        <v>17</v>
      </c>
      <c r="D13" s="37"/>
      <c r="E13" s="5" t="s">
        <v>21</v>
      </c>
      <c r="F13" s="4" t="s">
        <v>13</v>
      </c>
      <c r="G13" s="6">
        <v>29</v>
      </c>
      <c r="H13" s="15">
        <v>289916</v>
      </c>
      <c r="I13" s="20">
        <f t="shared" si="8"/>
        <v>55084.04</v>
      </c>
      <c r="J13" s="19">
        <f t="shared" si="9"/>
        <v>10005001.16</v>
      </c>
      <c r="K13" s="16">
        <v>294118</v>
      </c>
      <c r="L13" s="16">
        <f t="shared" ref="L13:L15" si="10">K13*19%</f>
        <v>55882.42</v>
      </c>
      <c r="M13" s="16">
        <f>(K13+L13)*G13</f>
        <v>10150012.18</v>
      </c>
      <c r="N13" s="16">
        <v>290672</v>
      </c>
      <c r="O13" s="16">
        <f t="shared" ref="O13:O15" si="11">N13*19%</f>
        <v>55227.68</v>
      </c>
      <c r="P13" s="16">
        <f>(N13+O13)*G13</f>
        <v>10031090.720000001</v>
      </c>
      <c r="Q13" s="22">
        <f t="shared" si="4"/>
        <v>291568.66666666669</v>
      </c>
      <c r="R13" s="22">
        <f t="shared" si="5"/>
        <v>55398.046666666669</v>
      </c>
      <c r="S13" s="22">
        <f t="shared" si="6"/>
        <v>346966.71333333338</v>
      </c>
      <c r="T13" s="22">
        <f t="shared" si="7"/>
        <v>10062034.686666667</v>
      </c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</row>
    <row r="14" spans="1:42" s="3" customFormat="1" ht="33" customHeight="1">
      <c r="A14" s="7"/>
      <c r="B14" s="4">
        <v>9</v>
      </c>
      <c r="C14" s="37" t="s">
        <v>22</v>
      </c>
      <c r="D14" s="37"/>
      <c r="E14" s="5" t="s">
        <v>21</v>
      </c>
      <c r="F14" s="4" t="s">
        <v>13</v>
      </c>
      <c r="G14" s="6">
        <v>12</v>
      </c>
      <c r="H14" s="15">
        <v>418487</v>
      </c>
      <c r="I14" s="20">
        <f t="shared" si="8"/>
        <v>79512.53</v>
      </c>
      <c r="J14" s="19">
        <f t="shared" si="9"/>
        <v>5975994.3600000003</v>
      </c>
      <c r="K14" s="16">
        <v>420168</v>
      </c>
      <c r="L14" s="16">
        <f t="shared" si="10"/>
        <v>79831.92</v>
      </c>
      <c r="M14" s="16">
        <f>(K14+L14)*G14</f>
        <v>5999999.04</v>
      </c>
      <c r="N14" s="16">
        <v>418403</v>
      </c>
      <c r="O14" s="16">
        <f t="shared" si="11"/>
        <v>79496.570000000007</v>
      </c>
      <c r="P14" s="16">
        <f>(N14+O14)*G14</f>
        <v>5974794.8399999999</v>
      </c>
      <c r="Q14" s="22">
        <f t="shared" si="4"/>
        <v>419019.33333333331</v>
      </c>
      <c r="R14" s="22">
        <f t="shared" si="5"/>
        <v>79613.673333333325</v>
      </c>
      <c r="S14" s="22">
        <f>Q14+R14</f>
        <v>498633.00666666665</v>
      </c>
      <c r="T14" s="22">
        <f t="shared" si="7"/>
        <v>5983596.0800000001</v>
      </c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</row>
    <row r="15" spans="1:42" s="3" customFormat="1" ht="33" customHeight="1">
      <c r="A15" s="7"/>
      <c r="B15" s="4">
        <f t="shared" ref="B15" si="12">1+B14</f>
        <v>10</v>
      </c>
      <c r="C15" s="37" t="s">
        <v>23</v>
      </c>
      <c r="D15" s="37"/>
      <c r="E15" s="5" t="s">
        <v>21</v>
      </c>
      <c r="F15" s="4" t="s">
        <v>13</v>
      </c>
      <c r="G15" s="6">
        <v>50</v>
      </c>
      <c r="H15" s="15">
        <v>300000</v>
      </c>
      <c r="I15" s="20">
        <f t="shared" si="8"/>
        <v>57000</v>
      </c>
      <c r="J15" s="19">
        <f t="shared" si="9"/>
        <v>17850000</v>
      </c>
      <c r="K15" s="16">
        <v>302521</v>
      </c>
      <c r="L15" s="16">
        <f t="shared" si="10"/>
        <v>57478.99</v>
      </c>
      <c r="M15" s="16">
        <f>(K15+L15)*G15</f>
        <v>17999999.5</v>
      </c>
      <c r="N15" s="16">
        <v>302437</v>
      </c>
      <c r="O15" s="16">
        <f t="shared" si="11"/>
        <v>57463.03</v>
      </c>
      <c r="P15" s="16">
        <f>(N15+O15)*G15</f>
        <v>17995001.5</v>
      </c>
      <c r="Q15" s="22">
        <f t="shared" si="4"/>
        <v>301652.66666666669</v>
      </c>
      <c r="R15" s="22">
        <f t="shared" si="5"/>
        <v>57314.006666666668</v>
      </c>
      <c r="S15" s="22">
        <f t="shared" si="6"/>
        <v>358966.67333333334</v>
      </c>
      <c r="T15" s="22">
        <f t="shared" si="7"/>
        <v>17948333.666666668</v>
      </c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</row>
    <row r="16" spans="1:42" ht="28.5" customHeight="1">
      <c r="B16" s="30" t="s">
        <v>43</v>
      </c>
      <c r="C16" s="31"/>
      <c r="D16" s="31"/>
      <c r="E16" s="31"/>
      <c r="F16" s="31"/>
      <c r="G16" s="31"/>
      <c r="H16" s="31"/>
      <c r="I16" s="31"/>
      <c r="J16" s="31"/>
      <c r="K16" s="31"/>
      <c r="L16" s="31"/>
      <c r="M16" s="31"/>
      <c r="N16" s="31"/>
      <c r="O16" s="31"/>
      <c r="P16" s="31"/>
      <c r="Q16" s="31"/>
      <c r="R16" s="31"/>
      <c r="S16" s="32"/>
      <c r="T16" s="43">
        <f>SUM(T12:T15)</f>
        <v>55369656.370000005</v>
      </c>
    </row>
    <row r="17" spans="2:20">
      <c r="B17" s="42" t="s">
        <v>44</v>
      </c>
      <c r="C17" s="42"/>
      <c r="D17" s="42"/>
      <c r="E17" s="42"/>
      <c r="F17" s="42"/>
      <c r="G17" s="42"/>
      <c r="H17" s="42"/>
      <c r="I17" s="42"/>
      <c r="J17" s="42"/>
      <c r="K17" s="42"/>
      <c r="L17" s="42"/>
      <c r="M17" s="42"/>
      <c r="N17" s="42"/>
      <c r="O17" s="42"/>
      <c r="P17" s="42"/>
      <c r="Q17" s="42"/>
      <c r="R17" s="42"/>
      <c r="S17" s="42"/>
      <c r="T17" s="25">
        <f>T10+T16</f>
        <v>78010418.266666681</v>
      </c>
    </row>
    <row r="20" spans="2:20">
      <c r="T20" s="27"/>
    </row>
  </sheetData>
  <mergeCells count="19">
    <mergeCell ref="B17:S17"/>
    <mergeCell ref="C7:D7"/>
    <mergeCell ref="C8:D8"/>
    <mergeCell ref="C9:D9"/>
    <mergeCell ref="B11:G11"/>
    <mergeCell ref="C5:D5"/>
    <mergeCell ref="C6:D6"/>
    <mergeCell ref="B10:S10"/>
    <mergeCell ref="C12:D12"/>
    <mergeCell ref="C13:D13"/>
    <mergeCell ref="C14:D14"/>
    <mergeCell ref="C15:D15"/>
    <mergeCell ref="B16:S16"/>
    <mergeCell ref="B4:G4"/>
    <mergeCell ref="H2:J2"/>
    <mergeCell ref="N2:P2"/>
    <mergeCell ref="B1:P1"/>
    <mergeCell ref="Q2:T2"/>
    <mergeCell ref="K2:M2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D9F19D-5401-47D6-B8FF-AA5796FAA359}">
  <dimension ref="A1:AO18"/>
  <sheetViews>
    <sheetView tabSelected="1" topLeftCell="J4" workbookViewId="0">
      <selection activeCell="N17" sqref="N17"/>
    </sheetView>
  </sheetViews>
  <sheetFormatPr baseColWidth="10" defaultRowHeight="15.75"/>
  <cols>
    <col min="1" max="1" width="2.85546875" style="1" customWidth="1"/>
    <col min="2" max="2" width="8.28515625" style="1" customWidth="1"/>
    <col min="3" max="3" width="33.85546875" style="1" customWidth="1"/>
    <col min="4" max="4" width="28.42578125" style="1" customWidth="1"/>
    <col min="5" max="5" width="13.28515625" style="1" customWidth="1"/>
    <col min="6" max="6" width="12.42578125" style="1" customWidth="1"/>
    <col min="7" max="7" width="12" style="1" customWidth="1"/>
    <col min="8" max="8" width="14.42578125" style="17" bestFit="1" customWidth="1"/>
    <col min="9" max="9" width="13.28515625" style="17" bestFit="1" customWidth="1"/>
    <col min="10" max="10" width="17.42578125" style="17" bestFit="1" customWidth="1"/>
    <col min="11" max="11" width="14.42578125" style="17" bestFit="1" customWidth="1"/>
    <col min="12" max="12" width="13.28515625" style="17" bestFit="1" customWidth="1"/>
    <col min="13" max="13" width="17.42578125" style="17" bestFit="1" customWidth="1"/>
    <col min="14" max="14" width="27.28515625" style="17" customWidth="1"/>
    <col min="15" max="15" width="15" style="17" customWidth="1"/>
    <col min="16" max="16" width="17.42578125" style="17" customWidth="1"/>
    <col min="17" max="18" width="14.42578125" style="1" bestFit="1" customWidth="1"/>
    <col min="19" max="19" width="18.5703125" style="1" bestFit="1" customWidth="1"/>
    <col min="20" max="20" width="17.42578125" style="1" bestFit="1" customWidth="1"/>
    <col min="21" max="16384" width="11.42578125" style="1"/>
  </cols>
  <sheetData>
    <row r="1" spans="1:41" ht="24" customHeight="1">
      <c r="B1" s="29" t="s">
        <v>32</v>
      </c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</row>
    <row r="2" spans="1:41" ht="28.5" customHeight="1">
      <c r="B2" s="29"/>
      <c r="C2" s="29"/>
      <c r="D2" s="29"/>
      <c r="E2" s="29"/>
      <c r="F2" s="29"/>
      <c r="G2" s="29"/>
      <c r="H2" s="29" t="s">
        <v>27</v>
      </c>
      <c r="I2" s="29"/>
      <c r="J2" s="29"/>
      <c r="K2" s="29" t="s">
        <v>28</v>
      </c>
      <c r="L2" s="29"/>
      <c r="M2" s="29"/>
      <c r="N2" s="29" t="s">
        <v>29</v>
      </c>
      <c r="O2" s="29"/>
      <c r="P2" s="29"/>
      <c r="Q2" s="29" t="s">
        <v>33</v>
      </c>
      <c r="R2" s="29"/>
      <c r="S2" s="29"/>
      <c r="T2" s="29"/>
    </row>
    <row r="3" spans="1:41" ht="48" customHeight="1">
      <c r="B3" s="21" t="s">
        <v>0</v>
      </c>
      <c r="C3" s="2" t="s">
        <v>1</v>
      </c>
      <c r="D3" s="2" t="s">
        <v>3</v>
      </c>
      <c r="E3" s="2" t="s">
        <v>4</v>
      </c>
      <c r="F3" s="2" t="s">
        <v>9</v>
      </c>
      <c r="G3" s="2" t="s">
        <v>2</v>
      </c>
      <c r="H3" s="18" t="s">
        <v>6</v>
      </c>
      <c r="I3" s="18" t="s">
        <v>7</v>
      </c>
      <c r="J3" s="18" t="s">
        <v>8</v>
      </c>
      <c r="K3" s="18" t="s">
        <v>6</v>
      </c>
      <c r="L3" s="18" t="s">
        <v>7</v>
      </c>
      <c r="M3" s="18" t="s">
        <v>8</v>
      </c>
      <c r="N3" s="18" t="s">
        <v>6</v>
      </c>
      <c r="O3" s="18" t="s">
        <v>7</v>
      </c>
      <c r="P3" s="18" t="s">
        <v>8</v>
      </c>
      <c r="Q3" s="18" t="s">
        <v>6</v>
      </c>
      <c r="R3" s="18" t="s">
        <v>7</v>
      </c>
      <c r="S3" s="18" t="s">
        <v>34</v>
      </c>
      <c r="T3" s="18" t="s">
        <v>8</v>
      </c>
    </row>
    <row r="4" spans="1:41" ht="33" customHeight="1">
      <c r="B4" s="34" t="s">
        <v>45</v>
      </c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6"/>
    </row>
    <row r="5" spans="1:41" ht="33" customHeight="1">
      <c r="B5" s="4">
        <v>6</v>
      </c>
      <c r="C5" s="37" t="s">
        <v>18</v>
      </c>
      <c r="D5" s="37"/>
      <c r="E5" s="5" t="s">
        <v>12</v>
      </c>
      <c r="F5" s="4" t="s">
        <v>19</v>
      </c>
      <c r="G5" s="6">
        <v>24</v>
      </c>
      <c r="H5" s="16">
        <v>406302</v>
      </c>
      <c r="I5" s="16">
        <f>H5*19%</f>
        <v>77197.38</v>
      </c>
      <c r="J5" s="16">
        <f>(H5+I5)*G5</f>
        <v>11603985.120000001</v>
      </c>
      <c r="K5" s="16">
        <v>390756</v>
      </c>
      <c r="L5" s="16">
        <f>K5*19%</f>
        <v>74243.64</v>
      </c>
      <c r="M5" s="16">
        <f>(K5+L5)*G5</f>
        <v>11159991.359999999</v>
      </c>
      <c r="N5" s="15">
        <v>413763</v>
      </c>
      <c r="O5" s="19">
        <f>N5*19%</f>
        <v>78614.97</v>
      </c>
      <c r="P5" s="19">
        <f>(N5+O5)*G5</f>
        <v>11817071.279999999</v>
      </c>
      <c r="Q5" s="22">
        <f>AVERAGE(H5,K5,N5)</f>
        <v>403607</v>
      </c>
      <c r="R5" s="22">
        <f>Q5*19%</f>
        <v>76685.33</v>
      </c>
      <c r="S5" s="22">
        <f>Q5+R5</f>
        <v>480292.33</v>
      </c>
      <c r="T5" s="22">
        <f>S5*G5</f>
        <v>11527015.92</v>
      </c>
    </row>
    <row r="6" spans="1:41" s="3" customFormat="1" ht="19.5" customHeight="1">
      <c r="A6" s="7"/>
      <c r="B6" s="34" t="s">
        <v>46</v>
      </c>
      <c r="C6" s="35"/>
      <c r="D6" s="35"/>
      <c r="E6" s="35"/>
      <c r="F6" s="35"/>
      <c r="G6" s="35"/>
      <c r="H6" s="35"/>
      <c r="I6" s="35"/>
      <c r="J6" s="35"/>
      <c r="K6" s="35"/>
      <c r="L6" s="35"/>
      <c r="M6" s="35"/>
      <c r="N6" s="35"/>
      <c r="O6" s="35"/>
      <c r="P6" s="35"/>
      <c r="Q6" s="35"/>
      <c r="R6" s="35"/>
      <c r="S6" s="35"/>
      <c r="T6" s="36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</row>
    <row r="7" spans="1:41" s="3" customFormat="1" ht="35.25" customHeight="1">
      <c r="A7" s="7"/>
      <c r="B7" s="4">
        <v>11</v>
      </c>
      <c r="C7" s="37" t="s">
        <v>24</v>
      </c>
      <c r="D7" s="37"/>
      <c r="E7" s="5" t="s">
        <v>21</v>
      </c>
      <c r="F7" s="4" t="s">
        <v>13</v>
      </c>
      <c r="G7" s="6">
        <v>46</v>
      </c>
      <c r="H7" s="16">
        <v>401681</v>
      </c>
      <c r="I7" s="16">
        <f>H7*19%</f>
        <v>76319.39</v>
      </c>
      <c r="J7" s="16">
        <f>(H7+I7)*G7</f>
        <v>21988017.940000001</v>
      </c>
      <c r="K7" s="16">
        <v>382773</v>
      </c>
      <c r="L7" s="16">
        <f>K7*19%</f>
        <v>72726.87</v>
      </c>
      <c r="M7" s="16">
        <f>(K7+L7)*G7</f>
        <v>20952994.02</v>
      </c>
      <c r="N7" s="15">
        <v>407983</v>
      </c>
      <c r="O7" s="19">
        <f>N7*19%</f>
        <v>77516.77</v>
      </c>
      <c r="P7" s="19">
        <f>(N7+O7)*G7</f>
        <v>22332989.420000002</v>
      </c>
      <c r="Q7" s="22">
        <f t="shared" ref="Q7" si="0">AVERAGE(H7,K7,N7)</f>
        <v>397479</v>
      </c>
      <c r="R7" s="22">
        <f t="shared" ref="R7" si="1">Q7*19%</f>
        <v>75521.009999999995</v>
      </c>
      <c r="S7" s="22">
        <f>Q7+R7</f>
        <v>473000.01</v>
      </c>
      <c r="T7" s="22">
        <f>S7*G7</f>
        <v>21758000.460000001</v>
      </c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</row>
    <row r="8" spans="1:41" ht="28.5" customHeight="1">
      <c r="A8" s="3"/>
      <c r="B8" s="30" t="s">
        <v>5</v>
      </c>
      <c r="C8" s="31"/>
      <c r="D8" s="31"/>
      <c r="E8" s="31"/>
      <c r="F8" s="31"/>
      <c r="G8" s="31"/>
      <c r="H8" s="31"/>
      <c r="I8" s="31"/>
      <c r="J8" s="31"/>
      <c r="K8" s="31"/>
      <c r="L8" s="31"/>
      <c r="M8" s="31"/>
      <c r="N8" s="31"/>
      <c r="O8" s="31"/>
      <c r="P8" s="31"/>
      <c r="Q8" s="31"/>
      <c r="R8" s="31"/>
      <c r="S8" s="32"/>
      <c r="T8" s="25">
        <f>SUM(T5:T7)</f>
        <v>33285016.380000003</v>
      </c>
    </row>
    <row r="9" spans="1:41" s="23" customFormat="1">
      <c r="H9" s="24"/>
      <c r="I9" s="24"/>
      <c r="J9" s="24"/>
      <c r="K9" s="24"/>
      <c r="L9" s="24"/>
      <c r="M9" s="24"/>
      <c r="N9" s="24"/>
      <c r="O9" s="24"/>
      <c r="P9" s="24"/>
    </row>
    <row r="10" spans="1:41">
      <c r="B10" s="1" t="s">
        <v>25</v>
      </c>
      <c r="D10" s="1" t="s">
        <v>26</v>
      </c>
    </row>
    <row r="13" spans="1:41">
      <c r="R13" s="3" t="s">
        <v>38</v>
      </c>
      <c r="S13" s="16">
        <v>78010418.269999996</v>
      </c>
    </row>
    <row r="14" spans="1:41">
      <c r="N14" s="45">
        <v>2290129139.1399999</v>
      </c>
      <c r="R14" s="3" t="s">
        <v>39</v>
      </c>
      <c r="S14" s="16">
        <v>33285016.379999999</v>
      </c>
    </row>
    <row r="15" spans="1:41">
      <c r="N15" s="45">
        <v>2376794996</v>
      </c>
      <c r="R15" s="3" t="s">
        <v>40</v>
      </c>
      <c r="S15" s="26">
        <f>S13+S14</f>
        <v>111295434.64999999</v>
      </c>
    </row>
    <row r="16" spans="1:41">
      <c r="N16" s="46">
        <f>N14-N15</f>
        <v>-86665856.860000134</v>
      </c>
      <c r="S16" s="27"/>
    </row>
    <row r="17" spans="19:19">
      <c r="S17" s="44"/>
    </row>
    <row r="18" spans="19:19">
      <c r="S18" s="28"/>
    </row>
  </sheetData>
  <mergeCells count="11">
    <mergeCell ref="C5:D5"/>
    <mergeCell ref="H2:J2"/>
    <mergeCell ref="K2:M2"/>
    <mergeCell ref="B4:T4"/>
    <mergeCell ref="B6:T6"/>
    <mergeCell ref="B8:S8"/>
    <mergeCell ref="Q2:T2"/>
    <mergeCell ref="B1:P1"/>
    <mergeCell ref="B2:G2"/>
    <mergeCell ref="C7:D7"/>
    <mergeCell ref="N2:P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LOTE 1 Y 2 ROPA </vt:lpstr>
      <vt:lpstr>LOTE 3 Y 4 ALZADO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German Andres Dulcey Rincon</dc:creator>
  <cp:lastModifiedBy>Betty Marcela Mendez Acosta</cp:lastModifiedBy>
  <cp:lastPrinted>2025-09-02T14:12:57Z</cp:lastPrinted>
  <dcterms:created xsi:type="dcterms:W3CDTF">2023-03-08T19:17:38Z</dcterms:created>
  <dcterms:modified xsi:type="dcterms:W3CDTF">2026-03-17T22:08:31Z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2026-02-25T13:55:14Z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9a1547b6-da5f-484b-9f0c-69e7dbbc47b3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