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Ma. Alejandra Rosas\Desktop\SENA 2026\MINIMAS CUANTIAS\MC-CUC-003-2026 SUMINISTROS TONER Y PAPELERIA\"/>
    </mc:Choice>
  </mc:AlternateContent>
  <xr:revisionPtr revIDLastSave="0" documentId="8_{DEC87375-4F65-497A-A471-6A0825FF069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_FilterDatabase" localSheetId="0" hidden="1">Hoja1!$A$5:$M$12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 l="1"/>
  <c r="J10" i="1"/>
  <c r="J9" i="1"/>
  <c r="J8" i="1"/>
  <c r="J7" i="1"/>
  <c r="J6" i="1"/>
  <c r="I11" i="1"/>
  <c r="I10" i="1"/>
  <c r="I9" i="1"/>
  <c r="I8" i="1"/>
  <c r="I7" i="1"/>
  <c r="I6" i="1"/>
  <c r="K6" i="1"/>
  <c r="F6" i="1" s="1"/>
  <c r="I12" i="1" l="1"/>
  <c r="J12" i="1"/>
  <c r="K9" i="1" l="1"/>
  <c r="F9" i="1" s="1"/>
  <c r="K7" i="1"/>
  <c r="F7" i="1" s="1"/>
  <c r="K10" i="1"/>
  <c r="F10" i="1" s="1"/>
  <c r="K8" i="1"/>
  <c r="F8" i="1" s="1"/>
  <c r="K11" i="1"/>
  <c r="F11" i="1" s="1"/>
  <c r="K12" i="1" l="1"/>
  <c r="F12" i="1" s="1"/>
  <c r="E16" i="1" l="1"/>
  <c r="E17" i="1" s="1"/>
</calcChain>
</file>

<file path=xl/sharedStrings.xml><?xml version="1.0" encoding="utf-8"?>
<sst xmlns="http://schemas.openxmlformats.org/spreadsheetml/2006/main" count="45" uniqueCount="36">
  <si>
    <t>LOTE  TECNOACADEMIA</t>
  </si>
  <si>
    <t>PROMEDIO - VALOR TECHO</t>
  </si>
  <si>
    <t xml:space="preserve"> </t>
  </si>
  <si>
    <r>
      <t xml:space="preserve">ESTIMACIÓN DE PRECIOS PARA EL PROCESO </t>
    </r>
    <r>
      <rPr>
        <b/>
        <sz val="11"/>
        <rFont val="Calibri"/>
        <family val="2"/>
        <scheme val="minor"/>
      </rPr>
      <t>CONTRATAR LA COMPRA DE TONER Y MATERIALES PARA LA CARNETIZACIÒN</t>
    </r>
  </si>
  <si>
    <t>Item</t>
  </si>
  <si>
    <t>DESCRIPCION</t>
  </si>
  <si>
    <t>COTIZACIÓN (iva incluido)</t>
  </si>
  <si>
    <t>Unidad de
 medida</t>
  </si>
  <si>
    <t>Cantidad</t>
  </si>
  <si>
    <t>Valor unitario
 con IVA</t>
  </si>
  <si>
    <t>CLASIFICACIÒN UNSPC</t>
  </si>
  <si>
    <t>IVA</t>
  </si>
  <si>
    <t>PRODUCTO</t>
  </si>
  <si>
    <t>Tóner para impresora Kyocera MA6000, ref TK 3442</t>
  </si>
  <si>
    <t>UNIDAD</t>
  </si>
  <si>
    <t>Tóner para impresora SAMSUNG M UM5370LX, ref MLT-D3585</t>
  </si>
  <si>
    <t>Tóner para impresora OKI MPS5502MB, ref 870029002A1BK</t>
  </si>
  <si>
    <t>44103103</t>
  </si>
  <si>
    <t>KIT DE LIMPIEZA PARA IMPRESORA MARCA ZEBRA ZXP SERIES 4</t>
  </si>
  <si>
    <t xml:space="preserve">TOTAL </t>
  </si>
  <si>
    <t>PROMEDIO</t>
  </si>
  <si>
    <t>MATERIALES CONSUMIBLES Y/O SERVICIOS</t>
  </si>
  <si>
    <t>TARJETAS EN PVC PARA CARNETS</t>
  </si>
  <si>
    <t>KIT DE LIMPIEZA PARA IMPRESORA MARCA ZEBRA ZXP SERIES 3</t>
  </si>
  <si>
    <t xml:space="preserve">CINTA ZEBRA RIBBON ZC100/ZC300YMCK0 200 IMÁGENES/ 800300-250LA </t>
  </si>
  <si>
    <t>TONER PARA IMPRESORA KYOCERA</t>
  </si>
  <si>
    <t>TONER PARA IMPRESORA SAMSUNG M</t>
  </si>
  <si>
    <t>TONER PARA IMPRESORA OKI</t>
  </si>
  <si>
    <t>PAQ X 100</t>
  </si>
  <si>
    <t>Valor total en CDP</t>
  </si>
  <si>
    <t>Valor total de la estimacion</t>
  </si>
  <si>
    <t>Diferencia</t>
  </si>
  <si>
    <t>AGROMARKET</t>
  </si>
  <si>
    <t>DOTACIONES EMPRESARIALES ACOSTA</t>
  </si>
  <si>
    <t>1.061.987.904-1</t>
  </si>
  <si>
    <t>901.467.950-5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</si>
</sst>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-[$$-240A]\ * #,##0_-;\-[$$-240A]\ * #,##0_-;_-[$$-240A]\ * &quot;-&quot;??_-;_-@_-"/>
    <numFmt numFmtId="166" formatCode="#,##0;[Red]#,##0"/>
    <numFmt numFmtId="167" formatCode="&quot;$&quot;\ #,##0.00"/>
    <numFmt numFmtId="168" formatCode="_-* #,##0_-;\-* #,##0_-;_-* &quot;-&quot;??_-;_-@_-"/>
    <numFmt numFmtId="169" formatCode="&quot;$&quot;\ #,##0"/>
    <numFmt numFmtId="170" formatCode="0.0%"/>
  </numFmts>
  <fonts count="1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</borders>
  <cellStyleXfs count="9">
    <xf numFmtId="0" fontId="0" fillId="0" borderId="0"/>
    <xf numFmtId="41" fontId="8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0" fontId="8" fillId="0" borderId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56">
    <xf numFmtId="0" fontId="0" fillId="0" borderId="0" xfId="0"/>
    <xf numFmtId="165" fontId="3" fillId="0" borderId="5" xfId="3" applyNumberFormat="1" applyFont="1" applyFill="1" applyBorder="1" applyAlignment="1">
      <alignment horizontal="center" vertical="center"/>
    </xf>
    <xf numFmtId="9" fontId="0" fillId="0" borderId="7" xfId="7" applyFont="1" applyFill="1" applyBorder="1" applyAlignment="1">
      <alignment horizontal="center" vertical="center"/>
    </xf>
    <xf numFmtId="168" fontId="0" fillId="0" borderId="7" xfId="8" applyNumberFormat="1" applyFont="1" applyFill="1" applyBorder="1" applyAlignment="1">
      <alignment horizontal="center" vertical="center"/>
    </xf>
    <xf numFmtId="168" fontId="0" fillId="0" borderId="10" xfId="8" applyNumberFormat="1" applyFont="1" applyFill="1" applyBorder="1" applyAlignment="1">
      <alignment horizontal="center" vertical="center"/>
    </xf>
    <xf numFmtId="0" fontId="4" fillId="0" borderId="2" xfId="4" applyFont="1" applyBorder="1" applyAlignment="1">
      <alignment horizontal="center"/>
    </xf>
    <xf numFmtId="165" fontId="2" fillId="0" borderId="0" xfId="4" applyNumberFormat="1" applyFont="1"/>
    <xf numFmtId="167" fontId="4" fillId="0" borderId="0" xfId="1" applyNumberFormat="1" applyFont="1" applyFill="1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3" fontId="3" fillId="0" borderId="4" xfId="5" applyNumberFormat="1" applyFont="1" applyBorder="1" applyAlignment="1" applyProtection="1">
      <alignment horizontal="center" vertical="center"/>
      <protection locked="0"/>
    </xf>
    <xf numFmtId="165" fontId="3" fillId="0" borderId="3" xfId="4" applyNumberFormat="1" applyFont="1" applyBorder="1" applyAlignment="1">
      <alignment horizontal="center" vertical="center"/>
    </xf>
    <xf numFmtId="169" fontId="7" fillId="0" borderId="7" xfId="4" applyNumberFormat="1" applyFont="1" applyBorder="1" applyAlignment="1">
      <alignment horizontal="center" vertical="center" wrapText="1"/>
    </xf>
    <xf numFmtId="169" fontId="3" fillId="0" borderId="5" xfId="4" applyNumberFormat="1" applyFont="1" applyBorder="1"/>
    <xf numFmtId="169" fontId="3" fillId="0" borderId="4" xfId="4" applyNumberFormat="1" applyFont="1" applyBorder="1" applyAlignment="1">
      <alignment vertical="center"/>
    </xf>
    <xf numFmtId="169" fontId="3" fillId="0" borderId="6" xfId="4" applyNumberFormat="1" applyFont="1" applyBorder="1" applyAlignment="1">
      <alignment vertical="center"/>
    </xf>
    <xf numFmtId="169" fontId="0" fillId="0" borderId="0" xfId="0" applyNumberFormat="1"/>
    <xf numFmtId="167" fontId="0" fillId="0" borderId="0" xfId="0" applyNumberFormat="1"/>
    <xf numFmtId="0" fontId="4" fillId="0" borderId="0" xfId="4" applyFont="1" applyAlignment="1">
      <alignment horizontal="center" vertical="center" wrapText="1"/>
    </xf>
    <xf numFmtId="0" fontId="4" fillId="2" borderId="4" xfId="4" applyFont="1" applyFill="1" applyBorder="1" applyAlignment="1">
      <alignment horizontal="center" vertical="center" wrapText="1"/>
    </xf>
    <xf numFmtId="165" fontId="4" fillId="4" borderId="4" xfId="1" applyNumberFormat="1" applyFont="1" applyFill="1" applyBorder="1" applyAlignment="1">
      <alignment horizontal="center" vertical="center" wrapText="1"/>
    </xf>
    <xf numFmtId="0" fontId="4" fillId="3" borderId="4" xfId="4" applyFont="1" applyFill="1" applyBorder="1" applyAlignment="1">
      <alignment horizontal="center" vertical="center" wrapText="1"/>
    </xf>
    <xf numFmtId="166" fontId="4" fillId="3" borderId="4" xfId="3" applyNumberFormat="1" applyFont="1" applyFill="1" applyBorder="1" applyAlignment="1">
      <alignment horizontal="center" vertical="center" wrapText="1"/>
    </xf>
    <xf numFmtId="165" fontId="4" fillId="3" borderId="4" xfId="3" applyNumberFormat="1" applyFont="1" applyFill="1" applyBorder="1" applyAlignment="1">
      <alignment horizontal="center" vertical="center" wrapText="1"/>
    </xf>
    <xf numFmtId="167" fontId="13" fillId="0" borderId="13" xfId="1" applyNumberFormat="1" applyFont="1" applyFill="1" applyBorder="1" applyAlignment="1">
      <alignment vertical="center"/>
    </xf>
    <xf numFmtId="49" fontId="6" fillId="2" borderId="4" xfId="4" applyNumberFormat="1" applyFont="1" applyFill="1" applyBorder="1" applyAlignment="1">
      <alignment horizontal="center" vertical="center"/>
    </xf>
    <xf numFmtId="0" fontId="6" fillId="0" borderId="14" xfId="4" applyFont="1" applyBorder="1" applyAlignment="1">
      <alignment horizontal="center" vertical="center"/>
    </xf>
    <xf numFmtId="0" fontId="3" fillId="0" borderId="0" xfId="4" applyFont="1" applyAlignment="1">
      <alignment horizontal="right"/>
    </xf>
    <xf numFmtId="169" fontId="3" fillId="0" borderId="0" xfId="4" applyNumberFormat="1" applyFont="1" applyAlignment="1">
      <alignment horizontal="right" vertical="center"/>
    </xf>
    <xf numFmtId="49" fontId="1" fillId="0" borderId="4" xfId="4" applyNumberFormat="1" applyFont="1" applyBorder="1" applyAlignment="1">
      <alignment horizontal="center" vertical="center"/>
    </xf>
    <xf numFmtId="169" fontId="0" fillId="0" borderId="15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center"/>
    </xf>
    <xf numFmtId="0" fontId="10" fillId="0" borderId="8" xfId="0" applyFont="1" applyBorder="1" applyAlignment="1">
      <alignment horizontal="left" vertical="center" wrapText="1"/>
    </xf>
    <xf numFmtId="170" fontId="0" fillId="0" borderId="0" xfId="7" applyNumberFormat="1" applyFont="1"/>
    <xf numFmtId="165" fontId="3" fillId="5" borderId="5" xfId="3" applyNumberFormat="1" applyFont="1" applyFill="1" applyBorder="1" applyAlignment="1">
      <alignment horizontal="center" vertical="center"/>
    </xf>
    <xf numFmtId="0" fontId="0" fillId="0" borderId="4" xfId="0" applyBorder="1"/>
    <xf numFmtId="165" fontId="7" fillId="6" borderId="13" xfId="3" applyNumberFormat="1" applyFont="1" applyFill="1" applyBorder="1" applyAlignment="1">
      <alignment horizontal="center"/>
    </xf>
    <xf numFmtId="165" fontId="7" fillId="6" borderId="6" xfId="3" applyNumberFormat="1" applyFont="1" applyFill="1" applyBorder="1" applyAlignment="1">
      <alignment horizontal="center"/>
    </xf>
    <xf numFmtId="0" fontId="4" fillId="0" borderId="2" xfId="4" applyFont="1" applyBorder="1" applyAlignment="1">
      <alignment horizontal="center"/>
    </xf>
    <xf numFmtId="169" fontId="3" fillId="0" borderId="5" xfId="4" applyNumberFormat="1" applyFont="1" applyBorder="1" applyAlignment="1">
      <alignment horizontal="center" vertical="center" wrapText="1"/>
    </xf>
    <xf numFmtId="169" fontId="3" fillId="0" borderId="11" xfId="4" applyNumberFormat="1" applyFont="1" applyBorder="1" applyAlignment="1">
      <alignment horizontal="center" vertical="center" wrapText="1"/>
    </xf>
    <xf numFmtId="169" fontId="3" fillId="0" borderId="10" xfId="4" applyNumberFormat="1" applyFont="1" applyBorder="1" applyAlignment="1">
      <alignment horizontal="center" vertical="center" wrapText="1"/>
    </xf>
    <xf numFmtId="0" fontId="4" fillId="2" borderId="12" xfId="4" applyFont="1" applyFill="1" applyBorder="1" applyAlignment="1">
      <alignment horizontal="center" vertical="center" wrapText="1"/>
    </xf>
    <xf numFmtId="0" fontId="4" fillId="3" borderId="5" xfId="4" applyFont="1" applyFill="1" applyBorder="1" applyAlignment="1">
      <alignment horizontal="center" vertical="center" wrapText="1"/>
    </xf>
    <xf numFmtId="0" fontId="4" fillId="3" borderId="11" xfId="4" applyFont="1" applyFill="1" applyBorder="1" applyAlignment="1">
      <alignment horizontal="center" vertical="center" wrapText="1"/>
    </xf>
    <xf numFmtId="0" fontId="4" fillId="3" borderId="10" xfId="4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7" fontId="13" fillId="2" borderId="5" xfId="1" applyNumberFormat="1" applyFont="1" applyFill="1" applyBorder="1" applyAlignment="1">
      <alignment horizontal="center" vertical="center"/>
    </xf>
    <xf numFmtId="167" fontId="13" fillId="2" borderId="11" xfId="1" applyNumberFormat="1" applyFont="1" applyFill="1" applyBorder="1" applyAlignment="1">
      <alignment horizontal="center" vertical="center"/>
    </xf>
    <xf numFmtId="165" fontId="4" fillId="4" borderId="12" xfId="1" applyNumberFormat="1" applyFont="1" applyFill="1" applyBorder="1" applyAlignment="1">
      <alignment horizontal="center" vertical="center" wrapText="1"/>
    </xf>
    <xf numFmtId="165" fontId="4" fillId="4" borderId="7" xfId="1" applyNumberFormat="1" applyFont="1" applyFill="1" applyBorder="1" applyAlignment="1">
      <alignment horizontal="center" vertical="center" wrapText="1"/>
    </xf>
    <xf numFmtId="0" fontId="4" fillId="2" borderId="16" xfId="4" applyFont="1" applyFill="1" applyBorder="1" applyAlignment="1">
      <alignment horizontal="center" vertical="center" wrapText="1"/>
    </xf>
    <xf numFmtId="0" fontId="4" fillId="2" borderId="17" xfId="4" applyFont="1" applyFill="1" applyBorder="1" applyAlignment="1">
      <alignment horizontal="center" vertical="center" wrapText="1"/>
    </xf>
    <xf numFmtId="10" fontId="4" fillId="2" borderId="12" xfId="4" applyNumberFormat="1" applyFont="1" applyFill="1" applyBorder="1" applyAlignment="1">
      <alignment horizontal="center" vertical="center"/>
    </xf>
    <xf numFmtId="10" fontId="4" fillId="2" borderId="7" xfId="4" applyNumberFormat="1" applyFont="1" applyFill="1" applyBorder="1" applyAlignment="1">
      <alignment horizontal="center" vertical="center"/>
    </xf>
  </cellXfs>
  <cellStyles count="9">
    <cellStyle name="Millares" xfId="8" builtinId="3"/>
    <cellStyle name="Millares [0]" xfId="1" builtinId="6"/>
    <cellStyle name="Millares 2" xfId="3" xr:uid="{00000000-0005-0000-0000-000022000000}"/>
    <cellStyle name="Normal" xfId="0" builtinId="0"/>
    <cellStyle name="Normal 2" xfId="4" xr:uid="{00000000-0005-0000-0000-000032000000}"/>
    <cellStyle name="Normal 2 2" xfId="2" xr:uid="{00000000-0005-0000-0000-000017000000}"/>
    <cellStyle name="Normal 4" xfId="6" xr:uid="{00000000-0005-0000-0000-000035000000}"/>
    <cellStyle name="Normal 62" xfId="5" xr:uid="{00000000-0005-0000-0000-000034000000}"/>
    <cellStyle name="Porcentaje" xfId="7" builtinId="5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showGridLines="0" tabSelected="1" topLeftCell="A8" zoomScale="87" zoomScaleNormal="87" workbookViewId="0">
      <selection activeCell="J16" sqref="J16"/>
    </sheetView>
  </sheetViews>
  <sheetFormatPr baseColWidth="10" defaultColWidth="11" defaultRowHeight="13.5" customHeight="1"/>
  <cols>
    <col min="2" max="2" width="22.7109375" customWidth="1"/>
    <col min="3" max="3" width="54.140625" customWidth="1"/>
    <col min="4" max="4" width="15.140625" customWidth="1"/>
    <col min="5" max="5" width="11" customWidth="1"/>
    <col min="6" max="6" width="18.85546875" customWidth="1"/>
    <col min="7" max="7" width="3.140625" customWidth="1"/>
    <col min="8" max="8" width="17.42578125" style="18" customWidth="1"/>
    <col min="9" max="9" width="16.140625" style="18" customWidth="1"/>
    <col min="10" max="10" width="18.42578125" style="18" customWidth="1"/>
    <col min="11" max="11" width="16.42578125" style="18" customWidth="1"/>
    <col min="12" max="12" width="6.140625" customWidth="1"/>
    <col min="13" max="13" width="20" customWidth="1"/>
  </cols>
  <sheetData>
    <row r="1" spans="1:13" ht="15.75" hidden="1" thickBot="1">
      <c r="A1" s="32" t="s">
        <v>0</v>
      </c>
      <c r="B1" s="5"/>
      <c r="C1" s="5"/>
      <c r="D1" s="39" t="s">
        <v>1</v>
      </c>
      <c r="E1" s="39"/>
      <c r="F1" s="39"/>
      <c r="G1" s="6" t="s">
        <v>2</v>
      </c>
      <c r="H1" s="7"/>
      <c r="I1" s="7"/>
      <c r="J1" s="7"/>
      <c r="K1" s="7"/>
      <c r="L1" s="19"/>
      <c r="M1" s="27"/>
    </row>
    <row r="2" spans="1:13" ht="54" customHeight="1">
      <c r="A2" s="47" t="s">
        <v>3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36.75" customHeight="1">
      <c r="A3" s="43" t="s">
        <v>4</v>
      </c>
      <c r="B3" s="43" t="s">
        <v>21</v>
      </c>
      <c r="C3" s="43" t="s">
        <v>5</v>
      </c>
      <c r="D3" s="44" t="s">
        <v>1</v>
      </c>
      <c r="E3" s="45"/>
      <c r="F3" s="46"/>
      <c r="G3" s="25"/>
      <c r="H3" s="48" t="s">
        <v>6</v>
      </c>
      <c r="I3" s="49"/>
      <c r="J3" s="49"/>
      <c r="K3" s="49"/>
    </row>
    <row r="4" spans="1:13" ht="66" customHeight="1">
      <c r="A4" s="43"/>
      <c r="B4" s="52"/>
      <c r="C4" s="43"/>
      <c r="D4" s="23" t="s">
        <v>7</v>
      </c>
      <c r="E4" s="22" t="s">
        <v>8</v>
      </c>
      <c r="F4" s="24" t="s">
        <v>9</v>
      </c>
      <c r="H4" s="54" t="s">
        <v>11</v>
      </c>
      <c r="I4" s="21" t="s">
        <v>32</v>
      </c>
      <c r="J4" s="21" t="s">
        <v>33</v>
      </c>
      <c r="K4" s="50" t="s">
        <v>20</v>
      </c>
      <c r="M4" s="20" t="s">
        <v>10</v>
      </c>
    </row>
    <row r="5" spans="1:13" ht="27.75" customHeight="1">
      <c r="A5" s="43"/>
      <c r="B5" s="53"/>
      <c r="C5" s="43"/>
      <c r="D5" s="23"/>
      <c r="E5" s="22"/>
      <c r="F5" s="24"/>
      <c r="H5" s="55"/>
      <c r="I5" s="21" t="s">
        <v>35</v>
      </c>
      <c r="J5" s="21" t="s">
        <v>34</v>
      </c>
      <c r="K5" s="51"/>
      <c r="M5" s="26" t="s">
        <v>12</v>
      </c>
    </row>
    <row r="6" spans="1:13" ht="85.5" customHeight="1">
      <c r="A6" s="8">
        <v>1</v>
      </c>
      <c r="B6" s="33" t="s">
        <v>22</v>
      </c>
      <c r="C6" s="9" t="s">
        <v>22</v>
      </c>
      <c r="D6" s="10" t="s">
        <v>28</v>
      </c>
      <c r="E6" s="11">
        <v>1</v>
      </c>
      <c r="F6" s="1">
        <f>+K6</f>
        <v>115430</v>
      </c>
      <c r="G6" s="12"/>
      <c r="H6" s="2">
        <v>0.19</v>
      </c>
      <c r="I6" s="3">
        <f>94000*E6*1.19</f>
        <v>111860</v>
      </c>
      <c r="J6" s="3">
        <f>100000*E6*1.19</f>
        <v>119000</v>
      </c>
      <c r="K6" s="3">
        <f>AVERAGE(I6:J6)</f>
        <v>115430</v>
      </c>
      <c r="L6" s="28"/>
      <c r="M6" s="30">
        <v>14111815</v>
      </c>
    </row>
    <row r="7" spans="1:13" ht="45">
      <c r="A7" s="8">
        <v>2</v>
      </c>
      <c r="B7" s="33" t="s">
        <v>23</v>
      </c>
      <c r="C7" s="9" t="s">
        <v>18</v>
      </c>
      <c r="D7" s="10" t="s">
        <v>14</v>
      </c>
      <c r="E7" s="11">
        <v>1</v>
      </c>
      <c r="F7" s="1">
        <f t="shared" ref="F7:F12" si="0">+K7</f>
        <v>488911.5</v>
      </c>
      <c r="G7" s="12"/>
      <c r="H7" s="2">
        <v>0.19</v>
      </c>
      <c r="I7" s="4">
        <f>396700*E7*1.19</f>
        <v>472073</v>
      </c>
      <c r="J7" s="4">
        <f>425000*E7*1.19</f>
        <v>505750</v>
      </c>
      <c r="K7" s="3">
        <f t="shared" ref="K7:K11" si="1">AVERAGE(I7:J7)</f>
        <v>488911.5</v>
      </c>
      <c r="L7" s="28"/>
      <c r="M7" s="30">
        <v>44103116</v>
      </c>
    </row>
    <row r="8" spans="1:13" ht="60">
      <c r="A8" s="8">
        <v>3</v>
      </c>
      <c r="B8" s="33" t="s">
        <v>24</v>
      </c>
      <c r="C8" s="9" t="s">
        <v>24</v>
      </c>
      <c r="D8" s="10" t="s">
        <v>14</v>
      </c>
      <c r="E8" s="11">
        <v>1</v>
      </c>
      <c r="F8" s="1">
        <f t="shared" si="0"/>
        <v>381692.5</v>
      </c>
      <c r="G8" s="12"/>
      <c r="H8" s="2">
        <v>0.19</v>
      </c>
      <c r="I8" s="4">
        <f>310000*E8*1.19</f>
        <v>368900</v>
      </c>
      <c r="J8" s="4">
        <f>331500*E8*1.19</f>
        <v>394485</v>
      </c>
      <c r="K8" s="3">
        <f t="shared" si="1"/>
        <v>381692.5</v>
      </c>
      <c r="L8" s="28"/>
      <c r="M8" s="30">
        <v>44103112</v>
      </c>
    </row>
    <row r="9" spans="1:13" ht="30">
      <c r="A9" s="8">
        <v>4</v>
      </c>
      <c r="B9" s="33" t="s">
        <v>25</v>
      </c>
      <c r="C9" s="9" t="s">
        <v>13</v>
      </c>
      <c r="D9" s="10" t="s">
        <v>14</v>
      </c>
      <c r="E9" s="11">
        <v>1</v>
      </c>
      <c r="F9" s="1">
        <f t="shared" si="0"/>
        <v>1016855</v>
      </c>
      <c r="G9" s="12"/>
      <c r="H9" s="2">
        <v>0.19</v>
      </c>
      <c r="I9" s="4">
        <f>825000*E9*1.19</f>
        <v>981750</v>
      </c>
      <c r="J9" s="4">
        <f>884000*E9*1.19</f>
        <v>1051960</v>
      </c>
      <c r="K9" s="3">
        <f t="shared" si="1"/>
        <v>1016855</v>
      </c>
      <c r="L9" s="28"/>
      <c r="M9" s="30" t="s">
        <v>17</v>
      </c>
    </row>
    <row r="10" spans="1:13" ht="45">
      <c r="A10" s="8">
        <v>5</v>
      </c>
      <c r="B10" s="33" t="s">
        <v>26</v>
      </c>
      <c r="C10" s="9" t="s">
        <v>15</v>
      </c>
      <c r="D10" s="10" t="s">
        <v>14</v>
      </c>
      <c r="E10" s="11">
        <v>1</v>
      </c>
      <c r="F10" s="1">
        <f t="shared" si="0"/>
        <v>782425</v>
      </c>
      <c r="G10" s="12"/>
      <c r="H10" s="2">
        <v>0.19</v>
      </c>
      <c r="I10" s="4">
        <f>635000*E10*1.19</f>
        <v>755650</v>
      </c>
      <c r="J10" s="4">
        <f>680000*E10*1.19</f>
        <v>809200</v>
      </c>
      <c r="K10" s="3">
        <f t="shared" si="1"/>
        <v>782425</v>
      </c>
      <c r="L10" s="28"/>
      <c r="M10" s="30" t="s">
        <v>17</v>
      </c>
    </row>
    <row r="11" spans="1:13" ht="30">
      <c r="A11" s="8">
        <v>6</v>
      </c>
      <c r="B11" s="33" t="s">
        <v>27</v>
      </c>
      <c r="C11" s="9" t="s">
        <v>16</v>
      </c>
      <c r="D11" s="10" t="s">
        <v>14</v>
      </c>
      <c r="E11" s="11">
        <v>1</v>
      </c>
      <c r="F11" s="1">
        <f t="shared" si="0"/>
        <v>821695</v>
      </c>
      <c r="G11" s="12"/>
      <c r="H11" s="2">
        <v>0.19</v>
      </c>
      <c r="I11" s="4">
        <f>667000*E11*1.19</f>
        <v>793730</v>
      </c>
      <c r="J11" s="4">
        <f>714000*E11*1.19</f>
        <v>849660</v>
      </c>
      <c r="K11" s="3">
        <f t="shared" si="1"/>
        <v>821695</v>
      </c>
      <c r="L11" s="28"/>
      <c r="M11" s="30" t="s">
        <v>17</v>
      </c>
    </row>
    <row r="12" spans="1:13" s="17" customFormat="1" ht="15.75" thickBot="1">
      <c r="A12" s="40" t="s">
        <v>19</v>
      </c>
      <c r="B12" s="41"/>
      <c r="C12" s="41"/>
      <c r="D12" s="42"/>
      <c r="E12" s="13"/>
      <c r="F12" s="35">
        <f t="shared" si="0"/>
        <v>3607009</v>
      </c>
      <c r="G12" s="14"/>
      <c r="H12" s="15"/>
      <c r="I12" s="16">
        <f>SUM(I6:I11)</f>
        <v>3483963</v>
      </c>
      <c r="J12" s="16">
        <f t="shared" ref="J12:K12" si="2">SUM(J6:J11)</f>
        <v>3730055</v>
      </c>
      <c r="K12" s="16">
        <f t="shared" si="2"/>
        <v>3607009</v>
      </c>
      <c r="L12" s="29"/>
      <c r="M12" s="31"/>
    </row>
    <row r="15" spans="1:13" ht="13.5" customHeight="1">
      <c r="C15" s="36" t="s">
        <v>29</v>
      </c>
      <c r="D15" s="36"/>
      <c r="E15" s="37">
        <v>10609000</v>
      </c>
      <c r="F15" s="38"/>
      <c r="H15" s="34"/>
    </row>
    <row r="16" spans="1:13" ht="13.5" customHeight="1">
      <c r="C16" s="36" t="s">
        <v>30</v>
      </c>
      <c r="D16" s="36"/>
      <c r="E16" s="37">
        <f>+F12</f>
        <v>3607009</v>
      </c>
      <c r="F16" s="38"/>
    </row>
    <row r="17" spans="3:6" ht="13.5" customHeight="1">
      <c r="C17" s="36" t="s">
        <v>31</v>
      </c>
      <c r="D17" s="36"/>
      <c r="E17" s="37">
        <f>+E15-E16</f>
        <v>7001991</v>
      </c>
      <c r="F17" s="38"/>
    </row>
  </sheetData>
  <autoFilter ref="A5:M12" xr:uid="{00000000-0001-0000-0000-000000000000}"/>
  <mergeCells count="16">
    <mergeCell ref="D1:F1"/>
    <mergeCell ref="A12:D12"/>
    <mergeCell ref="A3:A5"/>
    <mergeCell ref="C3:C5"/>
    <mergeCell ref="D3:F3"/>
    <mergeCell ref="A2:M2"/>
    <mergeCell ref="H3:K3"/>
    <mergeCell ref="K4:K5"/>
    <mergeCell ref="B3:B5"/>
    <mergeCell ref="H4:H5"/>
    <mergeCell ref="C15:D15"/>
    <mergeCell ref="E15:F15"/>
    <mergeCell ref="C16:D16"/>
    <mergeCell ref="E16:F16"/>
    <mergeCell ref="C17:D17"/>
    <mergeCell ref="E17:F17"/>
  </mergeCells>
  <phoneticPr fontId="12" type="noConversion"/>
  <conditionalFormatting sqref="C13:C14 C1 C6:C11 D3:D5 A12:B12 C18:C1048576">
    <cfRule type="duplicateValues" dxfId="7" priority="7"/>
    <cfRule type="duplicateValues" dxfId="6" priority="8"/>
  </conditionalFormatting>
  <conditionalFormatting sqref="E16:F16">
    <cfRule type="cellIs" dxfId="5" priority="1" operator="lessThan">
      <formula>$E$15</formula>
    </cfRule>
    <cfRule type="cellIs" dxfId="4" priority="2" operator="greaterThan">
      <formula>$E$15</formula>
    </cfRule>
    <cfRule type="cellIs" dxfId="3" priority="6" operator="greaterThan">
      <formula>$D$18</formula>
    </cfRule>
  </conditionalFormatting>
  <conditionalFormatting sqref="E17:F17">
    <cfRule type="cellIs" dxfId="2" priority="3" operator="greaterThan">
      <formula>1</formula>
    </cfRule>
    <cfRule type="cellIs" dxfId="1" priority="4" operator="greaterThan">
      <formula>0</formula>
    </cfRule>
    <cfRule type="cellIs" dxfId="0" priority="5" operator="lessThan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 Lorena Rivera Bolanos</dc:creator>
  <cp:keywords/>
  <dc:description/>
  <cp:lastModifiedBy>Maria Alejandra Rosas Machado</cp:lastModifiedBy>
  <cp:revision/>
  <dcterms:created xsi:type="dcterms:W3CDTF">2022-03-30T12:59:00Z</dcterms:created>
  <dcterms:modified xsi:type="dcterms:W3CDTF">2026-04-07T03:30:16Z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61D2B9D78B0149E7A5F5E77A13A41428</vt:lpwstr>
  </property>
  <property fmtid="{D5CDD505-2E9C-101B-9397-08002B2CF9AE}" pid="3" name="KSOProductBuildVer">
    <vt:lpwstr>3082-11.2.0.11486</vt:lpwstr>
  </property>
  <property fmtid="{D5CDD505-2E9C-101B-9397-08002B2CF9AE}" pid="4" name="MSIP_Label_fc111285-cafa-4fc9-8a9a-bd902089b24f_Enabled">
    <vt:lpwstr>true</vt:lpwstr>
  </property>
  <property fmtid="{D5CDD505-2E9C-101B-9397-08002B2CF9AE}" pid="5" name="MSIP_Label_fc111285-cafa-4fc9-8a9a-bd902089b24f_SetDate">
    <vt:lpwstr>2026-02-05T16:11:23Z</vt:lpwstr>
  </property>
  <property fmtid="{D5CDD505-2E9C-101B-9397-08002B2CF9AE}" pid="6" name="MSIP_Label_fc111285-cafa-4fc9-8a9a-bd902089b24f_Method">
    <vt:lpwstr>Privileged</vt:lpwstr>
  </property>
  <property fmtid="{D5CDD505-2E9C-101B-9397-08002B2CF9AE}" pid="7" name="MSIP_Label_fc111285-cafa-4fc9-8a9a-bd902089b24f_Name">
    <vt:lpwstr>Public</vt:lpwstr>
  </property>
  <property fmtid="{D5CDD505-2E9C-101B-9397-08002B2CF9AE}" pid="8" name="MSIP_Label_fc111285-cafa-4fc9-8a9a-bd902089b24f_SiteId">
    <vt:lpwstr>cbc2c381-2f2e-4d93-91d1-506c9316ace7</vt:lpwstr>
  </property>
  <property fmtid="{D5CDD505-2E9C-101B-9397-08002B2CF9AE}" pid="9" name="MSIP_Label_fc111285-cafa-4fc9-8a9a-bd902089b24f_ActionId">
    <vt:lpwstr>1720560e-8edd-4278-bbc6-d572d5d6a203</vt:lpwstr>
  </property>
  <property fmtid="{D5CDD505-2E9C-101B-9397-08002B2CF9AE}" pid="10" name="MSIP_Label_fc111285-cafa-4fc9-8a9a-bd902089b24f_ContentBits">
    <vt:lpwstr>0</vt:lpwstr>
  </property>
  <property fmtid="{D5CDD505-2E9C-101B-9397-08002B2CF9AE}" pid="11" name="MSIP_Label_fc111285-cafa-4fc9-8a9a-bd902089b24f_Tag">
    <vt:lpwstr>10, 0, 1, 1</vt:lpwstr>
  </property>
</Properties>
</file>