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hidePivotFieldList="1"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A1BBEEA3-1B56-4803-A92F-4510B4BA017C}" xr6:coauthVersionLast="45" xr6:coauthVersionMax="45" xr10:uidLastSave="{00000000-0000-0000-0000-000000000000}"/>
  <bookViews>
    <workbookView xWindow="-120" yWindow="-120" windowWidth="20730" windowHeight="11160" firstSheet="2" activeTab="2" xr2:uid="{00000000-000D-0000-FFFF-FFFF00000000}"/>
  </bookViews>
  <sheets>
    <sheet name="Seguimiento General " sheetId="1" r:id="rId1"/>
    <sheet name="Condicionales " sheetId="3" state="hidden" r:id="rId2"/>
    <sheet name="OBL. CONTRATO " sheetId="5" r:id="rId3"/>
    <sheet name="4.2.3.14 y 3.2 Infraestructuras" sheetId="2" r:id="rId4"/>
    <sheet name="2.4.3.15 PERSONAL" sheetId="9" r:id="rId5"/>
    <sheet name="Evaluación periódica " sheetId="10" state="hidden" r:id="rId6"/>
    <sheet name="DINÁMICA" sheetId="8" state="hidden" r:id="rId7"/>
    <sheet name="Ejemplos de medición" sheetId="7" state="hidden" r:id="rId8"/>
    <sheet name="Ítems entregados" sheetId="4" state="hidden" r:id="rId9"/>
  </sheets>
  <externalReferences>
    <externalReference r:id="rId10"/>
    <externalReference r:id="rId11"/>
  </externalReferences>
  <definedNames>
    <definedName name="_xlnm._FilterDatabase" localSheetId="4" hidden="1">'2.4.3.15 PERSONAL'!$B$4:$M$10</definedName>
    <definedName name="_xlnm._FilterDatabase" localSheetId="3" hidden="1">'4.2.3.14 y 3.2 Infraestructuras'!$B$4:$N$20</definedName>
    <definedName name="_xlnm._FilterDatabase" localSheetId="2" hidden="1">'OBL. CONTRATO '!$A$1:$AA$56</definedName>
    <definedName name="_xlnm._FilterDatabase" localSheetId="0" hidden="1">'Seguimiento General '!$A$14:$R$65</definedName>
    <definedName name="Interval">'[1]Office Work Schedule'!#REF!</definedName>
    <definedName name="ScheduleStart">'[1]Office Work Schedule'!#REF!</definedName>
    <definedName name="Type">'[2]Maintenance Work Order'!#REF!</definedName>
  </definedNames>
  <calcPr calcId="191029"/>
  <pivotCaches>
    <pivotCache cacheId="8"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55" i="5" l="1"/>
  <c r="P54" i="5"/>
  <c r="P53" i="5"/>
  <c r="P52" i="5"/>
  <c r="P51" i="5"/>
  <c r="P50" i="5"/>
  <c r="P49" i="5"/>
  <c r="P48" i="5"/>
  <c r="P47" i="5"/>
  <c r="P46" i="5"/>
  <c r="P45" i="5"/>
  <c r="P44" i="5"/>
  <c r="P43" i="5"/>
  <c r="P42" i="5"/>
  <c r="P41" i="5"/>
  <c r="P40" i="5"/>
  <c r="P39" i="5"/>
  <c r="P38" i="5"/>
  <c r="P37" i="5"/>
  <c r="P36" i="5"/>
  <c r="P35" i="5"/>
  <c r="P34" i="5"/>
  <c r="P33" i="5"/>
  <c r="P32" i="5"/>
  <c r="P31" i="5"/>
  <c r="P30" i="5"/>
  <c r="P29" i="5"/>
  <c r="P28" i="5"/>
  <c r="P27" i="5"/>
  <c r="P26" i="5"/>
  <c r="P25" i="5"/>
  <c r="P24" i="5"/>
  <c r="P23" i="5"/>
  <c r="P22" i="5"/>
  <c r="P21" i="5"/>
  <c r="P20" i="5"/>
  <c r="P19" i="5"/>
  <c r="P18" i="5"/>
  <c r="P17" i="5"/>
  <c r="P16" i="5"/>
  <c r="P15" i="5"/>
  <c r="P14" i="5"/>
  <c r="P13" i="5"/>
  <c r="P12" i="5"/>
  <c r="P11" i="5"/>
  <c r="P10" i="5"/>
  <c r="P9" i="5"/>
  <c r="P8" i="5"/>
  <c r="P7" i="5"/>
  <c r="P6" i="5"/>
  <c r="P5" i="5"/>
  <c r="P4" i="5"/>
  <c r="P3" i="5"/>
  <c r="P2" i="5"/>
  <c r="E9" i="8"/>
  <c r="K9" i="8" s="1"/>
  <c r="K8" i="8"/>
  <c r="K7" i="8"/>
  <c r="K6" i="8"/>
  <c r="K5" i="8"/>
  <c r="C7" i="8"/>
  <c r="D7" i="8" s="1"/>
  <c r="E7" i="8" s="1"/>
  <c r="F7" i="8" s="1"/>
  <c r="C8" i="8"/>
  <c r="F6" i="8"/>
  <c r="F5" i="8"/>
  <c r="E6" i="8"/>
  <c r="E5" i="8"/>
  <c r="D8" i="8"/>
  <c r="E8" i="8" s="1"/>
  <c r="F8" i="8" s="1"/>
  <c r="D6" i="8"/>
  <c r="D5" i="8"/>
  <c r="C6" i="8"/>
  <c r="P56" i="5" l="1"/>
  <c r="AA27" i="5"/>
  <c r="AA28" i="5"/>
  <c r="AA29" i="5"/>
  <c r="AA30" i="5"/>
  <c r="AA31" i="5"/>
  <c r="AA32" i="5"/>
  <c r="AA33" i="5"/>
  <c r="AA34" i="5" s="1"/>
  <c r="AA35" i="5"/>
  <c r="AA36" i="5"/>
  <c r="AA37" i="5"/>
  <c r="AA38" i="5"/>
  <c r="AA39" i="5"/>
  <c r="AA40" i="5"/>
  <c r="AA41" i="5"/>
  <c r="AA42" i="5"/>
  <c r="AA43" i="5"/>
  <c r="AA44" i="5"/>
  <c r="AA45" i="5"/>
  <c r="AA46" i="5"/>
  <c r="AA47" i="5"/>
  <c r="AA48" i="5"/>
  <c r="AA49" i="5"/>
  <c r="AA50" i="5"/>
  <c r="AA51" i="5"/>
  <c r="AA53" i="5"/>
  <c r="AA54" i="5"/>
  <c r="AA55" i="5"/>
  <c r="AA5" i="5"/>
  <c r="AA6" i="5"/>
  <c r="AA7" i="5"/>
  <c r="AA9" i="5"/>
  <c r="AA10" i="5"/>
  <c r="AA8" i="5" s="1"/>
  <c r="AA14" i="5" s="1"/>
  <c r="AA11" i="5"/>
  <c r="AA12" i="5"/>
  <c r="AA13" i="5"/>
  <c r="AA17" i="5"/>
  <c r="AA18" i="5"/>
  <c r="AA4" i="5" s="1"/>
  <c r="AA25" i="5" s="1"/>
  <c r="AA19" i="5"/>
  <c r="AA20" i="5"/>
  <c r="AA21" i="5"/>
  <c r="AA23" i="5"/>
  <c r="AA24" i="5"/>
  <c r="AA26" i="5"/>
  <c r="AA52" i="5" l="1"/>
  <c r="AA15" i="5"/>
  <c r="AA16" i="5" s="1"/>
  <c r="AA22" i="5" s="1"/>
  <c r="AA2" i="5"/>
  <c r="AA3" i="5"/>
  <c r="C2" i="1"/>
  <c r="D2" i="1" s="1"/>
  <c r="E2" i="1" s="1"/>
  <c r="F2" i="1" s="1"/>
  <c r="G2" i="1" s="1"/>
  <c r="H2" i="1" s="1"/>
  <c r="I2" i="1" s="1"/>
  <c r="J2" i="1" s="1"/>
  <c r="K2" i="1" s="1"/>
  <c r="L2" i="1" s="1"/>
  <c r="M2" i="1" s="1"/>
  <c r="N2" i="1" s="1"/>
  <c r="O2" i="1" s="1"/>
  <c r="P2" i="1" s="1"/>
  <c r="O55" i="5"/>
  <c r="O54" i="5"/>
  <c r="O53" i="5"/>
  <c r="O52" i="5"/>
  <c r="O51" i="5"/>
  <c r="O50" i="5"/>
  <c r="O49" i="5"/>
  <c r="O48" i="5"/>
  <c r="O47" i="5"/>
  <c r="O46" i="5"/>
  <c r="O45" i="5"/>
  <c r="O44" i="5"/>
  <c r="O43" i="5"/>
  <c r="O42" i="5"/>
  <c r="O41" i="5"/>
  <c r="O40" i="5"/>
  <c r="O39" i="5"/>
  <c r="O38" i="5"/>
  <c r="O37" i="5"/>
  <c r="O36" i="5"/>
  <c r="O35" i="5"/>
  <c r="O34" i="5"/>
  <c r="O33" i="5"/>
  <c r="O32" i="5"/>
  <c r="O31" i="5"/>
  <c r="O30" i="5"/>
  <c r="O29" i="5"/>
  <c r="O28" i="5"/>
  <c r="O27" i="5"/>
  <c r="O26" i="5"/>
  <c r="O25" i="5"/>
  <c r="O24" i="5"/>
  <c r="O23" i="5"/>
  <c r="O22" i="5"/>
  <c r="O21" i="5"/>
  <c r="O20" i="5"/>
  <c r="O19" i="5"/>
  <c r="O18" i="5"/>
  <c r="O17" i="5"/>
  <c r="O16" i="5"/>
  <c r="O15" i="5"/>
  <c r="O14" i="5"/>
  <c r="O13" i="5"/>
  <c r="O12" i="5"/>
  <c r="O11" i="5"/>
  <c r="O10" i="5"/>
  <c r="O9" i="5"/>
  <c r="O8" i="5"/>
  <c r="O7" i="5"/>
  <c r="O6" i="5"/>
  <c r="O5" i="5"/>
  <c r="O4" i="5"/>
  <c r="O3" i="5"/>
  <c r="O2" i="5"/>
  <c r="C13" i="8"/>
  <c r="K53" i="5" l="1"/>
  <c r="I55" i="1" l="1"/>
  <c r="I34" i="1"/>
  <c r="I31" i="1"/>
  <c r="I61" i="1"/>
  <c r="I50" i="1"/>
  <c r="I32" i="1"/>
  <c r="J26" i="1"/>
  <c r="I26" i="1"/>
  <c r="G15" i="7" l="1"/>
  <c r="E11" i="7"/>
  <c r="H3" i="7"/>
  <c r="H5" i="7" s="1"/>
  <c r="M6" i="2" l="1"/>
  <c r="E37" i="3" l="1"/>
  <c r="F37" i="3" s="1"/>
  <c r="J25" i="1" l="1"/>
  <c r="M5" i="4"/>
  <c r="M4" i="4"/>
  <c r="M3" i="4"/>
  <c r="M2" i="4"/>
  <c r="M1" i="4"/>
  <c r="E8" i="4"/>
  <c r="H62" i="1" l="1"/>
  <c r="I41" i="1"/>
  <c r="I40" i="1"/>
  <c r="I51" i="1"/>
  <c r="I59" i="1"/>
  <c r="I58" i="1"/>
  <c r="I25" i="1"/>
  <c r="I30" i="1"/>
  <c r="I44" i="1"/>
  <c r="I24" i="1"/>
  <c r="I23" i="1"/>
  <c r="I22" i="1"/>
  <c r="I21" i="1"/>
  <c r="I36" i="1"/>
  <c r="I20" i="1"/>
  <c r="I19" i="1"/>
  <c r="I18" i="1"/>
  <c r="J58" i="1"/>
  <c r="J19" i="1"/>
  <c r="J52" i="1" l="1"/>
  <c r="J49" i="1"/>
  <c r="J48" i="1"/>
  <c r="J47" i="1"/>
  <c r="J15" i="1"/>
  <c r="J46" i="1"/>
  <c r="J45" i="1"/>
  <c r="J39" i="1"/>
  <c r="J37" i="1"/>
  <c r="J35" i="1"/>
  <c r="J34" i="1"/>
  <c r="J33" i="1"/>
  <c r="J32" i="1"/>
  <c r="J31" i="1"/>
  <c r="J28" i="1"/>
  <c r="J27" i="1"/>
  <c r="J53" i="1"/>
  <c r="J43" i="1"/>
  <c r="J42" i="1"/>
  <c r="J41" i="1"/>
  <c r="J40" i="1"/>
  <c r="J51" i="1"/>
  <c r="J30" i="1"/>
  <c r="J44" i="1"/>
  <c r="J24" i="1"/>
  <c r="J23" i="1"/>
  <c r="J22" i="1"/>
  <c r="J21" i="1"/>
  <c r="J36" i="1"/>
  <c r="J20" i="1"/>
  <c r="J18" i="1"/>
  <c r="N9" i="3" l="1"/>
  <c r="N8" i="3"/>
  <c r="N7" i="3"/>
  <c r="N6" i="3"/>
  <c r="N5" i="3"/>
  <c r="N4" i="3"/>
  <c r="N3" i="3"/>
  <c r="N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tc={44A29EA4-2D1B-4B86-8CBD-C3EBC7D346B5}</author>
  </authors>
  <commentList>
    <comment ref="H1" authorId="0" shapeId="0" xr:uid="{44A29EA4-2D1B-4B86-8CBD-C3EBC7D346B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requiere que previamente que en la columna denominada CRITERIO se realice la configuración de las celdas al formato ESTILO PORCENTUAL (%), de modo el resultado de la expresión aritmética de los indicadores (para obligaciones con mediciones CUANTITAVIVAS) o de la verificación del requisito (para olbigaciones CUALITATIVAS)  quede registrado en términos porcentuales.</t>
      </text>
    </comment>
  </commentList>
</comments>
</file>

<file path=xl/sharedStrings.xml><?xml version="1.0" encoding="utf-8"?>
<sst xmlns="http://schemas.openxmlformats.org/spreadsheetml/2006/main" count="1699" uniqueCount="580">
  <si>
    <t>PLANTILLA SEGUIMIENTO CONTRATO 227-20</t>
  </si>
  <si>
    <t xml:space="preserve">CONTRATO </t>
  </si>
  <si>
    <t>META ÍTEMS VIGENCIA 2020</t>
  </si>
  <si>
    <t>CTO-227-20</t>
  </si>
  <si>
    <t xml:space="preserve">ayudas de memoria </t>
  </si>
  <si>
    <t>Requisito Contractual</t>
  </si>
  <si>
    <t xml:space="preserve">Requisito Contractual
CLÁUSULA </t>
  </si>
  <si>
    <t xml:space="preserve">ETAPA CONTRACTUAL </t>
  </si>
  <si>
    <t xml:space="preserve">PARTE RESPONSABLE DEL CONTRATO </t>
  </si>
  <si>
    <t>SUBACTIVIDADES</t>
  </si>
  <si>
    <t>INICIO</t>
  </si>
  <si>
    <t xml:space="preserve">PLAZO </t>
  </si>
  <si>
    <t xml:space="preserve">FINALIZACIÓN O ENTREGA EFECTIVA </t>
  </si>
  <si>
    <r>
      <t xml:space="preserve">DURACIÓN </t>
    </r>
    <r>
      <rPr>
        <sz val="9"/>
        <color theme="1"/>
        <rFont val="Century Gothic"/>
        <family val="1"/>
      </rPr>
      <t>(DÍAS/MESES)</t>
    </r>
  </si>
  <si>
    <t xml:space="preserve">FRECUENCIA </t>
  </si>
  <si>
    <t xml:space="preserve">ESTADO </t>
  </si>
  <si>
    <t xml:space="preserve">COMENTARIOS / ACLARACIONES COMPLEMENTARIAS </t>
  </si>
  <si>
    <t xml:space="preserve">ESTADO DEL CONTRATISTA  </t>
  </si>
  <si>
    <t xml:space="preserve">COMPETENCIA EN SUPERVISIÓN </t>
  </si>
  <si>
    <t xml:space="preserve">ACTIVIDADES A REALIZAR POR PARTE DEL GRUPO SUPERVISOR </t>
  </si>
  <si>
    <t xml:space="preserve">SEGUIMIENTO </t>
  </si>
  <si>
    <r>
      <rPr>
        <b/>
        <sz val="10"/>
        <color rgb="FF000000"/>
        <rFont val="Century Gothic"/>
        <family val="2"/>
      </rPr>
      <t xml:space="preserve">Cumplir con los términos establecidos en los cronogramas </t>
    </r>
    <r>
      <rPr>
        <sz val="10"/>
        <color rgb="FF000000"/>
        <rFont val="Century Gothic"/>
        <family val="1"/>
      </rPr>
      <t xml:space="preserve">que determine la ADRES para la revisión y verificación de los requisitos que deben cumplir los servicios y tecnologías en salud no financiadas con la UPC. </t>
    </r>
    <r>
      <rPr>
        <b/>
        <sz val="10"/>
        <color rgb="FF000000"/>
        <rFont val="Century Gothic"/>
        <family val="2"/>
      </rPr>
      <t xml:space="preserve">La inobservancia de los términos establecidos activará la aplicación del Acuerdo de Nivel de Servicios (ANS).
</t>
    </r>
    <r>
      <rPr>
        <sz val="10"/>
        <color rgb="FF000000"/>
        <rFont val="Century Gothic"/>
        <family val="2"/>
      </rPr>
      <t>En el evento de no superar el proceso de calidad, deberá realizar, cuantas veces sea necesario, las revisiones y verificaciones a que haya lugar hasta tanto se cuente con un resultado favorable o se aplique lo previsto en los ANS.</t>
    </r>
  </si>
  <si>
    <t xml:space="preserve">4. Ejecución </t>
  </si>
  <si>
    <t xml:space="preserve">DATA TOOLS S.A - REVISIÓN NO UPC </t>
  </si>
  <si>
    <t>Acordada entre las partes</t>
  </si>
  <si>
    <t>En espera</t>
  </si>
  <si>
    <t xml:space="preserve">SI </t>
  </si>
  <si>
    <t>Supervisión - Tecnico</t>
  </si>
  <si>
    <t>Debe validarse contra la circular del cronograma 2020</t>
  </si>
  <si>
    <t xml:space="preserve">Cuando se apliquen ANS se revisa por el equipo </t>
  </si>
  <si>
    <r>
      <rPr>
        <b/>
        <sz val="10"/>
        <color rgb="FF000000"/>
        <rFont val="Century Gothic"/>
        <family val="2"/>
      </rPr>
      <t>Someter ante el supervisor o interventor o a quien defina la ADRES</t>
    </r>
    <r>
      <rPr>
        <sz val="10"/>
        <color rgb="FF000000"/>
        <rFont val="Century Gothic"/>
        <family val="1"/>
      </rPr>
      <t xml:space="preserve">, </t>
    </r>
    <r>
      <rPr>
        <b/>
        <sz val="10"/>
        <color rgb="FF000000"/>
        <rFont val="Century Gothic"/>
        <family val="2"/>
      </rPr>
      <t xml:space="preserve">los resultados </t>
    </r>
    <r>
      <rPr>
        <sz val="10"/>
        <color rgb="FF000000"/>
        <rFont val="Century Gothic"/>
        <family val="1"/>
      </rPr>
      <t xml:space="preserve">de la revisión y verificación efectuada a los servicios y tecnologías en salud no financiadas con la UPC, </t>
    </r>
    <r>
      <rPr>
        <b/>
        <sz val="10"/>
        <color rgb="FF000000"/>
        <rFont val="Century Gothic"/>
        <family val="2"/>
      </rPr>
      <t>para efectos de desarrollar el proceso de calidad</t>
    </r>
    <r>
      <rPr>
        <sz val="10"/>
        <color rgb="FF000000"/>
        <rFont val="Century Gothic"/>
        <family val="1"/>
      </rPr>
      <t xml:space="preserve">. </t>
    </r>
  </si>
  <si>
    <t>Calidad</t>
  </si>
  <si>
    <t>N/A</t>
  </si>
  <si>
    <t xml:space="preserve">Supervisión - Tecnológica </t>
  </si>
  <si>
    <t>pdt</t>
  </si>
  <si>
    <t xml:space="preserve">Tablero de control y reportes de información </t>
  </si>
  <si>
    <t xml:space="preserve">DATA TOOLS S.A - TECNOLOGÍA </t>
  </si>
  <si>
    <t>Firma del contrato</t>
  </si>
  <si>
    <t>PERFECCIONAMIENTO CTO 227-20</t>
  </si>
  <si>
    <t xml:space="preserve">1. Suscripción </t>
  </si>
  <si>
    <t xml:space="preserve">ADRES &amp; DATA TOOLS S.A. </t>
  </si>
  <si>
    <t xml:space="preserve">Única vez </t>
  </si>
  <si>
    <t>Completo</t>
  </si>
  <si>
    <t xml:space="preserve">NO </t>
  </si>
  <si>
    <t>Contrato suscrito el 16-N/A6-2N/A2N/A, con evidencia de cargue en la plataforma SECOP II</t>
  </si>
  <si>
    <t>Cumple</t>
  </si>
  <si>
    <t xml:space="preserve">Supervisión - Transversal </t>
  </si>
  <si>
    <t xml:space="preserve">Acta de inicio </t>
  </si>
  <si>
    <t xml:space="preserve">2. Inicio </t>
  </si>
  <si>
    <t xml:space="preserve">Suscribir el acta de  inicio </t>
  </si>
  <si>
    <t xml:space="preserve">Suscrita el 23-N/A6-2N/A2N/A, con evidencia de cargue en la plataforma SECOP II </t>
  </si>
  <si>
    <t xml:space="preserve">CUARTA.34, (i) </t>
  </si>
  <si>
    <t xml:space="preserve">ADRES - TRANSVERSAL   </t>
  </si>
  <si>
    <t xml:space="preserve">1. Expedición del RP </t>
  </si>
  <si>
    <t>CUARTA.34, (iii) 
CLAUSULA DECIMA QUINTA</t>
  </si>
  <si>
    <t xml:space="preserve">3. Expedición del Certificado de afiliación al Sistema General de Seguridad Social  y parafiscales </t>
  </si>
  <si>
    <t>Acta de inicio - HV</t>
  </si>
  <si>
    <t xml:space="preserve">DATA TOOLS S.A - TRANSVERSAL  </t>
  </si>
  <si>
    <t>4. Aprobación de las hojas de vida del equipo directivo</t>
  </si>
  <si>
    <t xml:space="preserve">Se deben aportar las certificaciones de funciones de algunas certificaciones de Gloria Patiño y Patricia Gonzalez </t>
  </si>
  <si>
    <t xml:space="preserve">Solicitar complementar Funciones </t>
  </si>
  <si>
    <t>Acta de inicio - canal dedicado de comunicaciones</t>
  </si>
  <si>
    <t xml:space="preserve">ADRES - TECNOLOGÍA    </t>
  </si>
  <si>
    <t>5. Evidenciar canal dedicado de comunicaciones</t>
  </si>
  <si>
    <t xml:space="preserve">Solicitar acta suscrita por proveedor </t>
  </si>
  <si>
    <t>6. Demostrar que dispone de sede de operaciones</t>
  </si>
  <si>
    <r>
      <t>Acta de inicio - No estar el contratista en</t>
    </r>
    <r>
      <rPr>
        <b/>
        <sz val="10"/>
        <color rgb="FF000000"/>
        <rFont val="Century Gothic"/>
        <family val="2"/>
      </rPr>
      <t xml:space="preserve"> conflicto de interés</t>
    </r>
  </si>
  <si>
    <t xml:space="preserve">3. Ejecución - Alistamiento </t>
  </si>
  <si>
    <t xml:space="preserve">9. Declaración de no estar en conflicto de  interés  </t>
  </si>
  <si>
    <t xml:space="preserve">Según obligación </t>
  </si>
  <si>
    <r>
      <t xml:space="preserve">Vincular el </t>
    </r>
    <r>
      <rPr>
        <b/>
        <sz val="10"/>
        <color rgb="FF000000"/>
        <rFont val="Century Gothic"/>
        <family val="2"/>
      </rPr>
      <t>personal</t>
    </r>
    <r>
      <rPr>
        <sz val="10"/>
        <color rgb="FF000000"/>
        <rFont val="Century Gothic"/>
        <family val="1"/>
      </rPr>
      <t xml:space="preserve"> directivo, profesionales transversales y auditores para la ejecución del contrato. El personal contratado debe ser suficiente para cumplir con el objeto contractual. </t>
    </r>
  </si>
  <si>
    <t>En progreso</t>
  </si>
  <si>
    <t>Plazo de acuerdo a lo solicitado en el Oficio 46310</t>
  </si>
  <si>
    <t>Supervisión - Jurídica</t>
  </si>
  <si>
    <t xml:space="preserve">Administrativo - Financiera </t>
  </si>
  <si>
    <t xml:space="preserve">Requisitos pago </t>
  </si>
  <si>
    <t>Supervisión - Financiera</t>
  </si>
  <si>
    <t xml:space="preserve">Solicitar al contratista certificar esta condición de forma mensual </t>
  </si>
  <si>
    <r>
      <t xml:space="preserve">Presentar para cada uno de los pagos un </t>
    </r>
    <r>
      <rPr>
        <b/>
        <sz val="10"/>
        <color rgb="FF000000"/>
        <rFont val="Century Gothic"/>
        <family val="2"/>
      </rPr>
      <t xml:space="preserve">Informe Mensual de Gestión </t>
    </r>
    <r>
      <rPr>
        <sz val="10"/>
        <color rgb="FF000000"/>
        <rFont val="Century Gothic"/>
        <family val="1"/>
      </rPr>
      <t xml:space="preserve">concreto y preciso, a más tardar dentro de los </t>
    </r>
    <r>
      <rPr>
        <sz val="10"/>
        <color rgb="FF000000"/>
        <rFont val="Century Gothic"/>
        <family val="2"/>
      </rPr>
      <t xml:space="preserve">ocho </t>
    </r>
    <r>
      <rPr>
        <b/>
        <sz val="10"/>
        <color rgb="FF000000"/>
        <rFont val="Century Gothic"/>
        <family val="2"/>
      </rPr>
      <t xml:space="preserve">(8) primeros días </t>
    </r>
    <r>
      <rPr>
        <sz val="10"/>
        <color rgb="FF000000"/>
        <rFont val="Century Gothic"/>
        <family val="1"/>
      </rPr>
      <t xml:space="preserve">hábiles del mes siguiente al que se evalúa, y uno </t>
    </r>
    <r>
      <rPr>
        <b/>
        <sz val="10"/>
        <color rgb="FF000000"/>
        <rFont val="Century Gothic"/>
        <family val="2"/>
      </rPr>
      <t>al finalizar la ejecución del contrato</t>
    </r>
    <r>
      <rPr>
        <sz val="10"/>
        <color rgb="FF000000"/>
        <rFont val="Century Gothic"/>
        <family val="1"/>
      </rPr>
      <t xml:space="preserve">, a más tardar dentro de los quince </t>
    </r>
    <r>
      <rPr>
        <b/>
        <sz val="10"/>
        <color rgb="FF000000"/>
        <rFont val="Century Gothic"/>
        <family val="2"/>
      </rPr>
      <t xml:space="preserve">(15) días </t>
    </r>
    <r>
      <rPr>
        <sz val="10"/>
        <color rgb="FF000000"/>
        <rFont val="Century Gothic"/>
        <family val="2"/>
      </rPr>
      <t>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t>
    </r>
    <r>
      <rPr>
        <sz val="10"/>
        <color rgb="FF000000"/>
        <rFont val="Century Gothic"/>
        <family val="1"/>
      </rPr>
      <t xml:space="preserve">
 </t>
    </r>
  </si>
  <si>
    <t>Se debe definir la estructura de los contenidos del Informe Mensual de Gestión será definida por la ADRES.</t>
  </si>
  <si>
    <t xml:space="preserve">TENER EN CUENTA ACTIVIDADES DEL EQUIPO DIRECTIVO E INCLUIRLO EN EL ESQUEMA DE INFORME DE GESTIÓN </t>
  </si>
  <si>
    <r>
      <t>Guardar la debida reserva,</t>
    </r>
    <r>
      <rPr>
        <b/>
        <sz val="11"/>
        <color theme="1"/>
        <rFont val="Calibri"/>
        <family val="2"/>
        <scheme val="minor"/>
      </rPr>
      <t xml:space="preserve"> cuidado y custodia de la información y/o de los soportes a los que se tenga acceso y/o le sean suministrado</t>
    </r>
    <r>
      <rPr>
        <sz val="11"/>
        <color theme="1"/>
        <rFont val="Calibri"/>
        <family val="2"/>
        <scheme val="minor"/>
      </rPr>
      <t>s con ocasión del contrato y utilizarla exclusivamente para los fines de este.</t>
    </r>
  </si>
  <si>
    <t xml:space="preserve">Seguridad de la información </t>
  </si>
  <si>
    <t xml:space="preserve">8. Suscripción del  compromiso de confidencialidad </t>
  </si>
  <si>
    <r>
      <t xml:space="preserve">Incluir en los contratos que celebre el contratista para la vinculación del Equipo de Trabajo del contrato, una </t>
    </r>
    <r>
      <rPr>
        <b/>
        <sz val="10"/>
        <color rgb="FF000000"/>
        <rFont val="Century Gothic"/>
        <family val="2"/>
      </rPr>
      <t>cláusula de confidencialidad</t>
    </r>
    <r>
      <rPr>
        <sz val="10"/>
        <color rgb="FF000000"/>
        <rFont val="Century Gothic"/>
        <family val="1"/>
      </rPr>
      <t>,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t>
    </r>
  </si>
  <si>
    <t xml:space="preserve">Administrativo - Inclusión de cláusula contractual </t>
  </si>
  <si>
    <r>
      <t xml:space="preserve">Elaborar el </t>
    </r>
    <r>
      <rPr>
        <b/>
        <sz val="10"/>
        <color rgb="FF000000"/>
        <rFont val="Century Gothic"/>
        <family val="2"/>
      </rPr>
      <t>mapa de riesgos y tratamiento del riesgo</t>
    </r>
    <r>
      <rPr>
        <sz val="10"/>
        <color rgb="FF000000"/>
        <rFont val="Century Gothic"/>
        <family val="1"/>
      </rPr>
      <t xml:space="preserve">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t>
    </r>
    <r>
      <rPr>
        <b/>
        <sz val="10"/>
        <color rgb="FF000000"/>
        <rFont val="Century Gothic"/>
        <family val="2"/>
      </rPr>
      <t>omún acuerdo el esquema de medición que permita el monitoreo continuo</t>
    </r>
    <r>
      <rPr>
        <sz val="10"/>
        <color rgb="FF000000"/>
        <rFont val="Century Gothic"/>
        <family val="1"/>
      </rPr>
      <t>, el cual hará parte del informe mensual de gestión.</t>
    </r>
  </si>
  <si>
    <t>Lili debería revisar la configuración de la nube contratada para garantizar la seguridad de la información. Por lo que entiendo esto sería realmente verificado al comienzo y en caso de que cambien de contratista (verifiquemos).</t>
  </si>
  <si>
    <r>
      <rPr>
        <b/>
        <sz val="10"/>
        <color rgb="FF000000"/>
        <rFont val="Century Gothic"/>
        <family val="2"/>
      </rPr>
      <t>Suministrar a la supervisión</t>
    </r>
    <r>
      <rPr>
        <sz val="10"/>
        <color rgb="FF000000"/>
        <rFont val="Century Gothic"/>
        <family val="1"/>
      </rPr>
      <t xml:space="preserve"> o interventoría del contrato la </t>
    </r>
    <r>
      <rPr>
        <b/>
        <sz val="10"/>
        <color rgb="FF000000"/>
        <rFont val="Century Gothic"/>
        <family val="2"/>
      </rPr>
      <t>información</t>
    </r>
    <r>
      <rPr>
        <sz val="10"/>
        <color rgb="FF000000"/>
        <rFont val="Century Gothic"/>
        <family val="1"/>
      </rPr>
      <t xml:space="preserve"> que requiera para el ejercicio de su labor.</t>
    </r>
  </si>
  <si>
    <t xml:space="preserve">Ejecución continua </t>
  </si>
  <si>
    <t>Incluir  las fichas técnicas de los indicadores a evaluar para poder solicitar que consoliden semanalmente esta información.</t>
  </si>
  <si>
    <t>Aceptar y comprometerse a conocer los lineamientos establecidos por la ADRES en materia de procesos y procedimientos relacionados con el Sistema Integrado de Gestión Institucional – SIGI. Consecuencia de lo anterior, no podrá oponer en ningún caso el desconocimiento de algún proceso y/o procedimiento. El contratista se obliga a consultar cada uno de los procesos y/o procedimientos, en especial los referentes al proceso en el cual se va a ejecutar el objeto del contrato.</t>
  </si>
  <si>
    <r>
      <t xml:space="preserve">Aceptar y comprometerse a dar pleno cumplimiento con las </t>
    </r>
    <r>
      <rPr>
        <b/>
        <sz val="10"/>
        <color rgb="FF000000"/>
        <rFont val="Century Gothic"/>
        <family val="2"/>
      </rPr>
      <t>políticas de seguridad de la información</t>
    </r>
    <r>
      <rPr>
        <sz val="10"/>
        <color rgb="FF000000"/>
        <rFont val="Century Gothic"/>
        <family val="1"/>
      </rPr>
      <t xml:space="preserve"> y los lineamientos dados por la ADRES relacionados con el </t>
    </r>
    <r>
      <rPr>
        <b/>
        <sz val="10"/>
        <color rgb="FF000000"/>
        <rFont val="Century Gothic"/>
        <family val="2"/>
      </rPr>
      <t>Sistema de Gestión de Seguridad de la Información y las políticas emanadas por el Ministerio de las Tecnologías de la Información y las Comunicaciones</t>
    </r>
    <r>
      <rPr>
        <sz val="10"/>
        <color rgb="FF000000"/>
        <rFont val="Century Gothic"/>
        <family val="1"/>
      </rPr>
      <t>,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t>
    </r>
  </si>
  <si>
    <t xml:space="preserve">por definir </t>
  </si>
  <si>
    <r>
      <rPr>
        <b/>
        <sz val="10"/>
        <color rgb="FF000000"/>
        <rFont val="Century Gothic"/>
        <family val="2"/>
      </rPr>
      <t>Aplicar las buenas prácticas ambientales</t>
    </r>
    <r>
      <rPr>
        <sz val="10"/>
        <color rgb="FF000000"/>
        <rFont val="Century Gothic"/>
        <family val="1"/>
      </rPr>
      <t>,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t>
    </r>
  </si>
  <si>
    <t xml:space="preserve">Pedir certificación y definir forma de verificación ( Representante legal debe emitirla)  </t>
  </si>
  <si>
    <r>
      <t xml:space="preserve">Gestionar todas las comunicaciones por intermedio del supervisor y/o interventor del contrato y </t>
    </r>
    <r>
      <rPr>
        <b/>
        <sz val="10"/>
        <color rgb="FF000000"/>
        <rFont val="Century Gothic"/>
        <family val="2"/>
      </rPr>
      <t>manifestar por escrito que conoce que</t>
    </r>
    <r>
      <rPr>
        <sz val="10"/>
        <color rgb="FF000000"/>
        <rFont val="Century Gothic"/>
        <family val="1"/>
      </rPr>
      <t xml:space="preserve">, en todo caso, </t>
    </r>
    <r>
      <rPr>
        <b/>
        <sz val="10"/>
        <color rgb="FF000000"/>
        <rFont val="Century Gothic"/>
        <family val="2"/>
      </rPr>
      <t xml:space="preserve">quien tiene la facultad para decidir cualquier cambio sobre las estipulaciones contenidas </t>
    </r>
    <r>
      <rPr>
        <sz val="10"/>
        <color rgb="FF000000"/>
        <rFont val="Century Gothic"/>
        <family val="1"/>
      </rPr>
      <t xml:space="preserve">en el contrato, SECOP I – II y demás documentos físicos y/o electrónicos </t>
    </r>
    <r>
      <rPr>
        <b/>
        <sz val="10"/>
        <color rgb="FF000000"/>
        <rFont val="Century Gothic"/>
        <family val="2"/>
      </rPr>
      <t xml:space="preserve">es el Ordenador del Gasto </t>
    </r>
    <r>
      <rPr>
        <sz val="10"/>
        <color rgb="FF000000"/>
        <rFont val="Century Gothic"/>
        <family val="1"/>
      </rPr>
      <t>en materia contractual de la ADRES.</t>
    </r>
  </si>
  <si>
    <t xml:space="preserve">Declaración </t>
  </si>
  <si>
    <r>
      <rPr>
        <b/>
        <sz val="10"/>
        <color rgb="FF000000"/>
        <rFont val="Century Gothic"/>
        <family val="2"/>
      </rPr>
      <t xml:space="preserve">Participar en las reuniones </t>
    </r>
    <r>
      <rPr>
        <sz val="10"/>
        <color rgb="FF000000"/>
        <rFont val="Century Gothic"/>
        <family val="1"/>
      </rPr>
      <t xml:space="preserve">en las que sea requerida su asistencia ya sea por parte de la ADRES o el supervisor y/o interventor, evidenciando la reunión realizada mediante el levantamiento de una </t>
    </r>
    <r>
      <rPr>
        <b/>
        <sz val="10"/>
        <color rgb="FF000000"/>
        <rFont val="Century Gothic"/>
        <family val="2"/>
      </rPr>
      <t xml:space="preserve">ayuda de memoria </t>
    </r>
    <r>
      <rPr>
        <sz val="10"/>
        <color rgb="FF000000"/>
        <rFont val="Century Gothic"/>
        <family val="1"/>
      </rPr>
      <t xml:space="preserve">por parte del contratista y que deberá estar acompañado del </t>
    </r>
    <r>
      <rPr>
        <b/>
        <sz val="10"/>
        <color rgb="FF000000"/>
        <rFont val="Century Gothic"/>
        <family val="2"/>
      </rPr>
      <t>listado de asistencia de la reunión</t>
    </r>
    <r>
      <rPr>
        <sz val="10"/>
        <color rgb="FF000000"/>
        <rFont val="Century Gothic"/>
        <family val="1"/>
      </rPr>
      <t>.</t>
    </r>
  </si>
  <si>
    <t xml:space="preserve">Solicitar ayudas y listados de asistencia </t>
  </si>
  <si>
    <r>
      <t xml:space="preserve">Elaborar y presentar a la ADRES un </t>
    </r>
    <r>
      <rPr>
        <b/>
        <sz val="10"/>
        <color rgb="FF000000"/>
        <rFont val="Century Gothic"/>
        <family val="2"/>
      </rPr>
      <t>protocolo de intercambio de información</t>
    </r>
    <r>
      <rPr>
        <sz val="10"/>
        <color rgb="FF000000"/>
        <rFont val="Century Gothic"/>
        <family val="1"/>
      </rPr>
      <t xml:space="preserve"> que de manera detallada describa los términos, condiciones, formatos, medios y procedimientos para garantizar una fluida, oportuna y correcta comunicación entre las partes.</t>
    </r>
  </si>
  <si>
    <t xml:space="preserve">Documento que de manera detallada describa los términos, condiciones, formatos, medios y procedimientos para garantizar una fluida, oportuna y correcta comunicación entre las partes. </t>
  </si>
  <si>
    <t xml:space="preserve">Escribir parámetros de entrega de información para facilitar la comunicación </t>
  </si>
  <si>
    <t>Concluir las adaptaciones y mejoras en su infraestructura operativa y tecnológica para garantizar el inicio de la operación.</t>
  </si>
  <si>
    <t xml:space="preserve">Establecer manera de seguimiento y periodicidades </t>
  </si>
  <si>
    <t xml:space="preserve">Se realizó visita el 07-07-2020 y se verificó el estado de esta obligación. Sin embargo se encuentra pendiente la recepción de las evidencias presentadas, las cuales debieron entregarse junto con la ayuda de memoria generada.  </t>
  </si>
  <si>
    <r>
      <rPr>
        <b/>
        <sz val="10"/>
        <color rgb="FF000000"/>
        <rFont val="Century Gothic"/>
        <family val="2"/>
      </rPr>
      <t>Efectuar las revisiones y verificaciones de los servicios y tecnologías no financiados con cargo a la UPC</t>
    </r>
    <r>
      <rPr>
        <sz val="10"/>
        <color rgb="FF000000"/>
        <rFont val="Century Gothic"/>
        <family val="1"/>
      </rPr>
      <t xml:space="preserve"> de acuerdo con el cronograma establecido por la ADRES y acreditar los estándares de calidad establecidos.</t>
    </r>
  </si>
  <si>
    <t>Auditoría de  paquetes APF</t>
  </si>
  <si>
    <t xml:space="preserve">De acuerdo con el cronograma establecido por la ADRES y acreditar los estándares de calidad establecidos. </t>
  </si>
  <si>
    <t xml:space="preserve">Solicitar cronograma y determinar la volumetría de los paquetes entregados en el alistamiento, para la ejecución </t>
  </si>
  <si>
    <t>Demás actividades solicitadas por la ADRES</t>
  </si>
  <si>
    <t xml:space="preserve">A demanda. 
Que la ADRES le solicite para efectos de revisar y verificar los servicios y tecnologías en salud que se le asignen y cumplir con los estándares de calidad establecidos. </t>
  </si>
  <si>
    <t xml:space="preserve">PDT </t>
  </si>
  <si>
    <t>7. Entregar plan de trabajo para la ejecución del contrato</t>
  </si>
  <si>
    <t xml:space="preserve">Establecido en la obligación específica número 1 del numeral 4.2.3 del presente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contratista asegurará la actualización oportuna del plan de trabajo y lo mantendrá a disposición del supervisor </t>
  </si>
  <si>
    <r>
      <rPr>
        <b/>
        <sz val="10"/>
        <color rgb="FF000000"/>
        <rFont val="Century Gothic"/>
        <family val="2"/>
      </rPr>
      <t>Transcribir o capturar los datos que le indique la ADRES</t>
    </r>
    <r>
      <rPr>
        <sz val="10"/>
        <color rgb="FF000000"/>
        <rFont val="Century Gothic"/>
        <family val="1"/>
      </rPr>
      <t xml:space="preserve"> de los soportes entregados por las entidades recobrantes, contrastarlos contra la información registrada en los medios magnéticos entregados por las entidades recobrantes, </t>
    </r>
    <r>
      <rPr>
        <b/>
        <sz val="10"/>
        <color rgb="FF000000"/>
        <rFont val="Century Gothic"/>
        <family val="2"/>
      </rPr>
      <t>generar un reporte con la información transcrita o capturada consistente y certificar los resultados de estas actividades</t>
    </r>
  </si>
  <si>
    <t>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
Se debe garantizar consistencia, unicidad y coherencia en la aplicación de los criterios de auditoría, en las glosas y validaciones descritas en el Manual Operativo y de Auditoría.</t>
  </si>
  <si>
    <t>Se compagina con la CLÁUSULA QUINTA - OBLIGACIONES DE LA ADRES 5.2, OBLE 1</t>
  </si>
  <si>
    <r>
      <rPr>
        <b/>
        <sz val="10"/>
        <color rgb="FF000000"/>
        <rFont val="Century Gothic"/>
        <family val="2"/>
      </rPr>
      <t>Certificar</t>
    </r>
    <r>
      <rPr>
        <sz val="10"/>
        <color rgb="FF000000"/>
        <rFont val="Century Gothic"/>
        <family val="1"/>
      </rPr>
      <t xml:space="preserve">, conforme lo defina la ADRES, los </t>
    </r>
    <r>
      <rPr>
        <b/>
        <sz val="10"/>
        <color rgb="FF000000"/>
        <rFont val="Century Gothic"/>
        <family val="2"/>
      </rPr>
      <t>resultados del proceso</t>
    </r>
    <r>
      <rPr>
        <sz val="10"/>
        <color rgb="FF000000"/>
        <rFont val="Century Gothic"/>
        <family val="1"/>
      </rPr>
      <t xml:space="preserve"> de revisión y verificación efectuada a los servicios y tecnologías en salud no financiadas con la UPC que le sean entregados</t>
    </r>
    <r>
      <rPr>
        <sz val="10"/>
        <color rgb="FF000000"/>
        <rFont val="Century Gothic"/>
        <family val="2"/>
      </rPr>
      <t>.</t>
    </r>
  </si>
  <si>
    <r>
      <rPr>
        <b/>
        <sz val="10"/>
        <color rgb="FF000000"/>
        <rFont val="Century Gothic"/>
        <family val="2"/>
      </rPr>
      <t>Suministrar la información</t>
    </r>
    <r>
      <rPr>
        <sz val="10"/>
        <color rgb="FF000000"/>
        <rFont val="Century Gothic"/>
        <family val="1"/>
      </rPr>
      <t xml:space="preserve"> o apoyo requerido por la ADRES para la atención de </t>
    </r>
    <r>
      <rPr>
        <b/>
        <sz val="10"/>
        <color rgb="FF000000"/>
        <rFont val="Century Gothic"/>
        <family val="2"/>
      </rPr>
      <t>acciones judiciales o requerimientos formulados por los organismos de contro</t>
    </r>
    <r>
      <rPr>
        <sz val="10"/>
        <color rgb="FF000000"/>
        <rFont val="Century Gothic"/>
        <family val="1"/>
      </rPr>
      <t>l y otros actores del sistema de salud.</t>
    </r>
  </si>
  <si>
    <t xml:space="preserve">DATA TOOLS S.A - JURÍDICA </t>
  </si>
  <si>
    <r>
      <rPr>
        <b/>
        <sz val="10"/>
        <color rgb="FF000000"/>
        <rFont val="Century Gothic"/>
        <family val="2"/>
      </rPr>
      <t>Informar</t>
    </r>
    <r>
      <rPr>
        <sz val="10"/>
        <color rgb="FF000000"/>
        <rFont val="Century Gothic"/>
        <family val="1"/>
      </rPr>
      <t xml:space="preserve"> de acuerdo con las instrucciones impartidas por la ADRES los </t>
    </r>
    <r>
      <rPr>
        <b/>
        <sz val="10"/>
        <color rgb="FF000000"/>
        <rFont val="Century Gothic"/>
        <family val="2"/>
      </rPr>
      <t xml:space="preserve">resultados del proceso de revisión </t>
    </r>
    <r>
      <rPr>
        <sz val="10"/>
        <color rgb="FF000000"/>
        <rFont val="Century Gothic"/>
        <family val="1"/>
      </rPr>
      <t>y verificación a las entidades recobrantes y revisar la retroalimentación que para el efecto estas realicen.</t>
    </r>
  </si>
  <si>
    <r>
      <t xml:space="preserve">Diseñar un </t>
    </r>
    <r>
      <rPr>
        <b/>
        <sz val="10"/>
        <color rgb="FF000000"/>
        <rFont val="Century Gothic"/>
        <family val="2"/>
      </rPr>
      <t xml:space="preserve">tablero de control </t>
    </r>
    <r>
      <rPr>
        <sz val="10"/>
        <color rgb="FF000000"/>
        <rFont val="Century Gothic"/>
        <family val="1"/>
      </rPr>
      <t xml:space="preserve">mediante el cual realice seguimiento al cumplimiento de los cronogramas de trabajo establecidos por la ADRES y que permita evidenciar el </t>
    </r>
    <r>
      <rPr>
        <b/>
        <sz val="10"/>
        <color rgb="FF000000"/>
        <rFont val="Century Gothic"/>
        <family val="2"/>
      </rPr>
      <t xml:space="preserve">progreso diario y semanal </t>
    </r>
    <r>
      <rPr>
        <sz val="10"/>
        <color rgb="FF000000"/>
        <rFont val="Century Gothic"/>
        <family val="1"/>
      </rPr>
      <t>de la ejecución de las labores contratadas.</t>
    </r>
  </si>
  <si>
    <t xml:space="preserve">Javier </t>
  </si>
  <si>
    <r>
      <t xml:space="preserve">Definir, documentar, adoptar e implementar dentro de los treinta (30) días calendario siguientes a la suscripción del acta de inicio del contrato los </t>
    </r>
    <r>
      <rPr>
        <b/>
        <sz val="10"/>
        <color rgb="FF000000"/>
        <rFont val="Century Gothic"/>
        <family val="2"/>
      </rPr>
      <t>planes de contingencia operativa y tecnológica y el plan de continuidad de negocio.</t>
    </r>
  </si>
  <si>
    <t xml:space="preserve">Tecnología y operación </t>
  </si>
  <si>
    <r>
      <t xml:space="preserve">Elaborar y presentar al supervisor y/o interventor del contrato los </t>
    </r>
    <r>
      <rPr>
        <b/>
        <sz val="10"/>
        <color rgb="FF000000"/>
        <rFont val="Century Gothic"/>
        <family val="2"/>
      </rPr>
      <t>planes de contingencia que le sean requeridos para superar estados de atraso o mora</t>
    </r>
    <r>
      <rPr>
        <sz val="10"/>
        <color rgb="FF000000"/>
        <rFont val="Century Gothic"/>
        <family val="1"/>
      </rPr>
      <t xml:space="preserve">. Dichos planes deberán ser presentados dentro de los </t>
    </r>
    <r>
      <rPr>
        <b/>
        <sz val="10"/>
        <color rgb="FF000000"/>
        <rFont val="Century Gothic"/>
        <family val="2"/>
      </rPr>
      <t>tres (03) días</t>
    </r>
    <r>
      <rPr>
        <sz val="10"/>
        <color rgb="FF000000"/>
        <rFont val="Century Gothic"/>
        <family val="1"/>
      </rPr>
      <t xml:space="preserve"> hábiles siguientes al requerimiento efectuado por el supervisor y/o interventor y las labores a ejecutar </t>
    </r>
    <r>
      <rPr>
        <b/>
        <sz val="10"/>
        <color rgb="FF000000"/>
        <rFont val="Century Gothic"/>
        <family val="2"/>
      </rPr>
      <t>no deberán superar el término de quince (15) días calendario.</t>
    </r>
    <r>
      <rPr>
        <sz val="10"/>
        <color rgb="FF000000"/>
        <rFont val="Century Gothic"/>
        <family val="1"/>
      </rPr>
      <t xml:space="preserve"> Lo anterior, sin perjuicio de la aplicación del Acuerdo de Nivel de Servicios previstos en el estudio previo.</t>
    </r>
  </si>
  <si>
    <t>No definida en el CTO</t>
  </si>
  <si>
    <r>
      <rPr>
        <b/>
        <sz val="10"/>
        <color rgb="FF000000"/>
        <rFont val="Century Gothic"/>
        <family val="2"/>
      </rPr>
      <t>Mantener</t>
    </r>
    <r>
      <rPr>
        <sz val="10"/>
        <color rgb="FF000000"/>
        <rFont val="Century Gothic"/>
        <family val="1"/>
      </rPr>
      <t xml:space="preserve"> durante la ejecución del contrato la </t>
    </r>
    <r>
      <rPr>
        <b/>
        <sz val="10"/>
        <color rgb="FF000000"/>
        <rFont val="Century Gothic"/>
        <family val="2"/>
      </rPr>
      <t>disponibilidad del talento humano</t>
    </r>
    <r>
      <rPr>
        <sz val="10"/>
        <color rgb="FF000000"/>
        <rFont val="Century Gothic"/>
        <family val="1"/>
      </rPr>
      <t>, conformado por el Equipo Directivo y todo aquel requerido para la ejecución del contrato. Para la contratación de las personas naturales se deberá cumplir con las siguientes reglas</t>
    </r>
    <r>
      <rPr>
        <sz val="10"/>
        <color rgb="FF000000"/>
        <rFont val="Century Gothic"/>
        <family val="2"/>
      </rPr>
      <t xml:space="preserve">. </t>
    </r>
    <r>
      <rPr>
        <b/>
        <sz val="10"/>
        <color rgb="FF000000"/>
        <rFont val="Century Gothic"/>
        <family val="2"/>
      </rPr>
      <t xml:space="preserve">El reemplazo del personal deberá realizarse en un término </t>
    </r>
    <r>
      <rPr>
        <sz val="10"/>
        <color rgb="FF000000"/>
        <rFont val="Century Gothic"/>
        <family val="2"/>
      </rPr>
      <t xml:space="preserve">máximo de </t>
    </r>
    <r>
      <rPr>
        <b/>
        <sz val="10"/>
        <color rgb="FF000000"/>
        <rFont val="Century Gothic"/>
        <family val="2"/>
      </rPr>
      <t>un mes (1)</t>
    </r>
    <r>
      <rPr>
        <sz val="10"/>
        <color rgb="FF000000"/>
        <rFont val="Century Gothic"/>
        <family val="2"/>
      </rPr>
      <t xml:space="preserve"> siguiente al retiro del personal inicialmente presentado</t>
    </r>
  </si>
  <si>
    <r>
      <rPr>
        <b/>
        <sz val="10"/>
        <color rgb="FF000000"/>
        <rFont val="Century Gothic"/>
        <family val="2"/>
      </rPr>
      <t xml:space="preserve">Incluir en los contratos </t>
    </r>
    <r>
      <rPr>
        <sz val="10"/>
        <color rgb="FF000000"/>
        <rFont val="Century Gothic"/>
        <family val="1"/>
      </rPr>
      <t xml:space="preserve">que celebre el contratista para la vinculación del Equipo de Trabajo </t>
    </r>
    <r>
      <rPr>
        <b/>
        <sz val="10"/>
        <color rgb="FF000000"/>
        <rFont val="Century Gothic"/>
        <family val="2"/>
      </rPr>
      <t xml:space="preserve">la obligación de no prestar servicios relacionados directamente con las labores de su contrato </t>
    </r>
    <r>
      <rPr>
        <sz val="10"/>
        <color rgb="FF000000"/>
        <rFont val="Century Gothic"/>
        <family val="1"/>
      </rPr>
      <t xml:space="preserve">a un tercero (EPS, IPS, intermediarios, operadores, entes de control o cualquier otro interesado en los resultados del proceso de revisión y verificación a los servicios y tecnologías en salud no financiadas con la UPC). Para el personal que ocupe los </t>
    </r>
    <r>
      <rPr>
        <b/>
        <sz val="10"/>
        <color rgb="FF000000"/>
        <rFont val="Century Gothic"/>
        <family val="2"/>
      </rPr>
      <t>cargos del Equipo Directivo</t>
    </r>
    <r>
      <rPr>
        <sz val="10"/>
        <color rgb="FF000000"/>
        <rFont val="Century Gothic"/>
        <family val="1"/>
      </rPr>
      <t xml:space="preserve"> presentados, aplica esta condición hasta por el término de seis (6) meses, posteriores a la finalización de su vinculación con el Contratista</t>
    </r>
  </si>
  <si>
    <t xml:space="preserve">Solicitar evidencia de inclusión en los contratos o realizar el tramite administrativo correspondiente. </t>
  </si>
  <si>
    <r>
      <t xml:space="preserve">Establecer </t>
    </r>
    <r>
      <rPr>
        <b/>
        <sz val="10"/>
        <color rgb="FF000000"/>
        <rFont val="Century Gothic"/>
        <family val="2"/>
      </rPr>
      <t>mecanismos idóneos</t>
    </r>
    <r>
      <rPr>
        <sz val="10"/>
        <color rgb="FF000000"/>
        <rFont val="Century Gothic"/>
        <family val="1"/>
      </rPr>
      <t xml:space="preserve"> para que el personal que se vincule a la ejecución del contrato </t>
    </r>
    <r>
      <rPr>
        <b/>
        <sz val="10"/>
        <color rgb="FF000000"/>
        <rFont val="Century Gothic"/>
        <family val="2"/>
      </rPr>
      <t>no se encuentre incurso en conflictos de interés o causales de inhabilidad</t>
    </r>
    <r>
      <rPr>
        <sz val="10"/>
        <color rgb="FF000000"/>
        <rFont val="Century Gothic"/>
        <family val="1"/>
      </rPr>
      <t xml:space="preserve"> o incompatibilidad, según lo previsto en el artículo 11 de la Ley 1437 de 2011 y el artículo 8 de la ley 80 de 1993. El Contratista deberá implementar, entre otros mecanismos, la </t>
    </r>
    <r>
      <rPr>
        <b/>
        <sz val="10"/>
        <color rgb="FF000000"/>
        <rFont val="Century Gothic"/>
        <family val="2"/>
      </rPr>
      <t>inclusión de una cláusula en los contratos de vinculación de su personal,</t>
    </r>
    <r>
      <rPr>
        <sz val="10"/>
        <color rgb="FF000000"/>
        <rFont val="Century Gothic"/>
        <family val="1"/>
      </rPr>
      <t xml:space="preserve"> en la que se estipule la obligación de declarar expresamente y desde el inicio de la ejecución la condición de no estar incursos en dichas circunstancias. 
En desarrollo de esto deberá </t>
    </r>
    <r>
      <rPr>
        <b/>
        <sz val="10"/>
        <color rgb="FF000000"/>
        <rFont val="Century Gothic"/>
        <family val="2"/>
      </rPr>
      <t>informar los conflictos de interés</t>
    </r>
    <r>
      <rPr>
        <sz val="10"/>
        <color rgb="FF000000"/>
        <rFont val="Century Gothic"/>
        <family val="1"/>
      </rPr>
      <t xml:space="preserve"> en que se puedan ver incursos tanto el contratista como su capital humano, durante ejecución. </t>
    </r>
  </si>
  <si>
    <t xml:space="preserve">Administrativo - Inclusión de cláusula contractual y deber de informar </t>
  </si>
  <si>
    <t>Se compagina con la CLÁUSULA QUINTA - OBLIGACIONES DE LA ADRES 5.2, OBLE 10</t>
  </si>
  <si>
    <t xml:space="preserve">solicitar la inclusión de la cláusula </t>
  </si>
  <si>
    <r>
      <rPr>
        <b/>
        <sz val="10"/>
        <color rgb="FF000000"/>
        <rFont val="Century Gothic"/>
        <family val="2"/>
      </rPr>
      <t xml:space="preserve">Atender las instrucciones que la ADRES </t>
    </r>
    <r>
      <rPr>
        <sz val="10"/>
        <color rgb="FF000000"/>
        <rFont val="Century Gothic"/>
        <family val="1"/>
      </rPr>
      <t>imparta respecto del proceso de revisión y verificación a los servicios y tecnologías en salud no financiadas con la UPC que le fueron entregados por la Entidad.</t>
    </r>
  </si>
  <si>
    <r>
      <t xml:space="preserve">Propuesta de </t>
    </r>
    <r>
      <rPr>
        <b/>
        <sz val="10"/>
        <color rgb="FF000000"/>
        <rFont val="Century Gothic"/>
        <family val="2"/>
      </rPr>
      <t>metodología de evaluación de las obligaciones</t>
    </r>
  </si>
  <si>
    <t xml:space="preserve">Presentado, pendiente por entrega de observaciones para la posterior aprobación de la entidad </t>
  </si>
  <si>
    <r>
      <t xml:space="preserve">Aprobación - Adopción de la </t>
    </r>
    <r>
      <rPr>
        <b/>
        <sz val="10"/>
        <color rgb="FF000000"/>
        <rFont val="Century Gothic"/>
        <family val="2"/>
      </rPr>
      <t>metodología de evaluación de las obligaciones</t>
    </r>
  </si>
  <si>
    <t>Aprobación por parte de la ADRES</t>
  </si>
  <si>
    <r>
      <rPr>
        <b/>
        <sz val="10"/>
        <color rgb="FF000000"/>
        <rFont val="Century Gothic"/>
        <family val="2"/>
      </rPr>
      <t>Gestionar las comunicaciones que le sean presentadas por las entidades recobrantes</t>
    </r>
    <r>
      <rPr>
        <sz val="10"/>
        <color rgb="FF000000"/>
        <rFont val="Century Gothic"/>
        <family val="1"/>
      </rPr>
      <t>, entidades de inspección, vigilancia, control e investigación y demás agentes del Sistema General de Seguridad Social en Salud, e informar a la ADRES sobre las mismas.</t>
    </r>
  </si>
  <si>
    <t>PQR</t>
  </si>
  <si>
    <r>
      <rPr>
        <b/>
        <sz val="10"/>
        <color rgb="FF000000"/>
        <rFont val="Century Gothic"/>
        <family val="2"/>
      </rPr>
      <t>Registro del Software ante la DNDA</t>
    </r>
    <r>
      <rPr>
        <sz val="10"/>
        <color rgb="FF000000"/>
        <rFont val="Century Gothic"/>
        <family val="1"/>
      </rPr>
      <t xml:space="preserve">, incluidas modificaciones, mejoras y ajustes </t>
    </r>
  </si>
  <si>
    <t xml:space="preserve">Entrega del sistema de información a la ADRES </t>
  </si>
  <si>
    <t xml:space="preserve">2 meses </t>
  </si>
  <si>
    <t xml:space="preserve">Registro de Registro de los derechos patrimoniales sobre el sistema de información o Software utilizado para la prestación del servicio incluyendo modificaciones, mejoras y cualquier ajuste sujeto a registro ante la Dirección Nacional de Derechos de Autor. </t>
  </si>
  <si>
    <t xml:space="preserve">Solicitar estado de avance </t>
  </si>
  <si>
    <r>
      <rPr>
        <b/>
        <sz val="10"/>
        <color rgb="FF000000"/>
        <rFont val="Century Gothic"/>
        <family val="2"/>
      </rPr>
      <t>Licenciar a la ADRES el uso del sistema de información o Software</t>
    </r>
    <r>
      <rPr>
        <sz val="10"/>
        <color rgb="FF000000"/>
        <rFont val="Century Gothic"/>
        <family val="2"/>
      </rPr>
      <t xml:space="preserve">, que utilice para la prestación del servicio, de manera irrestricta, irrevocable e indefinida, </t>
    </r>
    <r>
      <rPr>
        <b/>
        <sz val="10"/>
        <color rgb="FF000000"/>
        <rFont val="Century Gothic"/>
        <family val="2"/>
      </rPr>
      <t>dentro de los dos (2) meses siguientes a la terminación del plazo de ejecución del contrato</t>
    </r>
    <r>
      <rPr>
        <sz val="10"/>
        <color rgb="FF000000"/>
        <rFont val="Century Gothic"/>
        <family val="2"/>
      </rPr>
      <t>. Dentro del mismo término de dos (2) meses el Contratista deberá realizar la</t>
    </r>
    <r>
      <rPr>
        <b/>
        <sz val="10"/>
        <color rgb="FF000000"/>
        <rFont val="Century Gothic"/>
        <family val="2"/>
      </rPr>
      <t xml:space="preserve"> instalación, configuración y puesta en operación del sistema </t>
    </r>
    <r>
      <rPr>
        <sz val="10"/>
        <color rgb="FF000000"/>
        <rFont val="Century Gothic"/>
        <family val="2"/>
      </rPr>
      <t xml:space="preserve">de información en la plataforma tecnológica de ADRES para su uso y aprovechamiento. </t>
    </r>
  </si>
  <si>
    <t xml:space="preserve">jurídica y tecnológica </t>
  </si>
  <si>
    <r>
      <t xml:space="preserve">En el </t>
    </r>
    <r>
      <rPr>
        <b/>
        <sz val="10"/>
        <color rgb="FF000000"/>
        <rFont val="Century Gothic"/>
        <family val="2"/>
      </rPr>
      <t>evento que se requiera utilización del software o sistema de información</t>
    </r>
    <r>
      <rPr>
        <sz val="10"/>
        <color rgb="FF000000"/>
        <rFont val="Century Gothic"/>
        <family val="2"/>
      </rPr>
      <t xml:space="preserve"> por parte de la ADRES, conforme a lo establecido en la Cláusula Vigésima Novena; el numeral 5 del Numeral 4.2.3. de la Cláusula Cuarta y la nota 3 del numeral 9.2. de la Cláusula Novena, </t>
    </r>
    <r>
      <rPr>
        <b/>
        <sz val="10"/>
        <color rgb="FF000000"/>
        <rFont val="Century Gothic"/>
        <family val="2"/>
      </rPr>
      <t>el licenciamiento e instalación a la que se refiere la presente obligación deberá realizarse dentro de los diez (10) días hábiles siguientes al requerimiento que realice la ADRE</t>
    </r>
    <r>
      <rPr>
        <sz val="10"/>
        <color rgb="FF000000"/>
        <rFont val="Century Gothic"/>
        <family val="2"/>
      </rPr>
      <t xml:space="preserve">S. Si la utilización del software o sistema de información se requiere antes del respectivo registro en la Dirección Nacional de Derechos de Autor, </t>
    </r>
    <r>
      <rPr>
        <b/>
        <sz val="10"/>
        <color rgb="FF000000"/>
        <rFont val="Century Gothic"/>
        <family val="2"/>
      </rPr>
      <t>bastará con una autorización</t>
    </r>
    <r>
      <rPr>
        <sz val="10"/>
        <color rgb="FF000000"/>
        <rFont val="Century Gothic"/>
        <family val="2"/>
      </rPr>
      <t xml:space="preserve"> por escrito por parte del contratista y la respectiva instalación, sin perjuicio de que el licenciamiento se realice una vez se encuentre debidamente registrado el software o sistema de información en la Dirección Nacional de Derechos de Autor</t>
    </r>
  </si>
  <si>
    <r>
      <t xml:space="preserve">Desarrollar las actividades de transferencia de conocimiento al equipo de técnico para las labores de soporte en la operación y </t>
    </r>
    <r>
      <rPr>
        <b/>
        <sz val="10"/>
        <color rgb="FF000000"/>
        <rFont val="Century Gothic"/>
        <family val="2"/>
      </rPr>
      <t>prestar asistencia técnica durante la ejecución del contrato para orientar a la ADRES en el mejoramiento y operación del sistema</t>
    </r>
    <r>
      <rPr>
        <sz val="10"/>
        <color rgb="FF000000"/>
        <rFont val="Century Gothic"/>
        <family val="2"/>
      </rPr>
      <t xml:space="preserve">. </t>
    </r>
  </si>
  <si>
    <t xml:space="preserve">Definir quienes y periodicidad </t>
  </si>
  <si>
    <r>
      <rPr>
        <b/>
        <sz val="10"/>
        <color rgb="FF000000"/>
        <rFont val="Century Gothic"/>
        <family val="2"/>
      </rPr>
      <t>Activación de ANS</t>
    </r>
    <r>
      <rPr>
        <sz val="10"/>
        <color rgb="FF000000"/>
        <rFont val="Century Gothic"/>
        <family val="1"/>
      </rPr>
      <t xml:space="preserve"> por por omisión o desatención en las condiciones de calidad u oportunidad en los procesos de revisión y verificación </t>
    </r>
  </si>
  <si>
    <t xml:space="preserve">ANS </t>
  </si>
  <si>
    <t xml:space="preserve">Remitir formula de oportunidad para la medición, una vez se cuenta con la información necesaria para auditar. </t>
  </si>
  <si>
    <t>FESTIVOS CO</t>
  </si>
  <si>
    <t xml:space="preserve">FRECUENCIA DE EVALUACIÓN </t>
  </si>
  <si>
    <t xml:space="preserve">COMPETENCIA SUPERVISOR </t>
  </si>
  <si>
    <t xml:space="preserve">SEMÁFOROS </t>
  </si>
  <si>
    <t xml:space="preserve">FASE </t>
  </si>
  <si>
    <t xml:space="preserve">PARTES </t>
  </si>
  <si>
    <t xml:space="preserve">Supervisores </t>
  </si>
  <si>
    <t xml:space="preserve">Competencias </t>
  </si>
  <si>
    <t xml:space="preserve">Periodo de supervisión </t>
  </si>
  <si>
    <t xml:space="preserve">DATA TOOLS S.A - CONTROL INTERNO </t>
  </si>
  <si>
    <t xml:space="preserve">Laura Contreras </t>
  </si>
  <si>
    <t>Transversal</t>
  </si>
  <si>
    <t xml:space="preserve">Diaria </t>
  </si>
  <si>
    <t xml:space="preserve">Daniela Zuluaga </t>
  </si>
  <si>
    <t xml:space="preserve">Semanal </t>
  </si>
  <si>
    <t>Cumple parcial</t>
  </si>
  <si>
    <t xml:space="preserve">Germán Sánchez </t>
  </si>
  <si>
    <t xml:space="preserve">Mensual </t>
  </si>
  <si>
    <t>No Cumple</t>
  </si>
  <si>
    <t xml:space="preserve">Julio González </t>
  </si>
  <si>
    <t xml:space="preserve">Técnico </t>
  </si>
  <si>
    <t xml:space="preserve">Finalizado el CTO </t>
  </si>
  <si>
    <t>No imputable al contratista</t>
  </si>
  <si>
    <t xml:space="preserve">5. Liquidación </t>
  </si>
  <si>
    <t xml:space="preserve">Fabio Rojas  </t>
  </si>
  <si>
    <t xml:space="preserve">Jurídico </t>
  </si>
  <si>
    <t xml:space="preserve">ADRES - DOP </t>
  </si>
  <si>
    <t xml:space="preserve">Lilia Castellanos </t>
  </si>
  <si>
    <t xml:space="preserve">ADRES - OAJ  </t>
  </si>
  <si>
    <t xml:space="preserve">Juavier Muñoz </t>
  </si>
  <si>
    <t xml:space="preserve">Tecnológico </t>
  </si>
  <si>
    <t xml:space="preserve">Yuli Gómez </t>
  </si>
  <si>
    <t xml:space="preserve">Financiera </t>
  </si>
  <si>
    <t xml:space="preserve">VARIABLES </t>
  </si>
  <si>
    <t xml:space="preserve">RESPUESTAS </t>
  </si>
  <si>
    <t xml:space="preserve">DICOTÒMICA </t>
  </si>
  <si>
    <t xml:space="preserve">VALOR DE 1 SI CUMPLE 0 NO CUMPLE LA CONDICIÒN </t>
  </si>
  <si>
    <t xml:space="preserve">ORDINALES </t>
  </si>
  <si>
    <t xml:space="preserve">1MALO/ 2 REGULAR / 3 BUENO … </t>
  </si>
  <si>
    <t xml:space="preserve">CONTINUAS </t>
  </si>
  <si>
    <t xml:space="preserve">VALOR PARA LOS CUANTITATIVOS </t>
  </si>
  <si>
    <t xml:space="preserve">PUEDO EVALUAR EN RANGOS </t>
  </si>
  <si>
    <t xml:space="preserve">Inició </t>
  </si>
  <si>
    <t xml:space="preserve">Incompleto </t>
  </si>
  <si>
    <t xml:space="preserve">CALIDAD / CANTIDAD / OPORTUNIDAD </t>
  </si>
  <si>
    <t xml:space="preserve">CANTIDAD </t>
  </si>
  <si>
    <t xml:space="preserve">OPORTUNIDAD </t>
  </si>
  <si>
    <t xml:space="preserve">MARCAS EN PDF </t>
  </si>
  <si>
    <t xml:space="preserve">AMARILLO </t>
  </si>
  <si>
    <t xml:space="preserve">Marcación de incluido o mapeado en la matriz (primera parte del ejercicio para clasificar) </t>
  </si>
  <si>
    <t xml:space="preserve">No dice nada </t>
  </si>
  <si>
    <t xml:space="preserve">ROSADO </t>
  </si>
  <si>
    <t xml:space="preserve">Incluido en matriz pendiente desarrollar o revisar </t>
  </si>
  <si>
    <t xml:space="preserve">MORADO </t>
  </si>
  <si>
    <t xml:space="preserve">Pendiente por incluir en la matriz - para discutir </t>
  </si>
  <si>
    <t xml:space="preserve">VERDE </t>
  </si>
  <si>
    <t xml:space="preserve">Producto o servicio cumplido </t>
  </si>
  <si>
    <t xml:space="preserve">AZUL </t>
  </si>
  <si>
    <t xml:space="preserve">Incluido en otras obligaciones del contrato o no se evalua por ser cualitativa u obedecer a principios que comprenden aspectos morales y éticos </t>
  </si>
  <si>
    <t xml:space="preserve">Sin peso propio </t>
  </si>
  <si>
    <t xml:space="preserve">MISIONAL </t>
  </si>
  <si>
    <t xml:space="preserve">CUANTITATIVO </t>
  </si>
  <si>
    <t xml:space="preserve">TRANSVERSAL </t>
  </si>
  <si>
    <t xml:space="preserve">MISIONAL DERIVADA O DE APOYO </t>
  </si>
  <si>
    <t xml:space="preserve">CUALITATIVO </t>
  </si>
  <si>
    <t>TRANSVERSAL</t>
  </si>
  <si>
    <t xml:space="preserve">VACÍO </t>
  </si>
  <si>
    <t xml:space="preserve">SOLO SI SE REQUIERE </t>
  </si>
  <si>
    <t xml:space="preserve">obl </t>
  </si>
  <si>
    <t xml:space="preserve">cumplio </t>
  </si>
  <si>
    <t xml:space="preserve">no cumpliò </t>
  </si>
  <si>
    <t>ANS</t>
  </si>
  <si>
    <t xml:space="preserve">CUARTA </t>
  </si>
  <si>
    <t>4.2.2</t>
  </si>
  <si>
    <t>4.2.3</t>
  </si>
  <si>
    <t>ORDEN</t>
  </si>
  <si>
    <t xml:space="preserve">CLÁUSULA </t>
  </si>
  <si>
    <t>Num</t>
  </si>
  <si>
    <t>OBL</t>
  </si>
  <si>
    <t xml:space="preserve">Contenido OBL </t>
  </si>
  <si>
    <t xml:space="preserve">Consolidación </t>
  </si>
  <si>
    <t>CUANTIFICABLE/ CUALITATIVO</t>
  </si>
  <si>
    <t xml:space="preserve">Forma de medición  o entregable </t>
  </si>
  <si>
    <t xml:space="preserve">CRITERIO </t>
  </si>
  <si>
    <t xml:space="preserve">MEDICIÓN </t>
  </si>
  <si>
    <t xml:space="preserve">¿Debe revisarse nuevamente? </t>
  </si>
  <si>
    <t xml:space="preserve">Clasificación </t>
  </si>
  <si>
    <t xml:space="preserve">Subclasificación </t>
  </si>
  <si>
    <t xml:space="preserve">Puntaje General </t>
  </si>
  <si>
    <t>¿aplica ANS?</t>
  </si>
  <si>
    <t xml:space="preserve">Resultado Alistamiento </t>
  </si>
  <si>
    <t>Resultado 
Jul 2020</t>
  </si>
  <si>
    <t>Resultado 
Oct 2020</t>
  </si>
  <si>
    <t>Resultado 
Nov2020</t>
  </si>
  <si>
    <t>Resultado 
Dic 2020</t>
  </si>
  <si>
    <t xml:space="preserve">Resultado Final </t>
  </si>
  <si>
    <t xml:space="preserve">Promedio ponderado </t>
  </si>
  <si>
    <t xml:space="preserve">Supervisión </t>
  </si>
  <si>
    <t>4.1</t>
  </si>
  <si>
    <t>Suscribir el acta de inicio dentro de los cinco (5) días siguientes a la celebración del contrato. Para la suscripción del acta de inicio el contratista deberá contar con: i) Aprobación de las garantías otorgadas por parte de la ADRES,
ii) Aprobación de las hojas de vida del equipo directivo con el que se ejecutará el contrato, iii) Evidenciar el trámite para la instalación y puesta en operación del canal dedicado de comunicaciones, iv) Demostrar que dispone de una sede de operaciones y entregar el plan de trabajo para la ejecución del contrato establecido en la obligación específica número 1 del numeral 4.2.3 del presente contrato.</t>
  </si>
  <si>
    <t>Acta de inicio</t>
  </si>
  <si>
    <t xml:space="preserve">Entregado </t>
  </si>
  <si>
    <t>Acta de inicio suscrita el 23/06/2020, publicada en el SECOP II</t>
  </si>
  <si>
    <t>No</t>
  </si>
  <si>
    <t xml:space="preserve">Se consolida en la totalidad del contenido obligacional </t>
  </si>
  <si>
    <t xml:space="preserve">se verifica en todas las obligaciones del contrato </t>
  </si>
  <si>
    <t>Realizar las labores contratadas en forma independiente, bajo su propio riesgo y responsabilidad, con sujeción a la normativa vigente y las especificaciones técnicas definidas por la ADRES, sin que ello implique exclusividad, salvo en los eventos en que otras actividades similares o relacionadas con el objeto del contrato impliquen conflictos de interés.</t>
  </si>
  <si>
    <t xml:space="preserve">Independencia </t>
  </si>
  <si>
    <t xml:space="preserve">Mientras no surjan alertas, se presume el cumplimiento. </t>
  </si>
  <si>
    <t>Contar con el personal suficiente que le permita cumplir con el objeto contractual en condiciones de calidad y oportunidad.</t>
  </si>
  <si>
    <t xml:space="preserve">Cumple/No Cumple </t>
  </si>
  <si>
    <t>Cumplir con las disposiciones sobre contratación de personal colombiano y extranjero que efectúe en el marco de la ejecución del contrato y pagar por su cuenta todos los honorarios, salarios y prestaciones de Ley, de ser el caso, y/o realizar de forma oportuna los pagos o desembolsos dispuestos a favor de su personal en la forma y condiciones convenidas.</t>
  </si>
  <si>
    <t>Realizar y/o verificar de forma cumplida el pago de aportes al Sistema de Seguridad Social Integral y parafiscales de todo el personal que sea vinculado para la ejecución del contrato.</t>
  </si>
  <si>
    <t>Responder por cualquier tipo de reclamación, judicial o extrajudicial, que instaure, impulse o en la que coadyuve el personal o subcontratistas contra la ADRES, por causa o con ocasión del contrato.</t>
  </si>
  <si>
    <t xml:space="preserve">Responsabilidad </t>
  </si>
  <si>
    <t xml:space="preserve">Se activa cuando se requiera </t>
  </si>
  <si>
    <t>Presentar para cada uno de los pagos informe correspondiente al avance del contrato, concreto y preciso, anexando el pago de aportes al Sistema de Seguridad Social Integral y parafiscales del período correspondiente.</t>
  </si>
  <si>
    <t>Se evalúa en la obligación específica 19</t>
  </si>
  <si>
    <t>Guardar la debida reserva, cuidado y custodia de la información y/o de los soportes a los que se tenga acceso y/o le sean suministrados con ocasión del contrato y utilizarla exclusivamente para los fines de este.</t>
  </si>
  <si>
    <t>Documento mediante el cual manifieste conocer, adoptar e implementar las políticas de seguridad y privacidad de la información de la ADRES</t>
  </si>
  <si>
    <t>https://www.adres.gov.co/Portals/0/manuales/2020/Pol%C3%ADticas%20de%20Seguridad/[FINAL]%20PGSPI%20V2.0.pdf?ver=2020-05-27-144455-580   https://www.adres.gov.co/Portals/0/manuales/2020/Pol%C3%ADticas%20de%20Seguridad/[FINAL]%20Man%20PESPI%20V2.0.pdf?ver=2020-05-27-144455-607</t>
  </si>
  <si>
    <t>Suscribir, junto con el acta de inicio, el documento Compromiso de Confidencialidad y Reserva de manejo de la Información que suministre la ADRES.</t>
  </si>
  <si>
    <t xml:space="preserve">Documento de confidencialidad suscrito </t>
  </si>
  <si>
    <t>No revelar, publicar o dar a conocer, total o parcialmente información, a ninguna persona aparte de sus empleados, contratistas, consultores o afiliados que específicamente necesiten conocerla para poder desarrollar el objeto contractual, por lo que se compromete a: (i) Utilizar dicha información de forma reservada. (ii). Impedir la copia o revelación de esa información a terceros, salvo que gocen de aprobación escrita de la ADRES, y únicamente en términos de tal aprobación. (iii) No utilizar la información o fragmentos de esta para fines distintos de la ejecución de este contrato. Dar uso distinto a la información establecida en el contrato y en el presente estudio previo, así como la revelación de la información confidencial, dará lugar a tomar las respectivas medidas legales.</t>
  </si>
  <si>
    <t>Elaborar el mapa de riesgos y tratamiento del riesgo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común acuerdo el esquema de medición que permita el monitoreo continuo, el cual hará parte del informe mensual de gestión.</t>
  </si>
  <si>
    <t xml:space="preserve">Resultado del indicador según metodología </t>
  </si>
  <si>
    <t>Indemnizar y/o asumir todo daño que se cause a terceros, a bienes propios o de terceros, o al personal contratado para la ejecución del contrato, por causa o con ocasión del desarrollo de este.</t>
  </si>
  <si>
    <t>Obrar con lealtad y buena fe durante la ejecución del contrato, evitando dilaciones injustificadas.</t>
  </si>
  <si>
    <t xml:space="preserve">Buena fe </t>
  </si>
  <si>
    <t>Se presume la buena fe</t>
  </si>
  <si>
    <t>Reportar cualquier novedad o anomalía que se presente dentro de la ejecución del contrato a quien efectúe la supervisión y/o interventoría de este.</t>
  </si>
  <si>
    <t xml:space="preserve">Cumple/No cumple </t>
  </si>
  <si>
    <t>Suministrar a la supervisión o interventoría del contrato la información que requiera para el ejercicio de su labor.</t>
  </si>
  <si>
    <t>Certificación  procesos y procedimientos del Sistema Integrado de Gestión Institucional – SIGI</t>
  </si>
  <si>
    <t>Aceptar y comprometerse a dar pleno cumplimiento con las políticas de seguridad de la información y los lineamientos dados por la ADRES relacionados con el Sistema de Gestión de Seguridad de la Información y las políticas emanadas por el Ministerio de las Tecnologías de la Información y las Comunicaciones,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t>
  </si>
  <si>
    <t>Constituir la garantía a favor de la ADRES en los términos establecidos en este documento y mantenerla vigente durante el periodo de cada amparo, por los valores y con los amparos previstos en el mismo. Se obliga a presentarla dentro de los tres (3) días hábiles siguientes a la firma de contrato.</t>
  </si>
  <si>
    <t xml:space="preserve">Poliza_10_NB-100131549_0- de Mundial de Seguros </t>
  </si>
  <si>
    <t>Aplicar las buenas prácticas ambientales,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t>
  </si>
  <si>
    <t>Certificación suscrita por el Representante Legal en la que se acredite el cumplimiento de las buenas prácticas ambientales / herramientas de análisis costo-beneficio del Ministerio de Ambiente y Desarrollo Sostenible para insumos de oficina, servicios generales y equipos eléctricos</t>
  </si>
  <si>
    <t>Responder ante las autoridades competentes por los actos u omisiones que ejecute en desarrollo de contrato, cuando con ellos cause perjuicio a la administración o a terceros en los términos del artículo 52 de la Ley 80 de 1993.</t>
  </si>
  <si>
    <t>Gestionar todas las comunicaciones por intermedio del supervisor y/o interventor del contrato y manifestar por escrito que conoce que, en todo caso, quien tiene la facultad para decidir cualquier cambio sobre las estipulaciones contenidas en este documento, SECOP I – II y demás documentos físicos y/o electrónicos es el Ordenador del Gasto en materia contractual de la ADRES.</t>
  </si>
  <si>
    <t xml:space="preserve">Se entiende por gestionar, reportar al grupo supervisor todas las comunicaciones que se generan.
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t>
  </si>
  <si>
    <t>Participar en las reuniones en las que sea requerida su asistencia ya sea por parte de la ADRES o el supervisor y/o interventor, evidenciando la reunión realizada mediante el levantamiento de una ayuda de memoria por parte del contratista y que deberá estar acompañado del listado de asistencia de la reunión.</t>
  </si>
  <si>
    <t>Las demás que estén directamente relacionadas con el objeto u obligaciones del contrato.</t>
  </si>
  <si>
    <t xml:space="preserve">se verifica en otras obligaciones </t>
  </si>
  <si>
    <t>Elaborar y presentar a la ADRES un protocolo de intercambio de información que de manera detallada describa los términos, condiciones, formatos, medios y procedimientos para garantizar una fluida, oportuna y correcta comunicación entre las partes.</t>
  </si>
  <si>
    <t xml:space="preserve">Protocolo de intercambio de información </t>
  </si>
  <si>
    <t>Sin excepción, durante la ejecución del contrato, se debe tener en cuenta la implementación del protocolo de intercambio de información.</t>
  </si>
  <si>
    <t>Asistir a los talleres y reuniones que se programen por parte de la ADRES para lograr la parametrización, estandarización y adaptación de la infraestructura operativa y tecnológica.</t>
  </si>
  <si>
    <t>Evidencias de las funcionalidades presentadas en la visita del 07 de julio de 2020</t>
  </si>
  <si>
    <t xml:space="preserve">Cumple </t>
  </si>
  <si>
    <t xml:space="preserve">Esta obligación se verifica en etapa de alistamiento </t>
  </si>
  <si>
    <t>Vincular el personal directivo, profesionales transversales y auditores para la ejecución del contrato.</t>
  </si>
  <si>
    <t>Efectuar las revisiones y verificaciones de los servicios y tecnologías no financiados con cargo a la UPC de acuerdo con el cronograma establecido por la ADRES y acreditar los estándares de calidad establecidos.</t>
  </si>
  <si>
    <t>Aplica únicamente a la etapa de alistamiento
Entiéndase paquetes entregados con resultado en condiciones de  oportunidad y calidad aquellos a los que no se le aplicaron Acuerdos de Niveles de Servicios</t>
  </si>
  <si>
    <t>Adelantar las demás actividades que la ADRES le solicite para efectos de revisar y verificar los servicios y tecnologías en salud que se le asignen y cumplir con los estándares de calidad establecidos.</t>
  </si>
  <si>
    <t>Presentar para la suscripción del acta de inicio el plan de trabajo para la ejecución del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supervisor y/o interventor, durante la ejecución del contrato, podrá solicitar al Contratista la realización de adiciones, modificaciones y/o ajustes a su contenido, los cuales serán de obligatorio cumplimiento.
El contratista asegurará la actualización oportuna del plan de trabajo y lo mantendrá a disposición del supervisor y/o interventor para la respectiva verificación y control.</t>
  </si>
  <si>
    <t xml:space="preserve">Presentación del Plan de Trabajo General </t>
  </si>
  <si>
    <t>Transcribir o capturar los datos que le indique la ADRES de los soportes entregados por las entidades recobrantes, contrastarlos contra la información registrada en los medios magnéticos entregados por las entidades recobrantes, generar un reporte con la información transcrita o capturada consistente y certificar los resultados de estas actividades.</t>
  </si>
  <si>
    <t>(Items con la completitud de captura de datos según cronograma / ítems sobre los cuales se solicitó la captura de datos según cronograma)*Factor de verificación de revisión de calidad</t>
  </si>
  <si>
    <t>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t>
  </si>
  <si>
    <t>El indicador debe revisarse al final del cada mes</t>
  </si>
  <si>
    <t>Realizar el proceso de revisión y verificación de los servicios y tecnologías en salud no financiadas con la UPC que le sean entregadas por la ADRES de manera integral, garantizando consistencia, unicidad y coherencia en la aplicación de los criterios de auditoría, en las glosas y validaciones descritas en el Manual Operativo y de Auditoría.</t>
  </si>
  <si>
    <t>Entiéndase paquetes entregados con resultado en condiciones de  oportunidad y calidad aquellos a los que no se le aplicaron Acuerdos de Niveles de Servicios</t>
  </si>
  <si>
    <t>Cumplir con los términos establecidos en los cronogramas que determine la ADRES para la revisión y verificación de los requisitos que deben cumplir los servicios y tecnologías en salud no financiadas con la UPC que le sean entregados por la Entidad. La inobservancia de los términos establecidos activará la aplicación del Acuerdo de Nivel de Servicios.</t>
  </si>
  <si>
    <t>Se verifica en la obligación 4.2.3.4</t>
  </si>
  <si>
    <t>Certificar, conforme lo solicite la ADRES, los resultados del proceso de revisión y verificación efectuada a los servicios y tecnologías en salud no financiadas con la UPC que le sean entregados.</t>
  </si>
  <si>
    <t xml:space="preserve">No </t>
  </si>
  <si>
    <t>Suministrar la información o apoyo requerido por la ADRES para la atención de acciones judiciales o requerimientos formulados por los organismos de control y otros actores del sistema de salud.</t>
  </si>
  <si>
    <t>Informar de acuerdo con las instrucciones impartidas por la ADRES los resultados del proceso de revisión y verificación a las entidades recobrantes y revisar la retroalimentación que para el efecto estas realicen. El contratista deberá diseñar un tablero de control mediante el cual realice seguimiento al cumplimiento de los cronogramas de trabajo establecidos por la ADRES y que permita evidenciar el progreso diario y semanal de la ejecución de las labores contratadas.</t>
  </si>
  <si>
    <t>Someter ante el supervisor o interventor o a quien defina la ADRES, los resultados de la revisión y verificación efectuada a los servicios y tecnologías en salud no financiadas con la UPC, para efectos de desarrollar el proceso de calidad.</t>
  </si>
  <si>
    <t>Efectuar las verificaciones, revisiones y ajustes a que haya lugar conforme a los resultados del proceso de calidad que adelante el supervisor o interventor o quien defina la ADRES. En el evento de no superar el proceso de calidad, deberá realizar, cuantas veces sea necesario, las revisiones y verificaciones a que haya lugar a la totalidad de los servicios y tecnologías hasta tanto se cuente con un resultado favorable o se aplique lo previsto en la Nota No. 2 del acápite denominado “Acuerdo de Nivel de Servicios” previsto en el presente contrato.</t>
  </si>
  <si>
    <r>
      <t>Certificar una vez se cuente</t>
    </r>
    <r>
      <rPr>
        <b/>
        <sz val="10"/>
        <color theme="1"/>
        <rFont val="Century Gothic"/>
        <family val="2"/>
      </rPr>
      <t xml:space="preserve"> con el aval del supervisor o interventor o quien defina la ADRES los resultados definitivos del proceso de revisión y verificación</t>
    </r>
    <r>
      <rPr>
        <sz val="10"/>
        <color theme="1"/>
        <rFont val="Century Gothic"/>
        <family val="2"/>
      </rPr>
      <t xml:space="preserve"> de los servicios y tecnologías no financiados con la UPC para que se continúe con las demás etapas previstas en el Manual Operativo y de Auditoría. Lo anterior, sin perjuicio de la aplicación del Acuerdo de Nivel de Servicios previstos en el presente contrato. La certificación deberá acompañarse de los reportes que le permitan a la ADRES informar a las entidades recobrantes los resultados del proceso objeto del contrato.</t>
    </r>
  </si>
  <si>
    <t>Definir, documentar, adoptar e implementar dentro de los treinta (30) días calendario siguientes a la suscripción del acta de inicio del contrato los planes de contingencia operativa y tecnológica y el plan de continuidad de negocio, que le permita asegurar la disponibilidad y continuidad de sus procesos, de los recursos tecnológicos y del sistema de información sobre el cual se soporta el proceso. Estos planes como su implementación deberán estar a disposición del supervisor y/o interventor para la respectiva verificación y control.</t>
  </si>
  <si>
    <t>Planes de contingencia operativa y tecnológica y el plan de continuidad de negocio</t>
  </si>
  <si>
    <t>Sin excepción, durante la ejecución del contrato, los planes como su implementación deberán estar a disposición del supervisor y/o interventor para la respectiva verificación y control..</t>
  </si>
  <si>
    <t>Elaborar y presentar al supervisor y/o interventor del contrato los planes de contingencia que le sean requeridos para superar estados de atraso o mora. Dichos planes deberán ser presentados dentro de los tres (03) días hábiles siguientes al requerimiento efectuado por el supervisor y/o interventor y las labores a ejecutar no deberán superar el término de quince (15) días calendario. Lo anterior, sin perjuicio de la aplicación del Acuerdo de Nivel de Servicios previstos en el estudio previo.</t>
  </si>
  <si>
    <t>Disponer y mantener la infraestructura física, administrativa, técnica, tecnológica, logística y operativa que sea necesarias para generar con oportunidad y calidad los resultados del proceso de revisión y verificación a los servicios y tecnologías en salud no financiadas con la UPC que le fueron entregados por la ADRES.</t>
  </si>
  <si>
    <t xml:space="preserve">Promedio ponderado de listado de requerimientos de tecnología establecidos en la Cláusula Tercera, numeral 3.2 (Ver Hoja "4.2.3.14 y 3.2 Infraestructuras") </t>
  </si>
  <si>
    <t xml:space="preserve">Mantener durante la ejecución del contrato la disponibilidad del talento humano, conformado por el Equipo Directivo y todo aquel requerido para la ejecución del contrato. Para la contratación de las personas naturales se deberá cumplir con las siguientes reglas:
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
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 
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
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
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
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
f) El personal dependerá administrativa y financieramente del Contratista y no tendrá vínculo laboral con la ADRES.
</t>
  </si>
  <si>
    <t>Según Oficio 46310 del 03-07-2020</t>
  </si>
  <si>
    <t>Informar a la ADRES y al supervisor del contrato los conflictos de interés en que se puedan ver incursos tanto el contratista como su capital humano, durante ejecución del contrato y conforme a las condiciones definidas en el numeral 3 de la cláusula Vigésima Novena “Conflicto de interés para realizar procesos de revisión y verificación a cuentas específicas” del presente contrato.</t>
  </si>
  <si>
    <t xml:space="preserve">Se mide en otras obligaciones contractuales </t>
  </si>
  <si>
    <t>Atender las instrucciones que la ADRES imparta respecto del proceso de revisión y verificación a los servicios y tecnologías en salud no financiadas con la UPC que le fueron entregados por la Entidad.</t>
  </si>
  <si>
    <t>Realizar reportes de los avances del proceso y de los resultados de la revisión y verificación a los servicios y tecnologías en salud no financiadas con la UPC que le fueron entregados por la ADRES, con la periodicidad que la Entidad, el supervisor y/o interventor del contrato le indique(n). El contratista dará acceso al supervisor o interventor o a quien la ADRES defina al sistema de información que soporte el proceso objeto del contrato con el propósito de monitorear en tiempo real los avances del proceso y el cumplimiento de los cronogramas establecidos.</t>
  </si>
  <si>
    <t>Presentar un Informe Mensual de Gestión, a más tardar dentro de los ocho (8) primeros días hábiles del mes siguiente al que se evalúa, y uno al finalizar la ejecución del contrato, a más tardar dentro de los quince (15) días 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t>
  </si>
  <si>
    <t>Elaborar y presentar a la ADRES, dentro de los diez (10) días hábiles siguientes a la suscripción del acta de inicio del contrato, propuesta de metodología de evaluación de las obligaciones del contrato, para aprobación de la Entidad. De no llegarse a un acuerdo entre las partes dentro de los diez (10) días siguientes a su presentación o no presentarse en la debida oportunidad por parte del contratista, la metodología será adoptada por la ADRES.</t>
  </si>
  <si>
    <t>Presentación e implementación de la Metodología de Evaluación de Obligaciones Contractuales</t>
  </si>
  <si>
    <t>Recomendar, sin perjuicio que el Manual Operativo y de Auditoria es elaborado y adoptado por la ADRES, ajustes que permitan la optimización del proceso de revisión y verificación a los servicios y tecnologías en salud no financiadas con la UPC.</t>
  </si>
  <si>
    <t>Gestionar las comunicaciones que le sean presentadas por las entidades recobrantes, entidades de inspección, vigilancia, control e investigación y demás agentes del Sistema General de Seguridad Social en Salud, e informar a la ADRES sobre las mismas.</t>
  </si>
  <si>
    <t>Realizar el registro de los derechos patrimoniales sobre el sistema de información o Software que sea utilizado para la prestación del servicio dentro de los dos (2) meses siguientes a la suscripción del acta de inicio, incluyendo modificaciones, mejoras y cualquier ajuste sujeto a registro ante la Dirección Nacional de Derechos de Autor. Es este mismo sentido deberá mantener indemne a la ADRES sobre cualquier reclamación o proceso que se relacione con los derechos de propiedad y utilización del sistema de información o software que sea usado para la prestación del servicio.</t>
  </si>
  <si>
    <t>El contratista debe informar acerca del estado de avance de las gestiones adelantadas para dar cumplimiento a esta obligación dentro del plazo establecido y los términos en los que se efectúa el registro para mantener indemne a la ADRES sobre cualquier reclamación o proceso que se relacione con los derechos de propiedad y utilización del sistema de información o software que sea usado para la prestación del servicio.</t>
  </si>
  <si>
    <t>El plazo de esta obligación se cumple el 23 de agosto del 2020. Las condiciones general del trámite están descritas en el siguiente enlace http://derechodeautor.gov.co/software</t>
  </si>
  <si>
    <t>Licenciar a la ADRES el uso del sistema de información o Software, que utilice para la prestación del servicio, de manera irrestricta, irrevocable e indefinida, dentro de los dos (2) meses siguientes a la terminación del plazo de ejecución del contrato. Dentro del mismo término de dos (2) meses el Contratista deberá realizar la instalación, configuración y puesta en operación del sistema de información en la plataforma tecnológica de ADRES para su uso y aprovechamiento, desarrollar las actividades de transferencia de conocimiento al equipo de técnico para las labores de soporte en la operación y prestar asistencia técnica durante la ejecución del contrato para orientar a la ADRES en el mejoramiento y operación del sistema. Para su ejecución, deberá seguirse el plan de trabajo que defina ADRES.
En el evento que se requiera utilización del software o sistema de información por parte de la ADRES, conforme a lo establecido en la Cláusula Vigésima Novena; el numeral 5 del Numeral 4.2.3. de la Cláusula Cuarta y la nota 3 del numeral 9.2. de la Cláusula Novena, el licenciamiento e instalación a la que se refiere la presente obligación deberá realizarse dentro de los diez (10) días hábiles siguientes al requerimiento que realice la ADRES. Si la utilización del software o sistema de información se requiere antes del respectivo registro en la Dirección Nacional de Derechos de Autor, bastará con una autorización por escrito por parte del contratista y la respectiva instalación, sin perjuicio de que el licenciamiento se realice una vez se encuentre debidamente registrado el software o sistema de información en la Dirección Nacional de Derechos de Autor</t>
  </si>
  <si>
    <t xml:space="preserve">El inciso primero de esta obligación se evaluará en la fase de liquidación del contrato. Por lo tanto los criterios de medición que se plantean están dados solo para la parte que comprende la fase de ejecución. 
Debe entenderse por transferencia de conocimiento (TC), el conjunto de actividades dirigidas a la difusión de conocimientos, experiencia y habilidades con el fin de facilitar el uso, la aplicación y la explotación del Software. Se realiza a través de la disposición de los manuales y demás herramientas que permitan la adecuada operación del sistema, así como jornadas de capacitación en el uso  
</t>
  </si>
  <si>
    <t>4.2.3.14 y 3.2 Infraestructuras</t>
  </si>
  <si>
    <t>Requisito Contractual
NOMBRE DE LA TAREA/ ACTIVIDAD</t>
  </si>
  <si>
    <t xml:space="preserve">Criterio a evaluar </t>
  </si>
  <si>
    <t xml:space="preserve">SUPERVISIÓN </t>
  </si>
  <si>
    <t xml:space="preserve">Filas Seguimiento </t>
  </si>
  <si>
    <t xml:space="preserve">Componente tecnológico </t>
  </si>
  <si>
    <t>Contar con un canal dedicado de internet de las características reseñadas en el presente numeral, esto es bidireccional y con un ancho de banda mínimo de 128 megabytes.</t>
  </si>
  <si>
    <t>TERCERA. Num.3.2</t>
  </si>
  <si>
    <t>((Certificación del trámite del Canal dedicado de Comunicaciones) * (33%))+( (Oportunidad en la instalación) * (33%)) + ((Entrada en operación) * (34%))</t>
  </si>
  <si>
    <t>Certificación del trámite del canal dedicado de comunicaciones, entregada en Acta de inicio suscrita el 23/06/2020, publicada en el SECOP II</t>
  </si>
  <si>
    <t>El sistema de información debe tener los mecanismos y capacidades para recibir registros de los servicios y tecnologías en salud no financiadas con la UPC y entregar los resultados del proceso de revisión y verificación de acuerdo con los protocolos de intercambio establecidos con ADRES y ser compatible con el Motor de Bases de Datos SQL SERVER 2012 y, además:</t>
  </si>
  <si>
    <t xml:space="preserve">a) Incorporar la información histórica de las cuentas de servicios y tecnologías en salud no financiadas con la UPC glosadas por FOSYGA/ADRES compuesta por la información de las bases de datos y las imágenes de los soportes.
</t>
  </si>
  <si>
    <t>(No. de Cargas Realizadas de la Totalidad de las Tablas suministradas por la ADRES asociadas a Paquetes de Recobros / 
No. de Cargas Solicitadas por la ADRES con la Totalidad de las Tablas asociadas a Paquetes de Recobros) * 100</t>
  </si>
  <si>
    <t>b) Permitir la visualización de las imágenes o archivos digitales de los soportes (visor de imágenes) en formatos.tiff y PDF.</t>
  </si>
  <si>
    <t xml:space="preserve">Pantallazos que para cualquier consulta evidencien la operabilidad del visor de imágenes. </t>
  </si>
  <si>
    <t>c) Recibir los resultados de las validaciones que ejecute la ADRES a través de cargues masivo</t>
  </si>
  <si>
    <t>(No. de Validaciones Aplicadas a través de Cargues Masivos con los Resultados de las Validaciones Ejecutadas por la ADRES  / No. de Recibo de Validaciones Ejecutadas por la ADRES) * 100</t>
  </si>
  <si>
    <t xml:space="preserve">Las validaciones pueden ser sujeto de modificaciones, producto de cambios  de norma y en función de la línea de trabajo (MYT-01, MYT-02, MYT-04, GT y APF) </t>
  </si>
  <si>
    <t>d) Registrar las operaciones que realiza el personal que revisa los ítems de los servicios y tecnologías NO UPC.</t>
  </si>
  <si>
    <t>Sin excepción, durante la ejecución del contrato, el log de transacciones debe permanecer activo, así como debe hacer parte del backup interno del Contratista.</t>
  </si>
  <si>
    <t>e) Tener controles que permitan asegurar la calidad, completitud y consistencia del registro de información y las funcionalidades que soporten el proceso de control de calidad para la entrega de los resultados a ADRES.</t>
  </si>
  <si>
    <t>(Número de controles que operan para asegurar la calidad, completitud y consistencia del registro de información / Número de controles establecidos para asegurar la calidad, completitud y consistencia del registro de información) * (No. de funcionalidades operando que soportan el proceso de control de calidad para la entrega de los resultados a la ADRES /  No. de funcionalidades establecidas para soportar el proceso de control de calidad para la entrega de los resultados a la ADRES) * 100</t>
  </si>
  <si>
    <t>f) Guardar la traza de quienes intervienen en el proceso.</t>
  </si>
  <si>
    <t>g) Generar alertas ante la ausencia del registro de datos durante la operación (control de gestión de los usuarios)</t>
  </si>
  <si>
    <t>Registro de la evidencia de que el sistema de información genera alertas ante un intento de modificación de datos durante la operación (control de gestión de los usuarios)</t>
  </si>
  <si>
    <t>Sin excepción, durante la ejecución del contrato, el sistema de información debe impedir el cargue o modificación de los datos mediante mecanismos diferentes a los que dispone el sistema de información</t>
  </si>
  <si>
    <t>h) Garantizar la concurrencia de los usuarios.</t>
  </si>
  <si>
    <t>Registro tomado del motor de base de datos donde se evidencie la concurrencia de varios usuarios que estén haciendo uso de una o varias funcionalidades del sistema de información.</t>
  </si>
  <si>
    <t>i) Brindar la capacidad de facilitar la implementación de teletrabajo o alternativas que garanticen la continuidad del servicio bajo circunstancias excepcionales.</t>
  </si>
  <si>
    <t>(Cantidad de licencias para acceso remoto operadas por el personal autorizado para laborar con dicha herramienta /  Número de usuarios habilitados para trabajar por turnos) * 100</t>
  </si>
  <si>
    <t>j) Generar los resultados y reportes, conforme las estructuras establecidas, para cargarlos en el sistema de información de la ADRES.</t>
  </si>
  <si>
    <t xml:space="preserve">(Cantidad de entregas de paquetes con los resultados de revisión y verificación conforme las estructuras establecidas / Cantidad de paquetes entregados por la ADRES) * (Cantidad de reportes de los paquetes con los resultados de revisión y verificación conforme las estructuras establecidas / Cantidad de paquetes entregados por la ADRES) * 100 </t>
  </si>
  <si>
    <t>La ADRES debe entregar en oportunidad y en condiciones de calidad la definición de la estructura de datos requeridas.</t>
  </si>
  <si>
    <t>k) Ser parametrizable de acuerdo a las necesidades del proceso operativo adoptado y el Manual Operativo y de Auditoría a los servicios y tecnologías en salud no financiadas con recursos de la UPC.</t>
  </si>
  <si>
    <t>(No de parámetros implementados de acuerdo a los requerimientos de la ADRES / No. de parámetros solicitados por la ADRES) * 100</t>
  </si>
  <si>
    <t>l) Ser adaptable, para lo cual deberá generar los nuevos desarrollos que precise la aplicación tecnológica, de conformidad con las necesidades y/o requerimientos que la ADRES le formule, principalmente los establecidos por norma y los operativos, así como contar con los servicios de mantenimiento correctivo, preventivo, perfectivo y evolutivo a dicho software, a fin de garantizar su óptimo funcionamiento.</t>
  </si>
  <si>
    <t>(((No . de desarrollos de software implementados / No. de Requerimientos formulados por la ADRES) * 100) *50%) + ((Contar con servicios de mantenimiento) *50%))</t>
  </si>
  <si>
    <t>El sistema de información con que opere el contratista deberá soportar los procesos de revisión y verificación con los respectivos controles de calidad que impidan ingresar información inconsistente y generen alertas oportunas y suficientes al personal encargado de realizar la revisión y verificación de los requisitos que deben cumplir las cuentas por concepto de servicios y tecnologías en salud no financiados con cargo a la UPC. El proceso de control de calidad para el cierre de los paquetes deberá contar con funcionalidades específicas y con cruces de información para garantizar su consistencia y minimizar la probabilidad de error, tanto en el front-end con en el back-end.</t>
  </si>
  <si>
    <t>El entregable se evidencia por la consistencia de los resultados de cada paquete, con soporte en el concepto de evaluación de calidad emitida por el Grupo de Calidad de la ADRES.</t>
  </si>
  <si>
    <t xml:space="preserve">Componentes administrativos y operativos </t>
  </si>
  <si>
    <t xml:space="preserve">Disponer y mantener la infraestructura  técnica y operativa </t>
  </si>
  <si>
    <t xml:space="preserve">4.2.3.15 PERSONAL </t>
  </si>
  <si>
    <t>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t>
  </si>
  <si>
    <t>número de certificaciones trimestrales de suficiencia de personal/2</t>
  </si>
  <si>
    <t>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t>
  </si>
  <si>
    <t xml:space="preserve">Certificación suscrita por el representante legal en la que conste la inclusión en los contratos de vinculación de personal de la obligación de no prestar servicios relacionados directamente con las labores de su contrato a un tercero, aportando una muestra de 3 contratos, cuando se presenten nuevas vinculaciones de personal </t>
  </si>
  <si>
    <t>Cuando se presenten nuevas vinculaciones de personal, el contratista deberá aportar una muestra de 3 contratos que permitan validar el cumplimiento de esta obligación, junto con el informe de gestión.</t>
  </si>
  <si>
    <t>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
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t>
  </si>
  <si>
    <t xml:space="preserve">Certificación suscrita por el representante legal (allegada junto con el informe de gestión) en la que conste: 
i) la inclusión en los contratos de vinculación de su personal de la cláusula en la que se estipula la obligación de declarar expresamente y desde el inicio de la ejecución la condición de no estar incursos en conflictos de interés o causales de inhabilidad o incompatibilidad, aportando una muestra de 3 contratos, cuando se presenten nuevas vinculaciones de personal. 
ii) si se identificaron o sobrevinieron conflictos de interés o causales de inhabilidad o incompatibilidad durante el periodo objeto del informe de gestión. 
</t>
  </si>
  <si>
    <t>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t>
  </si>
  <si>
    <t xml:space="preserve">Certificación suscrita por el representante legal (allegada junto con el informe de gestión) en la que conste: 
i) la inclusión en los contratos de vinculación de su personal de la cláusula de confidencialidad, aportando una muestra de 3 contratos, cuando se presenten nuevas vinculaciones de personal. 
ii) si se detectaron incidentes capaces de afectar o que afectaron la reserva y confidencialidad de la información durante el periodo objeto del informe de gestión. 
 </t>
  </si>
  <si>
    <t>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t>
  </si>
  <si>
    <t>Se verifica en la 4.2.3.15,C)</t>
  </si>
  <si>
    <t>f) El personal dependerá administrativa y financieramente del Contratista y no tendrá vínculo laboral con la ADRES.</t>
  </si>
  <si>
    <t xml:space="preserve">Se verifica en obligaciones de personal </t>
  </si>
  <si>
    <t>Etiquetas de fila</t>
  </si>
  <si>
    <t xml:space="preserve">Cuenta de Clasificación </t>
  </si>
  <si>
    <t xml:space="preserve">Participación </t>
  </si>
  <si>
    <t>P. Participación</t>
  </si>
  <si>
    <t>Peso Obl</t>
  </si>
  <si>
    <t xml:space="preserve">MISIONAL MISIONAL DERIVADA O DE APOYO </t>
  </si>
  <si>
    <t>TRANSVERSAL TRANSVERSAL</t>
  </si>
  <si>
    <t>N/ATRANSVERSAL</t>
  </si>
  <si>
    <t>N/AN/A</t>
  </si>
  <si>
    <t>Total general</t>
  </si>
  <si>
    <t>completitud</t>
  </si>
  <si>
    <t>factor de verificación</t>
  </si>
  <si>
    <t>sobre los que deberia revisar</t>
  </si>
  <si>
    <t>items que cumplieron calidad</t>
  </si>
  <si>
    <t>Resultado del indicador</t>
  </si>
  <si>
    <t>100-((Número de observaciones conciliadas y aceptadas con Data Tools / Número de observaciones evidenciadas por ADRES en el proceso de conciliación de sistemas)*100)</t>
  </si>
  <si>
    <t>N. CONCILIADAS</t>
  </si>
  <si>
    <t>EVIDENCIADAS</t>
  </si>
  <si>
    <t>(Total de paquetes entregados con resultado en condiciones de  oportunidad y calidad según cronograma / Total de paquetes que se debían entregar según cronograma) *100</t>
  </si>
  <si>
    <t>con calidad y oportunidad</t>
  </si>
  <si>
    <t xml:space="preserve">total paquetes </t>
  </si>
  <si>
    <t xml:space="preserve">MOMENTO </t>
  </si>
  <si>
    <t xml:space="preserve">LÍNEA </t>
  </si>
  <si>
    <t xml:space="preserve">RANGO RADICACIÓN </t>
  </si>
  <si>
    <t xml:space="preserve">RECOBROS </t>
  </si>
  <si>
    <t xml:space="preserve">ÍTEMS </t>
  </si>
  <si>
    <t xml:space="preserve">FECHA DISPOSICIÓN IMÁGENES </t>
  </si>
  <si>
    <t xml:space="preserve">OBSERVACION </t>
  </si>
  <si>
    <t xml:space="preserve">AUDITADOS </t>
  </si>
  <si>
    <t>MYT-02</t>
  </si>
  <si>
    <t xml:space="preserve">ALISTAMIENTO </t>
  </si>
  <si>
    <t>2018-04 AL 2020-05</t>
  </si>
  <si>
    <t>(Del 19 al 22)coomeva</t>
  </si>
  <si>
    <t xml:space="preserve">INCLUYE COOMEVA </t>
  </si>
  <si>
    <t>MYT-04</t>
  </si>
  <si>
    <t>S</t>
  </si>
  <si>
    <t>MYT-01</t>
  </si>
  <si>
    <t>NA</t>
  </si>
  <si>
    <t>-</t>
  </si>
  <si>
    <t>GT</t>
  </si>
  <si>
    <t>APF</t>
  </si>
  <si>
    <t>2020-06-17 AL 2020-06-21</t>
  </si>
  <si>
    <t xml:space="preserve">EJECUCIÓN </t>
  </si>
  <si>
    <t xml:space="preserve">Certificación del número de número y la cualificación de personas contratadas por el contratista para el desarrollo de cada subproceso, en el marco de las tres líneas de acción definidas con la ADRES. </t>
  </si>
  <si>
    <t xml:space="preserve">Número de información entregada / número de información requerida </t>
  </si>
  <si>
    <t>Certificación emitida por la Gerente del Proyecto, en la que se acredite el compromiso relacionado con los lineamientos en materia de procesos y procedimientos del Sistema Integrado de Gestión Institucional – SIGI</t>
  </si>
  <si>
    <t>Registro de la evidencia que se cuenta con un protocolo de intercambio de información que de manera detallada describa los términos, condiciones, formatos, medios y procedimientos para garantizar una fluida, oportuna y correcta comunicación entre las partes</t>
  </si>
  <si>
    <t xml:space="preserve">OBSERVACIÓN </t>
  </si>
  <si>
    <t>CUARTA. Núm.. 4.2.3 - OBE. 15, c) y e) 
CUARTA. Núm.. 4.2.3 - OBE. 16
VIGÉSIMA NOVENA Núm.. 5</t>
  </si>
  <si>
    <t>CUARTA. Núm.. 4.1 - OBG. 11
CUARTA. Núm.. 4.2.3 - OBE. 15, Lit. d)
DÉCIMA OCTAVA</t>
  </si>
  <si>
    <t xml:space="preserve">CUARTA. Núm.. 4.2.3 - OBE. 15, a) </t>
  </si>
  <si>
    <t>CUARTA. Núm.. 4.2.3 - OBE. 15, b)</t>
  </si>
  <si>
    <t xml:space="preserve">Disponer y mantener la infraestructura física, administrativa y logística.  </t>
  </si>
  <si>
    <t>CUARTA. Núm.. 4.2.3.14</t>
  </si>
  <si>
    <t xml:space="preserve">Certificación suscrita por el Director de Control Interno del proyecto, en la que conste la disposición y mantenimiento de la física, administrativa y logística.  </t>
  </si>
  <si>
    <t>CUARTA. Núm.. 4.3.14</t>
  </si>
  <si>
    <t xml:space="preserve">Certificación suscrita por el Gerente General del proyecto, en la que conste la disposición y mantenimiento de la física, administrativa y logística.  </t>
  </si>
  <si>
    <t xml:space="preserve">Puntaje máximo criterio a evaluar </t>
  </si>
  <si>
    <t>Conforme lo establecido en el Protocolo de Interoperabilidad, el Contratista debe verificar, confirmar la recepción y conformidad de la información suministrada en las tablas</t>
  </si>
  <si>
    <t>Suministro de evidencias de la implementación de la política de seguridad de la información asociada a los Log de Transacciones que hacen parte del sistema de información con el que opera la revisión y verificación de ítems de servicios y tecnologías en salud no financiadas con la UPC</t>
  </si>
  <si>
    <t>Los controles y las funcionalidades pueden ser sujeto de modificación o nuevos requerimientos de desarrollo o modificación de software, en función de cambios de norma que susciten durante la ejecución del contrato.</t>
  </si>
  <si>
    <t>La parametrización puede ser sujeto de modificación o nuevos requerimientos de desarrollo o modificación de software, en función de cambios de norma que susciten durante la ejecución del contrato.</t>
  </si>
  <si>
    <t>CUARTA. Núm.. 4.1 - OBG. 1, 19
CUARTA.34, (i), (ii) y (iii) 
DÉCIMA PRIMERA 
CLAUSULA DECIMA QUINTA</t>
  </si>
  <si>
    <t>Cumplir con el objeto del contrato de acuerdo con las condiciones jurídicas, técnicas y financieras del mismo y demás normas aplicables vigentes.</t>
  </si>
  <si>
    <t>CUARTA. Núm.. 4.2.2 - OBEA. 4
CUARTA. Núm.. 4.1 - OBG. 4</t>
  </si>
  <si>
    <t>CUARTA. Núm.. 4.1 - OBG. 5 y 6
NOVENA. Núm.. 9.4, Lit. e) 
CLAUSULA DECIMA QUINTA</t>
  </si>
  <si>
    <t>CUARTA. Núm.. 4.1 - OBG. 8
CUARTA. Núm.. 4.2.3 - OBE. 19</t>
  </si>
  <si>
    <t>CUARTA. Núm.. 4.1 - OBE. 9</t>
  </si>
  <si>
    <t>CUARTA. Núm.. 4.1 - OBG. 10 y 11</t>
  </si>
  <si>
    <t>El entregable se suscribió y entregó junto con el acta de inicio del 23 de junio de 2020</t>
  </si>
  <si>
    <t xml:space="preserve">Se evalúa en otras obligaciones </t>
  </si>
  <si>
    <t>CUARTA. Núm.. 4.1 - OBG. 12</t>
  </si>
  <si>
    <t xml:space="preserve">Certificación suscrita por el Gerente General del proyecto, en la que consten las anomalías presentadas para el periodo de reporte y su informe al supervisor.  </t>
  </si>
  <si>
    <t>CUARTA. Núm.. 4.1 - OBG. 16</t>
  </si>
  <si>
    <t>CUARTA. Núm.. 4.1 - OBG. 17</t>
  </si>
  <si>
    <t>CUARTA. Núm.. 4.1 - OBG. 18</t>
  </si>
  <si>
    <t xml:space="preserve">Certificación del Director de Tecnología del contratista donde Acepta y se compromete a dar pleno cumplimiento con las políticas de seguridad de la información </t>
  </si>
  <si>
    <t xml:space="preserve">CUARTA.  Núm.. 4.1 - OBG. 19 CUARTA.34 (ii
DÉCIMA PRIMERA </t>
  </si>
  <si>
    <t xml:space="preserve">Garantía aprobada por el grupo interno de gestión contractual de la ADRES, el 17 de junio de 2020 y se encuentra publicada en el SECOP II </t>
  </si>
  <si>
    <t>CUARTA. Núm.. 4.1 - OBG. 20
TRIGÉSIMA PRIMERA</t>
  </si>
  <si>
    <t>Es necesario establecer la periodicidad de entrega de las verificaciones durante la ejecución del contrato</t>
  </si>
  <si>
    <t>CUARTA. Núm.. 4.1 - OBG. 22</t>
  </si>
  <si>
    <t>CUARTA. Núm.. 4.1 - OBG. 23
CUARTA. Núm.. 4.2.2 - OBEA. 2</t>
  </si>
  <si>
    <t>Cantidad de reuniones a las que asiste y presenta ayuda de memoria/ número de reuniones a las que fue convocado</t>
  </si>
  <si>
    <t xml:space="preserve">En el informe de gestión el contratista deberá listar las reuniones a las que se asistió en el mes reportado, indicando asunto, fecha y hora, y aportar ayudas de memoria. </t>
  </si>
  <si>
    <t>CUARTA. Núm.. 4.2.2 - OBEA. 1</t>
  </si>
  <si>
    <t>CUARTA. Núm.. 4.2.2 - OBEA. 3</t>
  </si>
  <si>
    <t xml:space="preserve">se verifica en otras obligaciones - es el último a verificar en la aplicación de la metodología </t>
  </si>
  <si>
    <t>CUARTA. Núm.. 4.2.2 - OBEA. 5</t>
  </si>
  <si>
    <t>CUARTA. Núm.. 4.2.2 - OBEA. 6</t>
  </si>
  <si>
    <t>CUARTA. Núm.. 4.2.3 - OBE. 1</t>
  </si>
  <si>
    <t>CUARTA. Núm.. 4.2.3 - OBE. 2 y 17</t>
  </si>
  <si>
    <t>(Ítems con la completitud de datos capturados / ítems sobre los cuales se solicitó la captura de datos)*Factor de verificación de revisión de calidad</t>
  </si>
  <si>
    <t xml:space="preserve">De forma aleatoria se extraerán 100 ítems sobre los cuales se validará la calidad de la consistencia de los datos capturados. Cada ítem que cumpla con la calidad de captura de datos tendrá como resultado un 1% del factor de calidad.
La captura de datos de cada paquete deberá realizarse al momento en que se entregue el resultado del cierre del respectivo paquete. </t>
  </si>
  <si>
    <t>CUARTA. Núm.. 4.2.3 - OBE. 3 y 4</t>
  </si>
  <si>
    <t>CUARTA. Núm.. 4.2.3 - OBE. 3, 4, 5 y 10</t>
  </si>
  <si>
    <t>CUARTA. Núm.. 4.2.2 - OBEA. 6 
CUARTA. Núm.. 4.2.3 - OBE. 6 y 11</t>
  </si>
  <si>
    <t>Se mide en la obligación 4.2.3.11</t>
  </si>
  <si>
    <t>CUARTA. Núm.. 4.2.3 - OBE. 7</t>
  </si>
  <si>
    <t>CUARTA. Núm.. 4.2.3 - OBE. 8</t>
  </si>
  <si>
    <t>CUARTA. Núm.. 4.2.3 - OBE. 9
CUARTA. Núm.. 4.2.3 - OBE. 18</t>
  </si>
  <si>
    <t>CUARTA. Núm.. 4.2.3 - OBE. 5 y 10</t>
  </si>
  <si>
    <t>CUARTA. Núm.. 4.2.3 - OBE. 12</t>
  </si>
  <si>
    <t>CUARTA. Núm.. 4.2.3 - OBE. 13</t>
  </si>
  <si>
    <t>TERCERA. Num.3.2
CUARTA. Núm.. 4.2.3 - OBE. 14</t>
  </si>
  <si>
    <t>Combinación de variables cuantitativas y cualitativas</t>
  </si>
  <si>
    <t xml:space="preserve">CUARTA. Núm.. 4.2.3 - OBE. 15, a), b), c), d), e) y f) </t>
  </si>
  <si>
    <t xml:space="preserve">Los 8 informes se discriminan así: (i) el informe de la etapa de alistamiento, (ii) 6 informes mensuales y (iii) informe final. </t>
  </si>
  <si>
    <t>CUARTA. Núm.. 4.2.3 - OBE. 20</t>
  </si>
  <si>
    <t>CUARTA. Núm.. 4.2.3 - OBE. 22</t>
  </si>
  <si>
    <t>CUARTA. Núm.. 4.2.3 - OBE. 23</t>
  </si>
  <si>
    <t>CUARTA. Núm.. 4.2.3 - OBE. 24</t>
  </si>
  <si>
    <t>Núm.</t>
  </si>
  <si>
    <t xml:space="preserve">Puntaje Específico </t>
  </si>
  <si>
    <t>Resultado 
Ago. 2020</t>
  </si>
  <si>
    <t>Resultado 
Sep. 2020</t>
  </si>
  <si>
    <t xml:space="preserve">¿CALIFICABLE AL CONTRATISTA? </t>
  </si>
  <si>
    <t>Supervisión - Técnico</t>
  </si>
  <si>
    <t xml:space="preserve">Transferencia de la información por la BDT / solicitar relación de usuarios que lo requieren </t>
  </si>
  <si>
    <t>CUARTA. Núm.. 4.1 - OBG. 1</t>
  </si>
  <si>
    <t xml:space="preserve">CUARTA. Núm.. 4.1 - OBG. 1(ii) </t>
  </si>
  <si>
    <t xml:space="preserve">CUARTA. Núm.. 4.1 - OBG. 1 (iii) </t>
  </si>
  <si>
    <t xml:space="preserve">CUARTA. Núm.. 4.1 - OBG. 1(iv) </t>
  </si>
  <si>
    <t>VIGÉSIMA NOVENA. 29, Núm.. 4</t>
  </si>
  <si>
    <t xml:space="preserve">Con el oficio 46310 del 03-07-2020 se solicitó aportar certificación informando cantidades y nivel educativo </t>
  </si>
  <si>
    <t>En el evento en el que se evidencie que el objeto contractual no se esta cumpliendo en condiciones de calidad y oportunidad debe establecerse la causa.  El análisis debe ser concurrente con la revisión de los elementos de la infraestructura física, administrativa, técnica, tecnológica, logística y operativa con la que debe contar el contratista (Ver: TERCERA. Num.3.2_x000D_
CUARTA. Núm.. 4.2.3 - OBE. 14)</t>
  </si>
  <si>
    <r>
      <t xml:space="preserve">Encontrarse al día en el </t>
    </r>
    <r>
      <rPr>
        <b/>
        <sz val="10"/>
        <color rgb="FF000000"/>
        <rFont val="Century Gothic"/>
        <family val="2"/>
      </rPr>
      <t>pago de honorarios, salarios y prestaciones de Ley con su personal y certificar el cumplimiento del pago de aportes al Sistema de Seguridad Social Integral</t>
    </r>
    <r>
      <rPr>
        <sz val="10"/>
        <color rgb="FF000000"/>
        <rFont val="Century Gothic"/>
        <family val="2"/>
      </rPr>
      <t xml:space="preserve"> y parafiscales de todo el personal que sea vinculado para la ejecución del contrato.</t>
    </r>
  </si>
  <si>
    <t xml:space="preserve">Para verificación se propone solicitar certificación periódica </t>
  </si>
  <si>
    <t xml:space="preserve">Solicitar certificación de la cláusula de confidencialidad en los contratos suscritos con el personal y pedir evidencia por muestra y preguntar o proponer la adopción de mecanismos. ( Representante legal debe emitirla)  </t>
  </si>
  <si>
    <t xml:space="preserve">Precisar cuándo se hará, si requiere apoyo e indicar link para consultarlo </t>
  </si>
  <si>
    <t xml:space="preserve">Articularlo con la parte de teletrabajo y planes de continuidad. ¿cómo de evidencia?
Podría verificarse  a través de una reunión con un acta donde se discutan los documentos y se puedan hacer preguntas. </t>
  </si>
  <si>
    <t>2. Aprobación de póliza de garantía</t>
  </si>
  <si>
    <t xml:space="preserve">Solicitar el envío de el documento que contenga la declaración definida en la obligación </t>
  </si>
  <si>
    <t>El contratista remitió este documento el 09-07-2020 por correo electrónico "RE: METODOLOGÍA DE EVALUACIÓN, PROTOCOLO DE INTERCAMBIO DE INFORMACIÓN Y PAQUETE APF-S02-0620"</t>
  </si>
  <si>
    <r>
      <t xml:space="preserve">Acta de inicio - </t>
    </r>
    <r>
      <rPr>
        <b/>
        <sz val="10"/>
        <color rgb="FF000000"/>
        <rFont val="Century Gothic"/>
        <family val="2"/>
      </rPr>
      <t>Plan de Trabajo</t>
    </r>
    <r>
      <rPr>
        <sz val="10"/>
        <color rgb="FF000000"/>
        <rFont val="Century Gothic"/>
        <family val="1"/>
      </rPr>
      <t xml:space="preserve"> para la ejecución del contrato (PDT). Se debe actualizar. </t>
    </r>
  </si>
  <si>
    <t xml:space="preserve">Revisar, observar aprobar y estar pendiente de la actualización oportuna </t>
  </si>
  <si>
    <t xml:space="preserve">Establecer manera de seguimiento y forma de verificación </t>
  </si>
  <si>
    <t>Solicitar precisar si el aval lo da la supervisión o calidad (OBE 1) Revisión de la certificación de cada paquete procesado por el contratista  debe contener como mínimo: i) valor y cantidad total auditada; ii) valor y cantidad aprobada; iii) principales causales de glosa.</t>
  </si>
  <si>
    <t xml:space="preserve">Establecer el cómo y los medios a través de los cuales se surte </t>
  </si>
  <si>
    <t>Establecer cómo se cumplirá esta parte de la obligación y ayudar para su realización. 
(La Dirección General definirá los indicadores claves del proceso que deberá generar el contratista. Las direcciones de tecnología deben garantizar la puesta en marcha de la actualización periódica del mismo.)</t>
  </si>
  <si>
    <r>
      <rPr>
        <b/>
        <sz val="10"/>
        <color rgb="FF000000"/>
        <rFont val="Century Gothic"/>
        <family val="2"/>
      </rPr>
      <t xml:space="preserve">Requerimientos de tecnología </t>
    </r>
    <r>
      <rPr>
        <sz val="10"/>
        <color rgb="FF000000"/>
        <rFont val="Century Gothic"/>
        <family val="1"/>
      </rPr>
      <t xml:space="preserve">y del sistema de información (Ver hoja Req. Tecnología) </t>
    </r>
  </si>
  <si>
    <t>CUARTA. Núm.. 4.2.3 - OBE. 17</t>
  </si>
  <si>
    <t xml:space="preserve">Presentación de propuesta metodológica de evaluación  obligacional </t>
  </si>
  <si>
    <t xml:space="preserve">A través del oficio 46310 del 03-07-2020 se solicitó presentar propuesta de cronograma para la transferencia del conocimiento sobre la herramienta. </t>
  </si>
  <si>
    <t>NOVENA. Núm.. 9.2</t>
  </si>
  <si>
    <t>((Cantidad de certificaciones de pago de salarios, honorarios y prestaciones de ley/8)*(Cantidad de certificaciones de pago de salarios, honorarios y prestaciones de ley en oportunidad/8))</t>
  </si>
  <si>
    <t>((Presentar el mapa de riesgos asociados a la fuga de información confidencial y oficial y su tratamiento *20%) + ((Evidencia mensual del monitoreo continúo realizado por la Dirección de Control Interno del contratista/6)*80%)</t>
  </si>
  <si>
    <t>(((Número de comunicaciones gestionadas y/o reportadas al grupo supervisor / número de comunicaciones gestionadas)*50%) + (Documento mediante el cual se comprometa a gestionar todas las comunicaciones por intermedio del supervisor y  manifieste por escrito que conoce y acepta que el Ordenador del Gasto es el único facultado para decidir cualquier cambio sobre las estipulaciones contenidas en este documento, SECOP I – II y demás documentos físicos y/o electrónicos)*50%)</t>
  </si>
  <si>
    <t>Total de paquetes entregados que superaron la etapa de revisión de calidad / Total de paquetes que se debían entregar</t>
  </si>
  <si>
    <t>1-(Número de observaciones conciliadas y aceptadas por Data Tools / Número de observaciones realizadas por la ADRES en el/los respectivo(s) precierre-sistemas)
1-(Número de comunicaciones gestionadas por Data Tools con los agentes / Número de solicitudes realizadas por la ADRES  respecto a los agentes)</t>
  </si>
  <si>
    <t>Total de paquetes entregados en condiciones de oportunidad y calidad, según instrucción de la ADRES / Total de paquetes que se debían entregar según instrucción</t>
  </si>
  <si>
    <t>Número de requerimientos atendidos conforme a las solicitudes realizadas por la ADRES, los organismos de control y otros actores del sistema de salud / Número de requerimientos efectuados</t>
  </si>
  <si>
    <t>((Número de paquetes sobre los que el contratista informó los resultados de la auditoría a las entidades recobrantes / número de paquetes gestionados) * 40%) + ((Número de paquetes con reporte semanal generado por el tablero de control de acuerdo con el PDT del paquete generado por el contratista / Número de paquetes en trámite) * 60%)</t>
  </si>
  <si>
    <t>Número de paquetes presentados al grupo de validación de resultados de auditoría de la ADRES / Número paquetes que deben ser presentados  de acuerdo con las instrucciones de la ADRES</t>
  </si>
  <si>
    <t>1-(Número de observaciones conciliadas y aceptadas por Data Tools / Número de observaciones realizadas por la ADRES en el  respectivo  paquete - muestra)</t>
  </si>
  <si>
    <t xml:space="preserve">Número de paquetes con trámite completo / número de paquetes entregados por ADRES según cronograma
</t>
  </si>
  <si>
    <t>Promedio ponderado de listado del resultado de medición de la parte de personal. Ver Hoja "2.4.3.15 Personal"</t>
  </si>
  <si>
    <t>(Número de reportes suministrados a la ADRES de los avances del proceso y de los resultados de la revisión y verificación entregados por la ADRES / Número de reportes de los avances del proceso y de los resultados de la revisión y verificación requeridos por la ADRES) * (Número de accesos otorgados a quien defina la ADRES al sistema de información para monitorear en tiempo real los avances del proceso de revisión y verificación / Número de accesos solicitados por la ADRES)</t>
  </si>
  <si>
    <t xml:space="preserve">(Número de informes presentados/8) * (Número de informes presentados en oportunidad/8)    </t>
  </si>
  <si>
    <t>Cantidad de respuestas emitidas / Cantidad de comunicaciones recibidas de  las entidades recobrantes, de ICVI y demás agentes del SGSSS</t>
  </si>
  <si>
    <t>EN EL EVENTO EN QUE NO SE REQUIERA CONTAR CON EL USO DEL SOFTWARE POR PARTE DE LA ADRES: 
(Número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EN EL EVENTO EN QUE SE REQUIERA CONTAR CON EL USO DEL SOFTWARE POR PARTE DE LA ADRES: 
((Número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 40%) + ((Número de licencias o autorizaciones de uso instaladas / Número de licencias solicitadas) * 50%) + (Cumplimiento de los plazos otorgados para la realización de la gestión de licenciamiento e instalación * 10%)</t>
  </si>
  <si>
    <t xml:space="preserve">Entrega oportuna (hasta el 23 de agosto de 2020) al ordenador del gasto de la ADRES con copia al Grupo Supervisor, del Certificado de Registro de los derechos patrimoniales del sistema de información o Software utilizado para la prestación del servicio, incluyendo modificaciones, mejoras y cualquier ajuste sujeto a registro ante la Dirección Nacional de Derechos de Autor. </t>
  </si>
  <si>
    <t>Número de talleres a los que se asistió / Número de talleres a los que se convocó</t>
  </si>
  <si>
    <t>El 8 obedece a la cantidad de informes a presentar durante la ejecuciòn del contrato. Para el periodo a evaluar este indicador corresponderá a 1</t>
  </si>
  <si>
    <t>Se verifica en la obligación 4.1.5</t>
  </si>
  <si>
    <t>Sin excepción, durante la ejecución del contrato, la matriz de riesgos asociados a la fuga de información confidencial y oficial, debe permitir el monitoreo continuo, cuyos resultados deberán hacer parte del informe mensual de gestión.
El número 6 que se presenta en el denominador obedece a la cantidad de informes mensuales de ejecución. Por lo tanto para la medición de un solo periodo, este se sustituye por el número 1</t>
  </si>
  <si>
    <t>Se entiende como trámite completo: Ajustes, cierre definitivo del paquete y notificación de resultados.
Nota: El cronograma debe atender las reprogramaciones realizadas entre las partes.</t>
  </si>
  <si>
    <t>Plan de Contingencia acompañado de certificación del Director de Tecnología del contratista respecto de la definición, documentación, adopción e implementación del plan de contingencia operativa y tecnológica y  del plan de continuidad de negocio.</t>
  </si>
  <si>
    <t xml:space="preserve">CUANDO NO EXISTAN REQUERIMIENTOS POR PARTE DEL SUPERVISOR (cualitativo)
Certificación del Director de Control Interno de los planes de contingencia operativa y tecnológica y el plan de continuidad de negocio, que le permita asegurar la disponibilidad y continuidad de sus procesos, de los recursos tecnológicos y del sistema de información sobre el cual se soporta el proceso.
CUANDO EXISTAN REQUERIMIENTOS POR PARTE DEL SUPERVISOR (cuantitativo)
(Cantidad de planes de mejora presentados en oportunidad y segùn las condociones de la obligación/ Cantidad de planes de mejora requeridos) *100 </t>
  </si>
  <si>
    <t>MISIONAL  PRINCIPAL MEDIA</t>
  </si>
  <si>
    <t>MISIONAL  PRINCIPAL ALTA</t>
  </si>
  <si>
    <t>MISIONAL  PRINCIPAL BAJA</t>
  </si>
  <si>
    <t>MISIONAL MISIONAL  PRINCIPAL MEDIA</t>
  </si>
  <si>
    <t>MISIONAL MISIONAL  PRINCIPAL ALTA</t>
  </si>
  <si>
    <t>MISIONAL MISIONAL  PRINCIPAL BAJA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</si>
</sst>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2">
    <font>
      <sz val="11"/>
      <color theme="1"/>
      <name val="Calibri"/>
      <family val="2"/>
      <scheme val="minor"/>
    </font>
    <font>
      <sz val="11"/>
      <color theme="1"/>
      <name val="Calibri"/>
      <family val="2"/>
      <scheme val="minor"/>
    </font>
    <font>
      <b/>
      <sz val="20"/>
      <color theme="1" tint="0.34998626667073579"/>
      <name val="Century Gothic"/>
      <family val="1"/>
    </font>
    <font>
      <b/>
      <sz val="9"/>
      <color theme="1"/>
      <name val="Century Gothic"/>
      <family val="1"/>
    </font>
    <font>
      <sz val="9"/>
      <color theme="1"/>
      <name val="Century Gothic"/>
      <family val="1"/>
    </font>
    <font>
      <sz val="10"/>
      <color theme="1"/>
      <name val="Century Gothic"/>
      <family val="2"/>
    </font>
    <font>
      <sz val="12"/>
      <color theme="1"/>
      <name val="Calibri"/>
      <family val="2"/>
      <scheme val="minor"/>
    </font>
    <font>
      <sz val="10"/>
      <color theme="1"/>
      <name val="Century Gothic"/>
      <family val="1"/>
    </font>
    <font>
      <b/>
      <sz val="22"/>
      <color theme="0" tint="-0.49995422223578601"/>
      <name val="Century GothiC "/>
      <family val="2"/>
    </font>
    <font>
      <sz val="10"/>
      <color rgb="FF000000"/>
      <name val="Century Gothic"/>
      <family val="1"/>
    </font>
    <font>
      <sz val="10"/>
      <color rgb="FF000000"/>
      <name val="Century GothiC "/>
      <family val="2"/>
    </font>
    <font>
      <b/>
      <sz val="10"/>
      <color rgb="FF000000"/>
      <name val="Century Gothic"/>
      <family val="2"/>
    </font>
    <font>
      <sz val="10"/>
      <color rgb="FF000000"/>
      <name val="Century Gothic"/>
      <family val="2"/>
    </font>
    <font>
      <sz val="11"/>
      <color theme="4" tint="-0.249977111117893"/>
      <name val="Calibri"/>
      <family val="2"/>
      <scheme val="minor"/>
    </font>
    <font>
      <sz val="10"/>
      <color theme="4" tint="-0.249977111117893"/>
      <name val="Century Gothic"/>
      <family val="1"/>
    </font>
    <font>
      <b/>
      <sz val="10"/>
      <color theme="1"/>
      <name val="Century Gothic"/>
      <family val="2"/>
    </font>
    <font>
      <sz val="10"/>
      <name val="Century Gothic"/>
      <family val="2"/>
    </font>
    <font>
      <b/>
      <sz val="11"/>
      <color theme="1"/>
      <name val="Calibri"/>
      <family val="2"/>
      <scheme val="minor"/>
    </font>
    <font>
      <sz val="10"/>
      <color theme="1"/>
      <name val="Century Gothic"/>
    </font>
    <font>
      <b/>
      <sz val="10"/>
      <color theme="1"/>
      <name val="Century Gothic"/>
    </font>
    <font>
      <sz val="10"/>
      <color rgb="FFFF0000"/>
      <name val="Century Gothic"/>
      <family val="1"/>
    </font>
    <font>
      <b/>
      <sz val="10"/>
      <color rgb="FFF2F2F2"/>
      <name val="Century Gothic"/>
      <family val="2"/>
    </font>
  </fonts>
  <fills count="27">
    <fill>
      <patternFill patternType="none"/>
    </fill>
    <fill>
      <patternFill patternType="gray125"/>
    </fill>
    <fill>
      <patternFill patternType="solid">
        <fgColor theme="0"/>
        <bgColor indexed="64"/>
      </patternFill>
    </fill>
    <fill>
      <patternFill patternType="solid">
        <fgColor rgb="FFEAEEF3"/>
        <bgColor indexed="64"/>
      </patternFill>
    </fill>
    <fill>
      <patternFill patternType="solid">
        <fgColor theme="2"/>
        <bgColor indexed="64"/>
      </patternFill>
    </fill>
    <fill>
      <patternFill patternType="solid">
        <fgColor theme="7" tint="0.79998168889431442"/>
        <bgColor indexed="64"/>
      </patternFill>
    </fill>
    <fill>
      <patternFill patternType="solid">
        <fgColor rgb="FF00B050"/>
        <bgColor indexed="64"/>
      </patternFill>
    </fill>
    <fill>
      <patternFill patternType="solid">
        <fgColor rgb="FF92D050"/>
        <bgColor indexed="64"/>
      </patternFill>
    </fill>
    <fill>
      <patternFill patternType="solid">
        <fgColor theme="7" tint="0.39997558519241921"/>
        <bgColor indexed="64"/>
      </patternFill>
    </fill>
    <fill>
      <patternFill patternType="solid">
        <fgColor rgb="FFFFCCFF"/>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7C80"/>
        <bgColor indexed="64"/>
      </patternFill>
    </fill>
    <fill>
      <patternFill patternType="solid">
        <fgColor rgb="FFFFCC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CCCCFF"/>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FFC000"/>
        <bgColor indexed="64"/>
      </patternFill>
    </fill>
    <fill>
      <patternFill patternType="solid">
        <fgColor rgb="FFFFFFFF"/>
        <bgColor indexed="64"/>
      </patternFill>
    </fill>
    <fill>
      <patternFill patternType="solid">
        <fgColor theme="4" tint="0.79998168889431442"/>
        <bgColor theme="4" tint="0.79998168889431442"/>
      </patternFill>
    </fill>
    <fill>
      <patternFill patternType="solid">
        <fgColor rgb="FFFFF2CC"/>
        <bgColor indexed="64"/>
      </patternFill>
    </fill>
    <fill>
      <patternFill patternType="solid">
        <fgColor rgb="FF000000"/>
        <bgColor indexed="64"/>
      </patternFill>
    </fill>
  </fills>
  <borders count="16">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indexed="64"/>
      </right>
      <top style="thin">
        <color indexed="64"/>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rgb="FF000000"/>
      </left>
      <right style="thin">
        <color rgb="FF000000"/>
      </right>
      <top style="thin">
        <color rgb="FF000000"/>
      </top>
      <bottom style="thin">
        <color rgb="FF000000"/>
      </bottom>
      <diagonal/>
    </border>
    <border>
      <left/>
      <right/>
      <top/>
      <bottom style="thin">
        <color theme="4" tint="0.39997558519241921"/>
      </bottom>
      <diagonal/>
    </border>
  </borders>
  <cellStyleXfs count="4">
    <xf numFmtId="0" fontId="0" fillId="0" borderId="0"/>
    <xf numFmtId="41" fontId="1" fillId="0" borderId="0" applyFont="0" applyFill="0" applyBorder="0" applyAlignment="0" applyProtection="0"/>
    <xf numFmtId="0" fontId="6" fillId="0" borderId="0"/>
    <xf numFmtId="9" fontId="1" fillId="0" borderId="0" applyFont="0" applyFill="0" applyBorder="0" applyAlignment="0" applyProtection="0"/>
  </cellStyleXfs>
  <cellXfs count="170">
    <xf numFmtId="0" fontId="0" fillId="0" borderId="0" xfId="0"/>
    <xf numFmtId="0" fontId="3" fillId="3" borderId="1" xfId="0" applyFont="1" applyFill="1" applyBorder="1" applyAlignment="1">
      <alignment horizontal="left" vertical="center" wrapText="1"/>
    </xf>
    <xf numFmtId="0" fontId="0" fillId="0" borderId="0" xfId="0" applyAlignment="1">
      <alignment vertical="center"/>
    </xf>
    <xf numFmtId="0" fontId="5" fillId="0" borderId="0" xfId="0" applyFont="1" applyAlignment="1">
      <alignment vertical="center" wrapText="1"/>
    </xf>
    <xf numFmtId="0" fontId="0" fillId="0" borderId="0" xfId="0" applyBorder="1" applyAlignment="1">
      <alignment vertical="center"/>
    </xf>
    <xf numFmtId="0" fontId="2" fillId="2" borderId="0" xfId="0" applyFont="1" applyFill="1" applyBorder="1" applyAlignment="1">
      <alignment vertical="center"/>
    </xf>
    <xf numFmtId="0" fontId="7" fillId="0" borderId="0" xfId="2" applyFont="1"/>
    <xf numFmtId="0" fontId="6" fillId="0" borderId="0" xfId="2"/>
    <xf numFmtId="0" fontId="2" fillId="2" borderId="0" xfId="2" applyFont="1" applyFill="1" applyAlignment="1">
      <alignment vertical="center"/>
    </xf>
    <xf numFmtId="0" fontId="8" fillId="2" borderId="0" xfId="2" applyFont="1" applyFill="1" applyAlignment="1">
      <alignment vertical="center"/>
    </xf>
    <xf numFmtId="0" fontId="7" fillId="2" borderId="0" xfId="2" applyFont="1" applyFill="1"/>
    <xf numFmtId="0" fontId="3" fillId="3" borderId="3" xfId="2" applyFont="1" applyFill="1" applyBorder="1" applyAlignment="1">
      <alignment horizontal="left" vertical="center" wrapText="1" indent="1"/>
    </xf>
    <xf numFmtId="0" fontId="9" fillId="2" borderId="1" xfId="2" applyFont="1" applyFill="1" applyBorder="1" applyAlignment="1">
      <alignment horizontal="left" vertical="center" wrapText="1" indent="1" readingOrder="1"/>
    </xf>
    <xf numFmtId="0" fontId="9" fillId="2" borderId="2" xfId="2" applyFont="1" applyFill="1" applyBorder="1" applyAlignment="1">
      <alignment horizontal="left" vertical="center" wrapText="1" indent="1" readingOrder="1"/>
    </xf>
    <xf numFmtId="0" fontId="6" fillId="5" borderId="0" xfId="2" applyFill="1"/>
    <xf numFmtId="0" fontId="6" fillId="7" borderId="0" xfId="2" applyFill="1"/>
    <xf numFmtId="0" fontId="6" fillId="9" borderId="0" xfId="2" applyFill="1"/>
    <xf numFmtId="0" fontId="3" fillId="10" borderId="4" xfId="0" applyFont="1" applyFill="1" applyBorder="1" applyAlignment="1">
      <alignment vertical="center" wrapText="1"/>
    </xf>
    <xf numFmtId="0" fontId="9" fillId="2" borderId="1" xfId="0" applyFont="1" applyFill="1" applyBorder="1" applyAlignment="1">
      <alignment horizontal="left" vertical="center" wrapText="1" readingOrder="1"/>
    </xf>
    <xf numFmtId="0" fontId="9" fillId="8" borderId="1" xfId="0" applyFont="1" applyFill="1" applyBorder="1" applyAlignment="1">
      <alignment horizontal="left" vertical="center" wrapText="1" readingOrder="1"/>
    </xf>
    <xf numFmtId="0" fontId="9" fillId="0" borderId="1" xfId="0" applyFont="1" applyBorder="1" applyAlignment="1">
      <alignment horizontal="left" vertical="center" wrapText="1" readingOrder="1"/>
    </xf>
    <xf numFmtId="0" fontId="12" fillId="0" borderId="1" xfId="0" applyFont="1" applyBorder="1" applyAlignment="1">
      <alignment horizontal="left" vertical="center" wrapText="1" readingOrder="1"/>
    </xf>
    <xf numFmtId="0" fontId="12" fillId="8" borderId="1" xfId="0" applyFont="1" applyFill="1" applyBorder="1" applyAlignment="1">
      <alignment horizontal="left" vertical="center" wrapText="1" readingOrder="1"/>
    </xf>
    <xf numFmtId="0" fontId="3" fillId="10" borderId="5" xfId="0" applyFont="1" applyFill="1" applyBorder="1" applyAlignment="1">
      <alignment vertical="center" wrapText="1"/>
    </xf>
    <xf numFmtId="14" fontId="0" fillId="0" borderId="0" xfId="0" applyNumberFormat="1" applyBorder="1" applyAlignment="1">
      <alignment vertical="center"/>
    </xf>
    <xf numFmtId="14" fontId="3" fillId="3" borderId="1" xfId="0" applyNumberFormat="1" applyFont="1" applyFill="1" applyBorder="1" applyAlignment="1">
      <alignment horizontal="left" vertical="center" wrapText="1"/>
    </xf>
    <xf numFmtId="14" fontId="9" fillId="2" borderId="1" xfId="0" applyNumberFormat="1" applyFont="1" applyFill="1" applyBorder="1" applyAlignment="1">
      <alignment horizontal="left" vertical="center" wrapText="1" readingOrder="1"/>
    </xf>
    <xf numFmtId="14" fontId="9" fillId="8" borderId="1" xfId="0" applyNumberFormat="1" applyFont="1" applyFill="1" applyBorder="1" applyAlignment="1">
      <alignment horizontal="left" vertical="center" wrapText="1" readingOrder="1"/>
    </xf>
    <xf numFmtId="14" fontId="0" fillId="0" borderId="0" xfId="0" applyNumberFormat="1" applyAlignment="1">
      <alignment vertical="center"/>
    </xf>
    <xf numFmtId="0" fontId="13" fillId="0" borderId="0" xfId="0" applyFont="1" applyBorder="1" applyAlignment="1">
      <alignment vertical="center"/>
    </xf>
    <xf numFmtId="0" fontId="14" fillId="2" borderId="1" xfId="0" applyFont="1" applyFill="1" applyBorder="1" applyAlignment="1">
      <alignment horizontal="left" vertical="center" wrapText="1" readingOrder="1"/>
    </xf>
    <xf numFmtId="0" fontId="14" fillId="8" borderId="1" xfId="0" applyFont="1" applyFill="1" applyBorder="1" applyAlignment="1">
      <alignment horizontal="left" vertical="center" wrapText="1" readingOrder="1"/>
    </xf>
    <xf numFmtId="0" fontId="13" fillId="0" borderId="0" xfId="0" applyFont="1" applyAlignment="1">
      <alignment vertical="center"/>
    </xf>
    <xf numFmtId="0" fontId="0" fillId="8" borderId="0" xfId="0" applyFill="1" applyAlignment="1">
      <alignment vertical="center"/>
    </xf>
    <xf numFmtId="0" fontId="5" fillId="8" borderId="0" xfId="0" applyFont="1" applyFill="1" applyAlignment="1">
      <alignment vertical="center" wrapText="1"/>
    </xf>
    <xf numFmtId="0" fontId="9" fillId="0" borderId="1" xfId="0" applyFont="1" applyFill="1" applyBorder="1" applyAlignment="1">
      <alignment horizontal="left" vertical="center" wrapText="1" readingOrder="1"/>
    </xf>
    <xf numFmtId="0" fontId="12" fillId="6" borderId="1" xfId="0" applyFont="1" applyFill="1" applyBorder="1" applyAlignment="1">
      <alignment horizontal="left" vertical="center" wrapText="1" readingOrder="1"/>
    </xf>
    <xf numFmtId="0" fontId="12" fillId="7" borderId="1" xfId="0" applyFont="1" applyFill="1" applyBorder="1" applyAlignment="1">
      <alignment horizontal="left" vertical="center" wrapText="1" readingOrder="1"/>
    </xf>
    <xf numFmtId="0" fontId="12" fillId="12" borderId="1" xfId="0" applyFont="1" applyFill="1" applyBorder="1" applyAlignment="1">
      <alignment horizontal="left" vertical="center" wrapText="1" readingOrder="1"/>
    </xf>
    <xf numFmtId="0" fontId="12" fillId="11" borderId="1" xfId="0" applyFont="1" applyFill="1" applyBorder="1" applyAlignment="1">
      <alignment horizontal="left" vertical="center" wrapText="1" readingOrder="1"/>
    </xf>
    <xf numFmtId="0" fontId="12" fillId="13" borderId="1" xfId="0" applyFont="1" applyFill="1" applyBorder="1" applyAlignment="1">
      <alignment horizontal="left" vertical="center" wrapText="1" readingOrder="1"/>
    </xf>
    <xf numFmtId="0" fontId="15" fillId="4" borderId="0" xfId="2" applyFont="1" applyFill="1"/>
    <xf numFmtId="0" fontId="5" fillId="0" borderId="0" xfId="2" applyFont="1"/>
    <xf numFmtId="0" fontId="5" fillId="5" borderId="0" xfId="2" applyFont="1" applyFill="1"/>
    <xf numFmtId="14" fontId="5" fillId="0" borderId="0" xfId="2" applyNumberFormat="1" applyFont="1"/>
    <xf numFmtId="14" fontId="5" fillId="5" borderId="0" xfId="2" applyNumberFormat="1" applyFont="1" applyFill="1"/>
    <xf numFmtId="0" fontId="15" fillId="0" borderId="0" xfId="2" applyFont="1"/>
    <xf numFmtId="0" fontId="16" fillId="14" borderId="0" xfId="2" applyFont="1" applyFill="1"/>
    <xf numFmtId="0" fontId="5" fillId="15" borderId="0" xfId="2" applyFont="1" applyFill="1"/>
    <xf numFmtId="0" fontId="5" fillId="16" borderId="0" xfId="2" applyFont="1" applyFill="1"/>
    <xf numFmtId="0" fontId="5" fillId="17" borderId="0" xfId="2" applyFont="1" applyFill="1"/>
    <xf numFmtId="0" fontId="6" fillId="18" borderId="0" xfId="2" applyFill="1"/>
    <xf numFmtId="0" fontId="12" fillId="2" borderId="1" xfId="0" applyFont="1" applyFill="1" applyBorder="1" applyAlignment="1">
      <alignment horizontal="left" vertical="center" wrapText="1" readingOrder="1"/>
    </xf>
    <xf numFmtId="0" fontId="12" fillId="0" borderId="1" xfId="0" applyFont="1" applyFill="1" applyBorder="1" applyAlignment="1">
      <alignment horizontal="left" vertical="center" wrapText="1" readingOrder="1"/>
    </xf>
    <xf numFmtId="0" fontId="14" fillId="0" borderId="1" xfId="0" applyFont="1" applyFill="1" applyBorder="1" applyAlignment="1">
      <alignment horizontal="left" vertical="center" wrapText="1" readingOrder="1"/>
    </xf>
    <xf numFmtId="14" fontId="9" fillId="0" borderId="1" xfId="0" applyNumberFormat="1" applyFont="1" applyFill="1" applyBorder="1" applyAlignment="1">
      <alignment horizontal="left" vertical="center" wrapText="1" readingOrder="1"/>
    </xf>
    <xf numFmtId="0" fontId="0" fillId="0" borderId="0" xfId="0" applyFill="1" applyAlignment="1">
      <alignment vertical="center"/>
    </xf>
    <xf numFmtId="0" fontId="5" fillId="0" borderId="0" xfId="0" applyFont="1" applyFill="1" applyAlignment="1">
      <alignment vertical="center" wrapText="1"/>
    </xf>
    <xf numFmtId="0" fontId="9" fillId="19" borderId="1" xfId="0" applyFont="1" applyFill="1" applyBorder="1" applyAlignment="1">
      <alignment horizontal="left" vertical="center" wrapText="1" readingOrder="1"/>
    </xf>
    <xf numFmtId="41" fontId="10" fillId="0" borderId="0" xfId="1" applyFont="1" applyBorder="1" applyAlignment="1">
      <alignment vertical="center" wrapText="1"/>
    </xf>
    <xf numFmtId="41" fontId="10" fillId="0" borderId="0" xfId="1" applyFont="1" applyBorder="1" applyAlignment="1">
      <alignment horizontal="center" vertical="center" wrapText="1"/>
    </xf>
    <xf numFmtId="41" fontId="0" fillId="0" borderId="8" xfId="1" applyFont="1" applyBorder="1" applyAlignment="1">
      <alignment vertical="center"/>
    </xf>
    <xf numFmtId="41" fontId="17" fillId="4" borderId="8" xfId="1" applyFont="1" applyFill="1" applyBorder="1" applyAlignment="1">
      <alignment horizontal="center" vertical="center"/>
    </xf>
    <xf numFmtId="0" fontId="17" fillId="4" borderId="8" xfId="0" applyFont="1" applyFill="1" applyBorder="1" applyAlignment="1">
      <alignment horizontal="center" vertical="center"/>
    </xf>
    <xf numFmtId="0" fontId="17" fillId="4" borderId="8" xfId="0" applyFont="1" applyFill="1" applyBorder="1" applyAlignment="1">
      <alignment horizontal="center"/>
    </xf>
    <xf numFmtId="41" fontId="17" fillId="4" borderId="8" xfId="1" applyFont="1" applyFill="1" applyBorder="1" applyAlignment="1">
      <alignment horizontal="center"/>
    </xf>
    <xf numFmtId="0" fontId="0" fillId="0" borderId="8" xfId="0" applyBorder="1" applyAlignment="1">
      <alignment vertical="center"/>
    </xf>
    <xf numFmtId="41" fontId="0" fillId="0" borderId="8" xfId="1" applyFont="1" applyBorder="1"/>
    <xf numFmtId="0" fontId="0" fillId="0" borderId="8" xfId="0" applyBorder="1"/>
    <xf numFmtId="14" fontId="0" fillId="0" borderId="8" xfId="0" applyNumberFormat="1" applyBorder="1"/>
    <xf numFmtId="41" fontId="0" fillId="0" borderId="0" xfId="1" applyFont="1" applyAlignment="1">
      <alignment vertical="center"/>
    </xf>
    <xf numFmtId="41" fontId="0" fillId="0" borderId="0" xfId="1" applyFont="1"/>
    <xf numFmtId="41" fontId="6" fillId="0" borderId="0" xfId="2" applyNumberFormat="1"/>
    <xf numFmtId="0" fontId="11" fillId="2" borderId="1" xfId="0" applyFont="1" applyFill="1" applyBorder="1" applyAlignment="1">
      <alignment horizontal="left" vertical="center" wrapText="1" readingOrder="1"/>
    </xf>
    <xf numFmtId="0" fontId="6" fillId="20" borderId="0" xfId="2" applyFill="1"/>
    <xf numFmtId="0" fontId="15"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5" fillId="0" borderId="0" xfId="0" applyFont="1" applyAlignment="1">
      <alignment vertical="center"/>
    </xf>
    <xf numFmtId="0" fontId="5" fillId="0" borderId="0" xfId="0" applyFont="1" applyAlignment="1">
      <alignment horizontal="center" vertical="center"/>
    </xf>
    <xf numFmtId="0" fontId="5" fillId="20" borderId="0" xfId="0" applyFont="1" applyFill="1" applyAlignment="1">
      <alignment vertical="center"/>
    </xf>
    <xf numFmtId="0" fontId="5" fillId="20" borderId="0" xfId="0" applyFont="1" applyFill="1" applyAlignment="1">
      <alignment horizontal="center" vertical="center"/>
    </xf>
    <xf numFmtId="0" fontId="5" fillId="20" borderId="0" xfId="0" applyFont="1" applyFill="1" applyAlignment="1">
      <alignment vertical="center" wrapText="1"/>
    </xf>
    <xf numFmtId="0" fontId="9" fillId="20" borderId="1" xfId="0" applyFont="1" applyFill="1" applyBorder="1" applyAlignment="1">
      <alignment horizontal="left" vertical="center" wrapText="1" readingOrder="1"/>
    </xf>
    <xf numFmtId="0" fontId="0" fillId="19" borderId="1" xfId="0" applyFill="1" applyBorder="1" applyAlignment="1">
      <alignment vertical="center" wrapText="1"/>
    </xf>
    <xf numFmtId="0" fontId="9" fillId="2" borderId="0" xfId="0" applyFont="1" applyFill="1" applyBorder="1" applyAlignment="1">
      <alignment horizontal="left" vertical="center" wrapText="1" readingOrder="1"/>
    </xf>
    <xf numFmtId="0" fontId="0" fillId="0" borderId="1" xfId="0" applyBorder="1" applyAlignment="1">
      <alignment vertical="center"/>
    </xf>
    <xf numFmtId="0" fontId="0" fillId="0" borderId="1" xfId="0" applyFill="1" applyBorder="1" applyAlignment="1">
      <alignment vertical="center"/>
    </xf>
    <xf numFmtId="0" fontId="5" fillId="0" borderId="0" xfId="0" applyFont="1" applyFill="1" applyAlignment="1">
      <alignment vertical="center"/>
    </xf>
    <xf numFmtId="0" fontId="5" fillId="0" borderId="0" xfId="0" applyFont="1" applyFill="1" applyAlignment="1">
      <alignment horizontal="center" vertical="center"/>
    </xf>
    <xf numFmtId="0" fontId="5" fillId="0" borderId="0" xfId="0" applyFont="1" applyBorder="1" applyAlignment="1">
      <alignment vertical="center" wrapText="1"/>
    </xf>
    <xf numFmtId="0" fontId="5" fillId="20" borderId="0" xfId="0" applyFont="1" applyFill="1" applyBorder="1" applyAlignment="1">
      <alignment vertical="center" wrapText="1"/>
    </xf>
    <xf numFmtId="0" fontId="9" fillId="8" borderId="0" xfId="0" applyFont="1" applyFill="1" applyBorder="1" applyAlignment="1">
      <alignment horizontal="left" vertical="center" wrapText="1" readingOrder="1"/>
    </xf>
    <xf numFmtId="0" fontId="9" fillId="21" borderId="0" xfId="0" applyFont="1" applyFill="1" applyBorder="1" applyAlignment="1">
      <alignment horizontal="left" vertical="center" wrapText="1" readingOrder="1"/>
    </xf>
    <xf numFmtId="0" fontId="9" fillId="0" borderId="0" xfId="0" applyFont="1" applyFill="1" applyBorder="1" applyAlignment="1">
      <alignment horizontal="left" vertical="center" wrapText="1" readingOrder="1"/>
    </xf>
    <xf numFmtId="0" fontId="5" fillId="0" borderId="0" xfId="0" applyFont="1" applyAlignment="1">
      <alignment horizontal="center" vertical="center" wrapText="1"/>
    </xf>
    <xf numFmtId="9" fontId="5" fillId="0" borderId="0" xfId="0" applyNumberFormat="1" applyFont="1" applyAlignment="1">
      <alignment horizontal="center" vertical="center" wrapText="1"/>
    </xf>
    <xf numFmtId="0" fontId="15" fillId="22" borderId="1" xfId="0" applyFont="1" applyFill="1" applyBorder="1" applyAlignment="1">
      <alignment horizontal="center" vertical="center" wrapText="1"/>
    </xf>
    <xf numFmtId="0" fontId="15" fillId="22" borderId="1" xfId="0" applyFont="1" applyFill="1" applyBorder="1" applyAlignment="1">
      <alignment horizontal="left" vertical="center" wrapText="1"/>
    </xf>
    <xf numFmtId="9" fontId="5" fillId="0" borderId="0" xfId="0" applyNumberFormat="1" applyFont="1" applyAlignment="1">
      <alignment vertical="center" wrapText="1"/>
    </xf>
    <xf numFmtId="0" fontId="5" fillId="20" borderId="0" xfId="0" applyFont="1" applyFill="1" applyAlignment="1">
      <alignment horizontal="center" vertical="center" wrapText="1"/>
    </xf>
    <xf numFmtId="0" fontId="5" fillId="0" borderId="0" xfId="0" applyFont="1" applyFill="1" applyAlignment="1">
      <alignment horizontal="center" vertical="center" wrapText="1"/>
    </xf>
    <xf numFmtId="9" fontId="0" fillId="0" borderId="0" xfId="3" applyFont="1"/>
    <xf numFmtId="9" fontId="5" fillId="0" borderId="0" xfId="1" applyNumberFormat="1" applyFont="1" applyAlignment="1">
      <alignment horizontal="center" vertical="center" wrapText="1"/>
    </xf>
    <xf numFmtId="0" fontId="18" fillId="0" borderId="0" xfId="0" applyFont="1" applyAlignment="1">
      <alignment vertical="center" wrapText="1"/>
    </xf>
    <xf numFmtId="9" fontId="18" fillId="0" borderId="0" xfId="0" applyNumberFormat="1" applyFont="1" applyAlignment="1">
      <alignment horizontal="center" vertical="center" wrapText="1"/>
    </xf>
    <xf numFmtId="9" fontId="18" fillId="0" borderId="0" xfId="1" applyNumberFormat="1" applyFont="1" applyAlignment="1">
      <alignment horizontal="center" vertical="center" wrapText="1"/>
    </xf>
    <xf numFmtId="9" fontId="5" fillId="0" borderId="0" xfId="0" applyNumberFormat="1" applyFont="1" applyAlignment="1">
      <alignment vertical="center"/>
    </xf>
    <xf numFmtId="0" fontId="18" fillId="0" borderId="0" xfId="0" applyFont="1" applyFill="1" applyAlignment="1">
      <alignment vertical="center" wrapText="1"/>
    </xf>
    <xf numFmtId="0" fontId="18" fillId="0" borderId="0" xfId="0" applyFont="1" applyAlignment="1">
      <alignment vertical="center"/>
    </xf>
    <xf numFmtId="0" fontId="18" fillId="20" borderId="0" xfId="0" applyFont="1" applyFill="1" applyAlignment="1">
      <alignment vertical="center"/>
    </xf>
    <xf numFmtId="0" fontId="18" fillId="20" borderId="0" xfId="0" applyFont="1" applyFill="1" applyAlignment="1">
      <alignment horizontal="center" vertical="center"/>
    </xf>
    <xf numFmtId="0" fontId="18" fillId="20" borderId="0" xfId="0" applyFont="1" applyFill="1" applyAlignment="1">
      <alignment vertical="center" wrapText="1"/>
    </xf>
    <xf numFmtId="9" fontId="0" fillId="0" borderId="0" xfId="0" applyNumberFormat="1"/>
    <xf numFmtId="2" fontId="0" fillId="0" borderId="0" xfId="0" applyNumberFormat="1"/>
    <xf numFmtId="0" fontId="0" fillId="19" borderId="0" xfId="0" applyFill="1"/>
    <xf numFmtId="0" fontId="19" fillId="3" borderId="1" xfId="0" applyFont="1" applyFill="1" applyBorder="1" applyAlignment="1">
      <alignment horizontal="left" vertical="center" wrapText="1"/>
    </xf>
    <xf numFmtId="0" fontId="19" fillId="3" borderId="1" xfId="0" applyFont="1" applyFill="1" applyBorder="1" applyAlignment="1">
      <alignment horizontal="center" vertical="center" wrapText="1"/>
    </xf>
    <xf numFmtId="0" fontId="18" fillId="19" borderId="0" xfId="0" applyFont="1" applyFill="1" applyAlignment="1">
      <alignment vertical="center"/>
    </xf>
    <xf numFmtId="0" fontId="18" fillId="19" borderId="0" xfId="0" applyFont="1" applyFill="1" applyAlignment="1">
      <alignment horizontal="center" vertical="center"/>
    </xf>
    <xf numFmtId="0" fontId="5" fillId="23" borderId="0" xfId="0" applyFont="1" applyFill="1" applyAlignment="1">
      <alignment vertical="center"/>
    </xf>
    <xf numFmtId="0" fontId="5" fillId="23" borderId="0" xfId="0" applyFont="1" applyFill="1" applyAlignment="1">
      <alignment horizontal="center" vertical="center"/>
    </xf>
    <xf numFmtId="0" fontId="5" fillId="23" borderId="0" xfId="0" applyFont="1" applyFill="1" applyAlignment="1">
      <alignment vertical="center" wrapText="1"/>
    </xf>
    <xf numFmtId="0" fontId="9" fillId="23" borderId="1" xfId="0" applyFont="1" applyFill="1" applyBorder="1" applyAlignment="1">
      <alignment horizontal="left" vertical="center" wrapText="1" readingOrder="1"/>
    </xf>
    <xf numFmtId="0" fontId="5" fillId="0" borderId="0" xfId="0" applyFont="1" applyAlignment="1">
      <alignment horizontal="left" vertical="center" wrapText="1"/>
    </xf>
    <xf numFmtId="0" fontId="20" fillId="2" borderId="1" xfId="0" applyFont="1" applyFill="1" applyBorder="1" applyAlignment="1">
      <alignment horizontal="left" vertical="center" wrapText="1" readingOrder="1"/>
    </xf>
    <xf numFmtId="9" fontId="5" fillId="0" borderId="0" xfId="0" applyNumberFormat="1" applyFont="1" applyFill="1" applyAlignment="1">
      <alignment horizontal="center" vertical="center" wrapText="1"/>
    </xf>
    <xf numFmtId="9" fontId="18" fillId="0" borderId="0" xfId="0" applyNumberFormat="1" applyFont="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0" fontId="5" fillId="0" borderId="0" xfId="0" applyFont="1" applyFill="1" applyBorder="1" applyAlignment="1">
      <alignment vertical="center" wrapText="1"/>
    </xf>
    <xf numFmtId="9" fontId="5" fillId="0" borderId="0" xfId="0" applyNumberFormat="1" applyFont="1" applyFill="1" applyAlignment="1">
      <alignment vertical="center"/>
    </xf>
    <xf numFmtId="0" fontId="0" fillId="0" borderId="0" xfId="0" applyAlignment="1">
      <alignment horizontal="left" indent="1"/>
    </xf>
    <xf numFmtId="0" fontId="0" fillId="0" borderId="0" xfId="0" applyAlignment="1">
      <alignment horizontal="center"/>
    </xf>
    <xf numFmtId="9" fontId="0" fillId="0" borderId="0" xfId="0" applyNumberFormat="1" applyAlignment="1">
      <alignment horizontal="center"/>
    </xf>
    <xf numFmtId="9" fontId="18" fillId="0" borderId="0" xfId="0" applyNumberFormat="1" applyFont="1" applyFill="1" applyAlignment="1">
      <alignment horizontal="center" vertical="center" wrapText="1"/>
    </xf>
    <xf numFmtId="9" fontId="18" fillId="20" borderId="0" xfId="0" applyNumberFormat="1" applyFont="1" applyFill="1" applyAlignment="1">
      <alignment horizontal="center" vertical="center" wrapText="1"/>
    </xf>
    <xf numFmtId="0" fontId="0" fillId="20" borderId="0" xfId="0" applyFill="1"/>
    <xf numFmtId="0" fontId="5" fillId="0" borderId="14" xfId="2" applyFont="1" applyBorder="1"/>
    <xf numFmtId="10" fontId="0" fillId="0" borderId="0" xfId="0" applyNumberFormat="1"/>
    <xf numFmtId="0" fontId="17" fillId="24" borderId="15" xfId="0" applyFont="1" applyFill="1" applyBorder="1"/>
    <xf numFmtId="9" fontId="0" fillId="0" borderId="0" xfId="0" applyNumberFormat="1" applyAlignment="1">
      <alignment horizontal="center" vertical="center"/>
    </xf>
    <xf numFmtId="10" fontId="0" fillId="0" borderId="0" xfId="0" applyNumberFormat="1" applyAlignment="1">
      <alignment horizontal="center" vertical="center"/>
    </xf>
    <xf numFmtId="0" fontId="6" fillId="0" borderId="0" xfId="2" applyFill="1"/>
    <xf numFmtId="9" fontId="5" fillId="0" borderId="0" xfId="1" applyNumberFormat="1" applyFont="1" applyFill="1" applyAlignment="1">
      <alignment horizontal="center" vertical="center" wrapText="1"/>
    </xf>
    <xf numFmtId="0" fontId="17" fillId="24" borderId="15" xfId="0" applyFont="1" applyFill="1" applyBorder="1" applyAlignment="1">
      <alignment horizontal="center"/>
    </xf>
    <xf numFmtId="9" fontId="17" fillId="0" borderId="0" xfId="0" applyNumberFormat="1" applyFont="1" applyAlignment="1">
      <alignment horizontal="center"/>
    </xf>
    <xf numFmtId="9" fontId="0" fillId="20" borderId="0" xfId="0" applyNumberFormat="1" applyFill="1" applyAlignment="1">
      <alignment horizontal="center" vertical="center"/>
    </xf>
    <xf numFmtId="10" fontId="0" fillId="20" borderId="0" xfId="0" applyNumberFormat="1" applyFill="1" applyAlignment="1">
      <alignment horizontal="center" vertical="center"/>
    </xf>
    <xf numFmtId="0" fontId="0" fillId="25" borderId="0" xfId="0" applyFill="1"/>
    <xf numFmtId="10" fontId="0" fillId="25" borderId="0" xfId="0" applyNumberFormat="1" applyFill="1"/>
    <xf numFmtId="9" fontId="0" fillId="25" borderId="0" xfId="0" applyNumberFormat="1" applyFill="1"/>
    <xf numFmtId="0" fontId="21" fillId="26" borderId="0" xfId="0" applyFont="1" applyFill="1" applyAlignment="1">
      <alignment horizontal="center" vertical="center" wrapText="1"/>
    </xf>
    <xf numFmtId="0" fontId="16" fillId="0" borderId="0" xfId="0" applyFont="1" applyAlignment="1">
      <alignment vertical="center" wrapText="1"/>
    </xf>
    <xf numFmtId="9" fontId="5" fillId="0" borderId="0" xfId="0" applyNumberFormat="1" applyFont="1" applyFill="1" applyAlignment="1">
      <alignment vertical="center" wrapText="1"/>
    </xf>
    <xf numFmtId="9" fontId="0" fillId="0" borderId="0" xfId="0" applyNumberFormat="1" applyFill="1" applyAlignment="1">
      <alignment horizontal="center" vertical="center"/>
    </xf>
    <xf numFmtId="10" fontId="0" fillId="0" borderId="0" xfId="0" applyNumberFormat="1" applyFill="1" applyAlignment="1">
      <alignment horizontal="center" vertical="center"/>
    </xf>
    <xf numFmtId="0" fontId="0" fillId="0" borderId="0" xfId="0" applyFill="1"/>
    <xf numFmtId="41" fontId="10" fillId="0" borderId="5" xfId="1" applyFont="1" applyBorder="1" applyAlignment="1">
      <alignment horizontal="center" vertical="center" wrapText="1"/>
    </xf>
    <xf numFmtId="41" fontId="10" fillId="0" borderId="6" xfId="1" applyFont="1" applyBorder="1" applyAlignment="1">
      <alignment horizontal="center" vertical="center" wrapText="1"/>
    </xf>
    <xf numFmtId="41" fontId="10" fillId="0" borderId="7" xfId="1" applyFont="1" applyBorder="1" applyAlignment="1">
      <alignment horizontal="center" vertical="center" wrapText="1"/>
    </xf>
    <xf numFmtId="0" fontId="15" fillId="0" borderId="0" xfId="2" applyFont="1" applyAlignment="1">
      <alignment horizontal="center" vertical="center" wrapText="1"/>
    </xf>
    <xf numFmtId="0" fontId="15" fillId="0" borderId="14" xfId="2" applyFont="1" applyBorder="1" applyAlignment="1">
      <alignment horizontal="center" vertical="center"/>
    </xf>
    <xf numFmtId="0" fontId="3" fillId="3" borderId="9" xfId="2" applyFont="1" applyFill="1" applyBorder="1" applyAlignment="1">
      <alignment horizontal="left" vertical="center" wrapText="1" indent="1"/>
    </xf>
    <xf numFmtId="0" fontId="3" fillId="3" borderId="10" xfId="2" applyFont="1" applyFill="1" applyBorder="1" applyAlignment="1">
      <alignment horizontal="left" vertical="center" wrapText="1" indent="1"/>
    </xf>
    <xf numFmtId="0" fontId="3" fillId="3" borderId="11" xfId="2" applyFont="1" applyFill="1" applyBorder="1" applyAlignment="1">
      <alignment horizontal="left" vertical="center" wrapText="1" indent="1"/>
    </xf>
    <xf numFmtId="0" fontId="3" fillId="3" borderId="12" xfId="2" applyFont="1" applyFill="1" applyBorder="1" applyAlignment="1">
      <alignment horizontal="left" vertical="center" wrapText="1" indent="1"/>
    </xf>
    <xf numFmtId="0" fontId="3" fillId="3" borderId="13" xfId="2" applyFont="1" applyFill="1" applyBorder="1" applyAlignment="1">
      <alignment horizontal="left" vertical="center" wrapText="1" indent="1"/>
    </xf>
    <xf numFmtId="10" fontId="5" fillId="0" borderId="0" xfId="0" applyNumberFormat="1" applyFont="1" applyAlignment="1">
      <alignment vertical="center" wrapText="1"/>
    </xf>
    <xf numFmtId="0" fontId="18" fillId="0" borderId="0" xfId="0" applyFont="1" applyFill="1" applyAlignment="1">
      <alignment horizontal="center" vertical="center" wrapText="1"/>
    </xf>
  </cellXfs>
  <cellStyles count="4">
    <cellStyle name="Millares [0]" xfId="1" builtinId="6"/>
    <cellStyle name="Normal" xfId="0" builtinId="0"/>
    <cellStyle name="Normal 2" xfId="2" xr:uid="{00000000-0005-0000-0000-000002000000}"/>
    <cellStyle name="Porcentaje" xfId="3" builtinId="5"/>
  </cellStyles>
  <dxfs count="25">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
      <fill>
        <patternFill>
          <bgColor rgb="FFFF7C80"/>
        </patternFill>
      </fill>
    </dxf>
    <dxf>
      <fill>
        <patternFill>
          <bgColor rgb="FFFFCCCC"/>
        </patternFill>
      </fill>
    </dxf>
    <dxf>
      <fill>
        <patternFill>
          <bgColor rgb="FF00B050"/>
        </patternFill>
      </fill>
    </dxf>
    <dxf>
      <fill>
        <patternFill>
          <bgColor rgb="FF92D050"/>
        </patternFill>
      </fill>
    </dxf>
    <dxf>
      <fill>
        <patternFill>
          <bgColor theme="7" tint="0.59996337778862885"/>
        </patternFill>
      </fill>
    </dxf>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s>
  <tableStyles count="0" defaultTableStyle="TableStyleMedium2" defaultPivotStyle="PivotStyleLight16"/>
  <colors>
    <mruColors>
      <color rgb="FFFF99CC"/>
      <color rgb="FFFF7C80"/>
      <color rgb="FFFFCCCC"/>
      <color rgb="FFFF9999"/>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IC-Office-Work-Schedule-Template1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 Work Schedule"/>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persons/person.xml><?xml version="1.0" encoding="utf-8"?>
<personList xmlns="http://schemas.microsoft.com/office/spreadsheetml/2018/threadedcomments" xmlns:x="http://schemas.openxmlformats.org/spreadsheetml/2006/main">
  <person displayName="Julio Andres Gonzalez Godoy" id="{D6C0E7D4-700D-4690-A189-0F99567CEA78}" userId="S::Julio.Gonzalez@adres.gov.co::c25d4f4b-3583-4e81-b743-ac2fcbcaf4f2"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4035.73164421296" createdVersion="6" refreshedVersion="6" minRefreshableVersion="3" recordCount="54" xr:uid="{00000000-000A-0000-FFFF-FFFF00000000}">
  <cacheSource type="worksheet">
    <worksheetSource ref="A1:P55" sheet="OBL. CONTRATO "/>
  </cacheSource>
  <cacheFields count="16">
    <cacheField name="ORDEN" numFmtId="0">
      <sharedItems containsSemiMixedTypes="0" containsString="0" containsNumber="1" containsInteger="1" minValue="1" maxValue="60"/>
    </cacheField>
    <cacheField name="CLÁUSULA " numFmtId="0">
      <sharedItems/>
    </cacheField>
    <cacheField name="Núm." numFmtId="0">
      <sharedItems/>
    </cacheField>
    <cacheField name="OBL" numFmtId="0">
      <sharedItems containsSemiMixedTypes="0" containsString="0" containsNumber="1" containsInteger="1" minValue="1" maxValue="24"/>
    </cacheField>
    <cacheField name="Contenido OBL " numFmtId="0">
      <sharedItems longText="1"/>
    </cacheField>
    <cacheField name="Consolidación " numFmtId="0">
      <sharedItems/>
    </cacheField>
    <cacheField name="CUANTIFICABLE/ CUALITATIVO" numFmtId="0">
      <sharedItems/>
    </cacheField>
    <cacheField name="Forma de medición  o entregable " numFmtId="0">
      <sharedItems longText="1"/>
    </cacheField>
    <cacheField name="CRITERIO " numFmtId="0">
      <sharedItems containsMixedTypes="1" containsNumber="1" containsInteger="1" minValue="1" maxValue="1" longText="1"/>
    </cacheField>
    <cacheField name="MEDICIÓN " numFmtId="0">
      <sharedItems containsBlank="1" containsMixedTypes="1" containsNumber="1" containsInteger="1" minValue="1" maxValue="1"/>
    </cacheField>
    <cacheField name="OBSERVACIÓN " numFmtId="0">
      <sharedItems containsBlank="1" longText="1"/>
    </cacheField>
    <cacheField name="¿Debe revisarse nuevamente? " numFmtId="0">
      <sharedItems containsBlank="1"/>
    </cacheField>
    <cacheField name="Clasificación " numFmtId="0">
      <sharedItems count="3">
        <s v="TRANSVERSAL "/>
        <s v="N/A"/>
        <s v="MISIONAL "/>
      </sharedItems>
    </cacheField>
    <cacheField name="Subclasificación " numFmtId="0">
      <sharedItems count="7">
        <s v="TRANSVERSAL"/>
        <s v="N/A"/>
        <s v="MISIONAL DERIVADA O DE APOYO "/>
        <s v="MISIONAL  PRINCIPAL MEDIA"/>
        <s v="MISIONAL  PRINCIPAL BAJA"/>
        <s v="MISIONAL  PRINCIPAL ALTA"/>
        <s v="MISIONAL  PRINCIPAL" u="1"/>
      </sharedItems>
    </cacheField>
    <cacheField name="Puntaje General " numFmtId="9">
      <sharedItems/>
    </cacheField>
    <cacheField name="Puntaje Específico " numFmtId="10">
      <sharedItems containsMixedTypes="1" containsNumber="1" minValue="0" maxValue="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4">
  <r>
    <n v="1"/>
    <s v="CUARTA "/>
    <s v="4.1"/>
    <n v="1"/>
    <s v="Suscribir el acta de inicio dentro de los cinco (5) días siguientes a la celebración del contrato. Para la suscripción del acta de inicio el contratista deberá contar con: i) Aprobación de las garantías otorgadas por parte de la ADRES,_x000a_ii) Aprobación de las hojas de vida del equipo directivo con el que se ejecutará el contrato, iii) Evidenciar el trámite para la instalación y puesta en operación del canal dedicado de comunicaciones, iv) Demostrar que dispone de una sede de operaciones y entregar el plan de trabajo para la ejecución del contrato establecido en la obligación específica número 1 del numeral 4.2.3 del presente contrato."/>
    <s v="CUARTA. Núm.. 4.1 - OBG. 1, 19_x000a_CUARTA.34, (i), (ii) y (iii) _x000a_DÉCIMA PRIMERA _x000a_CLAUSULA DECIMA QUINTA"/>
    <s v="CUALITATIVO "/>
    <s v="Acta de inicio"/>
    <s v="Entregado "/>
    <n v="1"/>
    <s v="Acta de inicio suscrita el 23/06/2020, publicada en el SECOP II"/>
    <s v="NO "/>
    <x v="0"/>
    <x v="0"/>
    <s v="20%"/>
    <n v="8.0000000000000002E-3"/>
  </r>
  <r>
    <n v="2"/>
    <s v="CUARTA "/>
    <s v="4.1"/>
    <n v="2"/>
    <s v="Cumplir con el objeto del contrato de acuerdo con las condiciones jurídicas, técnicas y financieras del mismo y demás normas aplicables vigentes."/>
    <s v="Se consolida en la totalidad del contenido obligacional "/>
    <s v="VACÍO "/>
    <s v="N/A"/>
    <s v="N/A"/>
    <s v="N/A"/>
    <s v="se verifica en todas las obligaciones del contrato "/>
    <s v="SOLO SI SE REQUIERE "/>
    <x v="1"/>
    <x v="1"/>
    <s v="0%"/>
    <n v="0"/>
  </r>
  <r>
    <n v="3"/>
    <s v="CUARTA "/>
    <s v="4.1"/>
    <n v="3"/>
    <s v="Realizar las labores contratadas en forma independiente, bajo su propio riesgo y responsabilidad, con sujeción a la normativa vigente y las especificaciones técnicas definidas por la ADRES, sin que ello implique exclusividad, salvo en los eventos en que otras actividades similares o relacionadas con el objeto del contrato impliquen conflictos de interés."/>
    <s v="Independencia "/>
    <s v="VACÍO "/>
    <s v="N/A"/>
    <s v="N/A"/>
    <s v="N/A"/>
    <s v="Mientras no surjan alertas, se presume el cumplimiento. "/>
    <s v="SOLO SI SE REQUIERE "/>
    <x v="1"/>
    <x v="1"/>
    <s v="0%"/>
    <n v="0"/>
  </r>
  <r>
    <n v="4"/>
    <s v="CUARTA "/>
    <s v="4.1"/>
    <n v="4"/>
    <s v="Contar con el personal suficiente que le permita cumplir con el objeto contractual en condiciones de calidad y oportunidad."/>
    <s v="CUARTA. Núm.. 4.2.2 - OBEA. 4_x000a_CUARTA. Núm.. 4.1 - OBG. 4"/>
    <s v="CUALITATIVO "/>
    <s v="Certificación del número de número y la cualificación de personas contratadas por el contratista para el desarrollo de cada subproceso, en el marco de las tres líneas de acción definidas con la ADRES. "/>
    <s v="Cumple/No Cumple "/>
    <n v="1"/>
    <m/>
    <s v="SI "/>
    <x v="0"/>
    <x v="0"/>
    <s v="20%"/>
    <n v="8.0000000000000002E-3"/>
  </r>
  <r>
    <n v="5"/>
    <s v="CUARTA "/>
    <s v="4.1"/>
    <n v="5"/>
    <s v="Cumplir con las disposiciones sobre contratación de personal colombiano y extranjero que efectúe en el marco de la ejecución del contrato y pagar por su cuenta todos los honorarios, salarios y prestaciones de Ley, de ser el caso, y/o realizar de forma oportuna los pagos o desembolsos dispuestos a favor de su personal en la forma y condiciones convenidas."/>
    <s v="CUARTA. Núm.. 4.1 - OBG. 5 y 6_x000a_NOVENA. Núm.. 9.4, Lit. e) _x000a_CLAUSULA DECIMA QUINTA"/>
    <s v="CUANTITATIVO "/>
    <s v="((Cantidad de certificaciones de pago de salarios, honorarios y prestaciones de ley/8)*(Cantidad de certificaciones de pago de salarios, honorarios y prestaciones de ley en oportunidad/8))"/>
    <n v="1"/>
    <n v="1"/>
    <s v="El 8 obedece a la cantidad de informes a presentar durante la ejecuciòn del contrato. Para el periodo a evaluar este indicador corresponderá a 1"/>
    <m/>
    <x v="0"/>
    <x v="0"/>
    <s v="20%"/>
    <n v="8.0000000000000002E-3"/>
  </r>
  <r>
    <n v="6"/>
    <s v="CUARTA "/>
    <s v="4.1"/>
    <n v="6"/>
    <s v="Realizar y/o verificar de forma cumplida el pago de aportes al Sistema de Seguridad Social Integral y parafiscales de todo el personal que sea vinculado para la ejecución del contrato."/>
    <s v="CUARTA. Núm.. 4.1 - OBG. 5 y 6_x000a_NOVENA. Núm.. 9.4, Lit. e) _x000a_CLAUSULA DECIMA QUINTA"/>
    <s v="VACÍO "/>
    <s v="N/A"/>
    <s v="N/A"/>
    <s v="N/A"/>
    <s v="Se verifica en la obligación 4.1.5"/>
    <m/>
    <x v="1"/>
    <x v="1"/>
    <s v="0%"/>
    <n v="0"/>
  </r>
  <r>
    <n v="7"/>
    <s v="CUARTA "/>
    <s v="4.1"/>
    <n v="7"/>
    <s v="Responder por cualquier tipo de reclamación, judicial o extrajudicial, que instaure, impulse o en la que coadyuve el personal o subcontratistas contra la ADRES, por causa o con ocasión del contrato."/>
    <s v="Responsabilidad "/>
    <s v="VACÍO "/>
    <s v="N/A"/>
    <s v="N/A"/>
    <s v="N/A"/>
    <s v="Se activa cuando se requiera "/>
    <s v="SOLO SI SE REQUIERE "/>
    <x v="1"/>
    <x v="1"/>
    <s v="0%"/>
    <n v="0"/>
  </r>
  <r>
    <n v="8"/>
    <s v="CUARTA "/>
    <s v="4.1"/>
    <n v="8"/>
    <s v="Presentar para cada uno de los pagos informe correspondiente al avance del contrato, concreto y preciso, anexando el pago de aportes al Sistema de Seguridad Social Integral y parafiscales del período correspondiente."/>
    <s v="CUARTA. Núm.. 4.1 - OBG. 8_x000a_CUARTA. Núm.. 4.2.3 - OBE. 19"/>
    <s v="VACÍO "/>
    <s v="N/A"/>
    <s v="N/A"/>
    <s v="N/A"/>
    <s v="Se evalúa en la obligación específica 19"/>
    <s v="NO "/>
    <x v="1"/>
    <x v="1"/>
    <s v="0%"/>
    <n v="0"/>
  </r>
  <r>
    <n v="9"/>
    <s v="CUARTA "/>
    <s v="4.1"/>
    <n v="9"/>
    <s v="Guardar la debida reserva, cuidado y custodia de la información y/o de los soportes a los que se tenga acceso y/o le sean suministrados con ocasión del contrato y utilizarla exclusivamente para los fines de este."/>
    <s v="CUARTA. Núm.. 4.1 - OBE. 9"/>
    <s v="CUALITATIVO "/>
    <s v="Documento mediante el cual manifieste conocer, adoptar e implementar las políticas de seguridad y privacidad de la información de la ADRES"/>
    <s v="Cumple/No Cumple "/>
    <n v="1"/>
    <s v="https://www.adres.gov.co/Portals/0/manuales/2020/Pol%C3%ADticas%20de%20Seguridad/[FINAL]%20PGSPI%20V2.0.pdf?ver=2020-05-27-144455-580   https://www.adres.gov.co/Portals/0/manuales/2020/Pol%C3%ADticas%20de%20Seguridad/[FINAL]%20Man%20PESPI%20V2.0.pdf?ver=2020-05-27-144455-607"/>
    <s v="SOLO SI SE REQUIERE "/>
    <x v="0"/>
    <x v="0"/>
    <s v="20%"/>
    <n v="8.0000000000000002E-3"/>
  </r>
  <r>
    <n v="10"/>
    <s v="CUARTA "/>
    <s v="4.1"/>
    <n v="10"/>
    <s v="Suscribir, junto con el acta de inicio, el documento Compromiso de Confidencialidad y Reserva de manejo de la Información que suministre la ADRES."/>
    <s v="CUARTA. Núm.. 4.1 - OBG. 10 y 11"/>
    <s v="CUALITATIVO "/>
    <s v="Documento de confidencialidad suscrito "/>
    <s v="Cumple/No Cumple "/>
    <n v="1"/>
    <s v="El entregable se suscribió y entregó junto con el acta de inicio del 23 de junio de 2020"/>
    <s v="NO "/>
    <x v="0"/>
    <x v="0"/>
    <s v="20%"/>
    <n v="8.0000000000000002E-3"/>
  </r>
  <r>
    <n v="11"/>
    <s v="CUARTA "/>
    <s v="4.1"/>
    <n v="11"/>
    <s v="No revelar, publicar o dar a conocer, total o parcialmente información, a ninguna persona aparte de sus empleados, contratistas, consultores o afiliados que específicamente necesiten conocerla para poder desarrollar el objeto contractual, por lo que se compromete a: (i) Utilizar dicha información de forma reservada. (ii). Impedir la copia o revelación de esa información a terceros, salvo que gocen de aprobación escrita de la ADRES, y únicamente en términos de tal aprobación. (iii) No utilizar la información o fragmentos de esta para fines distintos de la ejecución de este contrato. Dar uso distinto a la información establecida en el contrato y en el presente estudio previo, así como la revelación de la información confidencial, dará lugar a tomar las respectivas medidas legales."/>
    <s v="CUARTA. Núm.. 4.1 - OBG. 11_x000a_CUARTA. Núm.. 4.2.3 - OBE. 15, Lit. d)_x000a_DÉCIMA OCTAVA"/>
    <s v="VACÍO "/>
    <s v="N/A"/>
    <s v="N/A"/>
    <s v="N/A"/>
    <s v="Se evalúa en otras obligaciones "/>
    <s v="NO "/>
    <x v="1"/>
    <x v="1"/>
    <s v="0%"/>
    <n v="0"/>
  </r>
  <r>
    <n v="12"/>
    <s v="CUARTA "/>
    <s v="4.1"/>
    <n v="12"/>
    <s v="Elaborar el mapa de riesgos y tratamiento del riesgo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omún acuerdo el esquema de medición que permita el monitoreo continuo, el cual hará parte del informe mensual de gestión."/>
    <s v="CUARTA. Núm.. 4.1 - OBG. 12"/>
    <s v="CUANTITATIVO "/>
    <s v="((Presentar el mapa de riesgos asociados a la fuga de información confidencial y oficial y su tratamiento *20%) + ((Evidencia mensual del monitoreo continúo realizado por la Dirección de Control Interno del contratista/6)*80%)"/>
    <s v="Resultado del indicador según metodología "/>
    <n v="1"/>
    <s v="Sin excepción, durante la ejecución del contrato, la matriz de riesgos asociados a la fuga de información confidencial y oficial, debe permitir el monitoreo continuo, cuyos resultados deberán hacer parte del informe mensual de gestión._x000a__x000a_El número 6 que se presenta en el denominador obedece a la cantidad de informes mensuales de ejecución. Por lo tanto para la medición de un solo periodo, este se sustituye por el número 1"/>
    <s v="SI "/>
    <x v="0"/>
    <x v="0"/>
    <s v="20%"/>
    <n v="8.0000000000000002E-3"/>
  </r>
  <r>
    <n v="13"/>
    <s v="CUARTA "/>
    <s v="4.1"/>
    <n v="13"/>
    <s v="Indemnizar y/o asumir todo daño que se cause a terceros, a bienes propios o de terceros, o al personal contratado para la ejecución del contrato, por causa o con ocasión del desarrollo de este."/>
    <s v="Responsabilidad "/>
    <s v="VACÍO "/>
    <s v="N/A"/>
    <s v="N/A"/>
    <s v="N/A"/>
    <s v="Se activa cuando se requiera "/>
    <s v="SOLO SI SE REQUIERE "/>
    <x v="1"/>
    <x v="1"/>
    <s v="0%"/>
    <n v="0"/>
  </r>
  <r>
    <n v="14"/>
    <s v="CUARTA "/>
    <s v="4.1"/>
    <n v="14"/>
    <s v="Obrar con lealtad y buena fe durante la ejecución del contrato, evitando dilaciones injustificadas."/>
    <s v="Buena fe "/>
    <s v="VACÍO "/>
    <s v="N/A"/>
    <s v="N/A"/>
    <s v="N/A"/>
    <s v="Se presume la buena fe"/>
    <s v="NO "/>
    <x v="1"/>
    <x v="1"/>
    <s v="0%"/>
    <n v="0"/>
  </r>
  <r>
    <n v="15"/>
    <s v="CUARTA "/>
    <s v="4.1"/>
    <n v="15"/>
    <s v="Reportar cualquier novedad o anomalía que se presente dentro de la ejecución del contrato a quien efectúe la supervisión y/o interventoría de este."/>
    <s v="Responsabilidad "/>
    <s v="CUALITATIVO "/>
    <s v="Certificación suscrita por el Gerente General del proyecto, en la que consten las anomalías presentadas para el periodo de reporte y su informe al supervisor.  "/>
    <s v="Cumple/No Cumple "/>
    <n v="1"/>
    <s v="Se activa cuando se requiera "/>
    <s v="SI "/>
    <x v="0"/>
    <x v="0"/>
    <s v="20%"/>
    <n v="8.0000000000000002E-3"/>
  </r>
  <r>
    <n v="16"/>
    <s v="CUARTA "/>
    <s v="4.1"/>
    <n v="16"/>
    <s v="Suministrar a la supervisión o interventoría del contrato la información que requiera para el ejercicio de su labor."/>
    <s v="CUARTA. Núm.. 4.1 - OBG. 16"/>
    <s v="CUANTITATIVO "/>
    <s v="Número de información entregada / número de información requerida "/>
    <n v="1"/>
    <m/>
    <m/>
    <m/>
    <x v="0"/>
    <x v="0"/>
    <s v="20%"/>
    <n v="8.0000000000000002E-3"/>
  </r>
  <r>
    <n v="17"/>
    <s v="CUARTA "/>
    <s v="4.1"/>
    <n v="17"/>
    <s v="Aceptar y comprometerse a conocer los lineamientos establecidos por la ADRES en materia de procesos y procedimientos relacionados con el Sistema Integrado de Gestión Institucional – SIGI. Consecuencia de lo anterior, no podrá oponer en ningún caso el desconocimiento de algún proceso y/o procedimiento. El contratista se obliga a consultar cada uno de los procesos y/o procedimientos, en especial los referentes al proceso en el cual se va a ejecutar el objeto del contrato."/>
    <s v="CUARTA. Núm.. 4.1 - OBG. 17"/>
    <s v="CUALITATIVO "/>
    <s v="Certificación emitida por la Gerente del Proyecto, en la que se acredite el compromiso relacionado con los lineamientos en materia de procesos y procedimientos del Sistema Integrado de Gestión Institucional – SIGI"/>
    <s v="Certificación  procesos y procedimientos del Sistema Integrado de Gestión Institucional – SIGI"/>
    <n v="1"/>
    <m/>
    <m/>
    <x v="0"/>
    <x v="0"/>
    <s v="20%"/>
    <n v="8.0000000000000002E-3"/>
  </r>
  <r>
    <n v="18"/>
    <s v="CUARTA "/>
    <s v="4.1"/>
    <n v="18"/>
    <s v="Aceptar y comprometerse a dar pleno cumplimiento con las políticas de seguridad de la información y los lineamientos dados por la ADRES relacionados con el Sistema de Gestión de Seguridad de la Información y las políticas emanadas por el Ministerio de las Tecnologías de la Información y las Comunicaciones,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
    <s v="CUARTA. Núm.. 4.1 - OBG. 18"/>
    <s v="CUALITATIVO "/>
    <s v="Certificación del Director de Tecnología del contratista donde Acepta y se compromete a dar pleno cumplimiento con las políticas de seguridad de la información "/>
    <s v="Cumple"/>
    <n v="1"/>
    <m/>
    <m/>
    <x v="0"/>
    <x v="0"/>
    <s v="20%"/>
    <n v="8.0000000000000002E-3"/>
  </r>
  <r>
    <n v="19"/>
    <s v="CUARTA "/>
    <s v="4.1"/>
    <n v="19"/>
    <s v="Constituir la garantía a favor de la ADRES en los términos establecidos en este documento y mantenerla vigente durante el periodo de cada amparo, por los valores y con los amparos previstos en el mismo. Se obliga a presentarla dentro de los tres (3) días hábiles siguientes a la firma de contrato."/>
    <s v="CUARTA.  Núm.. 4.1 - OBG. 19 CUARTA.34 (ii_x000a_DÉCIMA PRIMERA "/>
    <s v="CUALITATIVO "/>
    <s v="Poliza_10_NB-100131549_0- de Mundial de Seguros "/>
    <s v="Cumple/No Cumple "/>
    <n v="1"/>
    <s v="Garantía aprobada por el grupo interno de gestión contractual de la ADRES, el 17 de junio de 2020 y se encuentra publicada en el SECOP II "/>
    <s v="SOLO SI SE REQUIERE "/>
    <x v="0"/>
    <x v="0"/>
    <s v="20%"/>
    <n v="8.0000000000000002E-3"/>
  </r>
  <r>
    <n v="20"/>
    <s v="CUARTA "/>
    <s v="4.1"/>
    <n v="20"/>
    <s v="Aplicar las buenas prácticas ambientales,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
    <s v="CUARTA. Núm.. 4.1 - OBG. 20_x000a_TRIGÉSIMA PRIMERA"/>
    <s v="CUALITATIVO "/>
    <s v="Certificación suscrita por el Representante Legal en la que se acredite el cumplimiento de las buenas prácticas ambientales / herramientas de análisis costo-beneficio del Ministerio de Ambiente y Desarrollo Sostenible para insumos de oficina, servicios generales y equipos eléctricos"/>
    <s v="Cumple/No Cumple "/>
    <n v="1"/>
    <s v="Es necesario establecer la periodicidad de entrega de las verificaciones durante la ejecución del contrato"/>
    <s v="SI "/>
    <x v="0"/>
    <x v="0"/>
    <s v="20%"/>
    <n v="8.0000000000000002E-3"/>
  </r>
  <r>
    <n v="21"/>
    <s v="CUARTA "/>
    <s v="4.1"/>
    <n v="21"/>
    <s v="Responder ante las autoridades competentes por los actos u omisiones que ejecute en desarrollo de contrato, cuando con ellos cause perjuicio a la administración o a terceros en los términos del artículo 52 de la Ley 80 de 1993."/>
    <s v="Responsabilidad "/>
    <s v="VACÍO "/>
    <s v="N/A"/>
    <s v="N/A"/>
    <s v="N/A"/>
    <s v="Se activa cuando se requiera "/>
    <s v="SOLO SI SE REQUIERE "/>
    <x v="1"/>
    <x v="1"/>
    <s v="0%"/>
    <n v="0"/>
  </r>
  <r>
    <n v="22"/>
    <s v="CUARTA "/>
    <s v="4.1"/>
    <n v="22"/>
    <s v="Gestionar todas las comunicaciones por intermedio del supervisor y/o interventor del contrato y manifestar por escrito que conoce que, en todo caso, quien tiene la facultad para decidir cualquier cambio sobre las estipulaciones contenidas en este documento, SECOP I – II y demás documentos físicos y/o electrónicos es el Ordenador del Gasto en materia contractual de la ADRES."/>
    <s v="CUARTA. Núm.. 4.1 - OBG. 22"/>
    <s v="CUANTITATIVO "/>
    <s v="(((Número de comunicaciones gestionadas y/o reportadas al grupo supervisor / número de comunicaciones gestionadas)*50%) + (Documento mediante el cual se comprometa a gestionar todas las comunicaciones por intermedio del supervisor y  manifieste por escrito que conoce y acepta que el Ordenador del Gasto es el único facultado para decidir cualquier cambio sobre las estipulaciones contenidas en este documento, SECOP I – II y demás documentos físicos y/o electrónicos)*50%)"/>
    <s v="Resultado del indicador según metodología "/>
    <n v="1"/>
    <s v="Se entiende por gestionar, reportar al grupo supervisor todas las comunicaciones que se generan._x000a__x000a_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
    <s v="SOLO SI SE REQUIERE "/>
    <x v="0"/>
    <x v="0"/>
    <s v="20%"/>
    <n v="8.0000000000000002E-3"/>
  </r>
  <r>
    <n v="23"/>
    <s v="CUARTA "/>
    <s v="4.1"/>
    <n v="23"/>
    <s v="Participar en las reuniones en las que sea requerida su asistencia ya sea por parte de la ADRES o el supervisor y/o interventor, evidenciando la reunión realizada mediante el levantamiento de una ayuda de memoria por parte del contratista y que deberá estar acompañado del listado de asistencia de la reunión."/>
    <s v="CUARTA. Núm.. 4.1 - OBG. 23_x000a_CUARTA. Núm.. 4.2.2 - OBEA. 2"/>
    <s v="CUANTITATIVO "/>
    <s v="Cantidad de reuniones a las que asiste y presenta ayuda de memoria/ número de reuniones a las que fue convocado"/>
    <s v="Resultado del indicador según metodología "/>
    <n v="1"/>
    <s v="En el informe de gestión el contratista deberá listar las reuniones a las que se asistió en el mes reportado, indicando asunto, fecha y hora, y aportar ayudas de memoria. "/>
    <s v="SI "/>
    <x v="0"/>
    <x v="0"/>
    <s v="20%"/>
    <n v="8.0000000000000002E-3"/>
  </r>
  <r>
    <n v="24"/>
    <s v="CUARTA "/>
    <s v="4.1"/>
    <n v="24"/>
    <s v="Las demás que estén directamente relacionadas con el objeto u obligaciones del contrato."/>
    <s v="Se consolida en la totalidad del contenido obligacional "/>
    <s v="VACÍO "/>
    <s v="N/A"/>
    <s v="N/A"/>
    <s v="N/A"/>
    <s v="se verifica en otras obligaciones "/>
    <s v="NO "/>
    <x v="1"/>
    <x v="1"/>
    <s v="0%"/>
    <n v="0"/>
  </r>
  <r>
    <n v="25"/>
    <s v="CUARTA "/>
    <s v="4.2.2"/>
    <n v="1"/>
    <s v="Elaborar y presentar a la ADRES un protocolo de intercambio de información que de manera detallada describa los términos, condiciones, formatos, medios y procedimientos para garantizar una fluida, oportuna y correcta comunicación entre las partes."/>
    <s v="CUARTA. Núm.. 4.2.2 - OBEA. 1"/>
    <s v="CUALITATIVO "/>
    <s v="Registro de la evidencia que se cuenta con un protocolo de intercambio de información que de manera detallada describa los términos, condiciones, formatos, medios y procedimientos para garantizar una fluida, oportuna y correcta comunicación entre las partes"/>
    <s v="Protocolo de intercambio de información "/>
    <n v="1"/>
    <s v="Sin excepción, durante la ejecución del contrato, se debe tener en cuenta la implementación del protocolo de intercambio de información."/>
    <s v="SI "/>
    <x v="0"/>
    <x v="0"/>
    <s v="20%"/>
    <n v="8.0000000000000002E-3"/>
  </r>
  <r>
    <n v="26"/>
    <s v="CUARTA "/>
    <s v="4.2.2"/>
    <n v="2"/>
    <s v="Asistir a los talleres y reuniones que se programen por parte de la ADRES para lograr la parametrización, estandarización y adaptación de la infraestructura operativa y tecnológica."/>
    <s v="CUARTA. Núm.. 4.1 - OBG. 23_x000a_CUARTA. Núm.. 4.2.2 - OBEA. 2"/>
    <s v="CUANTITATIVO "/>
    <s v="Número de talleres a los que se asistió / Número de talleres a los que se convocó"/>
    <s v="Resultado del indicador según metodología "/>
    <n v="1"/>
    <m/>
    <m/>
    <x v="0"/>
    <x v="0"/>
    <s v="20%"/>
    <n v="8.0000000000000002E-3"/>
  </r>
  <r>
    <n v="27"/>
    <s v="CUARTA "/>
    <s v="4.2.2"/>
    <n v="3"/>
    <s v="Concluir las adaptaciones y mejoras en su infraestructura operativa y tecnológica para garantizar el inicio de la operación."/>
    <s v="CUARTA. Núm.. 4.2.2 - OBEA. 3"/>
    <s v="CUALITATIVO "/>
    <s v="Evidencias de las funcionalidades presentadas en la visita del 07 de julio de 2020"/>
    <s v="Cumple "/>
    <n v="1"/>
    <s v="Esta obligación se verifica en etapa de alistamiento "/>
    <s v="NO "/>
    <x v="2"/>
    <x v="2"/>
    <s v="80%"/>
    <n v="3.3333333333333333E-2"/>
  </r>
  <r>
    <n v="28"/>
    <s v="CUARTA "/>
    <s v="4.2.2"/>
    <n v="4"/>
    <s v="Vincular el personal directivo, profesionales transversales y auditores para la ejecución del contrato."/>
    <s v="CUARTA. Núm.. 4.2.2 - OBEA. 4_x000a_CUARTA. Núm.. 4.1 - OBG. 4"/>
    <s v="VACÍO "/>
    <s v="N/A"/>
    <s v="N/A"/>
    <s v="N/A"/>
    <s v="se verifica en otras obligaciones - es el último a verificar en la aplicación de la metodología "/>
    <s v="NO "/>
    <x v="1"/>
    <x v="1"/>
    <s v="0%"/>
    <n v="0"/>
  </r>
  <r>
    <n v="29"/>
    <s v="CUARTA "/>
    <s v="4.2.2"/>
    <n v="5"/>
    <s v="Efectuar las revisiones y verificaciones de los servicios y tecnologías no financiados con cargo a la UPC de acuerdo con el cronograma establecido por la ADRES y acreditar los estándares de calidad establecidos."/>
    <s v="CUARTA. Núm.. 4.2.2 - OBEA. 5"/>
    <s v="CUANTITATIVO "/>
    <s v="Total de paquetes entregados que superaron la etapa de revisión de calidad / Total de paquetes que se debían entregar"/>
    <s v="Resultado del indicador según metodología "/>
    <n v="1"/>
    <s v="Aplica únicamente a la etapa de alistamiento_x000a_Entiéndase paquetes entregados con resultado en condiciones de  oportunidad y calidad aquellos a los que no se le aplicaron Acuerdos de Niveles de Servicios"/>
    <s v="SI "/>
    <x v="2"/>
    <x v="3"/>
    <s v="80%"/>
    <n v="0.1"/>
  </r>
  <r>
    <n v="30"/>
    <s v="CUARTA "/>
    <s v="4.2.2"/>
    <n v="6"/>
    <s v="Adelantar las demás actividades que la ADRES le solicite para efectos de revisar y verificar los servicios y tecnologías en salud que se le asignen y cumplir con los estándares de calidad establecidos."/>
    <s v="CUARTA. Núm.. 4.2.2 - OBEA. 6"/>
    <s v="VACÍO "/>
    <s v="N/A"/>
    <s v="N/A"/>
    <s v="N/A"/>
    <s v="se verifica en otras obligaciones - es el último a verificar en la aplicación de la metodología "/>
    <s v="NO "/>
    <x v="1"/>
    <x v="1"/>
    <s v="0%"/>
    <n v="0"/>
  </r>
  <r>
    <n v="31"/>
    <s v="CUARTA "/>
    <s v="4.2.3"/>
    <n v="1"/>
    <s v="Presentar para la suscripción del acta de inicio el plan de trabajo para la ejecución del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supervisor y/o interventor, durante la ejecución del contrato, podrá solicitar al Contratista la realización de adiciones, modificaciones y/o ajustes a su contenido, los cuales serán de obligatorio cumplimiento._x000a__x000a_El contratista asegurará la actualización oportuna del plan de trabajo y lo mantendrá a disposición del supervisor y/o interventor para la respectiva verificación y control."/>
    <s v="CUARTA. Núm.. 4.2.3 - OBE. 1"/>
    <s v="CUALITATIVO "/>
    <s v="Presentación del Plan de Trabajo General "/>
    <s v="Cumple"/>
    <n v="1"/>
    <m/>
    <s v="SOLO SI SE REQUIERE "/>
    <x v="0"/>
    <x v="0"/>
    <s v="20%"/>
    <n v="8.0000000000000002E-3"/>
  </r>
  <r>
    <n v="32"/>
    <s v="CUARTA "/>
    <s v="4.2.3"/>
    <n v="2"/>
    <s v="Transcribir o capturar los datos que le indique la ADRES de los soportes entregados por las entidades recobrantes, contrastarlos contra la información registrada en los medios magnéticos entregados por las entidades recobrantes, generar un reporte con la información transcrita o capturada consistente y certificar los resultados de estas actividades."/>
    <s v="CUARTA. Núm.. 4.2.3 - OBE. 2 y 17"/>
    <s v="CUANTITATIVO "/>
    <s v="(Ítems con la completitud de datos capturados / ítems sobre los cuales se solicitó la captura de datos)*Factor de verificación de revisión de calidad"/>
    <s v="Resultado del indicador según metodología "/>
    <n v="1"/>
    <s v="De forma aleatoria se extraerán 100 ítems sobre los cuales se validará la calidad de la consistencia de los datos capturados. Cada ítem que cumpla con la calidad de captura de datos tendrá como resultado un 1% del factor de calidad._x000a__x000a_La captura de datos de cada paquete deberá realizarse al momento en que se entregue el resultado del cierre del respectivo paquete. "/>
    <s v="SI "/>
    <x v="2"/>
    <x v="2"/>
    <s v="80%"/>
    <n v="3.3333333333333333E-2"/>
  </r>
  <r>
    <n v="33"/>
    <s v="CUARTA "/>
    <s v="4.2.3"/>
    <n v="3"/>
    <s v="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
    <s v="CUARTA. Núm.. 4.2.3 - OBE. 3 y 4"/>
    <s v="CUANTITATIVO "/>
    <s v="1-(Número de observaciones conciliadas y aceptadas por Data Tools / Número de observaciones realizadas por la ADRES en el/los respectivo(s) precierre-sistemas)_x000a__x000a_1-(Número de comunicaciones gestionadas por Data Tools con los agentes / Número de solicitudes realizadas por la ADRES  respecto a los agentes)"/>
    <s v="Resultado del indicador según metodología "/>
    <n v="1"/>
    <s v="El indicador debe revisarse al final del cada mes"/>
    <s v="SI "/>
    <x v="2"/>
    <x v="4"/>
    <s v="80%"/>
    <e v="#N/A"/>
  </r>
  <r>
    <n v="34"/>
    <s v="CUARTA "/>
    <s v="4.2.3"/>
    <n v="4"/>
    <s v="Realizar el proceso de revisión y verificación de los servicios y tecnologías en salud no financiadas con la UPC que le sean entregadas por la ADRES de manera integral, garantizando consistencia, unicidad y coherencia en la aplicación de los criterios de auditoría, en las glosas y validaciones descritas en el Manual Operativo y de Auditoría."/>
    <s v="CUARTA. Núm.. 4.2.3 - OBE. 3, 4, 5 y 10"/>
    <s v="CUANTITATIVO "/>
    <s v="Total de paquetes entregados en condiciones de oportunidad y calidad, según instrucción de la ADRES / Total de paquetes que se debían entregar según instrucción"/>
    <s v="Resultado del indicador según metodología "/>
    <n v="1"/>
    <s v="Entiéndase paquetes entregados con resultado en condiciones de  oportunidad y calidad aquellos a los que no se le aplicaron Acuerdos de Niveles de Servicios"/>
    <s v="SI "/>
    <x v="2"/>
    <x v="5"/>
    <s v="80%"/>
    <e v="#N/A"/>
  </r>
  <r>
    <n v="35"/>
    <s v="CUARTA "/>
    <s v="4.2.3"/>
    <n v="5"/>
    <s v="Cumplir con los términos establecidos en los cronogramas que determine la ADRES para la revisión y verificación de los requisitos que deben cumplir los servicios y tecnologías en salud no financiadas con la UPC que le sean entregados por la Entidad. La inobservancia de los términos establecidos activará la aplicación del Acuerdo de Nivel de Servicios."/>
    <s v="CUARTA. Núm.. 4.2.3 - OBE. 3, 4, 5 y 10"/>
    <s v="VACÍO "/>
    <s v="N/A"/>
    <s v="N/A"/>
    <s v="N/A"/>
    <s v="Se verifica en la obligación 4.2.3.4"/>
    <s v="NO "/>
    <x v="1"/>
    <x v="1"/>
    <s v="0%"/>
    <n v="0"/>
  </r>
  <r>
    <n v="36"/>
    <s v="CUARTA "/>
    <s v="4.2.3"/>
    <n v="6"/>
    <s v="Certificar, conforme lo solicite la ADRES, los resultados del proceso de revisión y verificación efectuada a los servicios y tecnologías en salud no financiadas con la UPC que le sean entregados."/>
    <s v="CUARTA. Núm.. 4.2.2 - OBEA. 6 _x000a_CUARTA. Núm.. 4.2.3 - OBE. 6 y 11"/>
    <s v="VACÍO "/>
    <s v="N/A"/>
    <s v="N/A"/>
    <s v="N/A"/>
    <s v="Se mide en la obligación 4.2.3.11"/>
    <s v="SI "/>
    <x v="1"/>
    <x v="1"/>
    <s v="0%"/>
    <n v="0"/>
  </r>
  <r>
    <n v="37"/>
    <s v="CUARTA "/>
    <s v="4.2.3"/>
    <n v="7"/>
    <s v="Suministrar la información o apoyo requerido por la ADRES para la atención de acciones judiciales o requerimientos formulados por los organismos de control y otros actores del sistema de salud."/>
    <s v="CUARTA. Núm.. 4.2.3 - OBE. 7"/>
    <s v="CUANTITATIVO "/>
    <s v="Número de requerimientos atendidos conforme a las solicitudes realizadas por la ADRES, los organismos de control y otros actores del sistema de salud / Número de requerimientos efectuados"/>
    <s v="Resultado del indicador según metodología "/>
    <n v="1"/>
    <m/>
    <s v="SI "/>
    <x v="0"/>
    <x v="0"/>
    <s v="20%"/>
    <n v="8.0000000000000002E-3"/>
  </r>
  <r>
    <n v="38"/>
    <s v="CUARTA "/>
    <s v="4.2.3"/>
    <n v="8"/>
    <s v="Informar de acuerdo con las instrucciones impartidas por la ADRES los resultados del proceso de revisión y verificación a las entidades recobrantes y revisar la retroalimentación que para el efecto estas realicen. El contratista deberá diseñar un tablero de control mediante el cual realice seguimiento al cumplimiento de los cronogramas de trabajo establecidos por la ADRES y que permita evidenciar el progreso diario y semanal de la ejecución de las labores contratadas."/>
    <s v="CUARTA. Núm.. 4.2.3 - OBE. 8"/>
    <s v="CUANTITATIVO "/>
    <s v="((Número de paquetes sobre los que el contratista informó los resultados de la auditoría a las entidades recobrantes / número de paquetes gestionados) * 40%) + ((Número de paquetes con reporte semanal generado por el tablero de control de acuerdo con el PDT del paquete generado por el contratista / Número de paquetes en trámite) * 60%)"/>
    <s v="Resultado del indicador según metodología "/>
    <n v="1"/>
    <m/>
    <s v="SI "/>
    <x v="2"/>
    <x v="2"/>
    <s v="80%"/>
    <n v="3.3333333333333333E-2"/>
  </r>
  <r>
    <n v="39"/>
    <s v="CUARTA "/>
    <s v="4.2.3"/>
    <n v="9"/>
    <s v="Someter ante el supervisor o interventor o a quien defina la ADRES, los resultados de la revisión y verificación efectuada a los servicios y tecnologías en salud no financiadas con la UPC, para efectos de desarrollar el proceso de calidad."/>
    <s v="CUARTA. Núm.. 4.2.3 - OBE. 9_x000a_CUARTA. Núm.. 4.2.3 - OBE. 18"/>
    <s v="CUANTITATIVO "/>
    <s v="Número de paquetes presentados al grupo de validación de resultados de auditoría de la ADRES / Número paquetes que deben ser presentados  de acuerdo con las instrucciones de la ADRES"/>
    <s v="Resultado del indicador según metodología "/>
    <n v="1"/>
    <m/>
    <s v="SI "/>
    <x v="2"/>
    <x v="3"/>
    <s v="80%"/>
    <n v="0.1"/>
  </r>
  <r>
    <n v="40"/>
    <s v="CUARTA "/>
    <s v="4.2.3"/>
    <n v="10"/>
    <s v="Efectuar las verificaciones, revisiones y ajustes a que haya lugar conforme a los resultados del proceso de calidad que adelante el supervisor o interventor o quien defina la ADRES. En el evento de no superar el proceso de calidad, deberá realizar, cuantas veces sea necesario, las revisiones y verificaciones a que haya lugar a la totalidad de los servicios y tecnologías hasta tanto se cuente con un resultado favorable o se aplique lo previsto en la Nota No. 2 del acápite denominado “Acuerdo de Nivel de Servicios” previsto en el presente contrato."/>
    <s v="CUARTA. Núm.. 4.2.3 - OBE. 5 y 10"/>
    <s v="CUANTITATIVO "/>
    <s v="1-(Número de observaciones conciliadas y aceptadas por Data Tools / Número de observaciones realizadas por la ADRES en el  respectivo  paquete - muestra)"/>
    <s v="Resultado del indicador según metodología "/>
    <n v="1"/>
    <s v="El indicador debe revisarse al final del cada mes"/>
    <s v="SI "/>
    <x v="2"/>
    <x v="4"/>
    <s v="80%"/>
    <e v="#N/A"/>
  </r>
  <r>
    <n v="41"/>
    <s v="CUARTA "/>
    <s v="4.2.3"/>
    <n v="11"/>
    <s v="Certificar una vez se cuente con el aval del supervisor o interventor o quien defina la ADRES los resultados definitivos del proceso de revisión y verificación de los servicios y tecnologías no financiados con la UPC para que se continúe con las demás etapas previstas en el Manual Operativo y de Auditoría. Lo anterior, sin perjuicio de la aplicación del Acuerdo de Nivel de Servicios previstos en el presente contrato. La certificación deberá acompañarse de los reportes que le permitan a la ADRES informar a las entidades recobrantes los resultados del proceso objeto del contrato."/>
    <s v="CUARTA. Núm.. 4.2.2 - OBEA. 6 _x000a_CUARTA. Núm.. 4.2.3 - OBE. 6 y 11"/>
    <s v="CUANTITATIVO "/>
    <s v="Número de paquetes con trámite completo / número de paquetes entregados por ADRES según cronograma_x000a_"/>
    <s v="Resultado del indicador según metodología "/>
    <n v="1"/>
    <s v="Se entiende como trámite completo: Ajustes, cierre definitivo del paquete y notificación de resultados._x000a__x000a_Nota: El cronograma debe atender las reprogramaciones realizadas entre las partes."/>
    <s v="SI "/>
    <x v="2"/>
    <x v="3"/>
    <s v="80%"/>
    <n v="0.1"/>
  </r>
  <r>
    <n v="42"/>
    <s v="CUARTA "/>
    <s v="4.2.3"/>
    <n v="12"/>
    <s v="Definir, documentar, adoptar e implementar dentro de los treinta (30) días calendario siguientes a la suscripción del acta de inicio del contrato los planes de contingencia operativa y tecnológica y el plan de continuidad de negocio, que le permita asegurar la disponibilidad y continuidad de sus procesos, de los recursos tecnológicos y del sistema de información sobre el cual se soporta el proceso. Estos planes como su implementación deberán estar a disposición del supervisor y/o interventor para la respectiva verificación y control."/>
    <s v="CUARTA. Núm.. 4.2.3 - OBE. 12"/>
    <s v="CUALITATIVO "/>
    <s v="Plan de Contingencia acompañado de certificación del Director de Tecnología del contratista respecto de la definición, documentación, adopción e implementación del plan de contingencia operativa y tecnológica y  del plan de continuidad de negocio."/>
    <s v="Planes de contingencia operativa y tecnológica y el plan de continuidad de negocio"/>
    <n v="1"/>
    <s v="Sin excepción, durante la ejecución del contrato, los planes como su implementación deberán estar a disposición del supervisor y/o interventor para la respectiva verificación y control.."/>
    <s v="SI "/>
    <x v="2"/>
    <x v="2"/>
    <s v="80%"/>
    <n v="3.3333333333333333E-2"/>
  </r>
  <r>
    <n v="43"/>
    <s v="CUARTA "/>
    <s v="4.2.3"/>
    <n v="13"/>
    <s v="Elaborar y presentar al supervisor y/o interventor del contrato los planes de contingencia que le sean requeridos para superar estados de atraso o mora. Dichos planes deberán ser presentados dentro de los tres (03) días hábiles siguientes al requerimiento efectuado por el supervisor y/o interventor y las labores a ejecutar no deberán superar el término de quince (15) días calendario. Lo anterior, sin perjuicio de la aplicación del Acuerdo de Nivel de Servicios previstos en el estudio previo."/>
    <s v="CUARTA. Núm.. 4.2.3 - OBE. 13"/>
    <s v="CUALITATIVO "/>
    <s v="CUANDO NO EXISTAN REQUERIMIENTOS POR PARTE DEL SUPERVISOR (cualitativo)_x000a_Certificación del Director de Control Interno de los planes de contingencia operativa y tecnológica y el plan de continuidad de negocio, que le permita asegurar la disponibilidad y continuidad de sus procesos, de los recursos tecnológicos y del sistema de información sobre el cual se soporta el proceso._x000a__x000a_CUANDO EXISTAN REQUERIMIENTOS POR PARTE DEL SUPERVISOR (cuantitativo)_x000a_(Cantidad de planes de mejora presentados en oportunidad y segùn las condociones de la obligación/ Cantidad de planes de mejora requeridos) *100 "/>
    <s v="Cumple"/>
    <n v="1"/>
    <s v="Sin excepción, durante la ejecución del contrato, los planes como su implementación deberán estar a disposición del supervisor y/o interventor para la respectiva verificación y control.."/>
    <s v="SI "/>
    <x v="2"/>
    <x v="2"/>
    <s v="80%"/>
    <n v="3.3333333333333333E-2"/>
  </r>
  <r>
    <n v="44"/>
    <s v="CUARTA "/>
    <s v="4.2.3"/>
    <n v="14"/>
    <s v="Disponer y mantener la infraestructura física, administrativa, técnica, tecnológica, logística y operativa que sea necesarias para generar con oportunidad y calidad los resultados del proceso de revisión y verificación a los servicios y tecnologías en salud no financiadas con la UPC que le fueron entregados por la ADRES."/>
    <s v="TERCERA. Num.3.2_x000a_CUARTA. Núm.. 4.2.3 - OBE. 14"/>
    <s v="CUANTITATIVO "/>
    <s v="Promedio ponderado de listado de requerimientos de tecnología establecidos en la Cláusula Tercera, numeral 3.2 (Ver Hoja &quot;4.2.3.14 y 3.2 Infraestructuras&quot;) "/>
    <s v="Combinación de variables cuantitativas y cualitativas"/>
    <n v="1"/>
    <m/>
    <m/>
    <x v="0"/>
    <x v="0"/>
    <s v="20%"/>
    <n v="8.0000000000000002E-3"/>
  </r>
  <r>
    <n v="45"/>
    <s v="CUARTA "/>
    <s v="4.2.3"/>
    <n v="15"/>
    <s v="Mantener durante la ejecución del contrato la disponibilidad del talento humano, conformado por el Equipo Directivo y todo aquel requerido para la ejecución del contrato. Para la contratación de las personas naturales se deberá cumplir con las siguientes reglas:_x000a__x000a_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_x000a__x000a_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 _x000a__x000a_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_x000a__x000a_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_x000a__x000a_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_x000a__x000a_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_x000a__x000a_f) El personal dependerá administrativa y financieramente del Contratista y no tendrá vínculo laboral con la ADRES._x000a_"/>
    <s v="CUARTA. Núm.. 4.2.3 - OBE. 15, a), b), c), d), e) y f) "/>
    <s v="CUANTITATIVO "/>
    <s v="Promedio ponderado de listado del resultado de medición de la parte de personal. Ver Hoja &quot;2.4.3.15 Personal&quot;"/>
    <s v="Resultado del indicador según metodología "/>
    <n v="1"/>
    <s v="Según Oficio 46310 del 03-07-2020"/>
    <s v="SI "/>
    <x v="0"/>
    <x v="0"/>
    <s v="20%"/>
    <n v="8.0000000000000002E-3"/>
  </r>
  <r>
    <n v="52"/>
    <s v="CUARTA "/>
    <s v="4.2.3"/>
    <n v="16"/>
    <s v="Informar a la ADRES y al supervisor del contrato los conflictos de interés en que se puedan ver incursos tanto el contratista como su capital humano, durante ejecución del contrato y conforme a las condiciones definidas en el numeral 3 de la cláusula Vigésima Novena “Conflicto de interés para realizar procesos de revisión y verificación a cuentas específicas” del presente contrato."/>
    <s v="CUARTA. Núm.. 4.2.3 - OBE. 15, c) y e) _x000a_CUARTA. Núm.. 4.2.3 - OBE. 16_x000a_VIGÉSIMA NOVENA Núm.. 5"/>
    <s v="VACÍO "/>
    <s v="N/A"/>
    <s v="N/A"/>
    <s v="N/A"/>
    <s v="Se mide en otras obligaciones contractuales "/>
    <s v="NO "/>
    <x v="1"/>
    <x v="1"/>
    <s v="0%"/>
    <n v="0"/>
  </r>
  <r>
    <n v="53"/>
    <s v="CUARTA "/>
    <s v="4.2.3"/>
    <n v="17"/>
    <s v="Atender las instrucciones que la ADRES imparta respecto del proceso de revisión y verificación a los servicios y tecnologías en salud no financiadas con la UPC que le fueron entregados por la Entidad."/>
    <s v="CUARTA. Núm.. 4.2.3 - OBE. 2 y 17"/>
    <s v="VACÍO "/>
    <s v="N/A"/>
    <s v="Resultado del indicador según metodología "/>
    <n v="1"/>
    <s v="Se verifica en la obligación 4.2.3.4"/>
    <s v="NO "/>
    <x v="1"/>
    <x v="1"/>
    <s v="0%"/>
    <n v="0"/>
  </r>
  <r>
    <n v="54"/>
    <s v="CUARTA "/>
    <s v="4.2.3"/>
    <n v="18"/>
    <s v="Realizar reportes de los avances del proceso y de los resultados de la revisión y verificación a los servicios y tecnologías en salud no financiadas con la UPC que le fueron entregados por la ADRES, con la periodicidad que la Entidad, el supervisor y/o interventor del contrato le indique(n). El contratista dará acceso al supervisor o interventor o a quien la ADRES defina al sistema de información que soporte el proceso objeto del contrato con el propósito de monitorear en tiempo real los avances del proceso y el cumplimiento de los cronogramas establecidos."/>
    <s v="CUARTA. Núm.. 4.2.3 - OBE. 9_x000a_CUARTA. Núm.. 4.2.3 - OBE. 18"/>
    <s v="CUANTITATIVO "/>
    <s v="(Número de reportes suministrados a la ADRES de los avances del proceso y de los resultados de la revisión y verificación entregados por la ADRES / Número de reportes de los avances del proceso y de los resultados de la revisión y verificación requeridos por la ADRES) * (Número de accesos otorgados a quien defina la ADRES al sistema de información para monitorear en tiempo real los avances del proceso de revisión y verificación / Número de accesos solicitados por la ADRES)"/>
    <s v="Resultado del indicador según metodología "/>
    <n v="1"/>
    <m/>
    <s v="SI "/>
    <x v="2"/>
    <x v="2"/>
    <s v="80%"/>
    <n v="3.3333333333333333E-2"/>
  </r>
  <r>
    <n v="55"/>
    <s v="CUARTA "/>
    <s v="4.2.3"/>
    <n v="19"/>
    <s v="Presentar un Informe Mensual de Gestión, a más tardar dentro de los ocho (8) primeros días hábiles del mes siguiente al que se evalúa, y uno al finalizar la ejecución del contrato, a más tardar dentro de los quince (15) días 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
    <s v="CUARTA. Núm.. 4.1 - OBG. 8_x000a_CUARTA. Núm.. 4.2.3 - OBE. 19"/>
    <s v="CUANTITATIVO "/>
    <s v="(Número de informes presentados/8) * (Número de informes presentados en oportunidad/8)    "/>
    <s v="Resultado del indicador según metodología "/>
    <n v="1"/>
    <s v="Los 8 informes se discriminan así: (i) el informe de la etapa de alistamiento, (ii) 6 informes mensuales y (iii) informe final. "/>
    <s v="SI "/>
    <x v="0"/>
    <x v="0"/>
    <s v="20%"/>
    <n v="8.0000000000000002E-3"/>
  </r>
  <r>
    <n v="56"/>
    <s v="CUARTA "/>
    <s v="4.2.3"/>
    <n v="20"/>
    <s v="Elaborar y presentar a la ADRES, dentro de los diez (10) días hábiles siguientes a la suscripción del acta de inicio del contrato, propuesta de metodología de evaluación de las obligaciones del contrato, para aprobación de la Entidad. De no llegarse a un acuerdo entre las partes dentro de los diez (10) días siguientes a su presentación o no presentarse en la debida oportunidad por parte del contratista, la metodología será adoptada por la ADRES."/>
    <s v="CUARTA. Núm.. 4.2.3 - OBE. 20"/>
    <s v="CUALITATIVO "/>
    <s v="Presentación e implementación de la Metodología de Evaluación de Obligaciones Contractuales"/>
    <s v="Cumple"/>
    <n v="1"/>
    <m/>
    <s v="SOLO SI SE REQUIERE "/>
    <x v="0"/>
    <x v="0"/>
    <s v="20%"/>
    <n v="8.0000000000000002E-3"/>
  </r>
  <r>
    <n v="57"/>
    <s v="CUARTA "/>
    <s v="4.2.3"/>
    <n v="21"/>
    <s v="Recomendar, sin perjuicio que el Manual Operativo y de Auditoria es elaborado y adoptado por la ADRES, ajustes que permitan la optimización del proceso de revisión y verificación a los servicios y tecnologías en salud no financiadas con la UPC."/>
    <s v="Responsabilidad "/>
    <s v="VACÍO "/>
    <s v="N/A"/>
    <s v="N/A"/>
    <s v="N/A"/>
    <s v="Se mide en otras obligaciones contractuales "/>
    <s v="NO "/>
    <x v="1"/>
    <x v="1"/>
    <s v="0%"/>
    <n v="0"/>
  </r>
  <r>
    <n v="58"/>
    <s v="CUARTA "/>
    <s v="4.2.3"/>
    <n v="22"/>
    <s v="Gestionar las comunicaciones que le sean presentadas por las entidades recobrantes, entidades de inspección, vigilancia, control e investigación y demás agentes del Sistema General de Seguridad Social en Salud, e informar a la ADRES sobre las mismas."/>
    <s v="CUARTA. Núm.. 4.2.3 - OBE. 22"/>
    <s v="CUANTITATIVO "/>
    <s v="Cantidad de respuestas emitidas / Cantidad de comunicaciones recibidas de  las entidades recobrantes, de ICVI y demás agentes del SGSSS"/>
    <s v="Resultado del indicador según metodología "/>
    <n v="1"/>
    <s v="Se entiende por gestionar, reportar al grupo supervisor todas las comunicaciones que se generan._x000a__x000a_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
    <s v="SI "/>
    <x v="0"/>
    <x v="0"/>
    <s v="20%"/>
    <n v="8.0000000000000002E-3"/>
  </r>
  <r>
    <n v="59"/>
    <s v="CUARTA "/>
    <s v="4.2.3"/>
    <n v="23"/>
    <s v="Realizar el registro de los derechos patrimoniales sobre el sistema de información o Software que sea utilizado para la prestación del servicio dentro de los dos (2) meses siguientes a la suscripción del acta de inicio, incluyendo modificaciones, mejoras y cualquier ajuste sujeto a registro ante la Dirección Nacional de Derechos de Autor. Es este mismo sentido deberá mantener indemne a la ADRES sobre cualquier reclamación o proceso que se relacione con los derechos de propiedad y utilización del sistema de información o software que sea usado para la prestación del servicio."/>
    <s v="CUARTA. Núm.. 4.2.3 - OBE. 23"/>
    <s v="CUALITATIVO "/>
    <s v="Entrega oportuna (hasta el 23 de agosto de 2020) al ordenador del gasto de la ADRES con copia al Grupo Supervisor, del Certificado de Registro de los derechos patrimoniales del sistema de información o Software utilizado para la prestación del servicio, incluyendo modificaciones, mejoras y cualquier ajuste sujeto a registro ante la Dirección Nacional de Derechos de Autor. "/>
    <s v="El contratista debe informar acerca del estado de avance de las gestiones adelantadas para dar cumplimiento a esta obligación dentro del plazo establecido y los términos en los que se efectúa el registro para mantener indemne a la ADRES sobre cualquier reclamación o proceso que se relacione con los derechos de propiedad y utilización del sistema de información o software que sea usado para la prestación del servicio."/>
    <n v="1"/>
    <s v="El plazo de esta obligación se cumple el 23 de agosto del 2020. Las condiciones general del trámite están descritas en el siguiente enlace http://derechodeautor.gov.co/software"/>
    <s v="NO "/>
    <x v="0"/>
    <x v="0"/>
    <s v="20%"/>
    <n v="8.0000000000000002E-3"/>
  </r>
  <r>
    <n v="60"/>
    <s v="CUARTA "/>
    <s v="4.2.3"/>
    <n v="24"/>
    <s v="Licenciar a la ADRES el uso del sistema de información o Software, que utilice para la prestación del servicio, de manera irrestricta, irrevocable e indefinida, dentro de los dos (2) meses siguientes a la terminación del plazo de ejecución del contrato. Dentro del mismo término de dos (2) meses el Contratista deberá realizar la instalación, configuración y puesta en operación del sistema de información en la plataforma tecnológica de ADRES para su uso y aprovechamiento, desarrollar las actividades de transferencia de conocimiento al equipo de técnico para las labores de soporte en la operación y prestar asistencia técnica durante la ejecución del contrato para orientar a la ADRES en el mejoramiento y operación del sistema. Para su ejecución, deberá seguirse el plan de trabajo que defina ADRES._x000a__x000a_En el evento que se requiera utilización del software o sistema de información por parte de la ADRES, conforme a lo establecido en la Cláusula Vigésima Novena; el numeral 5 del Numeral 4.2.3. de la Cláusula Cuarta y la nota 3 del numeral 9.2. de la Cláusula Novena, el licenciamiento e instalación a la que se refiere la presente obligación deberá realizarse dentro de los diez (10) días hábiles siguientes al requerimiento que realice la ADRES. Si la utilización del software o sistema de información se requiere antes del respectivo registro en la Dirección Nacional de Derechos de Autor, bastará con una autorización por escrito por parte del contratista y la respectiva instalación, sin perjuicio de que el licenciamiento se realice una vez se encuentre debidamente registrado el software o sistema de información en la Dirección Nacional de Derechos de Autor"/>
    <s v="CUARTA. Núm.. 4.2.3 - OBE. 24"/>
    <s v="CUANTITATIVO "/>
    <s v="EN EL EVENTO EN QUE NO SE REQUIERA CONTAR CON EL USO DEL SOFTWARE POR PARTE DE LA ADRES: _x000a_(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_x000a__x000a_EN EL EVENTO EN QUE SE REQUIERA CONTAR CON EL USO DEL SOFTWARE POR PARTE DE LA ADRES: _x000a__x000a_((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 40%) + ((Número de licencias o autorizaciones de uso instaladas / Número de licencias solicitadas) * 50%) + (Cumplimiento de los plazos otorgados para la realización de la gestión de licenciamiento e instalación * 10%)"/>
    <s v="Cumple"/>
    <n v="1"/>
    <s v="El inciso primero de esta obligación se evaluará en la fase de liquidación del contrato. Por lo tanto los criterios de medición que se plantean están dados solo para la parte que comprende la fase de ejecución. _x000a__x000a_Debe entenderse por transferencia de conocimiento (TC), el conjunto de actividades dirigidas a la difusión de conocimientos, experiencia y habilidades con el fin de facilitar el uso, la aplicación y la explotación del Software. Se realiza a través de la disposición de los manuales y demás herramientas que permitan la adecuada operación del sistema, así como jornadas de capacitación en el uso  _x000a__x000a_"/>
    <m/>
    <x v="0"/>
    <x v="0"/>
    <s v="20%"/>
    <n v="8.0000000000000002E-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600-000000000000}" name="TablaDinámica1" cacheId="8"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B13" firstHeaderRow="1" firstDataRow="1" firstDataCol="1"/>
  <pivotFields count="16">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4">
        <item x="2"/>
        <item x="0"/>
        <item x="1"/>
        <item t="default"/>
      </items>
    </pivotField>
    <pivotField axis="axisRow" showAll="0">
      <items count="8">
        <item m="1" x="6"/>
        <item x="2"/>
        <item x="0"/>
        <item x="1"/>
        <item x="3"/>
        <item x="4"/>
        <item x="5"/>
        <item t="default"/>
      </items>
    </pivotField>
    <pivotField showAll="0"/>
    <pivotField numFmtId="10" showAll="0"/>
  </pivotFields>
  <rowFields count="2">
    <field x="12"/>
    <field x="13"/>
  </rowFields>
  <rowItems count="10">
    <i>
      <x/>
    </i>
    <i r="1">
      <x v="1"/>
    </i>
    <i r="1">
      <x v="4"/>
    </i>
    <i r="1">
      <x v="5"/>
    </i>
    <i r="1">
      <x v="6"/>
    </i>
    <i>
      <x v="1"/>
    </i>
    <i r="1">
      <x v="2"/>
    </i>
    <i>
      <x v="2"/>
    </i>
    <i r="1">
      <x v="3"/>
    </i>
    <i t="grand">
      <x/>
    </i>
  </rowItems>
  <colItems count="1">
    <i/>
  </colItems>
  <dataFields count="1">
    <dataField name="Cuenta de Clasificación " fld="1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 dT="2020-07-16T20:20:00.97" personId="{D6C0E7D4-700D-4690-A189-0F99567CEA78}" id="{44A29EA4-2D1B-4B86-8CBD-C3EBC7D346B5}">
    <text>Se requiere que previamente que en la columna denominada CRITERIO se realice la configuración de las celdas al formato ESTILO PORCENTUAL (%), de modo el resultado de la expresión aritmética de los indicadores (para obligaciones con mediciones CUANTITAVIVAS) o de la verificación del requisito (para olbigaciones CUALITATIVAS)  quede registrado en términos porcentuales.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499984740745262"/>
  </sheetPr>
  <dimension ref="A1:S146"/>
  <sheetViews>
    <sheetView showGridLines="0" topLeftCell="A2" zoomScaleNormal="100" workbookViewId="0">
      <pane xSplit="1" ySplit="13" topLeftCell="B64" activePane="bottomRight" state="frozen"/>
      <selection pane="topRight" activeCell="B2" sqref="B2"/>
      <selection pane="bottomLeft" activeCell="A8" sqref="A8"/>
      <selection pane="bottomRight" activeCell="A65" sqref="A65"/>
    </sheetView>
  </sheetViews>
  <sheetFormatPr baseColWidth="10" defaultColWidth="11.42578125" defaultRowHeight="15"/>
  <cols>
    <col min="1" max="1" width="82.5703125" style="2" customWidth="1"/>
    <col min="2" max="2" width="36.28515625" style="2" customWidth="1"/>
    <col min="3" max="3" width="23.42578125" style="2" customWidth="1"/>
    <col min="4" max="4" width="28.85546875" style="2" customWidth="1"/>
    <col min="5" max="5" width="33.5703125" style="2" bestFit="1" customWidth="1"/>
    <col min="6" max="6" width="33.85546875" style="32" bestFit="1" customWidth="1"/>
    <col min="7" max="8" width="10.7109375" style="28" customWidth="1"/>
    <col min="9" max="9" width="33.28515625" style="28" customWidth="1"/>
    <col min="10" max="10" width="13.85546875" style="2" customWidth="1"/>
    <col min="11" max="11" width="15.85546875" style="2" customWidth="1"/>
    <col min="12" max="12" width="31.140625" style="2" customWidth="1"/>
    <col min="13" max="13" width="29.7109375" style="2" customWidth="1"/>
    <col min="14" max="14" width="33.28515625" style="2" customWidth="1"/>
    <col min="15" max="15" width="39.42578125" style="2" customWidth="1"/>
    <col min="16" max="16" width="27.7109375" style="2" customWidth="1"/>
    <col min="17" max="17" width="30" style="2" customWidth="1"/>
    <col min="18" max="18" width="49.28515625" style="2" customWidth="1"/>
    <col min="19" max="16384" width="11.42578125" style="2"/>
  </cols>
  <sheetData>
    <row r="1" spans="1:19" s="4" customFormat="1">
      <c r="F1" s="29"/>
      <c r="G1" s="24"/>
      <c r="H1" s="24"/>
      <c r="I1" s="24"/>
    </row>
    <row r="2" spans="1:19" s="4" customFormat="1" ht="25.5">
      <c r="A2" s="5" t="s">
        <v>0</v>
      </c>
      <c r="B2" s="4">
        <v>1</v>
      </c>
      <c r="C2" s="4">
        <f>1+B2</f>
        <v>2</v>
      </c>
      <c r="D2" s="4">
        <f t="shared" ref="D2:P2" si="0">1+C2</f>
        <v>3</v>
      </c>
      <c r="E2" s="4">
        <f t="shared" si="0"/>
        <v>4</v>
      </c>
      <c r="F2" s="4">
        <f t="shared" si="0"/>
        <v>5</v>
      </c>
      <c r="G2" s="4">
        <f t="shared" si="0"/>
        <v>6</v>
      </c>
      <c r="H2" s="4">
        <f t="shared" si="0"/>
        <v>7</v>
      </c>
      <c r="I2" s="4">
        <f t="shared" si="0"/>
        <v>8</v>
      </c>
      <c r="J2" s="4">
        <f t="shared" si="0"/>
        <v>9</v>
      </c>
      <c r="K2" s="4">
        <f t="shared" si="0"/>
        <v>10</v>
      </c>
      <c r="L2" s="4">
        <f t="shared" si="0"/>
        <v>11</v>
      </c>
      <c r="M2" s="4">
        <f t="shared" si="0"/>
        <v>12</v>
      </c>
      <c r="N2" s="4">
        <f t="shared" si="0"/>
        <v>13</v>
      </c>
      <c r="O2" s="4">
        <f t="shared" si="0"/>
        <v>14</v>
      </c>
      <c r="P2" s="4">
        <f t="shared" si="0"/>
        <v>15</v>
      </c>
    </row>
    <row r="3" spans="1:19" s="4" customFormat="1" hidden="1">
      <c r="F3" s="29"/>
      <c r="G3" s="24"/>
      <c r="H3" s="24"/>
      <c r="I3" s="24"/>
    </row>
    <row r="4" spans="1:19" s="4" customFormat="1" ht="15" hidden="1" customHeight="1">
      <c r="A4" s="17" t="s">
        <v>1</v>
      </c>
      <c r="B4" s="23" t="s">
        <v>2</v>
      </c>
      <c r="C4" s="59"/>
      <c r="D4" s="59"/>
      <c r="F4" s="29"/>
      <c r="G4" s="24"/>
      <c r="H4" s="24"/>
      <c r="I4" s="24"/>
    </row>
    <row r="5" spans="1:19" s="4" customFormat="1" hidden="1">
      <c r="A5" s="158" t="s">
        <v>3</v>
      </c>
      <c r="B5" s="158">
        <v>15574946</v>
      </c>
      <c r="C5" s="59" t="s">
        <v>4</v>
      </c>
      <c r="D5" s="59"/>
      <c r="F5" s="29"/>
      <c r="G5" s="24"/>
      <c r="H5" s="24"/>
      <c r="I5" s="24"/>
    </row>
    <row r="6" spans="1:19" s="4" customFormat="1" hidden="1">
      <c r="A6" s="159"/>
      <c r="B6" s="159"/>
      <c r="C6" s="59"/>
      <c r="D6" s="59"/>
      <c r="F6" s="29"/>
      <c r="G6" s="24"/>
      <c r="H6" s="24"/>
      <c r="I6" s="24"/>
    </row>
    <row r="7" spans="1:19" s="4" customFormat="1" hidden="1">
      <c r="A7" s="159"/>
      <c r="B7" s="159"/>
      <c r="C7" s="59"/>
      <c r="D7" s="59"/>
      <c r="F7" s="29"/>
      <c r="G7" s="24"/>
      <c r="H7" s="24"/>
      <c r="I7" s="24"/>
    </row>
    <row r="8" spans="1:19" s="4" customFormat="1" hidden="1">
      <c r="A8" s="159"/>
      <c r="B8" s="159"/>
      <c r="C8" s="59"/>
      <c r="D8" s="59"/>
      <c r="F8" s="29"/>
      <c r="G8" s="24"/>
      <c r="H8" s="24"/>
      <c r="I8" s="24"/>
    </row>
    <row r="9" spans="1:19" s="4" customFormat="1" hidden="1">
      <c r="A9" s="160"/>
      <c r="B9" s="160"/>
      <c r="C9" s="59"/>
      <c r="D9" s="59"/>
      <c r="F9" s="29"/>
      <c r="G9" s="24"/>
      <c r="H9" s="24"/>
      <c r="I9" s="24"/>
    </row>
    <row r="10" spans="1:19" s="4" customFormat="1" hidden="1">
      <c r="A10" s="60"/>
      <c r="B10" s="60"/>
      <c r="C10" s="59"/>
      <c r="D10" s="59"/>
      <c r="F10" s="29"/>
      <c r="G10" s="24"/>
      <c r="H10" s="24"/>
      <c r="I10" s="24"/>
    </row>
    <row r="11" spans="1:19" s="4" customFormat="1" hidden="1">
      <c r="A11" s="60"/>
      <c r="B11" s="60"/>
      <c r="C11" s="59"/>
      <c r="D11" s="59"/>
      <c r="F11" s="29"/>
      <c r="G11" s="24"/>
      <c r="H11" s="24"/>
      <c r="I11" s="24"/>
    </row>
    <row r="12" spans="1:19" s="4" customFormat="1" hidden="1">
      <c r="A12" s="60"/>
      <c r="B12" s="60"/>
      <c r="C12" s="59"/>
      <c r="D12" s="59"/>
      <c r="F12" s="29"/>
      <c r="G12" s="24"/>
      <c r="H12" s="24"/>
      <c r="I12" s="24"/>
    </row>
    <row r="13" spans="1:19" s="4" customFormat="1">
      <c r="F13" s="29"/>
      <c r="G13" s="24"/>
      <c r="H13" s="24"/>
      <c r="I13" s="24"/>
    </row>
    <row r="14" spans="1:19" ht="27.75">
      <c r="A14" s="1" t="s">
        <v>5</v>
      </c>
      <c r="B14" s="1" t="s">
        <v>6</v>
      </c>
      <c r="C14" s="1" t="s">
        <v>6</v>
      </c>
      <c r="D14" s="1" t="s">
        <v>7</v>
      </c>
      <c r="E14" s="1" t="s">
        <v>8</v>
      </c>
      <c r="F14" s="1" t="s">
        <v>9</v>
      </c>
      <c r="G14" s="25" t="s">
        <v>10</v>
      </c>
      <c r="H14" s="25" t="s">
        <v>11</v>
      </c>
      <c r="I14" s="25" t="s">
        <v>12</v>
      </c>
      <c r="J14" s="1" t="s">
        <v>13</v>
      </c>
      <c r="K14" s="1" t="s">
        <v>14</v>
      </c>
      <c r="L14" s="1" t="s">
        <v>15</v>
      </c>
      <c r="M14" s="1" t="s">
        <v>521</v>
      </c>
      <c r="N14" s="1" t="s">
        <v>16</v>
      </c>
      <c r="O14" s="1" t="s">
        <v>17</v>
      </c>
      <c r="P14" s="1" t="s">
        <v>18</v>
      </c>
      <c r="Q14" s="1" t="s">
        <v>19</v>
      </c>
      <c r="R14" s="1" t="s">
        <v>20</v>
      </c>
    </row>
    <row r="15" spans="1:19" ht="106.5">
      <c r="A15" s="21" t="s">
        <v>21</v>
      </c>
      <c r="B15" s="18" t="s">
        <v>506</v>
      </c>
      <c r="C15" s="18"/>
      <c r="D15" s="18" t="s">
        <v>22</v>
      </c>
      <c r="E15" s="18" t="s">
        <v>23</v>
      </c>
      <c r="F15" s="30"/>
      <c r="G15" s="26"/>
      <c r="H15" s="26"/>
      <c r="I15" s="26"/>
      <c r="J15" s="18">
        <f>+H15-G15</f>
        <v>0</v>
      </c>
      <c r="K15" s="18" t="s">
        <v>24</v>
      </c>
      <c r="L15" s="35" t="s">
        <v>25</v>
      </c>
      <c r="M15" s="18" t="s">
        <v>26</v>
      </c>
      <c r="N15" s="18"/>
      <c r="O15" s="18"/>
      <c r="P15" s="18" t="s">
        <v>522</v>
      </c>
      <c r="Q15" s="83" t="s">
        <v>28</v>
      </c>
      <c r="R15" s="2" t="s">
        <v>29</v>
      </c>
      <c r="S15" s="3"/>
    </row>
    <row r="16" spans="1:19" ht="40.5">
      <c r="A16" s="52" t="s">
        <v>30</v>
      </c>
      <c r="B16" s="18" t="s">
        <v>505</v>
      </c>
      <c r="C16" s="18" t="s">
        <v>31</v>
      </c>
      <c r="D16" s="18" t="s">
        <v>22</v>
      </c>
      <c r="E16" s="18" t="s">
        <v>23</v>
      </c>
      <c r="F16" s="30" t="s">
        <v>32</v>
      </c>
      <c r="G16" s="26" t="s">
        <v>32</v>
      </c>
      <c r="H16" s="26" t="s">
        <v>32</v>
      </c>
      <c r="I16" s="26" t="s">
        <v>32</v>
      </c>
      <c r="J16" s="18" t="s">
        <v>32</v>
      </c>
      <c r="K16" s="18" t="s">
        <v>24</v>
      </c>
      <c r="L16" s="18" t="s">
        <v>25</v>
      </c>
      <c r="M16" s="18" t="s">
        <v>26</v>
      </c>
      <c r="N16" s="18"/>
      <c r="O16" s="18"/>
      <c r="P16" s="18" t="s">
        <v>33</v>
      </c>
      <c r="Q16" s="18"/>
      <c r="R16" s="84"/>
      <c r="S16" s="3"/>
    </row>
    <row r="17" spans="1:19" ht="27">
      <c r="A17" s="52" t="s">
        <v>34</v>
      </c>
      <c r="B17" s="18" t="s">
        <v>505</v>
      </c>
      <c r="C17" s="19" t="s">
        <v>35</v>
      </c>
      <c r="D17" s="18" t="s">
        <v>22</v>
      </c>
      <c r="E17" s="18" t="s">
        <v>36</v>
      </c>
      <c r="F17" s="30"/>
      <c r="G17" s="26"/>
      <c r="H17" s="26"/>
      <c r="I17" s="26"/>
      <c r="J17" s="18"/>
      <c r="K17" s="18" t="s">
        <v>24</v>
      </c>
      <c r="L17" s="18" t="s">
        <v>25</v>
      </c>
      <c r="M17" s="18" t="s">
        <v>26</v>
      </c>
      <c r="N17" s="18"/>
      <c r="O17" s="18"/>
      <c r="P17" s="18" t="s">
        <v>33</v>
      </c>
      <c r="Q17" s="18"/>
      <c r="R17" s="4" t="s">
        <v>523</v>
      </c>
      <c r="S17" s="3"/>
    </row>
    <row r="18" spans="1:19" ht="40.5">
      <c r="A18" s="18" t="s">
        <v>37</v>
      </c>
      <c r="B18" s="18" t="s">
        <v>1</v>
      </c>
      <c r="C18" s="18" t="s">
        <v>38</v>
      </c>
      <c r="D18" s="18" t="s">
        <v>39</v>
      </c>
      <c r="E18" s="18" t="s">
        <v>40</v>
      </c>
      <c r="F18" s="30" t="s">
        <v>32</v>
      </c>
      <c r="G18" s="26">
        <v>43998</v>
      </c>
      <c r="H18" s="26">
        <v>43998</v>
      </c>
      <c r="I18" s="26">
        <f t="shared" ref="I18:I25" si="1">+H18</f>
        <v>43998</v>
      </c>
      <c r="J18" s="18">
        <f>+H18-G18</f>
        <v>0</v>
      </c>
      <c r="K18" s="18" t="s">
        <v>41</v>
      </c>
      <c r="L18" s="35" t="s">
        <v>42</v>
      </c>
      <c r="M18" s="18" t="s">
        <v>43</v>
      </c>
      <c r="N18" s="18" t="s">
        <v>44</v>
      </c>
      <c r="O18" s="18" t="s">
        <v>45</v>
      </c>
      <c r="P18" s="18" t="s">
        <v>46</v>
      </c>
      <c r="Q18" s="18"/>
      <c r="S18" s="3"/>
    </row>
    <row r="19" spans="1:19" ht="40.5">
      <c r="A19" s="18" t="s">
        <v>47</v>
      </c>
      <c r="B19" s="18" t="s">
        <v>524</v>
      </c>
      <c r="C19" s="18" t="s">
        <v>38</v>
      </c>
      <c r="D19" s="18" t="s">
        <v>48</v>
      </c>
      <c r="E19" s="18" t="s">
        <v>40</v>
      </c>
      <c r="F19" s="30" t="s">
        <v>49</v>
      </c>
      <c r="G19" s="26">
        <v>43998</v>
      </c>
      <c r="H19" s="26">
        <v>44005</v>
      </c>
      <c r="I19" s="26">
        <f t="shared" si="1"/>
        <v>44005</v>
      </c>
      <c r="J19" s="18">
        <f>NETWORKDAYS(G19,H19,'Condicionales '!A2:A4)</f>
        <v>5</v>
      </c>
      <c r="K19" s="18" t="s">
        <v>41</v>
      </c>
      <c r="L19" s="35" t="s">
        <v>42</v>
      </c>
      <c r="M19" s="18" t="s">
        <v>26</v>
      </c>
      <c r="N19" s="18" t="s">
        <v>50</v>
      </c>
      <c r="O19" s="18" t="s">
        <v>45</v>
      </c>
      <c r="P19" s="18" t="s">
        <v>46</v>
      </c>
      <c r="Q19" s="18"/>
      <c r="S19" s="3"/>
    </row>
    <row r="20" spans="1:19" ht="27">
      <c r="A20" s="18" t="s">
        <v>47</v>
      </c>
      <c r="B20" s="18" t="s">
        <v>51</v>
      </c>
      <c r="C20" s="18" t="s">
        <v>38</v>
      </c>
      <c r="D20" s="18" t="s">
        <v>48</v>
      </c>
      <c r="E20" s="18" t="s">
        <v>52</v>
      </c>
      <c r="F20" s="30" t="s">
        <v>53</v>
      </c>
      <c r="G20" s="26">
        <v>43998</v>
      </c>
      <c r="H20" s="26">
        <v>43998</v>
      </c>
      <c r="I20" s="26">
        <f t="shared" si="1"/>
        <v>43998</v>
      </c>
      <c r="J20" s="18">
        <f>+H20-G20</f>
        <v>0</v>
      </c>
      <c r="K20" s="18" t="s">
        <v>41</v>
      </c>
      <c r="L20" s="35" t="s">
        <v>42</v>
      </c>
      <c r="M20" s="18" t="s">
        <v>43</v>
      </c>
      <c r="N20" s="18" t="s">
        <v>32</v>
      </c>
      <c r="O20" s="18" t="s">
        <v>45</v>
      </c>
      <c r="P20" s="18" t="s">
        <v>46</v>
      </c>
      <c r="Q20" s="18"/>
      <c r="R20" s="4"/>
      <c r="S20" s="3"/>
    </row>
    <row r="21" spans="1:19" ht="40.5">
      <c r="A21" s="18" t="s">
        <v>47</v>
      </c>
      <c r="B21" s="18" t="s">
        <v>54</v>
      </c>
      <c r="C21" s="18" t="s">
        <v>38</v>
      </c>
      <c r="D21" s="18" t="s">
        <v>48</v>
      </c>
      <c r="E21" s="18" t="s">
        <v>52</v>
      </c>
      <c r="F21" s="30" t="s">
        <v>55</v>
      </c>
      <c r="G21" s="26">
        <v>43990</v>
      </c>
      <c r="H21" s="26">
        <v>43990</v>
      </c>
      <c r="I21" s="26">
        <f t="shared" si="1"/>
        <v>43990</v>
      </c>
      <c r="J21" s="18">
        <f>+H21-G21</f>
        <v>0</v>
      </c>
      <c r="K21" s="18" t="s">
        <v>41</v>
      </c>
      <c r="L21" s="35" t="s">
        <v>42</v>
      </c>
      <c r="M21" s="18" t="s">
        <v>43</v>
      </c>
      <c r="N21" s="18" t="s">
        <v>32</v>
      </c>
      <c r="O21" s="18" t="s">
        <v>45</v>
      </c>
      <c r="P21" s="18" t="s">
        <v>46</v>
      </c>
      <c r="Q21" s="18"/>
      <c r="R21" s="4"/>
      <c r="S21" s="3"/>
    </row>
    <row r="22" spans="1:19" ht="54">
      <c r="A22" s="18" t="s">
        <v>56</v>
      </c>
      <c r="B22" s="18" t="s">
        <v>525</v>
      </c>
      <c r="C22" s="18" t="s">
        <v>38</v>
      </c>
      <c r="D22" s="18" t="s">
        <v>48</v>
      </c>
      <c r="E22" s="18" t="s">
        <v>57</v>
      </c>
      <c r="F22" s="30" t="s">
        <v>58</v>
      </c>
      <c r="G22" s="26">
        <v>43999</v>
      </c>
      <c r="H22" s="26">
        <v>44004</v>
      </c>
      <c r="I22" s="26">
        <f t="shared" si="1"/>
        <v>44004</v>
      </c>
      <c r="J22" s="18">
        <f>+H22-G22</f>
        <v>5</v>
      </c>
      <c r="K22" s="18" t="s">
        <v>41</v>
      </c>
      <c r="L22" s="35" t="s">
        <v>42</v>
      </c>
      <c r="M22" s="18" t="s">
        <v>43</v>
      </c>
      <c r="N22" s="18" t="s">
        <v>59</v>
      </c>
      <c r="O22" s="18" t="s">
        <v>45</v>
      </c>
      <c r="P22" s="18" t="s">
        <v>46</v>
      </c>
      <c r="Q22" s="18" t="s">
        <v>60</v>
      </c>
      <c r="R22" s="4"/>
      <c r="S22" s="3"/>
    </row>
    <row r="23" spans="1:19" s="33" customFormat="1" ht="27">
      <c r="A23" s="18" t="s">
        <v>61</v>
      </c>
      <c r="B23" s="18" t="s">
        <v>526</v>
      </c>
      <c r="C23" s="18" t="s">
        <v>38</v>
      </c>
      <c r="D23" s="18" t="s">
        <v>48</v>
      </c>
      <c r="E23" s="18" t="s">
        <v>62</v>
      </c>
      <c r="F23" s="30" t="s">
        <v>63</v>
      </c>
      <c r="G23" s="26">
        <v>43998</v>
      </c>
      <c r="H23" s="26">
        <v>44003</v>
      </c>
      <c r="I23" s="26">
        <f t="shared" si="1"/>
        <v>44003</v>
      </c>
      <c r="J23" s="18">
        <f>+H23-G23</f>
        <v>5</v>
      </c>
      <c r="K23" s="18" t="s">
        <v>41</v>
      </c>
      <c r="L23" s="35" t="s">
        <v>42</v>
      </c>
      <c r="M23" s="18" t="s">
        <v>26</v>
      </c>
      <c r="N23" s="18"/>
      <c r="O23" s="18" t="s">
        <v>45</v>
      </c>
      <c r="P23" s="18" t="s">
        <v>46</v>
      </c>
      <c r="Q23" s="18" t="s">
        <v>64</v>
      </c>
      <c r="R23" s="4"/>
      <c r="S23" s="34"/>
    </row>
    <row r="24" spans="1:19" ht="27">
      <c r="A24" s="18" t="s">
        <v>47</v>
      </c>
      <c r="B24" s="18" t="s">
        <v>527</v>
      </c>
      <c r="C24" s="18" t="s">
        <v>38</v>
      </c>
      <c r="D24" s="18" t="s">
        <v>48</v>
      </c>
      <c r="E24" s="18" t="s">
        <v>52</v>
      </c>
      <c r="F24" s="30" t="s">
        <v>65</v>
      </c>
      <c r="G24" s="26">
        <v>43998</v>
      </c>
      <c r="H24" s="26">
        <v>44005</v>
      </c>
      <c r="I24" s="26">
        <f t="shared" si="1"/>
        <v>44005</v>
      </c>
      <c r="J24" s="18">
        <f>+H24-G24</f>
        <v>7</v>
      </c>
      <c r="K24" s="18" t="s">
        <v>41</v>
      </c>
      <c r="L24" s="35" t="s">
        <v>42</v>
      </c>
      <c r="M24" s="18" t="s">
        <v>26</v>
      </c>
      <c r="N24" s="18" t="s">
        <v>32</v>
      </c>
      <c r="O24" s="18" t="s">
        <v>45</v>
      </c>
      <c r="P24" s="18" t="s">
        <v>46</v>
      </c>
      <c r="Q24" s="18"/>
      <c r="R24" s="4"/>
      <c r="S24" s="3"/>
    </row>
    <row r="25" spans="1:19" ht="27">
      <c r="A25" s="18" t="s">
        <v>66</v>
      </c>
      <c r="B25" s="18" t="s">
        <v>528</v>
      </c>
      <c r="C25" s="18" t="s">
        <v>38</v>
      </c>
      <c r="D25" s="18" t="s">
        <v>67</v>
      </c>
      <c r="E25" s="18" t="s">
        <v>57</v>
      </c>
      <c r="F25" s="30" t="s">
        <v>68</v>
      </c>
      <c r="G25" s="26">
        <v>43998</v>
      </c>
      <c r="H25" s="26">
        <v>44005</v>
      </c>
      <c r="I25" s="26">
        <f t="shared" si="1"/>
        <v>44005</v>
      </c>
      <c r="J25" s="18">
        <f>NETWORKDAYS(G25,H25,'Condicionales '!A2:A7)</f>
        <v>5</v>
      </c>
      <c r="K25" s="18" t="s">
        <v>69</v>
      </c>
      <c r="L25" s="35" t="s">
        <v>42</v>
      </c>
      <c r="M25" s="18" t="s">
        <v>26</v>
      </c>
      <c r="N25" s="18" t="s">
        <v>32</v>
      </c>
      <c r="O25" s="18"/>
      <c r="P25" s="18" t="s">
        <v>46</v>
      </c>
      <c r="Q25" s="18"/>
      <c r="R25" s="85"/>
      <c r="S25" s="3"/>
    </row>
    <row r="26" spans="1:19" ht="121.5">
      <c r="A26" s="20" t="s">
        <v>70</v>
      </c>
      <c r="B26" s="18" t="s">
        <v>469</v>
      </c>
      <c r="C26" s="18"/>
      <c r="D26" s="18" t="s">
        <v>67</v>
      </c>
      <c r="E26" s="18" t="s">
        <v>57</v>
      </c>
      <c r="F26" s="30" t="s">
        <v>32</v>
      </c>
      <c r="G26" s="26">
        <v>44018</v>
      </c>
      <c r="H26" s="26">
        <v>44029</v>
      </c>
      <c r="I26" s="26">
        <f>H26</f>
        <v>44029</v>
      </c>
      <c r="J26" s="18">
        <f>NETWORKDAYS(G26,H26,'Condicionales '!A3:A8)</f>
        <v>10</v>
      </c>
      <c r="K26" s="18" t="s">
        <v>41</v>
      </c>
      <c r="L26" s="35" t="s">
        <v>71</v>
      </c>
      <c r="M26" s="18" t="s">
        <v>26</v>
      </c>
      <c r="N26" s="18" t="s">
        <v>72</v>
      </c>
      <c r="O26" s="18"/>
      <c r="P26" s="18" t="s">
        <v>73</v>
      </c>
      <c r="Q26" s="18" t="s">
        <v>529</v>
      </c>
      <c r="R26" s="18" t="s">
        <v>530</v>
      </c>
      <c r="S26" s="3"/>
    </row>
    <row r="27" spans="1:19" ht="53.25">
      <c r="A27" s="21" t="s">
        <v>531</v>
      </c>
      <c r="B27" s="18" t="s">
        <v>470</v>
      </c>
      <c r="C27" s="18" t="s">
        <v>74</v>
      </c>
      <c r="D27" s="18" t="s">
        <v>22</v>
      </c>
      <c r="E27" s="18" t="s">
        <v>57</v>
      </c>
      <c r="F27" s="30"/>
      <c r="G27" s="26"/>
      <c r="H27" s="26"/>
      <c r="I27" s="26"/>
      <c r="J27" s="18">
        <f>+H27-G27</f>
        <v>0</v>
      </c>
      <c r="K27" s="18" t="s">
        <v>75</v>
      </c>
      <c r="L27" s="35" t="s">
        <v>25</v>
      </c>
      <c r="M27" s="18" t="s">
        <v>26</v>
      </c>
      <c r="N27" s="18" t="s">
        <v>532</v>
      </c>
      <c r="O27" s="18"/>
      <c r="P27" s="18" t="s">
        <v>76</v>
      </c>
      <c r="Q27" s="18" t="s">
        <v>77</v>
      </c>
      <c r="S27" s="3"/>
    </row>
    <row r="28" spans="1:19" ht="121.5">
      <c r="A28" s="20" t="s">
        <v>78</v>
      </c>
      <c r="B28" s="18" t="s">
        <v>471</v>
      </c>
      <c r="C28" s="18" t="s">
        <v>74</v>
      </c>
      <c r="D28" s="18" t="s">
        <v>22</v>
      </c>
      <c r="E28" s="18" t="s">
        <v>57</v>
      </c>
      <c r="F28" s="30"/>
      <c r="G28" s="26"/>
      <c r="H28" s="26"/>
      <c r="I28" s="26"/>
      <c r="J28" s="18">
        <f>+H28-G28</f>
        <v>0</v>
      </c>
      <c r="K28" s="18" t="s">
        <v>75</v>
      </c>
      <c r="L28" s="35" t="s">
        <v>25</v>
      </c>
      <c r="M28" s="18" t="s">
        <v>26</v>
      </c>
      <c r="N28" s="18"/>
      <c r="O28" s="18"/>
      <c r="P28" s="18" t="s">
        <v>46</v>
      </c>
      <c r="Q28" s="18" t="s">
        <v>79</v>
      </c>
      <c r="R28" s="92" t="s">
        <v>80</v>
      </c>
      <c r="S28" s="3"/>
    </row>
    <row r="29" spans="1:19" ht="45">
      <c r="A29" s="52" t="s">
        <v>81</v>
      </c>
      <c r="B29" s="18" t="s">
        <v>472</v>
      </c>
      <c r="C29" s="18" t="s">
        <v>82</v>
      </c>
      <c r="D29" s="18" t="s">
        <v>22</v>
      </c>
      <c r="E29" s="18" t="s">
        <v>57</v>
      </c>
      <c r="F29" s="30" t="s">
        <v>32</v>
      </c>
      <c r="G29" s="26" t="s">
        <v>32</v>
      </c>
      <c r="H29" s="26" t="s">
        <v>32</v>
      </c>
      <c r="I29" s="26" t="s">
        <v>32</v>
      </c>
      <c r="J29" s="18" t="s">
        <v>32</v>
      </c>
      <c r="K29" s="18" t="s">
        <v>69</v>
      </c>
      <c r="L29" s="18" t="s">
        <v>25</v>
      </c>
      <c r="M29" s="18" t="s">
        <v>26</v>
      </c>
      <c r="N29" s="18"/>
      <c r="O29" s="18"/>
      <c r="P29" s="18" t="s">
        <v>73</v>
      </c>
      <c r="Q29" s="18"/>
      <c r="R29" s="84"/>
      <c r="S29" s="3"/>
    </row>
    <row r="30" spans="1:19" ht="27">
      <c r="A30" s="18" t="s">
        <v>47</v>
      </c>
      <c r="B30" s="18" t="s">
        <v>473</v>
      </c>
      <c r="C30" s="18" t="s">
        <v>38</v>
      </c>
      <c r="D30" s="18" t="s">
        <v>48</v>
      </c>
      <c r="E30" s="18" t="s">
        <v>57</v>
      </c>
      <c r="F30" s="30" t="s">
        <v>83</v>
      </c>
      <c r="G30" s="26">
        <v>43998</v>
      </c>
      <c r="H30" s="26">
        <v>44005</v>
      </c>
      <c r="I30" s="26">
        <f>+H30</f>
        <v>44005</v>
      </c>
      <c r="J30" s="18">
        <f t="shared" ref="J30:J37" si="2">+H30-G30</f>
        <v>7</v>
      </c>
      <c r="K30" s="18" t="s">
        <v>41</v>
      </c>
      <c r="L30" s="35" t="s">
        <v>42</v>
      </c>
      <c r="M30" s="18" t="s">
        <v>26</v>
      </c>
      <c r="N30" s="18" t="s">
        <v>32</v>
      </c>
      <c r="O30" s="18"/>
      <c r="P30" s="18" t="s">
        <v>46</v>
      </c>
      <c r="Q30" s="18"/>
      <c r="S30" s="3"/>
    </row>
    <row r="31" spans="1:19" ht="108">
      <c r="A31" s="20" t="s">
        <v>84</v>
      </c>
      <c r="B31" s="18" t="s">
        <v>454</v>
      </c>
      <c r="C31" s="18" t="s">
        <v>85</v>
      </c>
      <c r="D31" s="18" t="s">
        <v>22</v>
      </c>
      <c r="E31" s="18" t="s">
        <v>57</v>
      </c>
      <c r="F31" s="30" t="s">
        <v>32</v>
      </c>
      <c r="G31" s="26">
        <v>44005</v>
      </c>
      <c r="H31" s="26">
        <v>44029</v>
      </c>
      <c r="I31" s="26">
        <f>H31</f>
        <v>44029</v>
      </c>
      <c r="J31" s="18">
        <f t="shared" si="2"/>
        <v>24</v>
      </c>
      <c r="K31" s="18" t="s">
        <v>24</v>
      </c>
      <c r="L31" s="35" t="s">
        <v>71</v>
      </c>
      <c r="M31" s="18" t="s">
        <v>26</v>
      </c>
      <c r="N31" s="18"/>
      <c r="O31" s="18"/>
      <c r="P31" s="18" t="s">
        <v>73</v>
      </c>
      <c r="Q31" s="18" t="s">
        <v>533</v>
      </c>
      <c r="S31" s="3"/>
    </row>
    <row r="32" spans="1:19" ht="121.5">
      <c r="A32" s="19" t="s">
        <v>86</v>
      </c>
      <c r="B32" s="19" t="s">
        <v>476</v>
      </c>
      <c r="C32" s="19" t="s">
        <v>85</v>
      </c>
      <c r="D32" s="19" t="s">
        <v>22</v>
      </c>
      <c r="E32" s="19" t="s">
        <v>57</v>
      </c>
      <c r="F32" s="31" t="s">
        <v>32</v>
      </c>
      <c r="G32" s="27">
        <v>44005</v>
      </c>
      <c r="H32" s="27">
        <v>44029</v>
      </c>
      <c r="I32" s="27">
        <f>H32</f>
        <v>44029</v>
      </c>
      <c r="J32" s="19">
        <f t="shared" si="2"/>
        <v>24</v>
      </c>
      <c r="K32" s="19" t="s">
        <v>24</v>
      </c>
      <c r="L32" s="35" t="s">
        <v>25</v>
      </c>
      <c r="M32" s="19" t="s">
        <v>26</v>
      </c>
      <c r="N32" s="19"/>
      <c r="O32" s="19"/>
      <c r="P32" s="19" t="s">
        <v>46</v>
      </c>
      <c r="Q32" s="58" t="s">
        <v>87</v>
      </c>
      <c r="S32" s="3"/>
    </row>
    <row r="33" spans="1:19" ht="67.5">
      <c r="A33" s="21" t="s">
        <v>88</v>
      </c>
      <c r="B33" s="18" t="s">
        <v>478</v>
      </c>
      <c r="C33" s="18"/>
      <c r="D33" s="18" t="s">
        <v>22</v>
      </c>
      <c r="E33" s="18" t="s">
        <v>57</v>
      </c>
      <c r="F33" s="30" t="s">
        <v>32</v>
      </c>
      <c r="G33" s="26"/>
      <c r="H33" s="26"/>
      <c r="I33" s="26"/>
      <c r="J33" s="18">
        <f t="shared" si="2"/>
        <v>0</v>
      </c>
      <c r="K33" s="18" t="s">
        <v>89</v>
      </c>
      <c r="L33" s="35" t="s">
        <v>71</v>
      </c>
      <c r="M33" s="18" t="s">
        <v>26</v>
      </c>
      <c r="N33" s="18"/>
      <c r="O33" s="18"/>
      <c r="P33" s="18" t="s">
        <v>46</v>
      </c>
      <c r="Q33" s="58" t="s">
        <v>90</v>
      </c>
      <c r="S33" s="3"/>
    </row>
    <row r="34" spans="1:19" ht="81">
      <c r="A34" s="20" t="s">
        <v>91</v>
      </c>
      <c r="B34" s="18" t="s">
        <v>479</v>
      </c>
      <c r="C34" s="18"/>
      <c r="D34" s="18" t="s">
        <v>22</v>
      </c>
      <c r="E34" s="18" t="s">
        <v>40</v>
      </c>
      <c r="F34" s="30" t="s">
        <v>32</v>
      </c>
      <c r="G34" s="26">
        <v>44005</v>
      </c>
      <c r="H34" s="26">
        <v>44029</v>
      </c>
      <c r="I34" s="26">
        <f>H34</f>
        <v>44029</v>
      </c>
      <c r="J34" s="18">
        <f t="shared" si="2"/>
        <v>24</v>
      </c>
      <c r="K34" s="18" t="s">
        <v>24</v>
      </c>
      <c r="L34" s="35" t="s">
        <v>71</v>
      </c>
      <c r="M34" s="18" t="s">
        <v>26</v>
      </c>
      <c r="N34" s="18"/>
      <c r="O34" s="18"/>
      <c r="P34" s="18" t="s">
        <v>46</v>
      </c>
      <c r="Q34" s="18" t="s">
        <v>534</v>
      </c>
      <c r="S34" s="3"/>
    </row>
    <row r="35" spans="1:19" ht="124.5" customHeight="1">
      <c r="A35" s="20" t="s">
        <v>92</v>
      </c>
      <c r="B35" s="18" t="s">
        <v>480</v>
      </c>
      <c r="C35" s="18"/>
      <c r="D35" s="18" t="s">
        <v>22</v>
      </c>
      <c r="E35" s="18" t="s">
        <v>36</v>
      </c>
      <c r="F35" s="30" t="s">
        <v>93</v>
      </c>
      <c r="G35" s="26">
        <v>44018</v>
      </c>
      <c r="H35" s="26">
        <v>44029</v>
      </c>
      <c r="I35" s="26"/>
      <c r="J35" s="18">
        <f t="shared" si="2"/>
        <v>11</v>
      </c>
      <c r="K35" s="18" t="s">
        <v>89</v>
      </c>
      <c r="L35" s="35" t="s">
        <v>25</v>
      </c>
      <c r="M35" s="18" t="s">
        <v>26</v>
      </c>
      <c r="N35" s="18"/>
      <c r="O35" s="18"/>
      <c r="P35" s="18" t="s">
        <v>33</v>
      </c>
      <c r="Q35" s="58" t="s">
        <v>535</v>
      </c>
      <c r="S35" s="3"/>
    </row>
    <row r="36" spans="1:19" s="56" customFormat="1" ht="40.5">
      <c r="A36" s="18" t="s">
        <v>47</v>
      </c>
      <c r="B36" s="18" t="s">
        <v>482</v>
      </c>
      <c r="C36" s="18" t="s">
        <v>38</v>
      </c>
      <c r="D36" s="18" t="s">
        <v>48</v>
      </c>
      <c r="E36" s="18" t="s">
        <v>52</v>
      </c>
      <c r="F36" s="30" t="s">
        <v>536</v>
      </c>
      <c r="G36" s="26">
        <v>43999</v>
      </c>
      <c r="H36" s="26">
        <v>43999</v>
      </c>
      <c r="I36" s="26">
        <f>+H36</f>
        <v>43999</v>
      </c>
      <c r="J36" s="18">
        <f t="shared" si="2"/>
        <v>0</v>
      </c>
      <c r="K36" s="18" t="s">
        <v>41</v>
      </c>
      <c r="L36" s="35" t="s">
        <v>42</v>
      </c>
      <c r="M36" s="18" t="s">
        <v>43</v>
      </c>
      <c r="N36" s="18" t="s">
        <v>32</v>
      </c>
      <c r="O36" s="18" t="s">
        <v>45</v>
      </c>
      <c r="P36" s="18" t="s">
        <v>46</v>
      </c>
      <c r="Q36" s="18"/>
      <c r="R36" s="2"/>
      <c r="S36" s="57"/>
    </row>
    <row r="37" spans="1:19" s="56" customFormat="1" ht="67.5">
      <c r="A37" s="21" t="s">
        <v>94</v>
      </c>
      <c r="B37" s="18" t="s">
        <v>484</v>
      </c>
      <c r="C37" s="18"/>
      <c r="D37" s="18" t="s">
        <v>22</v>
      </c>
      <c r="E37" s="18" t="s">
        <v>36</v>
      </c>
      <c r="F37" s="30" t="s">
        <v>32</v>
      </c>
      <c r="G37" s="26">
        <v>44018</v>
      </c>
      <c r="H37" s="26">
        <v>44029</v>
      </c>
      <c r="I37" s="26"/>
      <c r="J37" s="18">
        <f t="shared" si="2"/>
        <v>11</v>
      </c>
      <c r="K37" s="18" t="s">
        <v>24</v>
      </c>
      <c r="L37" s="35" t="s">
        <v>71</v>
      </c>
      <c r="M37" s="18" t="s">
        <v>26</v>
      </c>
      <c r="N37" s="18"/>
      <c r="O37" s="18"/>
      <c r="P37" s="18" t="s">
        <v>73</v>
      </c>
      <c r="Q37" s="18" t="s">
        <v>95</v>
      </c>
      <c r="R37" s="2"/>
      <c r="S37" s="57"/>
    </row>
    <row r="38" spans="1:19" s="56" customFormat="1" ht="67.5">
      <c r="A38" s="35" t="s">
        <v>96</v>
      </c>
      <c r="B38" s="35" t="s">
        <v>486</v>
      </c>
      <c r="C38" s="35" t="s">
        <v>97</v>
      </c>
      <c r="D38" s="35" t="s">
        <v>22</v>
      </c>
      <c r="E38" s="35" t="s">
        <v>57</v>
      </c>
      <c r="F38" s="54" t="s">
        <v>32</v>
      </c>
      <c r="G38" s="55">
        <v>44018</v>
      </c>
      <c r="H38" s="55">
        <v>44029</v>
      </c>
      <c r="I38" s="55" t="s">
        <v>32</v>
      </c>
      <c r="J38" s="35" t="s">
        <v>32</v>
      </c>
      <c r="K38" s="35" t="s">
        <v>24</v>
      </c>
      <c r="L38" s="35" t="s">
        <v>25</v>
      </c>
      <c r="M38" s="35" t="s">
        <v>26</v>
      </c>
      <c r="N38" s="35"/>
      <c r="O38" s="35"/>
      <c r="P38" s="35" t="s">
        <v>73</v>
      </c>
      <c r="Q38" s="35"/>
      <c r="R38" s="93" t="s">
        <v>537</v>
      </c>
      <c r="S38" s="57"/>
    </row>
    <row r="39" spans="1:19" s="56" customFormat="1" ht="54">
      <c r="A39" s="53" t="s">
        <v>98</v>
      </c>
      <c r="B39" s="35" t="s">
        <v>487</v>
      </c>
      <c r="C39" s="35"/>
      <c r="D39" s="35" t="s">
        <v>22</v>
      </c>
      <c r="E39" s="35" t="s">
        <v>36</v>
      </c>
      <c r="F39" s="54" t="s">
        <v>32</v>
      </c>
      <c r="G39" s="55"/>
      <c r="H39" s="55"/>
      <c r="I39" s="55"/>
      <c r="J39" s="35">
        <f t="shared" ref="J39:J53" si="3">+H39-G39</f>
        <v>0</v>
      </c>
      <c r="K39" s="35" t="s">
        <v>69</v>
      </c>
      <c r="L39" s="35" t="s">
        <v>71</v>
      </c>
      <c r="M39" s="35" t="s">
        <v>26</v>
      </c>
      <c r="N39" s="35"/>
      <c r="O39" s="35"/>
      <c r="P39" s="35" t="s">
        <v>46</v>
      </c>
      <c r="Q39" s="35"/>
      <c r="R39" s="56" t="s">
        <v>99</v>
      </c>
      <c r="S39" s="57"/>
    </row>
    <row r="40" spans="1:19" ht="81">
      <c r="A40" s="18" t="s">
        <v>100</v>
      </c>
      <c r="B40" s="18" t="s">
        <v>490</v>
      </c>
      <c r="C40" s="18"/>
      <c r="D40" s="18" t="s">
        <v>67</v>
      </c>
      <c r="E40" s="18" t="s">
        <v>57</v>
      </c>
      <c r="F40" s="30" t="s">
        <v>32</v>
      </c>
      <c r="G40" s="26">
        <v>44006</v>
      </c>
      <c r="H40" s="26">
        <v>44020</v>
      </c>
      <c r="I40" s="26">
        <f>+H40</f>
        <v>44020</v>
      </c>
      <c r="J40" s="18">
        <f t="shared" si="3"/>
        <v>14</v>
      </c>
      <c r="K40" s="18" t="s">
        <v>41</v>
      </c>
      <c r="L40" s="35" t="s">
        <v>42</v>
      </c>
      <c r="M40" s="18" t="s">
        <v>26</v>
      </c>
      <c r="N40" s="18" t="s">
        <v>101</v>
      </c>
      <c r="O40" s="18"/>
      <c r="P40" s="18" t="s">
        <v>33</v>
      </c>
      <c r="Q40" s="18" t="s">
        <v>102</v>
      </c>
      <c r="R40" s="18" t="s">
        <v>538</v>
      </c>
      <c r="S40" s="3"/>
    </row>
    <row r="41" spans="1:19" ht="67.5">
      <c r="A41" s="18" t="s">
        <v>103</v>
      </c>
      <c r="B41" s="18" t="s">
        <v>491</v>
      </c>
      <c r="C41" s="18"/>
      <c r="D41" s="18" t="s">
        <v>67</v>
      </c>
      <c r="E41" s="18" t="s">
        <v>57</v>
      </c>
      <c r="F41" s="30" t="s">
        <v>32</v>
      </c>
      <c r="G41" s="26">
        <v>44021</v>
      </c>
      <c r="H41" s="26">
        <v>44035</v>
      </c>
      <c r="I41" s="26">
        <f>+H41</f>
        <v>44035</v>
      </c>
      <c r="J41" s="18">
        <f t="shared" si="3"/>
        <v>14</v>
      </c>
      <c r="K41" s="18" t="s">
        <v>41</v>
      </c>
      <c r="L41" s="35" t="s">
        <v>71</v>
      </c>
      <c r="M41" s="18" t="s">
        <v>26</v>
      </c>
      <c r="N41" s="18" t="s">
        <v>32</v>
      </c>
      <c r="O41" s="18"/>
      <c r="P41" s="18" t="s">
        <v>33</v>
      </c>
      <c r="Q41" s="18" t="s">
        <v>104</v>
      </c>
      <c r="R41" s="124" t="s">
        <v>105</v>
      </c>
      <c r="S41" s="3"/>
    </row>
    <row r="42" spans="1:19" ht="67.5">
      <c r="A42" s="21" t="s">
        <v>106</v>
      </c>
      <c r="B42" s="18" t="s">
        <v>493</v>
      </c>
      <c r="C42" s="18"/>
      <c r="D42" s="18" t="s">
        <v>67</v>
      </c>
      <c r="E42" s="18" t="s">
        <v>23</v>
      </c>
      <c r="F42" s="30" t="s">
        <v>107</v>
      </c>
      <c r="G42" s="26"/>
      <c r="H42" s="26"/>
      <c r="I42" s="26"/>
      <c r="J42" s="18">
        <f t="shared" si="3"/>
        <v>0</v>
      </c>
      <c r="K42" s="18" t="s">
        <v>41</v>
      </c>
      <c r="L42" s="35" t="s">
        <v>71</v>
      </c>
      <c r="M42" s="18" t="s">
        <v>26</v>
      </c>
      <c r="N42" s="18" t="s">
        <v>108</v>
      </c>
      <c r="O42" s="18"/>
      <c r="P42" s="18" t="s">
        <v>522</v>
      </c>
      <c r="Q42" s="18" t="s">
        <v>109</v>
      </c>
      <c r="S42" s="3"/>
    </row>
    <row r="43" spans="1:19" ht="108">
      <c r="A43" s="20" t="s">
        <v>110</v>
      </c>
      <c r="B43" s="18" t="s">
        <v>494</v>
      </c>
      <c r="C43" s="18"/>
      <c r="D43" s="18" t="s">
        <v>67</v>
      </c>
      <c r="E43" s="18" t="s">
        <v>57</v>
      </c>
      <c r="F43" s="30" t="s">
        <v>32</v>
      </c>
      <c r="G43" s="26"/>
      <c r="H43" s="26"/>
      <c r="I43" s="26"/>
      <c r="J43" s="18">
        <f t="shared" si="3"/>
        <v>0</v>
      </c>
      <c r="K43" s="18" t="s">
        <v>24</v>
      </c>
      <c r="L43" s="35" t="s">
        <v>42</v>
      </c>
      <c r="M43" s="18" t="s">
        <v>26</v>
      </c>
      <c r="N43" s="18" t="s">
        <v>111</v>
      </c>
      <c r="O43" s="18"/>
      <c r="P43" s="18" t="s">
        <v>46</v>
      </c>
      <c r="Q43" s="18"/>
      <c r="R43" s="4"/>
      <c r="S43" s="3"/>
    </row>
    <row r="44" spans="1:19" ht="216">
      <c r="A44" s="19" t="s">
        <v>539</v>
      </c>
      <c r="B44" s="19" t="s">
        <v>495</v>
      </c>
      <c r="C44" s="19" t="s">
        <v>112</v>
      </c>
      <c r="D44" s="19" t="s">
        <v>22</v>
      </c>
      <c r="E44" s="19" t="s">
        <v>52</v>
      </c>
      <c r="F44" s="31" t="s">
        <v>113</v>
      </c>
      <c r="G44" s="27">
        <v>43998</v>
      </c>
      <c r="H44" s="27">
        <v>44005</v>
      </c>
      <c r="I44" s="27">
        <f>+H44</f>
        <v>44005</v>
      </c>
      <c r="J44" s="19">
        <f t="shared" si="3"/>
        <v>7</v>
      </c>
      <c r="K44" s="19" t="s">
        <v>69</v>
      </c>
      <c r="L44" s="35" t="s">
        <v>71</v>
      </c>
      <c r="M44" s="19" t="s">
        <v>26</v>
      </c>
      <c r="N44" s="19" t="s">
        <v>114</v>
      </c>
      <c r="O44" s="19" t="s">
        <v>71</v>
      </c>
      <c r="P44" s="19" t="s">
        <v>46</v>
      </c>
      <c r="Q44" s="19" t="s">
        <v>540</v>
      </c>
      <c r="R44" s="33"/>
      <c r="S44" s="3"/>
    </row>
    <row r="45" spans="1:19" ht="66">
      <c r="A45" s="21" t="s">
        <v>115</v>
      </c>
      <c r="B45" s="18" t="s">
        <v>496</v>
      </c>
      <c r="C45" s="18"/>
      <c r="D45" s="18" t="s">
        <v>22</v>
      </c>
      <c r="E45" s="18" t="s">
        <v>36</v>
      </c>
      <c r="F45" s="30" t="s">
        <v>32</v>
      </c>
      <c r="G45" s="26"/>
      <c r="H45" s="26"/>
      <c r="I45" s="26"/>
      <c r="J45" s="18">
        <f t="shared" si="3"/>
        <v>0</v>
      </c>
      <c r="K45" s="18" t="s">
        <v>24</v>
      </c>
      <c r="L45" s="35" t="s">
        <v>25</v>
      </c>
      <c r="M45" s="18" t="s">
        <v>26</v>
      </c>
      <c r="N45" s="18"/>
      <c r="O45" s="18"/>
      <c r="P45" s="18" t="s">
        <v>522</v>
      </c>
      <c r="Q45" s="18" t="s">
        <v>541</v>
      </c>
      <c r="S45" s="3"/>
    </row>
    <row r="46" spans="1:19" ht="148.5">
      <c r="A46" s="21" t="s">
        <v>116</v>
      </c>
      <c r="B46" s="35" t="s">
        <v>500</v>
      </c>
      <c r="C46" s="18"/>
      <c r="D46" s="18" t="s">
        <v>22</v>
      </c>
      <c r="E46" s="18" t="s">
        <v>23</v>
      </c>
      <c r="F46" s="30"/>
      <c r="G46" s="26"/>
      <c r="H46" s="26"/>
      <c r="I46" s="26"/>
      <c r="J46" s="18">
        <f t="shared" si="3"/>
        <v>0</v>
      </c>
      <c r="K46" s="18" t="s">
        <v>69</v>
      </c>
      <c r="L46" s="35" t="s">
        <v>25</v>
      </c>
      <c r="M46" s="18" t="s">
        <v>26</v>
      </c>
      <c r="N46" s="18" t="s">
        <v>117</v>
      </c>
      <c r="O46" s="18"/>
      <c r="P46" s="18" t="s">
        <v>522</v>
      </c>
      <c r="Q46" s="18"/>
      <c r="S46" s="3"/>
    </row>
    <row r="47" spans="1:19" ht="135">
      <c r="A47" s="21" t="s">
        <v>118</v>
      </c>
      <c r="B47" s="35" t="s">
        <v>501</v>
      </c>
      <c r="C47" s="18"/>
      <c r="D47" s="18" t="s">
        <v>22</v>
      </c>
      <c r="E47" s="18" t="s">
        <v>23</v>
      </c>
      <c r="F47" s="30"/>
      <c r="G47" s="26"/>
      <c r="H47" s="26"/>
      <c r="I47" s="26"/>
      <c r="J47" s="18">
        <f t="shared" si="3"/>
        <v>0</v>
      </c>
      <c r="K47" s="18" t="s">
        <v>24</v>
      </c>
      <c r="L47" s="35" t="s">
        <v>25</v>
      </c>
      <c r="M47" s="18" t="s">
        <v>26</v>
      </c>
      <c r="N47" s="18"/>
      <c r="O47" s="18"/>
      <c r="P47" s="18" t="s">
        <v>522</v>
      </c>
      <c r="Q47" s="18" t="s">
        <v>542</v>
      </c>
      <c r="S47" s="3"/>
    </row>
    <row r="48" spans="1:19" ht="40.5">
      <c r="A48" s="21" t="s">
        <v>119</v>
      </c>
      <c r="B48" s="18" t="s">
        <v>503</v>
      </c>
      <c r="C48" s="18"/>
      <c r="D48" s="18" t="s">
        <v>22</v>
      </c>
      <c r="E48" s="18" t="s">
        <v>120</v>
      </c>
      <c r="F48" s="30"/>
      <c r="G48" s="26"/>
      <c r="H48" s="26"/>
      <c r="I48" s="26"/>
      <c r="J48" s="18">
        <f t="shared" si="3"/>
        <v>0</v>
      </c>
      <c r="K48" s="18" t="s">
        <v>24</v>
      </c>
      <c r="L48" s="35" t="s">
        <v>25</v>
      </c>
      <c r="M48" s="18" t="s">
        <v>26</v>
      </c>
      <c r="N48" s="18"/>
      <c r="O48" s="18"/>
      <c r="P48" s="18" t="s">
        <v>73</v>
      </c>
      <c r="Q48" s="18"/>
      <c r="S48" s="3"/>
    </row>
    <row r="49" spans="1:19" ht="40.5">
      <c r="A49" s="21" t="s">
        <v>121</v>
      </c>
      <c r="B49" s="18" t="s">
        <v>504</v>
      </c>
      <c r="C49" s="18"/>
      <c r="D49" s="18" t="s">
        <v>22</v>
      </c>
      <c r="E49" s="18" t="s">
        <v>23</v>
      </c>
      <c r="F49" s="30"/>
      <c r="G49" s="26"/>
      <c r="H49" s="26"/>
      <c r="I49" s="26"/>
      <c r="J49" s="18">
        <f t="shared" si="3"/>
        <v>0</v>
      </c>
      <c r="K49" s="18" t="s">
        <v>24</v>
      </c>
      <c r="L49" s="35" t="s">
        <v>25</v>
      </c>
      <c r="M49" s="18" t="s">
        <v>26</v>
      </c>
      <c r="N49" s="18"/>
      <c r="O49" s="18"/>
      <c r="P49" s="18" t="s">
        <v>522</v>
      </c>
      <c r="Q49" s="18" t="s">
        <v>543</v>
      </c>
      <c r="S49" s="3"/>
    </row>
    <row r="50" spans="1:19" ht="162">
      <c r="A50" s="19" t="s">
        <v>122</v>
      </c>
      <c r="B50" s="19" t="s">
        <v>504</v>
      </c>
      <c r="C50" s="19" t="s">
        <v>35</v>
      </c>
      <c r="D50" s="19" t="s">
        <v>22</v>
      </c>
      <c r="E50" s="19" t="s">
        <v>23</v>
      </c>
      <c r="F50" s="31"/>
      <c r="G50" s="27">
        <v>44018</v>
      </c>
      <c r="H50" s="27">
        <v>44029</v>
      </c>
      <c r="I50" s="27">
        <f>H50</f>
        <v>44029</v>
      </c>
      <c r="J50" s="27"/>
      <c r="K50" s="19" t="s">
        <v>24</v>
      </c>
      <c r="L50" s="35" t="s">
        <v>25</v>
      </c>
      <c r="M50" s="19" t="s">
        <v>26</v>
      </c>
      <c r="N50" s="19"/>
      <c r="O50" s="19"/>
      <c r="P50" s="19" t="s">
        <v>46</v>
      </c>
      <c r="Q50" s="19" t="s">
        <v>544</v>
      </c>
      <c r="R50" s="2" t="s">
        <v>123</v>
      </c>
      <c r="S50" s="3"/>
    </row>
    <row r="51" spans="1:19" ht="39.75">
      <c r="A51" s="19" t="s">
        <v>124</v>
      </c>
      <c r="B51" s="19" t="s">
        <v>507</v>
      </c>
      <c r="C51" s="19"/>
      <c r="D51" s="19" t="s">
        <v>22</v>
      </c>
      <c r="E51" s="19" t="s">
        <v>57</v>
      </c>
      <c r="F51" s="31" t="s">
        <v>32</v>
      </c>
      <c r="G51" s="27">
        <v>44006</v>
      </c>
      <c r="H51" s="27">
        <v>44036</v>
      </c>
      <c r="I51" s="27">
        <f>+H51</f>
        <v>44036</v>
      </c>
      <c r="J51" s="19">
        <f t="shared" si="3"/>
        <v>30</v>
      </c>
      <c r="K51" s="19" t="s">
        <v>69</v>
      </c>
      <c r="L51" s="35" t="s">
        <v>25</v>
      </c>
      <c r="M51" s="19" t="s">
        <v>26</v>
      </c>
      <c r="N51" s="19" t="s">
        <v>32</v>
      </c>
      <c r="O51" s="19"/>
      <c r="P51" s="19" t="s">
        <v>46</v>
      </c>
      <c r="Q51" s="91"/>
      <c r="R51" s="2" t="s">
        <v>125</v>
      </c>
      <c r="S51" s="3"/>
    </row>
    <row r="52" spans="1:19" ht="81">
      <c r="A52" s="20" t="s">
        <v>126</v>
      </c>
      <c r="B52" s="18" t="s">
        <v>508</v>
      </c>
      <c r="C52" s="18"/>
      <c r="D52" s="18" t="s">
        <v>22</v>
      </c>
      <c r="E52" s="18" t="s">
        <v>57</v>
      </c>
      <c r="F52" s="30"/>
      <c r="G52" s="26"/>
      <c r="H52" s="26"/>
      <c r="I52" s="26"/>
      <c r="J52" s="18">
        <f t="shared" si="3"/>
        <v>0</v>
      </c>
      <c r="K52" s="18" t="s">
        <v>69</v>
      </c>
      <c r="L52" s="35" t="s">
        <v>25</v>
      </c>
      <c r="M52" s="18" t="s">
        <v>26</v>
      </c>
      <c r="N52" s="18"/>
      <c r="O52" s="18"/>
      <c r="P52" s="18" t="s">
        <v>46</v>
      </c>
      <c r="Q52" s="18"/>
      <c r="S52" s="3"/>
    </row>
    <row r="53" spans="1:19" ht="27">
      <c r="A53" s="22" t="s">
        <v>545</v>
      </c>
      <c r="B53" s="19" t="s">
        <v>509</v>
      </c>
      <c r="C53" s="19"/>
      <c r="D53" s="19" t="s">
        <v>22</v>
      </c>
      <c r="E53" s="19" t="s">
        <v>57</v>
      </c>
      <c r="F53" s="31"/>
      <c r="G53" s="27"/>
      <c r="H53" s="27"/>
      <c r="I53" s="27"/>
      <c r="J53" s="19">
        <f t="shared" si="3"/>
        <v>0</v>
      </c>
      <c r="K53" s="19" t="s">
        <v>127</v>
      </c>
      <c r="L53" s="35" t="s">
        <v>25</v>
      </c>
      <c r="M53" s="19"/>
      <c r="N53" s="19"/>
      <c r="O53" s="19"/>
      <c r="P53" s="19" t="s">
        <v>33</v>
      </c>
      <c r="Q53" s="19"/>
      <c r="S53" s="3"/>
    </row>
    <row r="54" spans="1:19" ht="67.5">
      <c r="A54" s="21" t="s">
        <v>128</v>
      </c>
      <c r="B54" s="18" t="s">
        <v>511</v>
      </c>
      <c r="C54" s="18"/>
      <c r="D54" s="18" t="s">
        <v>22</v>
      </c>
      <c r="E54" s="18" t="s">
        <v>57</v>
      </c>
      <c r="F54" s="30"/>
      <c r="G54" s="26"/>
      <c r="H54" s="26"/>
      <c r="I54" s="26"/>
      <c r="J54" s="18"/>
      <c r="K54" s="18" t="s">
        <v>89</v>
      </c>
      <c r="L54" s="35" t="s">
        <v>25</v>
      </c>
      <c r="M54" s="18" t="s">
        <v>26</v>
      </c>
      <c r="N54" s="18"/>
      <c r="O54" s="18"/>
      <c r="P54" s="18" t="s">
        <v>46</v>
      </c>
      <c r="Q54" s="18"/>
      <c r="S54" s="3"/>
    </row>
    <row r="55" spans="1:19" ht="108">
      <c r="A55" s="21" t="s">
        <v>129</v>
      </c>
      <c r="B55" s="18" t="s">
        <v>456</v>
      </c>
      <c r="C55" s="18" t="s">
        <v>85</v>
      </c>
      <c r="D55" s="18" t="s">
        <v>22</v>
      </c>
      <c r="E55" s="18"/>
      <c r="F55" s="30"/>
      <c r="G55" s="27">
        <v>44018</v>
      </c>
      <c r="H55" s="27">
        <v>44029</v>
      </c>
      <c r="I55" s="27">
        <f>H55</f>
        <v>44029</v>
      </c>
      <c r="J55" s="18"/>
      <c r="K55" s="18" t="s">
        <v>24</v>
      </c>
      <c r="L55" s="35" t="s">
        <v>71</v>
      </c>
      <c r="M55" s="18" t="s">
        <v>26</v>
      </c>
      <c r="N55" s="18"/>
      <c r="O55" s="18"/>
      <c r="P55" s="18" t="s">
        <v>73</v>
      </c>
      <c r="Q55" s="18" t="s">
        <v>130</v>
      </c>
      <c r="S55" s="3"/>
    </row>
    <row r="56" spans="1:19" ht="135">
      <c r="A56" s="18" t="s">
        <v>131</v>
      </c>
      <c r="B56" s="18" t="s">
        <v>453</v>
      </c>
      <c r="C56" s="18" t="s">
        <v>132</v>
      </c>
      <c r="D56" s="18" t="s">
        <v>22</v>
      </c>
      <c r="E56" s="18" t="s">
        <v>57</v>
      </c>
      <c r="F56" s="30"/>
      <c r="G56" s="27">
        <v>44018</v>
      </c>
      <c r="H56" s="27">
        <v>44029</v>
      </c>
      <c r="I56" s="27">
        <v>44029</v>
      </c>
      <c r="J56" s="18"/>
      <c r="K56" s="18" t="s">
        <v>24</v>
      </c>
      <c r="L56" s="35" t="s">
        <v>25</v>
      </c>
      <c r="M56" s="18" t="s">
        <v>26</v>
      </c>
      <c r="N56" s="35" t="s">
        <v>133</v>
      </c>
      <c r="O56" s="18"/>
      <c r="P56" s="18" t="s">
        <v>73</v>
      </c>
      <c r="Q56" s="18" t="s">
        <v>134</v>
      </c>
      <c r="R56" s="18"/>
      <c r="S56" s="3"/>
    </row>
    <row r="57" spans="1:19" ht="40.5">
      <c r="A57" s="52" t="s">
        <v>135</v>
      </c>
      <c r="B57" s="18" t="s">
        <v>546</v>
      </c>
      <c r="C57" s="18"/>
      <c r="D57" s="18" t="s">
        <v>22</v>
      </c>
      <c r="E57" s="18" t="s">
        <v>36</v>
      </c>
      <c r="F57" s="30"/>
      <c r="G57" s="26"/>
      <c r="H57" s="26"/>
      <c r="I57" s="26"/>
      <c r="J57" s="18"/>
      <c r="K57" s="18" t="s">
        <v>24</v>
      </c>
      <c r="L57" s="18" t="s">
        <v>25</v>
      </c>
      <c r="M57" s="18" t="s">
        <v>26</v>
      </c>
      <c r="N57" s="18"/>
      <c r="O57" s="18"/>
      <c r="P57" s="18" t="s">
        <v>522</v>
      </c>
      <c r="Q57" s="18"/>
      <c r="R57" s="85"/>
      <c r="S57" s="3"/>
    </row>
    <row r="58" spans="1:19" ht="54">
      <c r="A58" s="18" t="s">
        <v>136</v>
      </c>
      <c r="B58" s="18" t="s">
        <v>513</v>
      </c>
      <c r="C58" s="18" t="s">
        <v>38</v>
      </c>
      <c r="D58" s="18" t="s">
        <v>22</v>
      </c>
      <c r="E58" s="18" t="s">
        <v>57</v>
      </c>
      <c r="F58" s="30" t="s">
        <v>547</v>
      </c>
      <c r="G58" s="26">
        <v>44006</v>
      </c>
      <c r="H58" s="26">
        <v>44020</v>
      </c>
      <c r="I58" s="26">
        <f>+H58</f>
        <v>44020</v>
      </c>
      <c r="J58" s="18">
        <f>NETWORKDAYS(G58,H58,'Condicionales '!A3:A8)</f>
        <v>10</v>
      </c>
      <c r="K58" s="18" t="s">
        <v>69</v>
      </c>
      <c r="L58" s="35" t="s">
        <v>71</v>
      </c>
      <c r="M58" s="18" t="s">
        <v>26</v>
      </c>
      <c r="N58" s="18" t="s">
        <v>137</v>
      </c>
      <c r="O58" s="18"/>
      <c r="P58" s="18" t="s">
        <v>46</v>
      </c>
      <c r="Q58" s="18"/>
      <c r="R58" s="85"/>
    </row>
    <row r="59" spans="1:19" ht="27">
      <c r="A59" s="19" t="s">
        <v>138</v>
      </c>
      <c r="B59" s="19" t="s">
        <v>513</v>
      </c>
      <c r="C59" s="19"/>
      <c r="D59" s="19" t="s">
        <v>22</v>
      </c>
      <c r="E59" s="19" t="s">
        <v>40</v>
      </c>
      <c r="F59" s="31" t="s">
        <v>139</v>
      </c>
      <c r="G59" s="27">
        <v>44006</v>
      </c>
      <c r="H59" s="27">
        <v>44020</v>
      </c>
      <c r="I59" s="27">
        <f>+H59</f>
        <v>44020</v>
      </c>
      <c r="J59" s="19">
        <v>10</v>
      </c>
      <c r="K59" s="19" t="s">
        <v>69</v>
      </c>
      <c r="L59" s="35" t="s">
        <v>25</v>
      </c>
      <c r="M59" s="19" t="s">
        <v>26</v>
      </c>
      <c r="N59" s="19" t="s">
        <v>32</v>
      </c>
      <c r="O59" s="19"/>
      <c r="P59" s="19" t="s">
        <v>46</v>
      </c>
      <c r="Q59" s="19"/>
      <c r="R59" s="85"/>
    </row>
    <row r="60" spans="1:19" ht="53.25">
      <c r="A60" s="52" t="s">
        <v>140</v>
      </c>
      <c r="B60" s="18" t="s">
        <v>514</v>
      </c>
      <c r="C60" s="18" t="s">
        <v>141</v>
      </c>
      <c r="D60" s="18" t="s">
        <v>22</v>
      </c>
      <c r="E60" s="18" t="s">
        <v>120</v>
      </c>
      <c r="F60" s="30"/>
      <c r="G60" s="26"/>
      <c r="H60" s="26"/>
      <c r="I60" s="26"/>
      <c r="J60" s="18"/>
      <c r="K60" s="18" t="s">
        <v>69</v>
      </c>
      <c r="L60" s="18" t="s">
        <v>25</v>
      </c>
      <c r="M60" s="18" t="s">
        <v>26</v>
      </c>
      <c r="N60" s="18"/>
      <c r="O60" s="18"/>
      <c r="P60" s="18" t="s">
        <v>73</v>
      </c>
      <c r="Q60" s="18"/>
      <c r="R60" s="18"/>
    </row>
    <row r="61" spans="1:19" ht="121.5">
      <c r="A61" s="22" t="s">
        <v>142</v>
      </c>
      <c r="B61" s="19" t="s">
        <v>515</v>
      </c>
      <c r="C61" s="19" t="s">
        <v>143</v>
      </c>
      <c r="D61" s="19" t="s">
        <v>22</v>
      </c>
      <c r="E61" s="19" t="s">
        <v>57</v>
      </c>
      <c r="F61" s="31"/>
      <c r="G61" s="27">
        <v>44005</v>
      </c>
      <c r="H61" s="27">
        <v>44066</v>
      </c>
      <c r="I61" s="27">
        <f>H61</f>
        <v>44066</v>
      </c>
      <c r="J61" s="19" t="s">
        <v>144</v>
      </c>
      <c r="K61" s="19" t="s">
        <v>69</v>
      </c>
      <c r="L61" s="35" t="s">
        <v>25</v>
      </c>
      <c r="M61" s="19" t="s">
        <v>26</v>
      </c>
      <c r="N61" s="19" t="s">
        <v>145</v>
      </c>
      <c r="O61" s="19"/>
      <c r="P61" s="19" t="s">
        <v>73</v>
      </c>
      <c r="Q61" s="19" t="s">
        <v>146</v>
      </c>
      <c r="R61" s="85"/>
    </row>
    <row r="62" spans="1:19" ht="81">
      <c r="A62" s="53" t="s">
        <v>147</v>
      </c>
      <c r="B62" s="35" t="s">
        <v>516</v>
      </c>
      <c r="C62" s="35" t="s">
        <v>143</v>
      </c>
      <c r="D62" s="35" t="s">
        <v>22</v>
      </c>
      <c r="E62" s="35" t="s">
        <v>57</v>
      </c>
      <c r="F62" s="54"/>
      <c r="G62" s="55">
        <v>44196</v>
      </c>
      <c r="H62" s="55">
        <f>+G62+60</f>
        <v>44256</v>
      </c>
      <c r="I62" s="55"/>
      <c r="J62" s="35" t="s">
        <v>144</v>
      </c>
      <c r="K62" s="35" t="s">
        <v>41</v>
      </c>
      <c r="L62" s="35" t="s">
        <v>71</v>
      </c>
      <c r="M62" s="35"/>
      <c r="N62" s="35" t="s">
        <v>548</v>
      </c>
      <c r="O62" s="35"/>
      <c r="P62" s="35" t="s">
        <v>46</v>
      </c>
      <c r="Q62" s="35"/>
      <c r="R62" s="86" t="s">
        <v>148</v>
      </c>
    </row>
    <row r="63" spans="1:19" ht="147.75">
      <c r="A63" s="53" t="s">
        <v>149</v>
      </c>
      <c r="B63" s="35" t="s">
        <v>516</v>
      </c>
      <c r="C63" s="35" t="s">
        <v>143</v>
      </c>
      <c r="D63" s="35" t="s">
        <v>22</v>
      </c>
      <c r="E63" s="35" t="s">
        <v>57</v>
      </c>
      <c r="F63" s="54"/>
      <c r="G63" s="55"/>
      <c r="H63" s="55"/>
      <c r="I63" s="55"/>
      <c r="J63" s="35"/>
      <c r="K63" s="35"/>
      <c r="L63" s="35"/>
      <c r="M63" s="35"/>
      <c r="N63" s="35"/>
      <c r="O63" s="35"/>
      <c r="P63" s="35" t="s">
        <v>46</v>
      </c>
      <c r="Q63" s="35"/>
      <c r="R63" s="86" t="s">
        <v>148</v>
      </c>
    </row>
    <row r="64" spans="1:19" ht="53.25">
      <c r="A64" s="53" t="s">
        <v>150</v>
      </c>
      <c r="B64" s="35" t="s">
        <v>516</v>
      </c>
      <c r="C64" s="35" t="s">
        <v>143</v>
      </c>
      <c r="D64" s="35" t="s">
        <v>22</v>
      </c>
      <c r="E64" s="35" t="s">
        <v>57</v>
      </c>
      <c r="F64" s="54"/>
      <c r="G64" s="55" t="s">
        <v>32</v>
      </c>
      <c r="H64" s="55" t="s">
        <v>32</v>
      </c>
      <c r="I64" s="55"/>
      <c r="J64" s="18" t="s">
        <v>32</v>
      </c>
      <c r="K64" s="35" t="s">
        <v>24</v>
      </c>
      <c r="L64" s="35" t="s">
        <v>25</v>
      </c>
      <c r="M64" s="35"/>
      <c r="N64" s="35"/>
      <c r="O64" s="35"/>
      <c r="P64" s="35" t="s">
        <v>522</v>
      </c>
      <c r="Q64" s="35"/>
      <c r="R64" s="86" t="s">
        <v>151</v>
      </c>
    </row>
    <row r="65" spans="1:18" ht="40.5">
      <c r="A65" s="52" t="s">
        <v>152</v>
      </c>
      <c r="B65" s="18" t="s">
        <v>549</v>
      </c>
      <c r="C65" s="18" t="s">
        <v>153</v>
      </c>
      <c r="D65" s="18" t="s">
        <v>22</v>
      </c>
      <c r="E65" s="18" t="s">
        <v>32</v>
      </c>
      <c r="F65" s="18" t="s">
        <v>32</v>
      </c>
      <c r="G65" s="18" t="s">
        <v>32</v>
      </c>
      <c r="H65" s="18" t="s">
        <v>32</v>
      </c>
      <c r="I65" s="18" t="s">
        <v>32</v>
      </c>
      <c r="J65" s="18" t="s">
        <v>32</v>
      </c>
      <c r="K65" s="18" t="s">
        <v>75</v>
      </c>
      <c r="L65" s="18" t="s">
        <v>25</v>
      </c>
      <c r="M65" s="73" t="s">
        <v>43</v>
      </c>
      <c r="N65" s="18"/>
      <c r="O65" s="18"/>
      <c r="P65" s="18" t="s">
        <v>46</v>
      </c>
      <c r="Q65" s="18"/>
      <c r="R65" s="18" t="s">
        <v>154</v>
      </c>
    </row>
    <row r="66" spans="1:18">
      <c r="A66" s="18"/>
      <c r="B66" s="18"/>
      <c r="C66" s="18"/>
      <c r="D66" s="18"/>
      <c r="E66" s="18"/>
      <c r="F66" s="30"/>
      <c r="G66" s="26"/>
      <c r="H66" s="26"/>
      <c r="I66" s="26"/>
      <c r="J66" s="18"/>
      <c r="K66" s="18"/>
      <c r="L66" s="18"/>
      <c r="M66" s="18"/>
      <c r="N66" s="18"/>
      <c r="O66" s="18"/>
      <c r="P66" s="18"/>
      <c r="Q66" s="18"/>
      <c r="R66" s="18"/>
    </row>
    <row r="67" spans="1:18">
      <c r="A67" s="18"/>
      <c r="B67" s="18"/>
      <c r="C67" s="18"/>
      <c r="D67" s="18"/>
      <c r="E67" s="18"/>
      <c r="F67" s="30"/>
      <c r="G67" s="26"/>
      <c r="H67" s="26"/>
      <c r="I67" s="26"/>
      <c r="J67" s="18"/>
      <c r="K67" s="18"/>
      <c r="L67" s="18"/>
      <c r="M67" s="18"/>
      <c r="N67" s="18"/>
      <c r="O67" s="18"/>
      <c r="P67" s="18"/>
      <c r="Q67" s="18"/>
      <c r="R67" s="18"/>
    </row>
    <row r="68" spans="1:18">
      <c r="A68" s="18"/>
      <c r="B68" s="18"/>
      <c r="C68" s="18"/>
      <c r="D68" s="18"/>
      <c r="E68" s="18"/>
      <c r="F68" s="30"/>
      <c r="G68" s="26"/>
      <c r="H68" s="26"/>
      <c r="I68" s="26"/>
      <c r="J68" s="18"/>
      <c r="K68" s="18"/>
      <c r="L68" s="18"/>
      <c r="M68" s="18"/>
      <c r="N68" s="18"/>
      <c r="O68" s="18"/>
      <c r="P68" s="18"/>
      <c r="Q68" s="18"/>
      <c r="R68" s="18"/>
    </row>
    <row r="69" spans="1:18">
      <c r="A69" s="18"/>
      <c r="B69" s="18"/>
      <c r="C69" s="18"/>
      <c r="D69" s="18"/>
      <c r="E69" s="18"/>
      <c r="F69" s="30"/>
      <c r="G69" s="26"/>
      <c r="H69" s="26"/>
      <c r="I69" s="26"/>
      <c r="J69" s="18"/>
      <c r="K69" s="18"/>
      <c r="L69" s="18"/>
      <c r="M69" s="18"/>
      <c r="N69" s="18"/>
      <c r="O69" s="18"/>
      <c r="P69" s="18"/>
      <c r="Q69" s="18"/>
      <c r="R69" s="18"/>
    </row>
    <row r="70" spans="1:18">
      <c r="A70" s="18"/>
      <c r="B70" s="18"/>
      <c r="C70" s="18"/>
      <c r="D70" s="18"/>
      <c r="E70" s="18"/>
      <c r="F70" s="30"/>
      <c r="G70" s="26"/>
      <c r="H70" s="26"/>
      <c r="I70" s="26"/>
      <c r="J70" s="18"/>
      <c r="K70" s="18"/>
      <c r="L70" s="18"/>
      <c r="M70" s="18"/>
      <c r="N70" s="18"/>
      <c r="O70" s="18"/>
      <c r="P70" s="18"/>
      <c r="Q70" s="18"/>
      <c r="R70" s="18"/>
    </row>
    <row r="71" spans="1:18">
      <c r="A71" s="18"/>
      <c r="B71" s="18"/>
      <c r="C71" s="18"/>
      <c r="D71" s="18"/>
      <c r="E71" s="18"/>
      <c r="F71" s="30"/>
      <c r="G71" s="26"/>
      <c r="H71" s="26"/>
      <c r="I71" s="26"/>
      <c r="J71" s="18"/>
      <c r="K71" s="18"/>
      <c r="L71" s="18"/>
      <c r="M71" s="18"/>
      <c r="N71" s="18"/>
      <c r="O71" s="18"/>
      <c r="P71" s="18"/>
      <c r="Q71" s="18"/>
      <c r="R71" s="18"/>
    </row>
    <row r="72" spans="1:18">
      <c r="A72" s="18"/>
      <c r="B72" s="18"/>
      <c r="C72" s="18"/>
      <c r="D72" s="18"/>
      <c r="E72" s="18"/>
      <c r="F72" s="30"/>
      <c r="G72" s="26"/>
      <c r="H72" s="26"/>
      <c r="I72" s="26"/>
      <c r="J72" s="18"/>
      <c r="K72" s="18"/>
      <c r="L72" s="18"/>
      <c r="M72" s="18"/>
      <c r="N72" s="18"/>
      <c r="O72" s="18"/>
      <c r="P72" s="18"/>
      <c r="Q72" s="18"/>
      <c r="R72" s="18"/>
    </row>
    <row r="73" spans="1:18">
      <c r="A73" s="18"/>
      <c r="B73" s="18"/>
      <c r="C73" s="18"/>
      <c r="D73" s="18"/>
      <c r="E73" s="18"/>
      <c r="F73" s="30"/>
      <c r="G73" s="26"/>
      <c r="H73" s="26"/>
      <c r="I73" s="26"/>
      <c r="J73" s="18"/>
      <c r="K73" s="18"/>
      <c r="L73" s="18"/>
      <c r="M73" s="18"/>
      <c r="N73" s="18"/>
      <c r="O73" s="18"/>
      <c r="P73" s="18"/>
      <c r="Q73" s="18"/>
      <c r="R73" s="18"/>
    </row>
    <row r="74" spans="1:18">
      <c r="A74" s="18"/>
      <c r="B74" s="18"/>
      <c r="C74" s="18"/>
      <c r="D74" s="18"/>
      <c r="E74" s="18"/>
      <c r="F74" s="30"/>
      <c r="G74" s="26"/>
      <c r="H74" s="26"/>
      <c r="I74" s="26"/>
      <c r="J74" s="18"/>
      <c r="K74" s="18"/>
      <c r="L74" s="18"/>
      <c r="M74" s="18"/>
      <c r="N74" s="18"/>
      <c r="O74" s="18"/>
      <c r="P74" s="18"/>
      <c r="Q74" s="18"/>
      <c r="R74" s="18"/>
    </row>
    <row r="75" spans="1:18">
      <c r="A75" s="18"/>
      <c r="B75" s="18"/>
      <c r="C75" s="18"/>
      <c r="D75" s="18"/>
      <c r="E75" s="18"/>
      <c r="F75" s="30"/>
      <c r="G75" s="26"/>
      <c r="H75" s="26"/>
      <c r="I75" s="26"/>
      <c r="J75" s="18"/>
      <c r="K75" s="18"/>
      <c r="L75" s="18"/>
      <c r="M75" s="18"/>
      <c r="N75" s="18"/>
      <c r="O75" s="18"/>
      <c r="P75" s="18"/>
      <c r="Q75" s="18"/>
      <c r="R75" s="18"/>
    </row>
    <row r="76" spans="1:18">
      <c r="A76" s="18"/>
      <c r="B76" s="18"/>
      <c r="C76" s="18"/>
      <c r="D76" s="18"/>
      <c r="E76" s="18"/>
      <c r="F76" s="30"/>
      <c r="G76" s="26"/>
      <c r="H76" s="26"/>
      <c r="I76" s="26"/>
      <c r="J76" s="18"/>
      <c r="K76" s="18"/>
      <c r="L76" s="18"/>
      <c r="M76" s="18"/>
      <c r="N76" s="18"/>
      <c r="O76" s="18"/>
      <c r="P76" s="18"/>
      <c r="Q76" s="18"/>
      <c r="R76" s="18"/>
    </row>
    <row r="77" spans="1:18">
      <c r="A77" s="18"/>
      <c r="B77" s="18"/>
      <c r="C77" s="18"/>
      <c r="D77" s="18"/>
      <c r="E77" s="18"/>
      <c r="F77" s="30"/>
      <c r="G77" s="26"/>
      <c r="H77" s="26"/>
      <c r="I77" s="26"/>
      <c r="J77" s="18"/>
      <c r="K77" s="18"/>
      <c r="L77" s="18"/>
      <c r="M77" s="18"/>
      <c r="N77" s="18"/>
      <c r="O77" s="18"/>
      <c r="P77" s="18"/>
      <c r="Q77" s="18"/>
      <c r="R77" s="18"/>
    </row>
    <row r="78" spans="1:18">
      <c r="A78" s="18"/>
      <c r="B78" s="18"/>
      <c r="C78" s="18"/>
      <c r="D78" s="18"/>
      <c r="E78" s="18"/>
      <c r="F78" s="30"/>
      <c r="G78" s="26"/>
      <c r="H78" s="26"/>
      <c r="I78" s="26"/>
      <c r="J78" s="18"/>
      <c r="K78" s="18"/>
      <c r="L78" s="18"/>
      <c r="M78" s="18"/>
      <c r="N78" s="18"/>
      <c r="O78" s="18"/>
      <c r="P78" s="18"/>
      <c r="Q78" s="18"/>
      <c r="R78" s="18"/>
    </row>
    <row r="79" spans="1:18">
      <c r="A79" s="18"/>
      <c r="B79" s="18"/>
      <c r="C79" s="18"/>
      <c r="D79" s="18"/>
      <c r="E79" s="18"/>
      <c r="F79" s="30"/>
      <c r="G79" s="26"/>
      <c r="H79" s="26"/>
      <c r="I79" s="26"/>
      <c r="J79" s="18"/>
      <c r="K79" s="18"/>
      <c r="L79" s="18"/>
      <c r="M79" s="18"/>
      <c r="N79" s="18"/>
      <c r="O79" s="18"/>
      <c r="P79" s="18"/>
      <c r="Q79" s="18"/>
      <c r="R79" s="18"/>
    </row>
    <row r="80" spans="1:18">
      <c r="A80" s="18"/>
      <c r="B80" s="18"/>
      <c r="C80" s="18"/>
      <c r="D80" s="18"/>
      <c r="E80" s="18"/>
      <c r="F80" s="30"/>
      <c r="G80" s="26"/>
      <c r="H80" s="26"/>
      <c r="I80" s="26"/>
      <c r="J80" s="18"/>
      <c r="K80" s="18"/>
      <c r="L80" s="18"/>
      <c r="M80" s="18"/>
      <c r="N80" s="18"/>
      <c r="O80" s="18"/>
      <c r="P80" s="18"/>
      <c r="Q80" s="18"/>
      <c r="R80" s="18"/>
    </row>
    <row r="81" spans="1:18">
      <c r="A81" s="18"/>
      <c r="B81" s="18"/>
      <c r="C81" s="18"/>
      <c r="D81" s="18"/>
      <c r="E81" s="18"/>
      <c r="F81" s="30"/>
      <c r="G81" s="26"/>
      <c r="H81" s="26"/>
      <c r="I81" s="26"/>
      <c r="J81" s="18"/>
      <c r="K81" s="18"/>
      <c r="L81" s="18"/>
      <c r="M81" s="18"/>
      <c r="N81" s="18"/>
      <c r="O81" s="18"/>
      <c r="P81" s="18"/>
      <c r="Q81" s="18"/>
      <c r="R81" s="18"/>
    </row>
    <row r="82" spans="1:18">
      <c r="A82" s="18"/>
      <c r="B82" s="18"/>
      <c r="C82" s="18"/>
      <c r="D82" s="18"/>
      <c r="E82" s="18"/>
      <c r="F82" s="30"/>
      <c r="G82" s="26"/>
      <c r="H82" s="26"/>
      <c r="I82" s="26"/>
      <c r="J82" s="18"/>
      <c r="K82" s="18"/>
      <c r="L82" s="18"/>
      <c r="M82" s="18"/>
      <c r="N82" s="18"/>
      <c r="O82" s="18"/>
      <c r="P82" s="18"/>
      <c r="Q82" s="18"/>
      <c r="R82" s="18"/>
    </row>
    <row r="83" spans="1:18">
      <c r="A83" s="18"/>
      <c r="B83" s="18"/>
      <c r="C83" s="18"/>
      <c r="D83" s="18"/>
      <c r="E83" s="18"/>
      <c r="F83" s="30"/>
      <c r="G83" s="26"/>
      <c r="H83" s="26"/>
      <c r="I83" s="26"/>
      <c r="J83" s="18"/>
      <c r="K83" s="18"/>
      <c r="L83" s="18"/>
      <c r="M83" s="18"/>
      <c r="N83" s="18"/>
      <c r="O83" s="18"/>
      <c r="P83" s="18"/>
      <c r="Q83" s="18"/>
      <c r="R83" s="18"/>
    </row>
    <row r="84" spans="1:18">
      <c r="A84" s="18"/>
      <c r="B84" s="18"/>
      <c r="C84" s="18"/>
      <c r="D84" s="18"/>
      <c r="E84" s="18"/>
      <c r="F84" s="30"/>
      <c r="G84" s="26"/>
      <c r="H84" s="26"/>
      <c r="I84" s="26"/>
      <c r="J84" s="18"/>
      <c r="K84" s="18"/>
      <c r="L84" s="18"/>
      <c r="M84" s="18"/>
      <c r="N84" s="18"/>
      <c r="O84" s="18"/>
      <c r="P84" s="18"/>
      <c r="Q84" s="18"/>
      <c r="R84" s="18"/>
    </row>
    <row r="85" spans="1:18">
      <c r="A85" s="18"/>
      <c r="B85" s="18"/>
      <c r="C85" s="18"/>
      <c r="D85" s="18"/>
      <c r="E85" s="18"/>
      <c r="F85" s="30"/>
      <c r="G85" s="26"/>
      <c r="H85" s="26"/>
      <c r="I85" s="26"/>
      <c r="J85" s="18"/>
      <c r="K85" s="18"/>
      <c r="L85" s="18"/>
      <c r="M85" s="18"/>
      <c r="N85" s="18"/>
      <c r="O85" s="18"/>
      <c r="P85" s="18"/>
      <c r="Q85" s="18"/>
      <c r="R85" s="18"/>
    </row>
    <row r="86" spans="1:18">
      <c r="A86" s="18"/>
      <c r="B86" s="18"/>
      <c r="C86" s="18"/>
      <c r="D86" s="18"/>
      <c r="E86" s="18"/>
      <c r="F86" s="30"/>
      <c r="G86" s="26"/>
      <c r="H86" s="26"/>
      <c r="I86" s="26"/>
      <c r="J86" s="18"/>
      <c r="K86" s="18"/>
      <c r="L86" s="18"/>
      <c r="M86" s="18"/>
      <c r="N86" s="18"/>
      <c r="O86" s="18"/>
      <c r="P86" s="18"/>
      <c r="Q86" s="18"/>
      <c r="R86" s="18"/>
    </row>
    <row r="87" spans="1:18">
      <c r="A87" s="18"/>
      <c r="B87" s="18"/>
      <c r="C87" s="18"/>
      <c r="D87" s="18"/>
      <c r="E87" s="18"/>
      <c r="F87" s="30"/>
      <c r="G87" s="26"/>
      <c r="H87" s="26"/>
      <c r="I87" s="26"/>
      <c r="J87" s="18"/>
      <c r="K87" s="18"/>
      <c r="L87" s="18"/>
      <c r="M87" s="18"/>
      <c r="N87" s="18"/>
      <c r="O87" s="18"/>
      <c r="P87" s="18"/>
      <c r="Q87" s="18"/>
      <c r="R87" s="18"/>
    </row>
    <row r="88" spans="1:18">
      <c r="A88" s="18"/>
      <c r="B88" s="18"/>
      <c r="C88" s="18"/>
      <c r="D88" s="18"/>
      <c r="E88" s="18"/>
      <c r="F88" s="30"/>
      <c r="G88" s="26"/>
      <c r="H88" s="26"/>
      <c r="I88" s="26"/>
      <c r="J88" s="18"/>
      <c r="K88" s="18"/>
      <c r="L88" s="18"/>
      <c r="M88" s="18"/>
      <c r="N88" s="18"/>
      <c r="O88" s="18"/>
      <c r="P88" s="18"/>
      <c r="Q88" s="18"/>
      <c r="R88" s="18"/>
    </row>
    <row r="89" spans="1:18">
      <c r="A89" s="18"/>
      <c r="B89" s="18"/>
      <c r="C89" s="18"/>
      <c r="D89" s="18"/>
      <c r="E89" s="18"/>
      <c r="F89" s="30"/>
      <c r="G89" s="26"/>
      <c r="H89" s="26"/>
      <c r="I89" s="26"/>
      <c r="J89" s="18"/>
      <c r="K89" s="18"/>
      <c r="L89" s="18"/>
      <c r="M89" s="18"/>
      <c r="N89" s="18"/>
      <c r="O89" s="18"/>
      <c r="P89" s="18"/>
      <c r="Q89" s="18"/>
      <c r="R89" s="18"/>
    </row>
    <row r="90" spans="1:18">
      <c r="A90" s="18"/>
      <c r="B90" s="18"/>
      <c r="C90" s="18"/>
      <c r="D90" s="18"/>
      <c r="E90" s="18"/>
      <c r="F90" s="30"/>
      <c r="G90" s="26"/>
      <c r="H90" s="26"/>
      <c r="I90" s="26"/>
      <c r="J90" s="18"/>
      <c r="K90" s="18"/>
      <c r="L90" s="18"/>
      <c r="M90" s="18"/>
      <c r="N90" s="18"/>
      <c r="O90" s="18"/>
      <c r="P90" s="18"/>
      <c r="Q90" s="18"/>
      <c r="R90" s="18"/>
    </row>
    <row r="91" spans="1:18">
      <c r="A91" s="18"/>
      <c r="B91" s="18"/>
      <c r="C91" s="18"/>
      <c r="D91" s="18"/>
      <c r="E91" s="18"/>
      <c r="F91" s="30"/>
      <c r="G91" s="26"/>
      <c r="H91" s="26"/>
      <c r="I91" s="26"/>
      <c r="J91" s="18"/>
      <c r="K91" s="18"/>
      <c r="L91" s="18"/>
      <c r="M91" s="18"/>
      <c r="N91" s="18"/>
      <c r="O91" s="18"/>
      <c r="P91" s="18"/>
      <c r="Q91" s="18"/>
      <c r="R91" s="18"/>
    </row>
    <row r="92" spans="1:18">
      <c r="A92" s="18"/>
      <c r="B92" s="18"/>
      <c r="C92" s="18"/>
      <c r="D92" s="18"/>
      <c r="E92" s="18"/>
      <c r="F92" s="30"/>
      <c r="G92" s="26"/>
      <c r="H92" s="26"/>
      <c r="I92" s="26"/>
      <c r="J92" s="18"/>
      <c r="K92" s="18"/>
      <c r="L92" s="18"/>
      <c r="M92" s="18"/>
      <c r="N92" s="18"/>
      <c r="O92" s="18"/>
      <c r="P92" s="18"/>
      <c r="Q92" s="18"/>
      <c r="R92" s="18"/>
    </row>
    <row r="93" spans="1:18">
      <c r="A93" s="18"/>
      <c r="B93" s="18"/>
      <c r="C93" s="18"/>
      <c r="D93" s="18"/>
      <c r="E93" s="18"/>
      <c r="F93" s="30"/>
      <c r="G93" s="26"/>
      <c r="H93" s="26"/>
      <c r="I93" s="26"/>
      <c r="J93" s="18"/>
      <c r="K93" s="18"/>
      <c r="L93" s="18"/>
      <c r="M93" s="18"/>
      <c r="N93" s="18"/>
      <c r="O93" s="18"/>
      <c r="P93" s="18"/>
      <c r="Q93" s="18"/>
      <c r="R93" s="18"/>
    </row>
    <row r="94" spans="1:18">
      <c r="A94" s="18"/>
      <c r="B94" s="18"/>
      <c r="C94" s="18"/>
      <c r="D94" s="18"/>
      <c r="E94" s="18"/>
      <c r="F94" s="30"/>
      <c r="G94" s="26"/>
      <c r="H94" s="26"/>
      <c r="I94" s="26"/>
      <c r="J94" s="18"/>
      <c r="K94" s="18"/>
      <c r="L94" s="18"/>
      <c r="M94" s="18"/>
      <c r="N94" s="18"/>
      <c r="O94" s="18"/>
      <c r="P94" s="18"/>
      <c r="Q94" s="18"/>
      <c r="R94" s="18"/>
    </row>
    <row r="95" spans="1:18">
      <c r="A95" s="18"/>
      <c r="B95" s="18"/>
      <c r="C95" s="18"/>
      <c r="D95" s="18"/>
      <c r="E95" s="18"/>
      <c r="F95" s="30"/>
      <c r="G95" s="26"/>
      <c r="H95" s="26"/>
      <c r="I95" s="26"/>
      <c r="J95" s="18"/>
      <c r="K95" s="18"/>
      <c r="L95" s="18"/>
      <c r="M95" s="18"/>
      <c r="N95" s="18"/>
      <c r="O95" s="18"/>
      <c r="P95" s="18"/>
      <c r="Q95" s="18"/>
      <c r="R95" s="18"/>
    </row>
    <row r="96" spans="1:18">
      <c r="A96" s="18"/>
      <c r="B96" s="18"/>
      <c r="C96" s="18"/>
      <c r="D96" s="18"/>
      <c r="E96" s="18"/>
      <c r="F96" s="30"/>
      <c r="G96" s="26"/>
      <c r="H96" s="26"/>
      <c r="I96" s="26"/>
      <c r="J96" s="18"/>
      <c r="K96" s="18"/>
      <c r="L96" s="18"/>
      <c r="M96" s="18"/>
      <c r="N96" s="18"/>
      <c r="O96" s="18"/>
      <c r="P96" s="18"/>
      <c r="Q96" s="18"/>
      <c r="R96" s="18"/>
    </row>
    <row r="97" spans="1:18">
      <c r="A97" s="18"/>
      <c r="B97" s="18"/>
      <c r="C97" s="18"/>
      <c r="D97" s="18"/>
      <c r="E97" s="18"/>
      <c r="F97" s="30"/>
      <c r="G97" s="26"/>
      <c r="H97" s="26"/>
      <c r="I97" s="26"/>
      <c r="J97" s="18"/>
      <c r="K97" s="18"/>
      <c r="L97" s="18"/>
      <c r="M97" s="18"/>
      <c r="N97" s="18"/>
      <c r="O97" s="18"/>
      <c r="P97" s="18"/>
      <c r="Q97" s="18"/>
      <c r="R97" s="18"/>
    </row>
    <row r="98" spans="1:18">
      <c r="A98" s="18"/>
      <c r="B98" s="18"/>
      <c r="C98" s="18"/>
      <c r="D98" s="18"/>
      <c r="E98" s="18"/>
      <c r="F98" s="30"/>
      <c r="G98" s="26"/>
      <c r="H98" s="26"/>
      <c r="I98" s="26"/>
      <c r="J98" s="18"/>
      <c r="K98" s="18"/>
      <c r="L98" s="18"/>
      <c r="M98" s="18"/>
      <c r="N98" s="18"/>
      <c r="O98" s="18"/>
      <c r="P98" s="18"/>
      <c r="Q98" s="18"/>
      <c r="R98" s="18"/>
    </row>
    <row r="99" spans="1:18">
      <c r="A99" s="18"/>
      <c r="B99" s="18"/>
      <c r="C99" s="18"/>
      <c r="D99" s="18"/>
      <c r="E99" s="18"/>
      <c r="F99" s="30"/>
      <c r="G99" s="26"/>
      <c r="H99" s="26"/>
      <c r="I99" s="26"/>
      <c r="J99" s="18"/>
      <c r="K99" s="18"/>
      <c r="L99" s="18"/>
      <c r="M99" s="18"/>
      <c r="N99" s="18"/>
      <c r="O99" s="18"/>
      <c r="P99" s="18"/>
      <c r="Q99" s="18"/>
      <c r="R99" s="18"/>
    </row>
    <row r="100" spans="1:18">
      <c r="A100" s="18"/>
      <c r="B100" s="18"/>
      <c r="C100" s="18"/>
      <c r="D100" s="18"/>
      <c r="E100" s="18"/>
      <c r="F100" s="30"/>
      <c r="G100" s="26"/>
      <c r="H100" s="26"/>
      <c r="I100" s="26"/>
      <c r="J100" s="18"/>
      <c r="K100" s="18"/>
      <c r="L100" s="18"/>
      <c r="M100" s="18"/>
      <c r="N100" s="18"/>
      <c r="O100" s="18"/>
      <c r="P100" s="18"/>
      <c r="Q100" s="18"/>
      <c r="R100" s="18"/>
    </row>
    <row r="101" spans="1:18">
      <c r="A101" s="18"/>
      <c r="B101" s="18"/>
      <c r="C101" s="18"/>
      <c r="D101" s="18"/>
      <c r="E101" s="18"/>
      <c r="F101" s="30"/>
      <c r="G101" s="26"/>
      <c r="H101" s="26"/>
      <c r="I101" s="26"/>
      <c r="J101" s="18"/>
      <c r="K101" s="18"/>
      <c r="L101" s="18"/>
      <c r="M101" s="18"/>
      <c r="N101" s="18"/>
      <c r="O101" s="18"/>
      <c r="P101" s="18"/>
      <c r="Q101" s="18"/>
      <c r="R101" s="18"/>
    </row>
    <row r="102" spans="1:18">
      <c r="A102" s="18"/>
      <c r="B102" s="18"/>
      <c r="C102" s="18"/>
      <c r="D102" s="18"/>
      <c r="E102" s="18"/>
      <c r="F102" s="30"/>
      <c r="G102" s="26"/>
      <c r="H102" s="26"/>
      <c r="I102" s="26"/>
      <c r="J102" s="18"/>
      <c r="K102" s="18"/>
      <c r="L102" s="18"/>
      <c r="M102" s="18"/>
      <c r="N102" s="18"/>
      <c r="O102" s="18"/>
      <c r="P102" s="18"/>
      <c r="Q102" s="18"/>
      <c r="R102" s="18"/>
    </row>
    <row r="103" spans="1:18">
      <c r="A103" s="18"/>
      <c r="B103" s="18"/>
      <c r="C103" s="18"/>
      <c r="D103" s="18"/>
      <c r="E103" s="18"/>
      <c r="F103" s="30"/>
      <c r="G103" s="26"/>
      <c r="H103" s="26"/>
      <c r="I103" s="26"/>
      <c r="J103" s="18"/>
      <c r="K103" s="18"/>
      <c r="L103" s="18"/>
      <c r="M103" s="18"/>
      <c r="N103" s="18"/>
      <c r="O103" s="18"/>
      <c r="P103" s="18"/>
      <c r="Q103" s="18"/>
      <c r="R103" s="18"/>
    </row>
    <row r="104" spans="1:18">
      <c r="A104" s="18"/>
      <c r="B104" s="18"/>
      <c r="C104" s="18"/>
      <c r="D104" s="18"/>
      <c r="E104" s="18"/>
      <c r="F104" s="30"/>
      <c r="G104" s="26"/>
      <c r="H104" s="26"/>
      <c r="I104" s="26"/>
      <c r="J104" s="18"/>
      <c r="K104" s="18"/>
      <c r="L104" s="18"/>
      <c r="M104" s="18"/>
      <c r="N104" s="18"/>
      <c r="O104" s="18"/>
      <c r="P104" s="18"/>
      <c r="Q104" s="18"/>
      <c r="R104" s="18"/>
    </row>
    <row r="105" spans="1:18">
      <c r="A105" s="18"/>
      <c r="B105" s="18"/>
      <c r="C105" s="18"/>
      <c r="D105" s="18"/>
      <c r="E105" s="18"/>
      <c r="F105" s="30"/>
      <c r="G105" s="26"/>
      <c r="H105" s="26"/>
      <c r="I105" s="26"/>
      <c r="J105" s="18"/>
      <c r="K105" s="18"/>
      <c r="L105" s="18"/>
      <c r="M105" s="18"/>
      <c r="N105" s="18"/>
      <c r="O105" s="18"/>
      <c r="P105" s="18"/>
      <c r="Q105" s="18"/>
      <c r="R105" s="18"/>
    </row>
    <row r="106" spans="1:18">
      <c r="A106" s="18"/>
      <c r="B106" s="18"/>
      <c r="C106" s="18"/>
      <c r="D106" s="18"/>
      <c r="E106" s="18"/>
      <c r="F106" s="30"/>
      <c r="G106" s="26"/>
      <c r="H106" s="26"/>
      <c r="I106" s="26"/>
      <c r="J106" s="18"/>
      <c r="K106" s="18"/>
      <c r="L106" s="18"/>
      <c r="M106" s="18"/>
      <c r="N106" s="18"/>
      <c r="O106" s="18"/>
      <c r="P106" s="18"/>
      <c r="Q106" s="18"/>
      <c r="R106" s="18"/>
    </row>
    <row r="107" spans="1:18">
      <c r="A107" s="18"/>
      <c r="B107" s="18"/>
      <c r="C107" s="18"/>
      <c r="D107" s="18"/>
      <c r="E107" s="18"/>
      <c r="F107" s="30"/>
      <c r="G107" s="26"/>
      <c r="H107" s="26"/>
      <c r="I107" s="26"/>
      <c r="J107" s="18"/>
      <c r="K107" s="18"/>
      <c r="L107" s="18"/>
      <c r="M107" s="18"/>
      <c r="N107" s="18"/>
      <c r="O107" s="18"/>
      <c r="P107" s="18"/>
      <c r="Q107" s="18"/>
      <c r="R107" s="18"/>
    </row>
    <row r="108" spans="1:18">
      <c r="A108" s="18"/>
      <c r="B108" s="18"/>
      <c r="C108" s="18"/>
      <c r="D108" s="18"/>
      <c r="E108" s="18"/>
      <c r="F108" s="30"/>
      <c r="G108" s="26"/>
      <c r="H108" s="26"/>
      <c r="I108" s="26"/>
      <c r="J108" s="18"/>
      <c r="K108" s="18"/>
      <c r="L108" s="18"/>
      <c r="M108" s="18"/>
      <c r="N108" s="18"/>
      <c r="O108" s="18"/>
      <c r="P108" s="18"/>
      <c r="Q108" s="18"/>
      <c r="R108" s="18"/>
    </row>
    <row r="109" spans="1:18">
      <c r="A109" s="18"/>
      <c r="B109" s="18"/>
      <c r="C109" s="18"/>
      <c r="D109" s="18"/>
      <c r="E109" s="18"/>
      <c r="F109" s="30"/>
      <c r="G109" s="26"/>
      <c r="H109" s="26"/>
      <c r="I109" s="26"/>
      <c r="J109" s="18"/>
      <c r="K109" s="18"/>
      <c r="L109" s="18"/>
      <c r="M109" s="18"/>
      <c r="N109" s="18"/>
      <c r="O109" s="18"/>
      <c r="P109" s="18"/>
      <c r="Q109" s="18"/>
      <c r="R109" s="18"/>
    </row>
    <row r="110" spans="1:18">
      <c r="A110" s="18"/>
      <c r="B110" s="18"/>
      <c r="C110" s="18"/>
      <c r="D110" s="18"/>
      <c r="E110" s="18"/>
      <c r="F110" s="30"/>
      <c r="G110" s="26"/>
      <c r="H110" s="26"/>
      <c r="I110" s="26"/>
      <c r="J110" s="18"/>
      <c r="K110" s="18"/>
      <c r="L110" s="18"/>
      <c r="M110" s="18"/>
      <c r="N110" s="18"/>
      <c r="O110" s="18"/>
      <c r="P110" s="18"/>
      <c r="Q110" s="18"/>
      <c r="R110" s="18"/>
    </row>
    <row r="111" spans="1:18">
      <c r="A111" s="18"/>
      <c r="B111" s="18"/>
      <c r="C111" s="18"/>
      <c r="D111" s="18"/>
      <c r="E111" s="18"/>
      <c r="F111" s="30"/>
      <c r="G111" s="26"/>
      <c r="H111" s="26"/>
      <c r="I111" s="26"/>
      <c r="J111" s="18"/>
      <c r="K111" s="18"/>
      <c r="L111" s="18"/>
      <c r="M111" s="18"/>
      <c r="N111" s="18"/>
      <c r="O111" s="18"/>
      <c r="P111" s="18"/>
      <c r="Q111" s="18"/>
      <c r="R111" s="18"/>
    </row>
    <row r="112" spans="1:18">
      <c r="A112" s="18"/>
      <c r="B112" s="18"/>
      <c r="C112" s="18"/>
      <c r="D112" s="18"/>
      <c r="E112" s="18"/>
      <c r="F112" s="30"/>
      <c r="G112" s="26"/>
      <c r="H112" s="26"/>
      <c r="I112" s="26"/>
      <c r="J112" s="18"/>
      <c r="K112" s="18"/>
      <c r="L112" s="18"/>
      <c r="M112" s="18"/>
      <c r="N112" s="18"/>
      <c r="O112" s="18"/>
      <c r="P112" s="18"/>
      <c r="Q112" s="18"/>
      <c r="R112" s="18"/>
    </row>
    <row r="113" spans="1:18">
      <c r="A113" s="18"/>
      <c r="B113" s="18"/>
      <c r="C113" s="18"/>
      <c r="D113" s="18"/>
      <c r="E113" s="18"/>
      <c r="F113" s="30"/>
      <c r="G113" s="26"/>
      <c r="H113" s="26"/>
      <c r="I113" s="26"/>
      <c r="J113" s="18"/>
      <c r="K113" s="18"/>
      <c r="L113" s="18"/>
      <c r="M113" s="18"/>
      <c r="N113" s="18"/>
      <c r="O113" s="18"/>
      <c r="P113" s="18"/>
      <c r="Q113" s="18"/>
      <c r="R113" s="18"/>
    </row>
    <row r="114" spans="1:18">
      <c r="A114" s="18"/>
      <c r="B114" s="18"/>
      <c r="C114" s="18"/>
      <c r="D114" s="18"/>
      <c r="E114" s="18"/>
      <c r="F114" s="30"/>
      <c r="G114" s="26"/>
      <c r="H114" s="26"/>
      <c r="I114" s="26"/>
      <c r="J114" s="18"/>
      <c r="K114" s="18"/>
      <c r="L114" s="18"/>
      <c r="M114" s="18"/>
      <c r="N114" s="18"/>
      <c r="O114" s="18"/>
      <c r="P114" s="18"/>
      <c r="Q114" s="18"/>
      <c r="R114" s="18"/>
    </row>
    <row r="115" spans="1:18">
      <c r="A115" s="18"/>
      <c r="B115" s="18"/>
      <c r="C115" s="18"/>
      <c r="D115" s="18"/>
      <c r="E115" s="18"/>
      <c r="F115" s="30"/>
      <c r="G115" s="26"/>
      <c r="H115" s="26"/>
      <c r="I115" s="26"/>
      <c r="J115" s="18"/>
      <c r="K115" s="18"/>
      <c r="L115" s="18"/>
      <c r="M115" s="18"/>
      <c r="N115" s="18"/>
      <c r="O115" s="18"/>
      <c r="P115" s="18"/>
      <c r="Q115" s="18"/>
      <c r="R115" s="18"/>
    </row>
    <row r="116" spans="1:18">
      <c r="A116" s="18"/>
      <c r="B116" s="18"/>
      <c r="C116" s="18"/>
      <c r="D116" s="18"/>
      <c r="E116" s="18"/>
      <c r="F116" s="30"/>
      <c r="G116" s="26"/>
      <c r="H116" s="26"/>
      <c r="I116" s="26"/>
      <c r="J116" s="18"/>
      <c r="K116" s="18"/>
      <c r="L116" s="18"/>
      <c r="M116" s="18"/>
      <c r="N116" s="18"/>
      <c r="O116" s="18"/>
      <c r="P116" s="18"/>
      <c r="Q116" s="18"/>
      <c r="R116" s="18"/>
    </row>
    <row r="117" spans="1:18">
      <c r="A117" s="18"/>
      <c r="B117" s="18"/>
      <c r="C117" s="18"/>
      <c r="D117" s="18"/>
      <c r="E117" s="18"/>
      <c r="F117" s="30"/>
      <c r="G117" s="26"/>
      <c r="H117" s="26"/>
      <c r="I117" s="26"/>
      <c r="J117" s="18"/>
      <c r="K117" s="18"/>
      <c r="L117" s="18"/>
      <c r="M117" s="18"/>
      <c r="N117" s="18"/>
      <c r="O117" s="18"/>
      <c r="P117" s="18"/>
      <c r="Q117" s="18"/>
      <c r="R117" s="18"/>
    </row>
    <row r="118" spans="1:18">
      <c r="A118" s="18"/>
      <c r="B118" s="18"/>
      <c r="C118" s="18"/>
      <c r="D118" s="18"/>
      <c r="E118" s="18"/>
      <c r="F118" s="30"/>
      <c r="G118" s="26"/>
      <c r="H118" s="26"/>
      <c r="I118" s="26"/>
      <c r="J118" s="18"/>
      <c r="K118" s="18"/>
      <c r="L118" s="18"/>
      <c r="M118" s="18"/>
      <c r="N118" s="18"/>
      <c r="O118" s="18"/>
      <c r="P118" s="18"/>
      <c r="Q118" s="18"/>
      <c r="R118" s="18"/>
    </row>
    <row r="119" spans="1:18">
      <c r="A119" s="18"/>
      <c r="B119" s="18"/>
      <c r="C119" s="18"/>
      <c r="D119" s="18"/>
      <c r="E119" s="18"/>
      <c r="F119" s="30"/>
      <c r="G119" s="26"/>
      <c r="H119" s="26"/>
      <c r="I119" s="26"/>
      <c r="J119" s="18"/>
      <c r="K119" s="18"/>
      <c r="L119" s="18"/>
      <c r="M119" s="18"/>
      <c r="N119" s="18"/>
      <c r="O119" s="18"/>
      <c r="P119" s="18"/>
      <c r="Q119" s="18"/>
      <c r="R119" s="18"/>
    </row>
    <row r="120" spans="1:18">
      <c r="A120" s="18"/>
      <c r="B120" s="18"/>
      <c r="C120" s="18"/>
      <c r="D120" s="18"/>
      <c r="E120" s="18"/>
      <c r="F120" s="30"/>
      <c r="G120" s="26"/>
      <c r="H120" s="26"/>
      <c r="I120" s="26"/>
      <c r="J120" s="18"/>
      <c r="K120" s="18"/>
      <c r="L120" s="18"/>
      <c r="M120" s="18"/>
      <c r="N120" s="18"/>
      <c r="O120" s="18"/>
      <c r="P120" s="18"/>
      <c r="Q120" s="18"/>
      <c r="R120" s="18"/>
    </row>
    <row r="121" spans="1:18">
      <c r="A121" s="18"/>
      <c r="B121" s="18"/>
      <c r="C121" s="18"/>
      <c r="D121" s="18"/>
      <c r="E121" s="18"/>
      <c r="F121" s="30"/>
      <c r="G121" s="26"/>
      <c r="H121" s="26"/>
      <c r="I121" s="26"/>
      <c r="J121" s="18"/>
      <c r="K121" s="18"/>
      <c r="L121" s="18"/>
      <c r="M121" s="18"/>
      <c r="N121" s="18"/>
      <c r="O121" s="18"/>
      <c r="P121" s="18"/>
      <c r="Q121" s="18"/>
      <c r="R121" s="18"/>
    </row>
    <row r="122" spans="1:18">
      <c r="A122" s="18"/>
      <c r="B122" s="18"/>
      <c r="C122" s="18"/>
      <c r="D122" s="18"/>
      <c r="E122" s="18"/>
      <c r="F122" s="30"/>
      <c r="G122" s="26"/>
      <c r="H122" s="26"/>
      <c r="I122" s="26"/>
      <c r="J122" s="18"/>
      <c r="K122" s="18"/>
      <c r="L122" s="18"/>
      <c r="M122" s="18"/>
      <c r="N122" s="18"/>
      <c r="O122" s="18"/>
      <c r="P122" s="18"/>
      <c r="Q122" s="18"/>
      <c r="R122" s="18"/>
    </row>
    <row r="123" spans="1:18">
      <c r="A123" s="18"/>
      <c r="B123" s="18"/>
      <c r="C123" s="18"/>
      <c r="D123" s="18"/>
      <c r="E123" s="18"/>
      <c r="F123" s="30"/>
      <c r="G123" s="26"/>
      <c r="H123" s="26"/>
      <c r="I123" s="26"/>
      <c r="J123" s="18"/>
      <c r="K123" s="18"/>
      <c r="L123" s="18"/>
      <c r="M123" s="18"/>
      <c r="N123" s="18"/>
      <c r="O123" s="18"/>
      <c r="P123" s="18"/>
      <c r="Q123" s="18"/>
      <c r="R123" s="18"/>
    </row>
    <row r="124" spans="1:18">
      <c r="A124" s="18"/>
      <c r="B124" s="18"/>
      <c r="C124" s="18"/>
      <c r="D124" s="18"/>
      <c r="E124" s="18"/>
      <c r="F124" s="30"/>
      <c r="G124" s="26"/>
      <c r="H124" s="26"/>
      <c r="I124" s="26"/>
      <c r="J124" s="18"/>
      <c r="K124" s="18"/>
      <c r="L124" s="18"/>
      <c r="M124" s="18"/>
      <c r="N124" s="18"/>
      <c r="O124" s="18"/>
      <c r="P124" s="18"/>
      <c r="Q124" s="18"/>
      <c r="R124" s="18"/>
    </row>
    <row r="125" spans="1:18">
      <c r="A125" s="18"/>
      <c r="B125" s="18"/>
      <c r="C125" s="18"/>
      <c r="D125" s="18"/>
      <c r="E125" s="18"/>
      <c r="F125" s="30"/>
      <c r="G125" s="26"/>
      <c r="H125" s="26"/>
      <c r="I125" s="26"/>
      <c r="J125" s="18"/>
      <c r="K125" s="18"/>
      <c r="L125" s="18"/>
      <c r="M125" s="18"/>
      <c r="N125" s="18"/>
      <c r="O125" s="18"/>
      <c r="P125" s="18"/>
      <c r="Q125" s="18"/>
      <c r="R125" s="18"/>
    </row>
    <row r="126" spans="1:18">
      <c r="A126" s="18"/>
      <c r="B126" s="18"/>
      <c r="C126" s="18"/>
      <c r="D126" s="18"/>
      <c r="E126" s="18"/>
      <c r="F126" s="30"/>
      <c r="G126" s="26"/>
      <c r="H126" s="26"/>
      <c r="I126" s="26"/>
      <c r="J126" s="18"/>
      <c r="K126" s="18"/>
      <c r="L126" s="18"/>
      <c r="M126" s="18"/>
      <c r="N126" s="18"/>
      <c r="O126" s="18"/>
      <c r="P126" s="18"/>
      <c r="Q126" s="18"/>
      <c r="R126" s="18"/>
    </row>
    <row r="127" spans="1:18">
      <c r="A127" s="18"/>
      <c r="B127" s="18"/>
      <c r="C127" s="18"/>
      <c r="D127" s="18"/>
      <c r="E127" s="18"/>
      <c r="F127" s="30"/>
      <c r="G127" s="26"/>
      <c r="H127" s="26"/>
      <c r="I127" s="26"/>
      <c r="J127" s="18"/>
      <c r="K127" s="18"/>
      <c r="L127" s="18"/>
      <c r="M127" s="18"/>
      <c r="N127" s="18"/>
      <c r="O127" s="18"/>
      <c r="P127" s="18"/>
      <c r="Q127" s="18"/>
      <c r="R127" s="18"/>
    </row>
    <row r="128" spans="1:18">
      <c r="A128" s="18"/>
      <c r="B128" s="18"/>
      <c r="C128" s="18"/>
      <c r="D128" s="18"/>
      <c r="E128" s="18"/>
      <c r="F128" s="30"/>
      <c r="G128" s="26"/>
      <c r="H128" s="26"/>
      <c r="I128" s="26"/>
      <c r="J128" s="18"/>
      <c r="K128" s="18"/>
      <c r="L128" s="18"/>
      <c r="M128" s="18"/>
      <c r="N128" s="18"/>
      <c r="O128" s="18"/>
      <c r="P128" s="18"/>
      <c r="Q128" s="18"/>
      <c r="R128" s="18"/>
    </row>
    <row r="129" spans="1:18">
      <c r="A129" s="18"/>
      <c r="B129" s="18"/>
      <c r="C129" s="18"/>
      <c r="D129" s="18"/>
      <c r="E129" s="18"/>
      <c r="F129" s="30"/>
      <c r="G129" s="26"/>
      <c r="H129" s="26"/>
      <c r="I129" s="26"/>
      <c r="J129" s="18"/>
      <c r="K129" s="18"/>
      <c r="L129" s="18"/>
      <c r="M129" s="18"/>
      <c r="N129" s="18"/>
      <c r="O129" s="18"/>
      <c r="P129" s="18"/>
      <c r="Q129" s="18"/>
      <c r="R129" s="18"/>
    </row>
    <row r="130" spans="1:18">
      <c r="A130" s="18"/>
      <c r="B130" s="18"/>
      <c r="C130" s="18"/>
      <c r="D130" s="18"/>
      <c r="E130" s="18"/>
      <c r="F130" s="30"/>
      <c r="G130" s="26"/>
      <c r="H130" s="26"/>
      <c r="I130" s="26"/>
      <c r="J130" s="18"/>
      <c r="K130" s="18"/>
      <c r="L130" s="18"/>
      <c r="M130" s="18"/>
      <c r="N130" s="18"/>
      <c r="O130" s="18"/>
      <c r="P130" s="18"/>
      <c r="Q130" s="18"/>
      <c r="R130" s="18"/>
    </row>
    <row r="131" spans="1:18">
      <c r="A131" s="18"/>
      <c r="B131" s="18"/>
      <c r="C131" s="18"/>
      <c r="D131" s="18"/>
      <c r="E131" s="18"/>
      <c r="F131" s="30"/>
      <c r="G131" s="26"/>
      <c r="H131" s="26"/>
      <c r="I131" s="26"/>
      <c r="J131" s="18"/>
      <c r="K131" s="18"/>
      <c r="L131" s="18"/>
      <c r="M131" s="18"/>
      <c r="N131" s="18"/>
      <c r="O131" s="18"/>
      <c r="P131" s="18"/>
      <c r="Q131" s="18"/>
      <c r="R131" s="18"/>
    </row>
    <row r="132" spans="1:18">
      <c r="A132" s="18"/>
      <c r="B132" s="18"/>
      <c r="C132" s="18"/>
      <c r="D132" s="18"/>
      <c r="E132" s="18"/>
      <c r="F132" s="30"/>
      <c r="G132" s="26"/>
      <c r="H132" s="26"/>
      <c r="I132" s="26"/>
      <c r="J132" s="18"/>
      <c r="K132" s="18"/>
      <c r="L132" s="18"/>
      <c r="M132" s="18"/>
      <c r="N132" s="18"/>
      <c r="O132" s="18"/>
      <c r="P132" s="18"/>
      <c r="Q132" s="18"/>
      <c r="R132" s="18"/>
    </row>
    <row r="133" spans="1:18">
      <c r="A133" s="18"/>
      <c r="B133" s="18"/>
      <c r="C133" s="18"/>
      <c r="D133" s="18"/>
      <c r="E133" s="18"/>
      <c r="F133" s="30"/>
      <c r="G133" s="26"/>
      <c r="H133" s="26"/>
      <c r="I133" s="26"/>
      <c r="J133" s="18"/>
      <c r="K133" s="18"/>
      <c r="L133" s="18"/>
      <c r="M133" s="18"/>
      <c r="N133" s="18"/>
      <c r="O133" s="18"/>
      <c r="P133" s="18"/>
      <c r="Q133" s="18"/>
      <c r="R133" s="18"/>
    </row>
    <row r="134" spans="1:18">
      <c r="A134" s="18"/>
      <c r="B134" s="18"/>
      <c r="C134" s="18"/>
      <c r="D134" s="18"/>
      <c r="E134" s="18"/>
      <c r="F134" s="30"/>
      <c r="G134" s="26"/>
      <c r="H134" s="26"/>
      <c r="I134" s="26"/>
      <c r="J134" s="18"/>
      <c r="K134" s="18"/>
      <c r="L134" s="18"/>
      <c r="M134" s="18"/>
      <c r="N134" s="18"/>
      <c r="O134" s="18"/>
      <c r="P134" s="18"/>
      <c r="Q134" s="18"/>
      <c r="R134" s="18"/>
    </row>
    <row r="135" spans="1:18">
      <c r="A135" s="18"/>
      <c r="B135" s="18"/>
      <c r="C135" s="18"/>
      <c r="D135" s="18"/>
      <c r="E135" s="18"/>
      <c r="F135" s="30"/>
      <c r="G135" s="26"/>
      <c r="H135" s="26"/>
      <c r="I135" s="26"/>
      <c r="J135" s="18"/>
      <c r="K135" s="18"/>
      <c r="L135" s="18"/>
      <c r="M135" s="18"/>
      <c r="N135" s="18"/>
      <c r="O135" s="18"/>
      <c r="P135" s="18"/>
      <c r="Q135" s="18"/>
      <c r="R135" s="18"/>
    </row>
    <row r="136" spans="1:18">
      <c r="A136" s="18"/>
      <c r="B136" s="18"/>
      <c r="C136" s="18"/>
      <c r="D136" s="18"/>
      <c r="E136" s="18"/>
      <c r="F136" s="30"/>
      <c r="G136" s="26"/>
      <c r="H136" s="26"/>
      <c r="I136" s="26"/>
      <c r="J136" s="18"/>
      <c r="K136" s="18"/>
      <c r="L136" s="18"/>
      <c r="M136" s="18"/>
      <c r="N136" s="18"/>
      <c r="O136" s="18"/>
      <c r="P136" s="18"/>
      <c r="Q136" s="18"/>
      <c r="R136" s="18"/>
    </row>
    <row r="137" spans="1:18">
      <c r="A137" s="18"/>
      <c r="B137" s="18"/>
      <c r="C137" s="18"/>
      <c r="D137" s="18"/>
      <c r="E137" s="18"/>
      <c r="F137" s="30"/>
      <c r="G137" s="26"/>
      <c r="H137" s="26"/>
      <c r="I137" s="26"/>
      <c r="J137" s="18"/>
      <c r="K137" s="18"/>
      <c r="L137" s="18"/>
      <c r="M137" s="18"/>
      <c r="N137" s="18"/>
      <c r="O137" s="18"/>
      <c r="P137" s="18"/>
      <c r="Q137" s="18"/>
      <c r="R137" s="18"/>
    </row>
    <row r="138" spans="1:18">
      <c r="A138" s="18"/>
      <c r="B138" s="18"/>
      <c r="C138" s="18"/>
      <c r="D138" s="18"/>
      <c r="E138" s="18"/>
      <c r="F138" s="30"/>
      <c r="G138" s="26"/>
      <c r="H138" s="26"/>
      <c r="I138" s="26"/>
      <c r="J138" s="18"/>
      <c r="K138" s="18"/>
      <c r="L138" s="18"/>
      <c r="M138" s="18"/>
      <c r="N138" s="18"/>
      <c r="O138" s="18"/>
      <c r="P138" s="18"/>
      <c r="Q138" s="18"/>
      <c r="R138" s="18"/>
    </row>
    <row r="139" spans="1:18">
      <c r="A139" s="18"/>
      <c r="B139" s="18"/>
      <c r="C139" s="18"/>
      <c r="D139" s="18"/>
      <c r="E139" s="18"/>
      <c r="F139" s="30"/>
      <c r="G139" s="26"/>
      <c r="H139" s="26"/>
      <c r="I139" s="26"/>
      <c r="J139" s="18"/>
      <c r="K139" s="18"/>
      <c r="L139" s="18"/>
      <c r="M139" s="18"/>
      <c r="N139" s="18"/>
      <c r="O139" s="18"/>
      <c r="P139" s="18"/>
      <c r="Q139" s="18"/>
      <c r="R139" s="18"/>
    </row>
    <row r="140" spans="1:18">
      <c r="A140" s="18"/>
      <c r="B140" s="18"/>
      <c r="C140" s="18"/>
      <c r="D140" s="18"/>
      <c r="E140" s="18"/>
      <c r="F140" s="30"/>
      <c r="G140" s="26"/>
      <c r="H140" s="26"/>
      <c r="I140" s="26"/>
      <c r="J140" s="18"/>
      <c r="K140" s="18"/>
      <c r="L140" s="18"/>
      <c r="M140" s="18"/>
      <c r="N140" s="18"/>
      <c r="O140" s="18"/>
      <c r="P140" s="18"/>
      <c r="Q140" s="18"/>
      <c r="R140" s="18"/>
    </row>
    <row r="141" spans="1:18">
      <c r="A141" s="18"/>
      <c r="B141" s="18"/>
      <c r="C141" s="18"/>
      <c r="D141" s="18"/>
      <c r="E141" s="18"/>
      <c r="F141" s="30"/>
      <c r="G141" s="26"/>
      <c r="H141" s="26"/>
      <c r="I141" s="26"/>
      <c r="J141" s="18"/>
      <c r="K141" s="18"/>
      <c r="L141" s="18"/>
      <c r="M141" s="18"/>
      <c r="N141" s="18"/>
      <c r="O141" s="18"/>
      <c r="P141" s="18"/>
      <c r="Q141" s="18"/>
      <c r="R141" s="18"/>
    </row>
    <row r="142" spans="1:18">
      <c r="A142" s="18"/>
      <c r="B142" s="18"/>
      <c r="C142" s="18"/>
      <c r="D142" s="18"/>
      <c r="E142" s="18"/>
      <c r="F142" s="30"/>
      <c r="G142" s="26"/>
      <c r="H142" s="26"/>
      <c r="I142" s="26"/>
      <c r="J142" s="18"/>
      <c r="K142" s="18"/>
      <c r="L142" s="18"/>
      <c r="M142" s="18"/>
      <c r="N142" s="18"/>
      <c r="O142" s="18"/>
      <c r="P142" s="18"/>
      <c r="Q142" s="18"/>
      <c r="R142" s="18"/>
    </row>
    <row r="143" spans="1:18">
      <c r="A143" s="18"/>
      <c r="B143" s="18"/>
      <c r="C143" s="18"/>
      <c r="D143" s="18"/>
      <c r="E143" s="18"/>
      <c r="F143" s="30"/>
      <c r="G143" s="26"/>
      <c r="H143" s="26"/>
      <c r="I143" s="26"/>
      <c r="J143" s="18"/>
      <c r="K143" s="18"/>
      <c r="L143" s="18"/>
      <c r="M143" s="18"/>
      <c r="N143" s="18"/>
      <c r="O143" s="18"/>
      <c r="P143" s="18"/>
      <c r="Q143" s="18"/>
      <c r="R143" s="18"/>
    </row>
    <row r="144" spans="1:18">
      <c r="A144" s="18"/>
      <c r="B144" s="18"/>
      <c r="C144" s="18"/>
      <c r="D144" s="18"/>
      <c r="E144" s="18"/>
      <c r="F144" s="30"/>
      <c r="G144" s="26"/>
      <c r="H144" s="26"/>
      <c r="I144" s="26"/>
      <c r="J144" s="18"/>
      <c r="K144" s="18"/>
      <c r="L144" s="18"/>
      <c r="M144" s="18"/>
      <c r="N144" s="18"/>
      <c r="O144" s="18"/>
      <c r="P144" s="18"/>
      <c r="Q144" s="18"/>
      <c r="R144" s="18"/>
    </row>
    <row r="145" spans="1:18">
      <c r="A145" s="18"/>
      <c r="B145" s="18"/>
      <c r="C145" s="18"/>
      <c r="D145" s="18"/>
      <c r="E145" s="18"/>
      <c r="F145" s="30"/>
      <c r="G145" s="26"/>
      <c r="H145" s="26"/>
      <c r="I145" s="26"/>
      <c r="J145" s="18"/>
      <c r="K145" s="18"/>
      <c r="L145" s="18"/>
      <c r="M145" s="18"/>
      <c r="N145" s="18"/>
      <c r="O145" s="18"/>
      <c r="P145" s="18"/>
      <c r="Q145" s="18"/>
      <c r="R145" s="18"/>
    </row>
    <row r="146" spans="1:18">
      <c r="A146" s="18"/>
      <c r="B146" s="18"/>
      <c r="C146" s="18"/>
      <c r="D146" s="18"/>
      <c r="E146" s="18"/>
      <c r="F146" s="30"/>
      <c r="G146" s="26"/>
      <c r="H146" s="26"/>
      <c r="I146" s="26"/>
      <c r="J146" s="18"/>
      <c r="K146" s="18"/>
      <c r="L146" s="18"/>
      <c r="M146" s="18"/>
      <c r="N146" s="18"/>
      <c r="O146" s="18"/>
      <c r="P146" s="18"/>
      <c r="Q146" s="18"/>
      <c r="R146" s="18"/>
    </row>
  </sheetData>
  <mergeCells count="2">
    <mergeCell ref="B5:B9"/>
    <mergeCell ref="A5:A9"/>
  </mergeCells>
  <conditionalFormatting sqref="L62:L115 L15:L59">
    <cfRule type="expression" dxfId="24" priority="22">
      <formula>$L15="Inició"</formula>
    </cfRule>
    <cfRule type="expression" dxfId="23" priority="23">
      <formula>$L15="Incompleto"</formula>
    </cfRule>
    <cfRule type="expression" dxfId="22" priority="24">
      <formula>$L15="En espera"</formula>
    </cfRule>
    <cfRule type="expression" dxfId="21" priority="25">
      <formula>$L15="En progreso"</formula>
    </cfRule>
    <cfRule type="expression" dxfId="20" priority="27">
      <formula>$L15="Completo"</formula>
    </cfRule>
  </conditionalFormatting>
  <conditionalFormatting sqref="O15:O113">
    <cfRule type="expression" dxfId="19" priority="13">
      <formula>$O15="Cumple parcial"</formula>
    </cfRule>
    <cfRule type="expression" dxfId="18" priority="14">
      <formula>$O15="En progreso"</formula>
    </cfRule>
    <cfRule type="expression" dxfId="17" priority="15" stopIfTrue="1">
      <formula>$O15="Cumple"</formula>
    </cfRule>
  </conditionalFormatting>
  <conditionalFormatting sqref="O15:O114">
    <cfRule type="expression" dxfId="16" priority="11">
      <formula>$O15="No imputable al contratista"</formula>
    </cfRule>
    <cfRule type="expression" dxfId="15" priority="12">
      <formula>$O15="No Cumple"</formula>
    </cfRule>
  </conditionalFormatting>
  <conditionalFormatting sqref="M60">
    <cfRule type="expression" dxfId="14" priority="33">
      <formula>$M60="Inició"</formula>
    </cfRule>
    <cfRule type="expression" dxfId="13" priority="34">
      <formula>$M60="Incompleto"</formula>
    </cfRule>
    <cfRule type="expression" dxfId="12" priority="35">
      <formula>$M60="En espera"</formula>
    </cfRule>
    <cfRule type="expression" dxfId="11" priority="36">
      <formula>$M60="En progreso"</formula>
    </cfRule>
    <cfRule type="expression" dxfId="10" priority="37">
      <formula>$M60="Completo"</formula>
    </cfRule>
  </conditionalFormatting>
  <conditionalFormatting sqref="L60">
    <cfRule type="expression" dxfId="9" priority="6">
      <formula>$L60="Inició"</formula>
    </cfRule>
    <cfRule type="expression" dxfId="8" priority="7">
      <formula>$L60="Incompleto"</formula>
    </cfRule>
    <cfRule type="expression" dxfId="7" priority="8">
      <formula>$L60="En espera"</formula>
    </cfRule>
    <cfRule type="expression" dxfId="6" priority="9">
      <formula>$L60="En progreso"</formula>
    </cfRule>
    <cfRule type="expression" dxfId="5" priority="10">
      <formula>$L60="Completo"</formula>
    </cfRule>
  </conditionalFormatting>
  <conditionalFormatting sqref="L61">
    <cfRule type="expression" dxfId="4" priority="1">
      <formula>$L61="Inició"</formula>
    </cfRule>
    <cfRule type="expression" dxfId="3" priority="2">
      <formula>$L61="Incompleto"</formula>
    </cfRule>
    <cfRule type="expression" dxfId="2" priority="3">
      <formula>$L61="En espera"</formula>
    </cfRule>
    <cfRule type="expression" dxfId="1" priority="4">
      <formula>$L61="En progreso"</formula>
    </cfRule>
    <cfRule type="expression" dxfId="0" priority="5">
      <formula>$L61="Completo"</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0000000}">
          <x14:formula1>
            <xm:f>'Condicionales '!$F$2:$F$12</xm:f>
          </x14:formula1>
          <xm:sqref>E63:E113 E15:E61</xm:sqref>
        </x14:dataValidation>
        <x14:dataValidation type="list" allowBlank="1" showInputMessage="1" showErrorMessage="1" xr:uid="{00000000-0002-0000-0000-000001000000}">
          <x14:formula1>
            <xm:f>'Condicionales '!$B$14:$B$17</xm:f>
          </x14:formula1>
          <xm:sqref>M60 L15:L114</xm:sqref>
        </x14:dataValidation>
        <x14:dataValidation type="list" allowBlank="1" showInputMessage="1" showErrorMessage="1" xr:uid="{00000000-0002-0000-0000-000002000000}">
          <x14:formula1>
            <xm:f>'Condicionales '!$A$14:$A$15</xm:f>
          </x14:formula1>
          <xm:sqref>M15:M114</xm:sqref>
        </x14:dataValidation>
        <x14:dataValidation type="list" allowBlank="1" showInputMessage="1" showErrorMessage="1" xr:uid="{00000000-0002-0000-0000-000003000000}">
          <x14:formula1>
            <xm:f>'Condicionales '!$D$2:$D$6</xm:f>
          </x14:formula1>
          <xm:sqref>O15:O115</xm:sqref>
        </x14:dataValidation>
        <x14:dataValidation type="list" allowBlank="1" showInputMessage="1" showErrorMessage="1" xr:uid="{00000000-0002-0000-0000-000004000000}">
          <x14:formula1>
            <xm:f>'Condicionales '!$B$2:$B$11</xm:f>
          </x14:formula1>
          <xm:sqref>K15:K114</xm:sqref>
        </x14:dataValidation>
        <x14:dataValidation type="list" allowBlank="1" showInputMessage="1" showErrorMessage="1" xr:uid="{00000000-0002-0000-0000-000005000000}">
          <x14:formula1>
            <xm:f>'Condicionales '!$C$2:$C$6</xm:f>
          </x14:formula1>
          <xm:sqref>P15:P114</xm:sqref>
        </x14:dataValidation>
        <x14:dataValidation type="list" allowBlank="1" showInputMessage="1" showErrorMessage="1" xr:uid="{00000000-0002-0000-0000-000006000000}">
          <x14:formula1>
            <xm:f>'Condicionales '!$E$2:$E$6</xm:f>
          </x14:formula1>
          <xm:sqref>D15:D112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theme="4" tint="-0.499984740745262"/>
  </sheetPr>
  <dimension ref="A1:N48"/>
  <sheetViews>
    <sheetView topLeftCell="C25" zoomScale="160" zoomScaleNormal="160" workbookViewId="0">
      <selection activeCell="F34" sqref="F34"/>
    </sheetView>
  </sheetViews>
  <sheetFormatPr baseColWidth="10" defaultColWidth="11.42578125" defaultRowHeight="13.5"/>
  <cols>
    <col min="1" max="1" width="14.5703125" style="42" customWidth="1"/>
    <col min="2" max="2" width="24.85546875" style="42" bestFit="1" customWidth="1"/>
    <col min="3" max="3" width="29.140625" style="42" bestFit="1" customWidth="1"/>
    <col min="4" max="4" width="25" style="46" customWidth="1"/>
    <col min="5" max="5" width="13" style="42" customWidth="1"/>
    <col min="6" max="6" width="9.28515625" style="42" customWidth="1"/>
    <col min="7" max="7" width="13.7109375" style="42" customWidth="1"/>
    <col min="8" max="8" width="50.7109375" style="42" bestFit="1" customWidth="1"/>
    <col min="9" max="9" width="25" style="42" customWidth="1"/>
    <col min="10" max="10" width="11.42578125" style="42"/>
    <col min="11" max="11" width="16.85546875" style="42" bestFit="1" customWidth="1"/>
    <col min="12" max="12" width="16.85546875" style="42" customWidth="1"/>
    <col min="13" max="13" width="14.7109375" style="42" bestFit="1" customWidth="1"/>
    <col min="14" max="14" width="22.7109375" style="42" bestFit="1" customWidth="1"/>
    <col min="15" max="16384" width="11.42578125" style="42"/>
  </cols>
  <sheetData>
    <row r="1" spans="1:14">
      <c r="A1" s="41" t="s">
        <v>155</v>
      </c>
      <c r="B1" s="41" t="s">
        <v>156</v>
      </c>
      <c r="C1" s="41" t="s">
        <v>157</v>
      </c>
      <c r="D1" s="41" t="s">
        <v>158</v>
      </c>
      <c r="E1" s="41" t="s">
        <v>159</v>
      </c>
      <c r="F1" s="41" t="s">
        <v>160</v>
      </c>
      <c r="G1" s="41"/>
      <c r="H1" s="41"/>
      <c r="I1" s="41"/>
      <c r="K1" s="43" t="s">
        <v>161</v>
      </c>
      <c r="L1" s="43" t="s">
        <v>162</v>
      </c>
      <c r="M1" s="43" t="s">
        <v>162</v>
      </c>
      <c r="N1" s="43" t="s">
        <v>163</v>
      </c>
    </row>
    <row r="2" spans="1:14">
      <c r="A2" s="44">
        <v>44004</v>
      </c>
      <c r="B2" s="42" t="s">
        <v>41</v>
      </c>
      <c r="C2" s="43" t="s">
        <v>33</v>
      </c>
      <c r="D2" s="36" t="s">
        <v>45</v>
      </c>
      <c r="E2" s="42" t="s">
        <v>39</v>
      </c>
      <c r="F2" s="42" t="s">
        <v>164</v>
      </c>
      <c r="K2" s="43" t="s">
        <v>165</v>
      </c>
      <c r="L2" s="43" t="s">
        <v>166</v>
      </c>
      <c r="M2" s="45">
        <v>43999</v>
      </c>
      <c r="N2" s="45">
        <f ca="1">TODAY()</f>
        <v>44035</v>
      </c>
    </row>
    <row r="3" spans="1:14">
      <c r="A3" s="44">
        <v>44011</v>
      </c>
      <c r="B3" s="42" t="s">
        <v>167</v>
      </c>
      <c r="C3" s="49" t="s">
        <v>73</v>
      </c>
      <c r="D3" s="37" t="s">
        <v>71</v>
      </c>
      <c r="E3" s="42" t="s">
        <v>48</v>
      </c>
      <c r="F3" s="42" t="s">
        <v>120</v>
      </c>
      <c r="K3" s="43" t="s">
        <v>168</v>
      </c>
      <c r="L3" s="43" t="s">
        <v>166</v>
      </c>
      <c r="M3" s="45">
        <v>44000</v>
      </c>
      <c r="N3" s="45">
        <f t="shared" ref="N3:N9" ca="1" si="0">TODAY()</f>
        <v>44035</v>
      </c>
    </row>
    <row r="4" spans="1:14">
      <c r="A4" s="44">
        <v>44032</v>
      </c>
      <c r="B4" s="42" t="s">
        <v>169</v>
      </c>
      <c r="C4" s="48" t="s">
        <v>27</v>
      </c>
      <c r="D4" s="38" t="s">
        <v>170</v>
      </c>
      <c r="E4" s="42" t="s">
        <v>67</v>
      </c>
      <c r="F4" s="42" t="s">
        <v>23</v>
      </c>
      <c r="K4" s="43" t="s">
        <v>171</v>
      </c>
      <c r="L4" s="43" t="s">
        <v>166</v>
      </c>
      <c r="M4" s="45">
        <v>44000</v>
      </c>
      <c r="N4" s="45">
        <f t="shared" ca="1" si="0"/>
        <v>44035</v>
      </c>
    </row>
    <row r="5" spans="1:14">
      <c r="B5" s="42" t="s">
        <v>172</v>
      </c>
      <c r="C5" s="49" t="s">
        <v>76</v>
      </c>
      <c r="D5" s="40" t="s">
        <v>173</v>
      </c>
      <c r="E5" s="42" t="s">
        <v>22</v>
      </c>
      <c r="F5" s="42" t="s">
        <v>36</v>
      </c>
      <c r="K5" s="43" t="s">
        <v>174</v>
      </c>
      <c r="L5" s="43" t="s">
        <v>175</v>
      </c>
      <c r="M5" s="45">
        <v>44000</v>
      </c>
      <c r="N5" s="45">
        <f t="shared" ca="1" si="0"/>
        <v>44035</v>
      </c>
    </row>
    <row r="6" spans="1:14">
      <c r="B6" s="42" t="s">
        <v>176</v>
      </c>
      <c r="C6" s="50" t="s">
        <v>46</v>
      </c>
      <c r="D6" s="47" t="s">
        <v>177</v>
      </c>
      <c r="E6" s="42" t="s">
        <v>178</v>
      </c>
      <c r="F6" s="42" t="s">
        <v>57</v>
      </c>
      <c r="K6" s="43" t="s">
        <v>179</v>
      </c>
      <c r="L6" s="43" t="s">
        <v>180</v>
      </c>
      <c r="M6" s="45">
        <v>44000</v>
      </c>
      <c r="N6" s="45">
        <f t="shared" ca="1" si="0"/>
        <v>44035</v>
      </c>
    </row>
    <row r="7" spans="1:14">
      <c r="B7" s="42" t="s">
        <v>69</v>
      </c>
      <c r="F7" s="42" t="s">
        <v>181</v>
      </c>
      <c r="K7" s="43" t="s">
        <v>182</v>
      </c>
      <c r="L7" s="43" t="s">
        <v>175</v>
      </c>
      <c r="M7" s="45">
        <v>44000</v>
      </c>
      <c r="N7" s="45">
        <f t="shared" ca="1" si="0"/>
        <v>44035</v>
      </c>
    </row>
    <row r="8" spans="1:14">
      <c r="B8" s="42" t="s">
        <v>75</v>
      </c>
      <c r="F8" s="42" t="s">
        <v>183</v>
      </c>
      <c r="K8" s="43" t="s">
        <v>184</v>
      </c>
      <c r="L8" s="43" t="s">
        <v>185</v>
      </c>
      <c r="M8" s="45">
        <v>43999</v>
      </c>
      <c r="N8" s="45">
        <f t="shared" ca="1" si="0"/>
        <v>44035</v>
      </c>
    </row>
    <row r="9" spans="1:14">
      <c r="B9" s="42" t="s">
        <v>127</v>
      </c>
      <c r="F9" s="42" t="s">
        <v>52</v>
      </c>
      <c r="K9" s="43" t="s">
        <v>186</v>
      </c>
      <c r="L9" s="43" t="s">
        <v>187</v>
      </c>
      <c r="M9" s="45">
        <v>44000</v>
      </c>
      <c r="N9" s="45">
        <f t="shared" ca="1" si="0"/>
        <v>44035</v>
      </c>
    </row>
    <row r="10" spans="1:14">
      <c r="B10" s="42" t="s">
        <v>24</v>
      </c>
      <c r="F10" s="42" t="s">
        <v>62</v>
      </c>
    </row>
    <row r="11" spans="1:14">
      <c r="B11" s="42" t="s">
        <v>89</v>
      </c>
      <c r="F11" s="42" t="s">
        <v>40</v>
      </c>
    </row>
    <row r="12" spans="1:14">
      <c r="F12" s="42" t="s">
        <v>32</v>
      </c>
      <c r="G12" s="42" t="s">
        <v>188</v>
      </c>
    </row>
    <row r="13" spans="1:14">
      <c r="A13" s="41" t="s">
        <v>189</v>
      </c>
      <c r="G13" s="42" t="s">
        <v>190</v>
      </c>
      <c r="H13" s="42" t="s">
        <v>191</v>
      </c>
    </row>
    <row r="14" spans="1:14">
      <c r="A14" s="42" t="s">
        <v>26</v>
      </c>
      <c r="B14" s="36" t="s">
        <v>42</v>
      </c>
      <c r="G14" s="42" t="s">
        <v>192</v>
      </c>
      <c r="H14" s="42" t="s">
        <v>193</v>
      </c>
    </row>
    <row r="15" spans="1:14">
      <c r="A15" s="42" t="s">
        <v>43</v>
      </c>
      <c r="B15" s="37" t="s">
        <v>71</v>
      </c>
      <c r="G15" s="42" t="s">
        <v>194</v>
      </c>
      <c r="H15" s="42" t="s">
        <v>195</v>
      </c>
      <c r="I15" s="42" t="s">
        <v>196</v>
      </c>
    </row>
    <row r="16" spans="1:14">
      <c r="B16" s="39" t="s">
        <v>25</v>
      </c>
    </row>
    <row r="17" spans="1:6">
      <c r="B17" s="38" t="s">
        <v>197</v>
      </c>
    </row>
    <row r="18" spans="1:6">
      <c r="B18" s="40" t="s">
        <v>198</v>
      </c>
    </row>
    <row r="19" spans="1:6">
      <c r="E19" s="42" t="s">
        <v>199</v>
      </c>
    </row>
    <row r="20" spans="1:6">
      <c r="E20" s="42" t="s">
        <v>200</v>
      </c>
    </row>
    <row r="21" spans="1:6">
      <c r="E21" s="42" t="s">
        <v>201</v>
      </c>
    </row>
    <row r="22" spans="1:6" ht="15.75">
      <c r="A22" s="161" t="s">
        <v>202</v>
      </c>
      <c r="B22" s="14" t="s">
        <v>203</v>
      </c>
      <c r="C22" s="7" t="s">
        <v>204</v>
      </c>
      <c r="D22" s="7" t="s">
        <v>205</v>
      </c>
    </row>
    <row r="23" spans="1:6" ht="15.75">
      <c r="A23" s="161"/>
      <c r="B23" s="16" t="s">
        <v>206</v>
      </c>
      <c r="C23" s="7" t="s">
        <v>207</v>
      </c>
      <c r="D23" s="7"/>
    </row>
    <row r="24" spans="1:6" ht="15.75">
      <c r="A24" s="161"/>
      <c r="B24" s="51" t="s">
        <v>208</v>
      </c>
      <c r="C24" s="7" t="s">
        <v>209</v>
      </c>
      <c r="D24" s="7"/>
    </row>
    <row r="25" spans="1:6" ht="15.75">
      <c r="A25" s="161"/>
      <c r="B25" s="15" t="s">
        <v>210</v>
      </c>
      <c r="C25" s="7" t="s">
        <v>211</v>
      </c>
      <c r="D25" s="7"/>
    </row>
    <row r="26" spans="1:6" ht="15.75">
      <c r="A26" s="161"/>
      <c r="B26" s="74" t="s">
        <v>212</v>
      </c>
      <c r="C26" s="7" t="s">
        <v>213</v>
      </c>
      <c r="D26" s="7" t="s">
        <v>214</v>
      </c>
    </row>
    <row r="28" spans="1:6">
      <c r="E28" s="42" t="s">
        <v>215</v>
      </c>
      <c r="F28" s="42" t="s">
        <v>574</v>
      </c>
    </row>
    <row r="29" spans="1:6">
      <c r="B29" s="42" t="s">
        <v>216</v>
      </c>
      <c r="C29" s="42" t="s">
        <v>26</v>
      </c>
      <c r="E29" s="42" t="s">
        <v>217</v>
      </c>
      <c r="F29" s="42" t="s">
        <v>218</v>
      </c>
    </row>
    <row r="30" spans="1:6">
      <c r="B30" s="42" t="s">
        <v>219</v>
      </c>
      <c r="C30" s="42" t="s">
        <v>43</v>
      </c>
      <c r="E30" s="42" t="s">
        <v>32</v>
      </c>
      <c r="F30" s="42" t="s">
        <v>220</v>
      </c>
    </row>
    <row r="31" spans="1:6">
      <c r="B31" s="42" t="s">
        <v>221</v>
      </c>
      <c r="C31" s="42" t="s">
        <v>222</v>
      </c>
      <c r="F31" s="42" t="s">
        <v>32</v>
      </c>
    </row>
    <row r="32" spans="1:6">
      <c r="B32" s="42" t="s">
        <v>32</v>
      </c>
      <c r="F32" s="42" t="s">
        <v>575</v>
      </c>
    </row>
    <row r="33" spans="3:7">
      <c r="F33" s="42" t="s">
        <v>576</v>
      </c>
    </row>
    <row r="36" spans="3:7">
      <c r="C36" s="42" t="s">
        <v>223</v>
      </c>
      <c r="D36" s="46">
        <v>50</v>
      </c>
    </row>
    <row r="37" spans="3:7">
      <c r="C37" s="42" t="s">
        <v>224</v>
      </c>
      <c r="D37" s="46">
        <v>20</v>
      </c>
      <c r="E37" s="42">
        <f>+D37/D36</f>
        <v>0.4</v>
      </c>
      <c r="F37" s="42">
        <f>+E37*80%</f>
        <v>0.32000000000000006</v>
      </c>
    </row>
    <row r="38" spans="3:7">
      <c r="C38" s="42" t="s">
        <v>225</v>
      </c>
      <c r="D38" s="46">
        <v>30</v>
      </c>
    </row>
    <row r="45" spans="3:7">
      <c r="D45" s="162" t="s">
        <v>226</v>
      </c>
      <c r="E45" s="138" t="s">
        <v>227</v>
      </c>
      <c r="F45" s="138" t="s">
        <v>228</v>
      </c>
      <c r="G45" s="138">
        <v>5</v>
      </c>
    </row>
    <row r="46" spans="3:7">
      <c r="D46" s="162"/>
      <c r="E46" s="138" t="s">
        <v>227</v>
      </c>
      <c r="F46" s="138" t="s">
        <v>229</v>
      </c>
      <c r="G46" s="138">
        <v>3</v>
      </c>
    </row>
    <row r="47" spans="3:7">
      <c r="D47" s="162"/>
      <c r="E47" s="138" t="s">
        <v>227</v>
      </c>
      <c r="F47" s="138" t="s">
        <v>229</v>
      </c>
      <c r="G47" s="138">
        <v>4</v>
      </c>
    </row>
    <row r="48" spans="3:7">
      <c r="D48" s="162"/>
      <c r="E48" s="138" t="s">
        <v>227</v>
      </c>
      <c r="F48" s="138" t="s">
        <v>229</v>
      </c>
      <c r="G48" s="138">
        <v>10</v>
      </c>
    </row>
  </sheetData>
  <mergeCells count="2">
    <mergeCell ref="A22:A26"/>
    <mergeCell ref="D45:D4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AA120"/>
  <sheetViews>
    <sheetView tabSelected="1" topLeftCell="B1" zoomScaleNormal="100" workbookViewId="0">
      <pane xSplit="4" ySplit="1" topLeftCell="F2" activePane="bottomRight" state="frozen"/>
      <selection pane="topRight" activeCell="F1" sqref="F1"/>
      <selection pane="bottomLeft" activeCell="B2" sqref="B2"/>
      <selection pane="bottomRight" activeCell="K63" sqref="K57:K63"/>
    </sheetView>
  </sheetViews>
  <sheetFormatPr baseColWidth="10" defaultColWidth="9.140625" defaultRowHeight="15"/>
  <cols>
    <col min="1" max="1" width="7.5703125" style="78" customWidth="1"/>
    <col min="2" max="2" width="10.42578125" style="3" bestFit="1" customWidth="1"/>
    <col min="3" max="3" width="5.5703125" style="3" customWidth="1"/>
    <col min="4" max="4" width="4.85546875" style="94" customWidth="1"/>
    <col min="5" max="5" width="60.42578125" style="3" customWidth="1"/>
    <col min="6" max="6" width="51" style="3" customWidth="1"/>
    <col min="7" max="7" width="19.140625" style="3" customWidth="1"/>
    <col min="8" max="8" width="67.140625" style="3" customWidth="1"/>
    <col min="9" max="9" width="38.140625" style="3" customWidth="1"/>
    <col min="10" max="10" width="19.140625" style="94" customWidth="1"/>
    <col min="11" max="11" width="26.85546875" style="3" customWidth="1"/>
    <col min="12" max="12" width="28.7109375" style="3" customWidth="1"/>
    <col min="13" max="13" width="15.5703125" style="3" customWidth="1"/>
    <col min="14" max="14" width="28" style="3" customWidth="1"/>
    <col min="15" max="15" width="17.28515625" customWidth="1"/>
    <col min="16" max="16" width="22.140625" customWidth="1"/>
    <col min="18" max="18" width="11.5703125" style="3" customWidth="1"/>
    <col min="19" max="20" width="13.140625" style="3" customWidth="1"/>
    <col min="21" max="21" width="16.5703125" style="3" customWidth="1"/>
    <col min="22" max="25" width="13.140625" style="3" customWidth="1"/>
    <col min="26" max="26" width="12.28515625" style="3" customWidth="1"/>
    <col min="27" max="27" width="15" style="3" customWidth="1"/>
    <col min="28" max="16384" width="9.140625" style="3"/>
  </cols>
  <sheetData>
    <row r="1" spans="1:27" ht="38.25">
      <c r="A1" s="78" t="s">
        <v>230</v>
      </c>
      <c r="B1" s="75" t="s">
        <v>231</v>
      </c>
      <c r="C1" s="75" t="s">
        <v>517</v>
      </c>
      <c r="D1" s="76" t="s">
        <v>233</v>
      </c>
      <c r="E1" s="75" t="s">
        <v>234</v>
      </c>
      <c r="F1" s="75" t="s">
        <v>235</v>
      </c>
      <c r="G1" s="75" t="s">
        <v>236</v>
      </c>
      <c r="H1" s="76" t="s">
        <v>237</v>
      </c>
      <c r="I1" s="76" t="s">
        <v>238</v>
      </c>
      <c r="J1" s="76" t="s">
        <v>239</v>
      </c>
      <c r="K1" s="76" t="s">
        <v>452</v>
      </c>
      <c r="L1" s="76" t="s">
        <v>240</v>
      </c>
      <c r="M1" s="76" t="s">
        <v>241</v>
      </c>
      <c r="N1" s="76" t="s">
        <v>242</v>
      </c>
      <c r="O1" s="76" t="s">
        <v>243</v>
      </c>
      <c r="P1" s="76" t="s">
        <v>518</v>
      </c>
      <c r="Q1" s="76" t="s">
        <v>244</v>
      </c>
      <c r="R1" s="76" t="s">
        <v>245</v>
      </c>
      <c r="S1" s="76" t="s">
        <v>246</v>
      </c>
      <c r="T1" s="76" t="s">
        <v>519</v>
      </c>
      <c r="U1" s="76" t="s">
        <v>520</v>
      </c>
      <c r="V1" s="76" t="s">
        <v>247</v>
      </c>
      <c r="W1" s="76" t="s">
        <v>248</v>
      </c>
      <c r="X1" s="76" t="s">
        <v>249</v>
      </c>
      <c r="Y1" s="76" t="s">
        <v>250</v>
      </c>
      <c r="Z1" s="76" t="s">
        <v>251</v>
      </c>
      <c r="AA1" s="152" t="s">
        <v>252</v>
      </c>
    </row>
    <row r="2" spans="1:27" ht="148.5">
      <c r="A2" s="78">
        <v>1</v>
      </c>
      <c r="B2" s="3" t="s">
        <v>227</v>
      </c>
      <c r="C2" s="3" t="s">
        <v>253</v>
      </c>
      <c r="D2" s="94">
        <v>1</v>
      </c>
      <c r="E2" s="3" t="s">
        <v>254</v>
      </c>
      <c r="F2" s="89" t="s">
        <v>467</v>
      </c>
      <c r="G2" s="3" t="s">
        <v>219</v>
      </c>
      <c r="H2" s="3" t="s">
        <v>255</v>
      </c>
      <c r="I2" s="123" t="s">
        <v>256</v>
      </c>
      <c r="J2" s="102">
        <v>1</v>
      </c>
      <c r="K2" s="3" t="s">
        <v>257</v>
      </c>
      <c r="L2" s="3" t="s">
        <v>43</v>
      </c>
      <c r="M2" s="77" t="s">
        <v>217</v>
      </c>
      <c r="N2" s="77" t="s">
        <v>220</v>
      </c>
      <c r="O2" s="141" t="str">
        <f>+IF(M2="TRANSVERSAL ","20%",IF(M2="MISIONAL ","80%","0%"))</f>
        <v>20%</v>
      </c>
      <c r="P2" s="142">
        <f>+VLOOKUP(_xlfn.CONCAT(M2,N2),DINÁMICA!$H$5:$K$11,4,0)</f>
        <v>8.0000000000000002E-3</v>
      </c>
      <c r="Q2" t="s">
        <v>258</v>
      </c>
      <c r="R2" s="3" t="s">
        <v>32</v>
      </c>
      <c r="AA2" s="3" t="str">
        <f>AA18</f>
        <v xml:space="preserve">Supervisión - Transversal </v>
      </c>
    </row>
    <row r="3" spans="1:27" ht="40.5">
      <c r="A3" s="80">
        <v>2</v>
      </c>
      <c r="B3" s="81" t="s">
        <v>227</v>
      </c>
      <c r="C3" s="81" t="s">
        <v>253</v>
      </c>
      <c r="D3" s="99">
        <v>2</v>
      </c>
      <c r="E3" s="81" t="s">
        <v>468</v>
      </c>
      <c r="F3" s="90" t="s">
        <v>259</v>
      </c>
      <c r="G3" s="81" t="s">
        <v>221</v>
      </c>
      <c r="H3" s="81" t="s">
        <v>32</v>
      </c>
      <c r="I3" s="81" t="s">
        <v>32</v>
      </c>
      <c r="J3" s="81" t="s">
        <v>32</v>
      </c>
      <c r="K3" s="81" t="s">
        <v>260</v>
      </c>
      <c r="L3" s="81" t="s">
        <v>222</v>
      </c>
      <c r="M3" s="79" t="s">
        <v>32</v>
      </c>
      <c r="N3" s="79" t="s">
        <v>32</v>
      </c>
      <c r="O3" s="147" t="str">
        <f t="shared" ref="O3:O55" si="0">+IF(M3="TRANSVERSAL ","20%",IF(M3="MISIONAL ","80%","0%"))</f>
        <v>0%</v>
      </c>
      <c r="P3" s="148">
        <f>+VLOOKUP(_xlfn.CONCAT(M3,N3),DINÁMICA!$H$5:$K$11,4,0)</f>
        <v>0</v>
      </c>
      <c r="Q3" s="137" t="s">
        <v>258</v>
      </c>
      <c r="R3" s="3" t="s">
        <v>32</v>
      </c>
      <c r="AA3" s="3" t="str">
        <f>AA18</f>
        <v xml:space="preserve">Supervisión - Transversal </v>
      </c>
    </row>
    <row r="4" spans="1:27" ht="81">
      <c r="A4" s="80">
        <v>3</v>
      </c>
      <c r="B4" s="81" t="s">
        <v>227</v>
      </c>
      <c r="C4" s="81" t="s">
        <v>253</v>
      </c>
      <c r="D4" s="99">
        <v>3</v>
      </c>
      <c r="E4" s="81" t="s">
        <v>261</v>
      </c>
      <c r="F4" s="81" t="s">
        <v>262</v>
      </c>
      <c r="G4" s="81" t="s">
        <v>221</v>
      </c>
      <c r="H4" s="81" t="s">
        <v>32</v>
      </c>
      <c r="I4" s="81" t="s">
        <v>32</v>
      </c>
      <c r="J4" s="81" t="s">
        <v>32</v>
      </c>
      <c r="K4" s="81" t="s">
        <v>263</v>
      </c>
      <c r="L4" s="81" t="s">
        <v>222</v>
      </c>
      <c r="M4" s="79" t="s">
        <v>32</v>
      </c>
      <c r="N4" s="79" t="s">
        <v>32</v>
      </c>
      <c r="O4" s="147" t="str">
        <f t="shared" si="0"/>
        <v>0%</v>
      </c>
      <c r="P4" s="148">
        <f>+VLOOKUP(_xlfn.CONCAT(M4,N4),DINÁMICA!$H$5:$K$11,4,0)</f>
        <v>0</v>
      </c>
      <c r="Q4" s="137" t="s">
        <v>258</v>
      </c>
      <c r="R4" s="3" t="s">
        <v>32</v>
      </c>
      <c r="AA4" s="3" t="str">
        <f>AA18</f>
        <v xml:space="preserve">Supervisión - Transversal </v>
      </c>
    </row>
    <row r="5" spans="1:27" s="77" customFormat="1" ht="54">
      <c r="A5" s="78">
        <v>4</v>
      </c>
      <c r="B5" s="77" t="s">
        <v>227</v>
      </c>
      <c r="C5" s="77" t="s">
        <v>253</v>
      </c>
      <c r="D5" s="78">
        <v>4</v>
      </c>
      <c r="E5" s="3" t="s">
        <v>264</v>
      </c>
      <c r="F5" s="52" t="s">
        <v>469</v>
      </c>
      <c r="G5" s="77" t="s">
        <v>219</v>
      </c>
      <c r="H5" s="3" t="s">
        <v>448</v>
      </c>
      <c r="I5" s="3" t="s">
        <v>265</v>
      </c>
      <c r="J5" s="95">
        <v>1</v>
      </c>
      <c r="K5" s="3"/>
      <c r="L5" s="77" t="s">
        <v>26</v>
      </c>
      <c r="M5" s="77" t="s">
        <v>217</v>
      </c>
      <c r="N5" s="77" t="s">
        <v>220</v>
      </c>
      <c r="O5" s="141" t="str">
        <f t="shared" si="0"/>
        <v>20%</v>
      </c>
      <c r="P5" s="142">
        <f>+VLOOKUP(_xlfn.CONCAT(M5,N5),DINÁMICA!$H$5:$K$11,4,0)</f>
        <v>8.0000000000000002E-3</v>
      </c>
      <c r="Q5" t="s">
        <v>258</v>
      </c>
      <c r="R5" s="3" t="s">
        <v>32</v>
      </c>
      <c r="AA5" s="3" t="str">
        <f>VLOOKUP(F5,'Seguimiento General '!$B$15:$P$65,15,FALSE)</f>
        <v>Supervisión - Jurídica</v>
      </c>
    </row>
    <row r="6" spans="1:27" s="77" customFormat="1" ht="94.5">
      <c r="A6" s="78">
        <v>5</v>
      </c>
      <c r="B6" s="77" t="s">
        <v>227</v>
      </c>
      <c r="C6" s="77" t="s">
        <v>253</v>
      </c>
      <c r="D6" s="78">
        <v>5</v>
      </c>
      <c r="E6" s="3" t="s">
        <v>266</v>
      </c>
      <c r="F6" s="89" t="s">
        <v>470</v>
      </c>
      <c r="G6" s="77" t="s">
        <v>216</v>
      </c>
      <c r="H6" s="3" t="s">
        <v>550</v>
      </c>
      <c r="I6" s="106">
        <v>1</v>
      </c>
      <c r="J6" s="106">
        <v>1</v>
      </c>
      <c r="K6" s="3" t="s">
        <v>568</v>
      </c>
      <c r="M6" s="77" t="s">
        <v>217</v>
      </c>
      <c r="N6" s="77" t="s">
        <v>220</v>
      </c>
      <c r="O6" s="141" t="str">
        <f t="shared" si="0"/>
        <v>20%</v>
      </c>
      <c r="P6" s="142">
        <f>+VLOOKUP(_xlfn.CONCAT(M6,N6),DINÁMICA!$H$5:$K$11,4,0)</f>
        <v>8.0000000000000002E-3</v>
      </c>
      <c r="Q6" t="s">
        <v>258</v>
      </c>
      <c r="R6" s="3" t="s">
        <v>32</v>
      </c>
      <c r="AA6" s="3" t="str">
        <f>VLOOKUP(F6,'Seguimiento General '!$B$15:$P$65,15,FALSE)</f>
        <v>Supervisión - Financiera</v>
      </c>
    </row>
    <row r="7" spans="1:27" s="77" customFormat="1" ht="40.5">
      <c r="A7" s="80">
        <v>6</v>
      </c>
      <c r="B7" s="79" t="s">
        <v>227</v>
      </c>
      <c r="C7" s="79" t="s">
        <v>253</v>
      </c>
      <c r="D7" s="80">
        <v>6</v>
      </c>
      <c r="E7" s="81" t="s">
        <v>267</v>
      </c>
      <c r="F7" s="82" t="s">
        <v>470</v>
      </c>
      <c r="G7" s="79" t="s">
        <v>221</v>
      </c>
      <c r="H7" s="81" t="s">
        <v>32</v>
      </c>
      <c r="I7" s="81" t="s">
        <v>32</v>
      </c>
      <c r="J7" s="81" t="s">
        <v>32</v>
      </c>
      <c r="K7" s="81" t="s">
        <v>569</v>
      </c>
      <c r="L7" s="79"/>
      <c r="M7" s="79" t="s">
        <v>32</v>
      </c>
      <c r="N7" s="79" t="s">
        <v>32</v>
      </c>
      <c r="O7" s="147" t="str">
        <f t="shared" si="0"/>
        <v>0%</v>
      </c>
      <c r="P7" s="148">
        <f>+VLOOKUP(_xlfn.CONCAT(M7,N7),DINÁMICA!$H$5:$K$11,4,0)</f>
        <v>0</v>
      </c>
      <c r="Q7" s="137" t="s">
        <v>258</v>
      </c>
      <c r="R7" s="3" t="s">
        <v>32</v>
      </c>
      <c r="AA7" s="3" t="str">
        <f>VLOOKUP(F7,'Seguimiento General '!$B$15:$P$65,15,FALSE)</f>
        <v>Supervisión - Financiera</v>
      </c>
    </row>
    <row r="8" spans="1:27" s="77" customFormat="1" ht="54">
      <c r="A8" s="80">
        <v>7</v>
      </c>
      <c r="B8" s="79" t="s">
        <v>227</v>
      </c>
      <c r="C8" s="79" t="s">
        <v>253</v>
      </c>
      <c r="D8" s="80">
        <v>7</v>
      </c>
      <c r="E8" s="81" t="s">
        <v>268</v>
      </c>
      <c r="F8" s="90" t="s">
        <v>269</v>
      </c>
      <c r="G8" s="79" t="s">
        <v>221</v>
      </c>
      <c r="H8" s="81" t="s">
        <v>32</v>
      </c>
      <c r="I8" s="81" t="s">
        <v>32</v>
      </c>
      <c r="J8" s="79" t="s">
        <v>32</v>
      </c>
      <c r="K8" s="81" t="s">
        <v>270</v>
      </c>
      <c r="L8" s="79" t="s">
        <v>222</v>
      </c>
      <c r="M8" s="79" t="s">
        <v>32</v>
      </c>
      <c r="N8" s="79" t="s">
        <v>32</v>
      </c>
      <c r="O8" s="147" t="str">
        <f t="shared" si="0"/>
        <v>0%</v>
      </c>
      <c r="P8" s="148">
        <f>+VLOOKUP(_xlfn.CONCAT(M8,N8),DINÁMICA!$H$5:$K$11,4,0)</f>
        <v>0</v>
      </c>
      <c r="Q8" s="137" t="s">
        <v>258</v>
      </c>
      <c r="R8" s="3" t="s">
        <v>32</v>
      </c>
      <c r="AA8" s="3" t="str">
        <f>AA10</f>
        <v>Supervisión - Jurídica</v>
      </c>
    </row>
    <row r="9" spans="1:27" ht="54">
      <c r="A9" s="80">
        <v>8</v>
      </c>
      <c r="B9" s="81" t="s">
        <v>227</v>
      </c>
      <c r="C9" s="81" t="s">
        <v>253</v>
      </c>
      <c r="D9" s="99">
        <v>8</v>
      </c>
      <c r="E9" s="81" t="s">
        <v>271</v>
      </c>
      <c r="F9" s="82" t="s">
        <v>471</v>
      </c>
      <c r="G9" s="81" t="s">
        <v>221</v>
      </c>
      <c r="H9" s="81" t="s">
        <v>32</v>
      </c>
      <c r="I9" s="81" t="s">
        <v>32</v>
      </c>
      <c r="J9" s="81" t="s">
        <v>32</v>
      </c>
      <c r="K9" s="81" t="s">
        <v>272</v>
      </c>
      <c r="L9" s="81" t="s">
        <v>43</v>
      </c>
      <c r="M9" s="79" t="s">
        <v>32</v>
      </c>
      <c r="N9" s="79" t="s">
        <v>32</v>
      </c>
      <c r="O9" s="147" t="str">
        <f t="shared" si="0"/>
        <v>0%</v>
      </c>
      <c r="P9" s="148">
        <f>+VLOOKUP(_xlfn.CONCAT(M9,N9),DINÁMICA!$H$5:$K$11,4,0)</f>
        <v>0</v>
      </c>
      <c r="Q9" s="137" t="s">
        <v>258</v>
      </c>
      <c r="R9" s="3" t="s">
        <v>32</v>
      </c>
      <c r="AA9" s="3" t="str">
        <f>VLOOKUP(F9,'Seguimiento General '!$B$15:$P$65,15,FALSE)</f>
        <v xml:space="preserve">Supervisión - Transversal </v>
      </c>
    </row>
    <row r="10" spans="1:27" s="77" customFormat="1" ht="162">
      <c r="A10" s="78">
        <v>9</v>
      </c>
      <c r="B10" s="77" t="s">
        <v>227</v>
      </c>
      <c r="C10" s="77" t="s">
        <v>253</v>
      </c>
      <c r="D10" s="78">
        <v>9</v>
      </c>
      <c r="E10" s="3" t="s">
        <v>273</v>
      </c>
      <c r="F10" s="18" t="s">
        <v>472</v>
      </c>
      <c r="G10" s="77" t="s">
        <v>219</v>
      </c>
      <c r="H10" s="3" t="s">
        <v>274</v>
      </c>
      <c r="I10" s="3" t="s">
        <v>265</v>
      </c>
      <c r="J10" s="95">
        <v>1</v>
      </c>
      <c r="K10" s="3" t="s">
        <v>275</v>
      </c>
      <c r="L10" s="77" t="s">
        <v>222</v>
      </c>
      <c r="M10" s="77" t="s">
        <v>217</v>
      </c>
      <c r="N10" s="77" t="s">
        <v>220</v>
      </c>
      <c r="O10" s="141" t="str">
        <f t="shared" si="0"/>
        <v>20%</v>
      </c>
      <c r="P10" s="142">
        <f>+VLOOKUP(_xlfn.CONCAT(M10,N10),DINÁMICA!$H$5:$K$11,4,0)</f>
        <v>8.0000000000000002E-3</v>
      </c>
      <c r="Q10" t="s">
        <v>258</v>
      </c>
      <c r="R10" s="3" t="s">
        <v>32</v>
      </c>
      <c r="AA10" s="3" t="str">
        <f>VLOOKUP(F10,'Seguimiento General '!$B$15:$P$65,15,FALSE)</f>
        <v>Supervisión - Jurídica</v>
      </c>
    </row>
    <row r="11" spans="1:27" ht="54">
      <c r="A11" s="78">
        <v>10</v>
      </c>
      <c r="B11" s="3" t="s">
        <v>227</v>
      </c>
      <c r="C11" s="3" t="s">
        <v>253</v>
      </c>
      <c r="D11" s="94">
        <v>10</v>
      </c>
      <c r="E11" s="3" t="s">
        <v>276</v>
      </c>
      <c r="F11" s="18" t="s">
        <v>473</v>
      </c>
      <c r="G11" s="3" t="s">
        <v>219</v>
      </c>
      <c r="H11" s="94" t="s">
        <v>277</v>
      </c>
      <c r="I11" s="3" t="s">
        <v>265</v>
      </c>
      <c r="J11" s="102">
        <v>1</v>
      </c>
      <c r="K11" s="95" t="s">
        <v>474</v>
      </c>
      <c r="L11" s="3" t="s">
        <v>43</v>
      </c>
      <c r="M11" s="77" t="s">
        <v>217</v>
      </c>
      <c r="N11" s="77" t="s">
        <v>220</v>
      </c>
      <c r="O11" s="141" t="str">
        <f t="shared" si="0"/>
        <v>20%</v>
      </c>
      <c r="P11" s="142">
        <f>+VLOOKUP(_xlfn.CONCAT(M11,N11),DINÁMICA!$H$5:$K$11,4,0)</f>
        <v>8.0000000000000002E-3</v>
      </c>
      <c r="Q11" t="s">
        <v>258</v>
      </c>
      <c r="R11" s="3" t="s">
        <v>32</v>
      </c>
      <c r="AA11" s="3" t="str">
        <f>VLOOKUP(F11,'Seguimiento General '!$B$15:$P$65,15,FALSE)</f>
        <v xml:space="preserve">Supervisión - Transversal </v>
      </c>
    </row>
    <row r="12" spans="1:27" s="77" customFormat="1" ht="189">
      <c r="A12" s="80">
        <v>11</v>
      </c>
      <c r="B12" s="79" t="s">
        <v>227</v>
      </c>
      <c r="C12" s="79" t="s">
        <v>253</v>
      </c>
      <c r="D12" s="80">
        <v>11</v>
      </c>
      <c r="E12" s="81" t="s">
        <v>278</v>
      </c>
      <c r="F12" s="82" t="s">
        <v>454</v>
      </c>
      <c r="G12" s="79" t="s">
        <v>221</v>
      </c>
      <c r="H12" s="81" t="s">
        <v>32</v>
      </c>
      <c r="I12" s="81" t="s">
        <v>32</v>
      </c>
      <c r="J12" s="81" t="s">
        <v>32</v>
      </c>
      <c r="K12" s="81" t="s">
        <v>475</v>
      </c>
      <c r="L12" s="79" t="s">
        <v>43</v>
      </c>
      <c r="M12" s="79" t="s">
        <v>32</v>
      </c>
      <c r="N12" s="79" t="s">
        <v>32</v>
      </c>
      <c r="O12" s="147" t="str">
        <f t="shared" si="0"/>
        <v>0%</v>
      </c>
      <c r="P12" s="148">
        <f>+VLOOKUP(_xlfn.CONCAT(M12,N12),DINÁMICA!$H$5:$K$11,4,0)</f>
        <v>0</v>
      </c>
      <c r="Q12" s="137" t="s">
        <v>258</v>
      </c>
      <c r="R12" s="3" t="s">
        <v>32</v>
      </c>
      <c r="AA12" s="3" t="str">
        <f>VLOOKUP(F12,'Seguimiento General '!$B$15:$P$65,15,FALSE)</f>
        <v>Supervisión - Jurídica</v>
      </c>
    </row>
    <row r="13" spans="1:27" ht="270">
      <c r="A13" s="78">
        <v>12</v>
      </c>
      <c r="B13" s="3" t="s">
        <v>227</v>
      </c>
      <c r="C13" s="3" t="s">
        <v>253</v>
      </c>
      <c r="D13" s="94">
        <v>12</v>
      </c>
      <c r="E13" s="3" t="s">
        <v>279</v>
      </c>
      <c r="F13" s="89" t="s">
        <v>476</v>
      </c>
      <c r="G13" s="3" t="s">
        <v>216</v>
      </c>
      <c r="H13" s="3" t="s">
        <v>551</v>
      </c>
      <c r="I13" s="3" t="s">
        <v>280</v>
      </c>
      <c r="J13" s="102">
        <v>1</v>
      </c>
      <c r="K13" s="3" t="s">
        <v>570</v>
      </c>
      <c r="L13" s="3" t="s">
        <v>26</v>
      </c>
      <c r="M13" s="77" t="s">
        <v>217</v>
      </c>
      <c r="N13" s="77" t="s">
        <v>220</v>
      </c>
      <c r="O13" s="141" t="str">
        <f t="shared" si="0"/>
        <v>20%</v>
      </c>
      <c r="P13" s="142">
        <f>+VLOOKUP(_xlfn.CONCAT(M13,N13),DINÁMICA!$H$5:$K$11,4,0)</f>
        <v>8.0000000000000002E-3</v>
      </c>
      <c r="Q13" t="s">
        <v>258</v>
      </c>
      <c r="R13" s="3" t="s">
        <v>32</v>
      </c>
      <c r="AA13" s="3" t="str">
        <f>VLOOKUP(F13,'Seguimiento General '!$B$15:$P$65,15,FALSE)</f>
        <v xml:space="preserve">Supervisión - Transversal </v>
      </c>
    </row>
    <row r="14" spans="1:27" s="77" customFormat="1" ht="54">
      <c r="A14" s="80">
        <v>13</v>
      </c>
      <c r="B14" s="79" t="s">
        <v>227</v>
      </c>
      <c r="C14" s="79" t="s">
        <v>253</v>
      </c>
      <c r="D14" s="80">
        <v>13</v>
      </c>
      <c r="E14" s="81" t="s">
        <v>281</v>
      </c>
      <c r="F14" s="90" t="s">
        <v>269</v>
      </c>
      <c r="G14" s="79" t="s">
        <v>221</v>
      </c>
      <c r="H14" s="81" t="s">
        <v>32</v>
      </c>
      <c r="I14" s="81" t="s">
        <v>32</v>
      </c>
      <c r="J14" s="81" t="s">
        <v>32</v>
      </c>
      <c r="K14" s="81" t="s">
        <v>270</v>
      </c>
      <c r="L14" s="79" t="s">
        <v>222</v>
      </c>
      <c r="M14" s="79" t="s">
        <v>32</v>
      </c>
      <c r="N14" s="79" t="s">
        <v>32</v>
      </c>
      <c r="O14" s="147" t="str">
        <f t="shared" si="0"/>
        <v>0%</v>
      </c>
      <c r="P14" s="148">
        <f>+VLOOKUP(_xlfn.CONCAT(M14,N14),DINÁMICA!$H$5:$K$11,4,0)</f>
        <v>0</v>
      </c>
      <c r="Q14" s="137" t="s">
        <v>258</v>
      </c>
      <c r="R14" s="3" t="s">
        <v>32</v>
      </c>
      <c r="AA14" s="3" t="str">
        <f>AA8</f>
        <v>Supervisión - Jurídica</v>
      </c>
    </row>
    <row r="15" spans="1:27" s="77" customFormat="1" ht="27">
      <c r="A15" s="80">
        <v>14</v>
      </c>
      <c r="B15" s="79" t="s">
        <v>227</v>
      </c>
      <c r="C15" s="79" t="s">
        <v>253</v>
      </c>
      <c r="D15" s="80">
        <v>14</v>
      </c>
      <c r="E15" s="81" t="s">
        <v>282</v>
      </c>
      <c r="F15" s="81" t="s">
        <v>283</v>
      </c>
      <c r="G15" s="79" t="s">
        <v>221</v>
      </c>
      <c r="H15" s="81" t="s">
        <v>32</v>
      </c>
      <c r="I15" s="81" t="s">
        <v>32</v>
      </c>
      <c r="J15" s="81" t="s">
        <v>32</v>
      </c>
      <c r="K15" s="81" t="s">
        <v>284</v>
      </c>
      <c r="L15" s="79" t="s">
        <v>43</v>
      </c>
      <c r="M15" s="79" t="s">
        <v>32</v>
      </c>
      <c r="N15" s="79" t="s">
        <v>32</v>
      </c>
      <c r="O15" s="147" t="str">
        <f t="shared" si="0"/>
        <v>0%</v>
      </c>
      <c r="P15" s="148">
        <f>+VLOOKUP(_xlfn.CONCAT(M15,N15),DINÁMICA!$H$5:$K$11,4,0)</f>
        <v>0</v>
      </c>
      <c r="Q15" s="137" t="s">
        <v>258</v>
      </c>
      <c r="R15" s="3" t="s">
        <v>32</v>
      </c>
      <c r="AA15" s="3" t="str">
        <f>AA14</f>
        <v>Supervisión - Jurídica</v>
      </c>
    </row>
    <row r="16" spans="1:27" s="87" customFormat="1" ht="40.5">
      <c r="A16" s="88">
        <v>15</v>
      </c>
      <c r="B16" s="87" t="s">
        <v>227</v>
      </c>
      <c r="C16" s="87" t="s">
        <v>253</v>
      </c>
      <c r="D16" s="88">
        <v>15</v>
      </c>
      <c r="E16" s="57" t="s">
        <v>285</v>
      </c>
      <c r="F16" s="130" t="s">
        <v>269</v>
      </c>
      <c r="G16" s="87" t="s">
        <v>219</v>
      </c>
      <c r="H16" s="87" t="s">
        <v>477</v>
      </c>
      <c r="I16" s="87" t="s">
        <v>286</v>
      </c>
      <c r="J16" s="131">
        <v>1</v>
      </c>
      <c r="K16" s="57" t="s">
        <v>270</v>
      </c>
      <c r="L16" s="87" t="s">
        <v>26</v>
      </c>
      <c r="M16" s="87" t="s">
        <v>217</v>
      </c>
      <c r="N16" s="87" t="s">
        <v>220</v>
      </c>
      <c r="O16" s="141" t="str">
        <f t="shared" si="0"/>
        <v>20%</v>
      </c>
      <c r="P16" s="142">
        <f>+VLOOKUP(_xlfn.CONCAT(M16,N16),DINÁMICA!$H$5:$K$11,4,0)</f>
        <v>8.0000000000000002E-3</v>
      </c>
      <c r="Q16" t="s">
        <v>258</v>
      </c>
      <c r="R16" s="3" t="s">
        <v>32</v>
      </c>
      <c r="AA16" s="3" t="str">
        <f>AA15</f>
        <v>Supervisión - Jurídica</v>
      </c>
    </row>
    <row r="17" spans="1:27" ht="27">
      <c r="A17" s="78">
        <v>16</v>
      </c>
      <c r="B17" s="3" t="s">
        <v>227</v>
      </c>
      <c r="C17" s="3" t="s">
        <v>253</v>
      </c>
      <c r="D17" s="94">
        <v>16</v>
      </c>
      <c r="E17" s="3" t="s">
        <v>287</v>
      </c>
      <c r="F17" s="18" t="s">
        <v>478</v>
      </c>
      <c r="G17" s="3" t="s">
        <v>216</v>
      </c>
      <c r="H17" s="3" t="s">
        <v>449</v>
      </c>
      <c r="I17" s="98">
        <v>1</v>
      </c>
      <c r="J17" s="3"/>
      <c r="M17" s="77" t="s">
        <v>217</v>
      </c>
      <c r="N17" s="77" t="s">
        <v>220</v>
      </c>
      <c r="O17" s="141" t="str">
        <f t="shared" si="0"/>
        <v>20%</v>
      </c>
      <c r="P17" s="142">
        <f>+VLOOKUP(_xlfn.CONCAT(M17,N17),DINÁMICA!$H$5:$K$11,4,0)</f>
        <v>8.0000000000000002E-3</v>
      </c>
      <c r="Q17" t="s">
        <v>258</v>
      </c>
      <c r="R17" s="3" t="s">
        <v>32</v>
      </c>
      <c r="AA17" s="3" t="str">
        <f>VLOOKUP(F17,'Seguimiento General '!$B$15:$P$65,15,FALSE)</f>
        <v xml:space="preserve">Supervisión - Transversal </v>
      </c>
    </row>
    <row r="18" spans="1:27" ht="121.5">
      <c r="A18" s="78">
        <v>17</v>
      </c>
      <c r="B18" s="3" t="s">
        <v>227</v>
      </c>
      <c r="C18" s="3" t="s">
        <v>253</v>
      </c>
      <c r="D18" s="94">
        <v>17</v>
      </c>
      <c r="E18" s="3" t="s">
        <v>91</v>
      </c>
      <c r="F18" s="18" t="s">
        <v>479</v>
      </c>
      <c r="G18" s="3" t="s">
        <v>219</v>
      </c>
      <c r="H18" s="3" t="s">
        <v>450</v>
      </c>
      <c r="I18" s="3" t="s">
        <v>288</v>
      </c>
      <c r="J18" s="102">
        <v>1</v>
      </c>
      <c r="M18" s="77" t="s">
        <v>217</v>
      </c>
      <c r="N18" s="77" t="s">
        <v>220</v>
      </c>
      <c r="O18" s="141" t="str">
        <f t="shared" si="0"/>
        <v>20%</v>
      </c>
      <c r="P18" s="142">
        <f>+VLOOKUP(_xlfn.CONCAT(M18,N18),DINÁMICA!$H$5:$K$11,4,0)</f>
        <v>8.0000000000000002E-3</v>
      </c>
      <c r="Q18" t="s">
        <v>258</v>
      </c>
      <c r="R18" s="3" t="s">
        <v>32</v>
      </c>
      <c r="AA18" s="3" t="str">
        <f>VLOOKUP(F18,'Seguimiento General '!$B$15:$P$65,15,FALSE)</f>
        <v xml:space="preserve">Supervisión - Transversal </v>
      </c>
    </row>
    <row r="19" spans="1:27" s="77" customFormat="1" ht="162">
      <c r="A19" s="78">
        <v>18</v>
      </c>
      <c r="B19" s="87" t="s">
        <v>227</v>
      </c>
      <c r="C19" s="77" t="s">
        <v>253</v>
      </c>
      <c r="D19" s="78">
        <v>18</v>
      </c>
      <c r="E19" s="3" t="s">
        <v>289</v>
      </c>
      <c r="F19" s="18" t="s">
        <v>480</v>
      </c>
      <c r="G19" s="77" t="s">
        <v>219</v>
      </c>
      <c r="H19" s="57" t="s">
        <v>481</v>
      </c>
      <c r="I19" s="87" t="s">
        <v>45</v>
      </c>
      <c r="J19" s="144">
        <v>1</v>
      </c>
      <c r="K19" s="57"/>
      <c r="L19" s="87"/>
      <c r="M19" s="87" t="s">
        <v>217</v>
      </c>
      <c r="N19" s="87" t="s">
        <v>220</v>
      </c>
      <c r="O19" s="141" t="str">
        <f t="shared" si="0"/>
        <v>20%</v>
      </c>
      <c r="P19" s="142">
        <f>+VLOOKUP(_xlfn.CONCAT(M19,N19),DINÁMICA!$H$5:$K$11,4,0)</f>
        <v>8.0000000000000002E-3</v>
      </c>
      <c r="Q19" t="s">
        <v>258</v>
      </c>
      <c r="R19" s="3" t="s">
        <v>32</v>
      </c>
      <c r="AA19" s="3" t="str">
        <f>VLOOKUP(F19,'Seguimiento General '!$B$15:$P$65,15,FALSE)</f>
        <v xml:space="preserve">Supervisión - Tecnológica </v>
      </c>
    </row>
    <row r="20" spans="1:27" ht="81">
      <c r="A20" s="78">
        <v>19</v>
      </c>
      <c r="B20" s="3" t="s">
        <v>227</v>
      </c>
      <c r="C20" s="3" t="s">
        <v>253</v>
      </c>
      <c r="D20" s="94">
        <v>19</v>
      </c>
      <c r="E20" s="3" t="s">
        <v>290</v>
      </c>
      <c r="F20" s="18" t="s">
        <v>482</v>
      </c>
      <c r="G20" s="3" t="s">
        <v>219</v>
      </c>
      <c r="H20" s="94" t="s">
        <v>291</v>
      </c>
      <c r="I20" s="3" t="s">
        <v>265</v>
      </c>
      <c r="J20" s="102">
        <v>1</v>
      </c>
      <c r="K20" s="94" t="s">
        <v>483</v>
      </c>
      <c r="L20" s="3" t="s">
        <v>222</v>
      </c>
      <c r="M20" s="77" t="s">
        <v>217</v>
      </c>
      <c r="N20" s="77" t="s">
        <v>220</v>
      </c>
      <c r="O20" s="141" t="str">
        <f t="shared" si="0"/>
        <v>20%</v>
      </c>
      <c r="P20" s="142">
        <f>+VLOOKUP(_xlfn.CONCAT(M20,N20),DINÁMICA!$H$5:$K$11,4,0)</f>
        <v>8.0000000000000002E-3</v>
      </c>
      <c r="Q20" t="s">
        <v>258</v>
      </c>
      <c r="R20" s="3" t="s">
        <v>32</v>
      </c>
      <c r="AA20" s="3" t="str">
        <f>VLOOKUP(F20,'Seguimiento General '!$B$15:$P$65,15,FALSE)</f>
        <v xml:space="preserve">Supervisión - Transversal </v>
      </c>
    </row>
    <row r="21" spans="1:27" s="77" customFormat="1" ht="81">
      <c r="A21" s="78">
        <v>20</v>
      </c>
      <c r="B21" s="77" t="s">
        <v>227</v>
      </c>
      <c r="C21" s="77" t="s">
        <v>253</v>
      </c>
      <c r="D21" s="78">
        <v>20</v>
      </c>
      <c r="E21" s="3" t="s">
        <v>292</v>
      </c>
      <c r="F21" s="18" t="s">
        <v>484</v>
      </c>
      <c r="G21" s="77" t="s">
        <v>219</v>
      </c>
      <c r="H21" s="3" t="s">
        <v>293</v>
      </c>
      <c r="I21" s="3" t="s">
        <v>265</v>
      </c>
      <c r="J21" s="78">
        <v>1</v>
      </c>
      <c r="K21" s="103" t="s">
        <v>485</v>
      </c>
      <c r="L21" s="77" t="s">
        <v>26</v>
      </c>
      <c r="M21" s="77" t="s">
        <v>217</v>
      </c>
      <c r="N21" s="77" t="s">
        <v>220</v>
      </c>
      <c r="O21" s="141" t="str">
        <f t="shared" si="0"/>
        <v>20%</v>
      </c>
      <c r="P21" s="142">
        <f>+VLOOKUP(_xlfn.CONCAT(M21,N21),DINÁMICA!$H$5:$K$11,4,0)</f>
        <v>8.0000000000000002E-3</v>
      </c>
      <c r="Q21" t="s">
        <v>258</v>
      </c>
      <c r="R21" s="3" t="s">
        <v>32</v>
      </c>
      <c r="AA21" s="3" t="str">
        <f>VLOOKUP(F21,'Seguimiento General '!$B$15:$P$65,15,FALSE)</f>
        <v>Supervisión - Jurídica</v>
      </c>
    </row>
    <row r="22" spans="1:27" s="77" customFormat="1" ht="54">
      <c r="A22" s="80">
        <v>21</v>
      </c>
      <c r="B22" s="79" t="s">
        <v>227</v>
      </c>
      <c r="C22" s="79" t="s">
        <v>253</v>
      </c>
      <c r="D22" s="80">
        <v>21</v>
      </c>
      <c r="E22" s="81" t="s">
        <v>294</v>
      </c>
      <c r="F22" s="90" t="s">
        <v>269</v>
      </c>
      <c r="G22" s="79" t="s">
        <v>221</v>
      </c>
      <c r="H22" s="79" t="s">
        <v>32</v>
      </c>
      <c r="I22" s="79" t="s">
        <v>32</v>
      </c>
      <c r="J22" s="79" t="s">
        <v>32</v>
      </c>
      <c r="K22" s="81" t="s">
        <v>270</v>
      </c>
      <c r="L22" s="79" t="s">
        <v>222</v>
      </c>
      <c r="M22" s="79" t="s">
        <v>32</v>
      </c>
      <c r="N22" s="79" t="s">
        <v>32</v>
      </c>
      <c r="O22" s="147" t="str">
        <f t="shared" si="0"/>
        <v>0%</v>
      </c>
      <c r="P22" s="148">
        <f>+VLOOKUP(_xlfn.CONCAT(M22,N22),DINÁMICA!$H$5:$K$11,4,0)</f>
        <v>0</v>
      </c>
      <c r="Q22" s="137" t="s">
        <v>258</v>
      </c>
      <c r="R22" s="3" t="s">
        <v>32</v>
      </c>
      <c r="AA22" s="3" t="str">
        <f>AA16</f>
        <v>Supervisión - Jurídica</v>
      </c>
    </row>
    <row r="23" spans="1:27" s="77" customFormat="1" ht="270">
      <c r="A23" s="78">
        <v>22</v>
      </c>
      <c r="B23" s="77" t="s">
        <v>227</v>
      </c>
      <c r="C23" s="77" t="s">
        <v>253</v>
      </c>
      <c r="D23" s="78">
        <v>22</v>
      </c>
      <c r="E23" s="3" t="s">
        <v>295</v>
      </c>
      <c r="F23" s="18" t="s">
        <v>486</v>
      </c>
      <c r="G23" s="77" t="s">
        <v>216</v>
      </c>
      <c r="H23" s="103" t="s">
        <v>552</v>
      </c>
      <c r="I23" s="3" t="s">
        <v>280</v>
      </c>
      <c r="J23" s="105">
        <v>1</v>
      </c>
      <c r="K23" s="103" t="s">
        <v>296</v>
      </c>
      <c r="L23" s="77" t="s">
        <v>222</v>
      </c>
      <c r="M23" s="77" t="s">
        <v>217</v>
      </c>
      <c r="N23" s="77" t="s">
        <v>220</v>
      </c>
      <c r="O23" s="141" t="str">
        <f t="shared" si="0"/>
        <v>20%</v>
      </c>
      <c r="P23" s="142">
        <f>+VLOOKUP(_xlfn.CONCAT(M23,N23),DINÁMICA!$H$5:$K$11,4,0)</f>
        <v>8.0000000000000002E-3</v>
      </c>
      <c r="Q23" t="s">
        <v>258</v>
      </c>
      <c r="R23" s="3" t="s">
        <v>32</v>
      </c>
      <c r="AA23" s="3" t="str">
        <f>VLOOKUP(F23,'Seguimiento General '!$B$15:$P$65,15,FALSE)</f>
        <v>Supervisión - Jurídica</v>
      </c>
    </row>
    <row r="24" spans="1:27" ht="94.5">
      <c r="A24" s="78">
        <v>23</v>
      </c>
      <c r="B24" s="3" t="s">
        <v>227</v>
      </c>
      <c r="C24" s="3" t="s">
        <v>253</v>
      </c>
      <c r="D24" s="94">
        <v>23</v>
      </c>
      <c r="E24" s="3" t="s">
        <v>297</v>
      </c>
      <c r="F24" s="18" t="s">
        <v>487</v>
      </c>
      <c r="G24" s="3" t="s">
        <v>216</v>
      </c>
      <c r="H24" s="3" t="s">
        <v>488</v>
      </c>
      <c r="I24" s="3" t="s">
        <v>280</v>
      </c>
      <c r="J24" s="102">
        <v>1</v>
      </c>
      <c r="K24" s="3" t="s">
        <v>489</v>
      </c>
      <c r="L24" s="3" t="s">
        <v>26</v>
      </c>
      <c r="M24" s="77" t="s">
        <v>217</v>
      </c>
      <c r="N24" s="77" t="s">
        <v>220</v>
      </c>
      <c r="O24" s="141" t="str">
        <f t="shared" si="0"/>
        <v>20%</v>
      </c>
      <c r="P24" s="142">
        <f>+VLOOKUP(_xlfn.CONCAT(M24,N24),DINÁMICA!$H$5:$K$11,4,0)</f>
        <v>8.0000000000000002E-3</v>
      </c>
      <c r="Q24" t="s">
        <v>258</v>
      </c>
      <c r="R24" s="3" t="s">
        <v>32</v>
      </c>
      <c r="AA24" s="3" t="str">
        <f>VLOOKUP(F24,'Seguimiento General '!$B$15:$P$65,15,FALSE)</f>
        <v xml:space="preserve">Supervisión - Transversal </v>
      </c>
    </row>
    <row r="25" spans="1:27" ht="27">
      <c r="A25" s="78">
        <v>24</v>
      </c>
      <c r="B25" s="81" t="s">
        <v>227</v>
      </c>
      <c r="C25" s="81" t="s">
        <v>253</v>
      </c>
      <c r="D25" s="99">
        <v>24</v>
      </c>
      <c r="E25" s="81" t="s">
        <v>298</v>
      </c>
      <c r="F25" s="90" t="s">
        <v>259</v>
      </c>
      <c r="G25" s="81" t="s">
        <v>221</v>
      </c>
      <c r="H25" s="81" t="s">
        <v>32</v>
      </c>
      <c r="I25" s="81" t="s">
        <v>32</v>
      </c>
      <c r="J25" s="81" t="s">
        <v>32</v>
      </c>
      <c r="K25" s="81" t="s">
        <v>299</v>
      </c>
      <c r="L25" s="81" t="s">
        <v>43</v>
      </c>
      <c r="M25" s="79" t="s">
        <v>32</v>
      </c>
      <c r="N25" s="79" t="s">
        <v>32</v>
      </c>
      <c r="O25" s="147" t="str">
        <f t="shared" si="0"/>
        <v>0%</v>
      </c>
      <c r="P25" s="148">
        <f>+VLOOKUP(_xlfn.CONCAT(M25,N25),DINÁMICA!$H$5:$K$11,4,0)</f>
        <v>0</v>
      </c>
      <c r="Q25" s="137" t="s">
        <v>258</v>
      </c>
      <c r="R25" s="3" t="s">
        <v>32</v>
      </c>
      <c r="AA25" s="3" t="str">
        <f>AA4</f>
        <v xml:space="preserve">Supervisión - Transversal </v>
      </c>
    </row>
    <row r="26" spans="1:27" s="77" customFormat="1" ht="81">
      <c r="A26" s="78">
        <v>25</v>
      </c>
      <c r="B26" s="77" t="s">
        <v>227</v>
      </c>
      <c r="C26" s="77" t="s">
        <v>228</v>
      </c>
      <c r="D26" s="78">
        <v>1</v>
      </c>
      <c r="E26" s="3" t="s">
        <v>300</v>
      </c>
      <c r="F26" s="18" t="s">
        <v>490</v>
      </c>
      <c r="G26" s="77" t="s">
        <v>219</v>
      </c>
      <c r="H26" s="3" t="s">
        <v>451</v>
      </c>
      <c r="I26" s="77" t="s">
        <v>301</v>
      </c>
      <c r="J26" s="102">
        <v>1</v>
      </c>
      <c r="K26" s="3" t="s">
        <v>302</v>
      </c>
      <c r="L26" s="77" t="s">
        <v>26</v>
      </c>
      <c r="M26" s="77" t="s">
        <v>217</v>
      </c>
      <c r="N26" s="77" t="s">
        <v>220</v>
      </c>
      <c r="O26" s="141" t="str">
        <f t="shared" si="0"/>
        <v>20%</v>
      </c>
      <c r="P26" s="142">
        <f>+VLOOKUP(_xlfn.CONCAT(M26,N26),DINÁMICA!$H$5:$K$11,4,0)</f>
        <v>8.0000000000000002E-3</v>
      </c>
      <c r="Q26" t="s">
        <v>258</v>
      </c>
      <c r="AA26" s="3" t="str">
        <f>VLOOKUP(F26,'Seguimiento General '!$B$15:$P$65,15,FALSE)</f>
        <v xml:space="preserve">Supervisión - Tecnológica </v>
      </c>
    </row>
    <row r="27" spans="1:27" s="57" customFormat="1" ht="40.5">
      <c r="A27" s="88">
        <v>26</v>
      </c>
      <c r="B27" s="57" t="s">
        <v>227</v>
      </c>
      <c r="C27" s="57" t="s">
        <v>228</v>
      </c>
      <c r="D27" s="100">
        <v>2</v>
      </c>
      <c r="E27" s="57" t="s">
        <v>303</v>
      </c>
      <c r="F27" s="35" t="s">
        <v>487</v>
      </c>
      <c r="G27" s="57" t="s">
        <v>216</v>
      </c>
      <c r="H27" s="57" t="s">
        <v>567</v>
      </c>
      <c r="I27" s="57" t="s">
        <v>280</v>
      </c>
      <c r="J27" s="154">
        <v>1</v>
      </c>
      <c r="M27" s="87" t="s">
        <v>217</v>
      </c>
      <c r="N27" s="87" t="s">
        <v>220</v>
      </c>
      <c r="O27" s="155" t="str">
        <f t="shared" si="0"/>
        <v>20%</v>
      </c>
      <c r="P27" s="156">
        <f>+VLOOKUP(_xlfn.CONCAT(M27,N27),DINÁMICA!$H$5:$K$11,4,0)</f>
        <v>8.0000000000000002E-3</v>
      </c>
      <c r="Q27" s="157" t="s">
        <v>258</v>
      </c>
      <c r="AA27" s="57" t="str">
        <f>VLOOKUP(F27,'Seguimiento General '!$B$15:$P$65,15,FALSE)</f>
        <v xml:space="preserve">Supervisión - Transversal </v>
      </c>
    </row>
    <row r="28" spans="1:27" s="77" customFormat="1" ht="40.5">
      <c r="A28" s="78">
        <v>27</v>
      </c>
      <c r="B28" s="77" t="s">
        <v>227</v>
      </c>
      <c r="C28" s="77" t="s">
        <v>228</v>
      </c>
      <c r="D28" s="78">
        <v>3</v>
      </c>
      <c r="E28" s="3" t="s">
        <v>103</v>
      </c>
      <c r="F28" s="18" t="s">
        <v>491</v>
      </c>
      <c r="G28" s="77" t="s">
        <v>219</v>
      </c>
      <c r="H28" s="3" t="s">
        <v>304</v>
      </c>
      <c r="I28" s="77" t="s">
        <v>305</v>
      </c>
      <c r="J28" s="102">
        <v>1</v>
      </c>
      <c r="K28" s="3" t="s">
        <v>306</v>
      </c>
      <c r="L28" s="77" t="s">
        <v>43</v>
      </c>
      <c r="M28" s="77" t="s">
        <v>215</v>
      </c>
      <c r="N28" s="77" t="s">
        <v>218</v>
      </c>
      <c r="O28" s="141" t="str">
        <f t="shared" si="0"/>
        <v>80%</v>
      </c>
      <c r="P28" s="142">
        <f>+VLOOKUP(_xlfn.CONCAT(M28,N28),DINÁMICA!$H$5:$K$11,4,0)</f>
        <v>3.3333333333333333E-2</v>
      </c>
      <c r="Q28" t="s">
        <v>258</v>
      </c>
      <c r="AA28" s="3" t="str">
        <f>VLOOKUP(F28,'Seguimiento General '!$B$15:$P$65,15,FALSE)</f>
        <v xml:space="preserve">Supervisión - Tecnológica </v>
      </c>
    </row>
    <row r="29" spans="1:27" s="77" customFormat="1" ht="18.75" customHeight="1">
      <c r="A29" s="80">
        <v>28</v>
      </c>
      <c r="B29" s="79" t="s">
        <v>227</v>
      </c>
      <c r="C29" s="79" t="s">
        <v>228</v>
      </c>
      <c r="D29" s="80">
        <v>4</v>
      </c>
      <c r="E29" s="81" t="s">
        <v>307</v>
      </c>
      <c r="F29" s="82" t="s">
        <v>469</v>
      </c>
      <c r="G29" s="79" t="s">
        <v>221</v>
      </c>
      <c r="H29" s="79" t="s">
        <v>32</v>
      </c>
      <c r="I29" s="79" t="s">
        <v>32</v>
      </c>
      <c r="J29" s="79" t="s">
        <v>32</v>
      </c>
      <c r="K29" s="81" t="s">
        <v>492</v>
      </c>
      <c r="L29" s="79" t="s">
        <v>43</v>
      </c>
      <c r="M29" s="79" t="s">
        <v>32</v>
      </c>
      <c r="N29" s="79" t="s">
        <v>32</v>
      </c>
      <c r="O29" s="147" t="str">
        <f t="shared" si="0"/>
        <v>0%</v>
      </c>
      <c r="P29" s="148">
        <f>+VLOOKUP(_xlfn.CONCAT(M29,N29),DINÁMICA!$H$5:$K$11,4,0)</f>
        <v>0</v>
      </c>
      <c r="Q29" s="137" t="s">
        <v>258</v>
      </c>
      <c r="AA29" s="3" t="str">
        <f>VLOOKUP(F29,'Seguimiento General '!$B$15:$P$65,15,FALSE)</f>
        <v>Supervisión - Jurídica</v>
      </c>
    </row>
    <row r="30" spans="1:27" s="77" customFormat="1" ht="121.5">
      <c r="A30" s="78">
        <v>29</v>
      </c>
      <c r="B30" s="87" t="s">
        <v>227</v>
      </c>
      <c r="C30" s="77" t="s">
        <v>228</v>
      </c>
      <c r="D30" s="78">
        <v>5</v>
      </c>
      <c r="E30" s="3" t="s">
        <v>308</v>
      </c>
      <c r="F30" s="18" t="s">
        <v>493</v>
      </c>
      <c r="G30" s="57" t="s">
        <v>216</v>
      </c>
      <c r="H30" s="57" t="s">
        <v>553</v>
      </c>
      <c r="I30" s="3" t="s">
        <v>280</v>
      </c>
      <c r="J30" s="125">
        <v>1</v>
      </c>
      <c r="K30" s="57" t="s">
        <v>309</v>
      </c>
      <c r="L30" s="57" t="s">
        <v>26</v>
      </c>
      <c r="M30" s="77" t="s">
        <v>215</v>
      </c>
      <c r="N30" s="77" t="s">
        <v>574</v>
      </c>
      <c r="O30" s="141" t="str">
        <f t="shared" si="0"/>
        <v>80%</v>
      </c>
      <c r="P30" s="142">
        <f>+VLOOKUP(_xlfn.CONCAT(M30,N30),DINÁMICA!$H$5:$K$11,4,0)</f>
        <v>0.1</v>
      </c>
      <c r="Q30" t="s">
        <v>258</v>
      </c>
      <c r="AA30" s="3" t="str">
        <f>VLOOKUP(F30,'Seguimiento General '!$B$15:$P$65,15,FALSE)</f>
        <v>Supervisión - Técnico</v>
      </c>
    </row>
    <row r="31" spans="1:27" s="108" customFormat="1" ht="47.25" customHeight="1">
      <c r="A31" s="110">
        <v>30</v>
      </c>
      <c r="B31" s="109" t="s">
        <v>227</v>
      </c>
      <c r="C31" s="109" t="s">
        <v>228</v>
      </c>
      <c r="D31" s="110">
        <v>6</v>
      </c>
      <c r="E31" s="111" t="s">
        <v>310</v>
      </c>
      <c r="F31" s="82" t="s">
        <v>494</v>
      </c>
      <c r="G31" s="109" t="s">
        <v>221</v>
      </c>
      <c r="H31" s="79" t="s">
        <v>32</v>
      </c>
      <c r="I31" s="79" t="s">
        <v>32</v>
      </c>
      <c r="J31" s="79" t="s">
        <v>32</v>
      </c>
      <c r="K31" s="81" t="s">
        <v>492</v>
      </c>
      <c r="L31" s="79" t="s">
        <v>43</v>
      </c>
      <c r="M31" s="79" t="s">
        <v>32</v>
      </c>
      <c r="N31" s="79" t="s">
        <v>32</v>
      </c>
      <c r="O31" s="147" t="str">
        <f t="shared" si="0"/>
        <v>0%</v>
      </c>
      <c r="P31" s="148">
        <f>+VLOOKUP(_xlfn.CONCAT(M31,N31),DINÁMICA!$H$5:$K$11,4,0)</f>
        <v>0</v>
      </c>
      <c r="Q31" s="137" t="s">
        <v>258</v>
      </c>
      <c r="AA31" s="3" t="str">
        <f>VLOOKUP(F31,'Seguimiento General '!$B$15:$P$65,15,FALSE)</f>
        <v xml:space="preserve">Supervisión - Transversal </v>
      </c>
    </row>
    <row r="32" spans="1:27" ht="189">
      <c r="A32" s="78">
        <v>31</v>
      </c>
      <c r="B32" s="3" t="s">
        <v>227</v>
      </c>
      <c r="C32" s="3" t="s">
        <v>229</v>
      </c>
      <c r="D32" s="94">
        <v>1</v>
      </c>
      <c r="E32" s="3" t="s">
        <v>311</v>
      </c>
      <c r="F32" s="89" t="s">
        <v>495</v>
      </c>
      <c r="G32" s="3" t="s">
        <v>219</v>
      </c>
      <c r="H32" s="57" t="s">
        <v>312</v>
      </c>
      <c r="I32" s="57" t="s">
        <v>45</v>
      </c>
      <c r="J32" s="154">
        <v>1</v>
      </c>
      <c r="K32" s="57"/>
      <c r="L32" s="57" t="s">
        <v>222</v>
      </c>
      <c r="M32" s="77" t="s">
        <v>217</v>
      </c>
      <c r="N32" s="77" t="s">
        <v>220</v>
      </c>
      <c r="O32" s="141" t="str">
        <f t="shared" si="0"/>
        <v>20%</v>
      </c>
      <c r="P32" s="142">
        <f>+VLOOKUP(_xlfn.CONCAT(M32,N32),DINÁMICA!$H$5:$K$11,4,0)</f>
        <v>8.0000000000000002E-3</v>
      </c>
      <c r="Q32" t="s">
        <v>258</v>
      </c>
      <c r="R32" s="3" t="s">
        <v>32</v>
      </c>
      <c r="AA32" s="3" t="str">
        <f>VLOOKUP(F32,'Seguimiento General '!$B$15:$P$65,15,FALSE)</f>
        <v xml:space="preserve">Supervisión - Transversal </v>
      </c>
    </row>
    <row r="33" spans="1:27" s="77" customFormat="1" ht="229.5">
      <c r="A33" s="78">
        <v>32</v>
      </c>
      <c r="B33" s="77" t="s">
        <v>227</v>
      </c>
      <c r="C33" s="77" t="s">
        <v>229</v>
      </c>
      <c r="D33" s="78">
        <v>2</v>
      </c>
      <c r="E33" s="3" t="s">
        <v>313</v>
      </c>
      <c r="F33" s="18" t="s">
        <v>496</v>
      </c>
      <c r="G33" s="103" t="s">
        <v>216</v>
      </c>
      <c r="H33" s="169" t="s">
        <v>497</v>
      </c>
      <c r="I33" s="107" t="s">
        <v>280</v>
      </c>
      <c r="J33" s="135">
        <v>1</v>
      </c>
      <c r="K33" s="107" t="s">
        <v>498</v>
      </c>
      <c r="L33" s="107" t="s">
        <v>26</v>
      </c>
      <c r="M33" s="77" t="s">
        <v>215</v>
      </c>
      <c r="N33" s="77" t="s">
        <v>218</v>
      </c>
      <c r="O33" s="141" t="str">
        <f t="shared" si="0"/>
        <v>80%</v>
      </c>
      <c r="P33" s="142">
        <f>+VLOOKUP(_xlfn.CONCAT(M33,N33),DINÁMICA!$H$5:$K$11,4,0)</f>
        <v>3.3333333333333333E-2</v>
      </c>
      <c r="Q33" t="s">
        <v>258</v>
      </c>
      <c r="R33" s="3" t="s">
        <v>32</v>
      </c>
      <c r="AA33" s="3" t="str">
        <f>VLOOKUP(F33,'Seguimiento General '!$B$15:$P$65,15,FALSE)</f>
        <v>Supervisión - Técnico</v>
      </c>
    </row>
    <row r="34" spans="1:27" s="77" customFormat="1" ht="135">
      <c r="A34" s="78">
        <v>33</v>
      </c>
      <c r="B34" s="77" t="s">
        <v>227</v>
      </c>
      <c r="C34" s="77" t="s">
        <v>229</v>
      </c>
      <c r="D34" s="78">
        <v>3</v>
      </c>
      <c r="E34" s="3" t="s">
        <v>315</v>
      </c>
      <c r="F34" s="18" t="s">
        <v>499</v>
      </c>
      <c r="G34" s="103" t="s">
        <v>216</v>
      </c>
      <c r="H34" s="107" t="s">
        <v>554</v>
      </c>
      <c r="I34" s="107" t="s">
        <v>280</v>
      </c>
      <c r="J34" s="135">
        <v>1</v>
      </c>
      <c r="K34" s="107" t="s">
        <v>316</v>
      </c>
      <c r="L34" s="107" t="s">
        <v>26</v>
      </c>
      <c r="M34" s="77" t="s">
        <v>215</v>
      </c>
      <c r="N34" s="77" t="s">
        <v>576</v>
      </c>
      <c r="O34" s="141" t="str">
        <f t="shared" si="0"/>
        <v>80%</v>
      </c>
      <c r="P34" s="142">
        <f>+VLOOKUP(_xlfn.CONCAT(M34,N34),DINÁMICA!$H$5:$K$11,4,0)</f>
        <v>0.05</v>
      </c>
      <c r="Q34" s="77" t="s">
        <v>26</v>
      </c>
      <c r="R34" s="3" t="s">
        <v>32</v>
      </c>
      <c r="AA34" s="3" t="str">
        <f>AA33</f>
        <v>Supervisión - Técnico</v>
      </c>
    </row>
    <row r="35" spans="1:27" s="87" customFormat="1" ht="94.5">
      <c r="A35" s="78">
        <v>34</v>
      </c>
      <c r="B35" s="87" t="s">
        <v>227</v>
      </c>
      <c r="C35" s="87" t="s">
        <v>229</v>
      </c>
      <c r="D35" s="88">
        <v>4</v>
      </c>
      <c r="E35" s="57" t="s">
        <v>317</v>
      </c>
      <c r="F35" s="35" t="s">
        <v>500</v>
      </c>
      <c r="G35" s="107" t="s">
        <v>216</v>
      </c>
      <c r="H35" s="57" t="s">
        <v>555</v>
      </c>
      <c r="I35" s="107" t="s">
        <v>280</v>
      </c>
      <c r="J35" s="135">
        <v>1</v>
      </c>
      <c r="K35" s="107" t="s">
        <v>318</v>
      </c>
      <c r="L35" s="107" t="s">
        <v>26</v>
      </c>
      <c r="M35" s="77" t="s">
        <v>215</v>
      </c>
      <c r="N35" s="77" t="s">
        <v>575</v>
      </c>
      <c r="O35" s="141" t="str">
        <f t="shared" si="0"/>
        <v>80%</v>
      </c>
      <c r="P35" s="142">
        <f>+VLOOKUP(_xlfn.CONCAT(M35,N35),DINÁMICA!$H$5:$K$11,4,0)</f>
        <v>0.2</v>
      </c>
      <c r="Q35" s="77" t="s">
        <v>26</v>
      </c>
      <c r="R35" s="3" t="s">
        <v>32</v>
      </c>
      <c r="AA35" s="3" t="str">
        <f>VLOOKUP(F35,'Seguimiento General '!$B$15:$P$65,15,FALSE)</f>
        <v>Supervisión - Técnico</v>
      </c>
    </row>
    <row r="36" spans="1:27" s="77" customFormat="1" ht="81">
      <c r="A36" s="80">
        <v>35</v>
      </c>
      <c r="B36" s="79" t="s">
        <v>227</v>
      </c>
      <c r="C36" s="79" t="s">
        <v>229</v>
      </c>
      <c r="D36" s="80">
        <v>5</v>
      </c>
      <c r="E36" s="81" t="s">
        <v>319</v>
      </c>
      <c r="F36" s="82" t="s">
        <v>500</v>
      </c>
      <c r="G36" s="111" t="s">
        <v>221</v>
      </c>
      <c r="H36" s="79" t="s">
        <v>32</v>
      </c>
      <c r="I36" s="79" t="s">
        <v>32</v>
      </c>
      <c r="J36" s="79" t="s">
        <v>32</v>
      </c>
      <c r="K36" s="111" t="s">
        <v>320</v>
      </c>
      <c r="L36" s="111" t="s">
        <v>43</v>
      </c>
      <c r="M36" s="79" t="s">
        <v>32</v>
      </c>
      <c r="N36" s="79" t="s">
        <v>32</v>
      </c>
      <c r="O36" s="147" t="str">
        <f t="shared" si="0"/>
        <v>0%</v>
      </c>
      <c r="P36" s="148">
        <f>+VLOOKUP(_xlfn.CONCAT(M36,N36),DINÁMICA!$H$5:$K$11,4,0)</f>
        <v>0</v>
      </c>
      <c r="Q36" s="137" t="s">
        <v>258</v>
      </c>
      <c r="R36" s="3" t="s">
        <v>32</v>
      </c>
      <c r="AA36" s="3" t="str">
        <f>VLOOKUP(F36,'Seguimiento General '!$B$15:$P$65,15,FALSE)</f>
        <v>Supervisión - Técnico</v>
      </c>
    </row>
    <row r="37" spans="1:27" s="77" customFormat="1" ht="54">
      <c r="A37" s="80">
        <v>36</v>
      </c>
      <c r="B37" s="79" t="s">
        <v>227</v>
      </c>
      <c r="C37" s="79" t="s">
        <v>229</v>
      </c>
      <c r="D37" s="80">
        <v>6</v>
      </c>
      <c r="E37" s="81" t="s">
        <v>321</v>
      </c>
      <c r="F37" s="82" t="s">
        <v>501</v>
      </c>
      <c r="G37" s="111" t="s">
        <v>221</v>
      </c>
      <c r="H37" s="111" t="s">
        <v>32</v>
      </c>
      <c r="I37" s="111" t="s">
        <v>32</v>
      </c>
      <c r="J37" s="136" t="s">
        <v>32</v>
      </c>
      <c r="K37" s="111" t="s">
        <v>502</v>
      </c>
      <c r="L37" s="111" t="s">
        <v>26</v>
      </c>
      <c r="M37" s="79" t="s">
        <v>32</v>
      </c>
      <c r="N37" s="79" t="s">
        <v>32</v>
      </c>
      <c r="O37" s="147" t="str">
        <f t="shared" si="0"/>
        <v>0%</v>
      </c>
      <c r="P37" s="148">
        <f>+VLOOKUP(_xlfn.CONCAT(M37,N37),DINÁMICA!$H$5:$K$11,4,0)</f>
        <v>0</v>
      </c>
      <c r="Q37" s="79" t="s">
        <v>322</v>
      </c>
      <c r="R37" s="3" t="s">
        <v>32</v>
      </c>
      <c r="AA37" s="3" t="str">
        <f>VLOOKUP(F37,'Seguimiento General '!$B$15:$P$65,15,FALSE)</f>
        <v>Supervisión - Técnico</v>
      </c>
    </row>
    <row r="38" spans="1:27" ht="54">
      <c r="A38" s="78">
        <v>37</v>
      </c>
      <c r="B38" s="3" t="s">
        <v>227</v>
      </c>
      <c r="C38" s="3" t="s">
        <v>229</v>
      </c>
      <c r="D38" s="94">
        <v>7</v>
      </c>
      <c r="E38" s="3" t="s">
        <v>323</v>
      </c>
      <c r="F38" s="18" t="s">
        <v>503</v>
      </c>
      <c r="G38" s="3" t="s">
        <v>216</v>
      </c>
      <c r="H38" s="3" t="s">
        <v>556</v>
      </c>
      <c r="I38" s="3" t="s">
        <v>280</v>
      </c>
      <c r="J38" s="125">
        <v>1</v>
      </c>
      <c r="K38" s="57"/>
      <c r="L38" s="3" t="s">
        <v>26</v>
      </c>
      <c r="M38" s="77" t="s">
        <v>217</v>
      </c>
      <c r="N38" s="77" t="s">
        <v>220</v>
      </c>
      <c r="O38" s="141" t="str">
        <f t="shared" si="0"/>
        <v>20%</v>
      </c>
      <c r="P38" s="142">
        <f>+VLOOKUP(_xlfn.CONCAT(M38,N38),DINÁMICA!$H$5:$K$11,4,0)</f>
        <v>8.0000000000000002E-3</v>
      </c>
      <c r="Q38" t="s">
        <v>258</v>
      </c>
      <c r="R38" s="3" t="s">
        <v>32</v>
      </c>
      <c r="AA38" s="3" t="str">
        <f>VLOOKUP(F38,'Seguimiento General '!$B$15:$P$65,15,FALSE)</f>
        <v>Supervisión - Jurídica</v>
      </c>
    </row>
    <row r="39" spans="1:27" s="77" customFormat="1" ht="108">
      <c r="A39" s="78">
        <v>38</v>
      </c>
      <c r="B39" s="87" t="s">
        <v>227</v>
      </c>
      <c r="C39" s="87" t="s">
        <v>229</v>
      </c>
      <c r="D39" s="88">
        <v>8</v>
      </c>
      <c r="E39" s="3" t="s">
        <v>324</v>
      </c>
      <c r="F39" s="18" t="s">
        <v>504</v>
      </c>
      <c r="G39" s="77" t="s">
        <v>216</v>
      </c>
      <c r="H39" s="103" t="s">
        <v>557</v>
      </c>
      <c r="I39" s="103" t="s">
        <v>280</v>
      </c>
      <c r="J39" s="104">
        <v>1</v>
      </c>
      <c r="K39" s="103"/>
      <c r="L39" s="103" t="s">
        <v>26</v>
      </c>
      <c r="M39" s="77" t="s">
        <v>215</v>
      </c>
      <c r="N39" s="77" t="s">
        <v>218</v>
      </c>
      <c r="O39" s="141" t="str">
        <f t="shared" si="0"/>
        <v>80%</v>
      </c>
      <c r="P39" s="142">
        <f>+VLOOKUP(_xlfn.CONCAT(M39,N39),DINÁMICA!$H$5:$K$11,4,0)</f>
        <v>3.3333333333333333E-2</v>
      </c>
      <c r="Q39" t="s">
        <v>258</v>
      </c>
      <c r="R39" s="3" t="s">
        <v>32</v>
      </c>
      <c r="AA39" s="3" t="str">
        <f>VLOOKUP(F39,'Seguimiento General '!$B$15:$P$65,15,FALSE)</f>
        <v>Supervisión - Técnico</v>
      </c>
    </row>
    <row r="40" spans="1:27" s="77" customFormat="1" ht="54">
      <c r="A40" s="78">
        <v>39</v>
      </c>
      <c r="B40" s="77" t="s">
        <v>227</v>
      </c>
      <c r="C40" s="77" t="s">
        <v>229</v>
      </c>
      <c r="D40" s="78">
        <v>9</v>
      </c>
      <c r="E40" s="3" t="s">
        <v>325</v>
      </c>
      <c r="F40" s="18" t="s">
        <v>505</v>
      </c>
      <c r="G40" s="77" t="s">
        <v>216</v>
      </c>
      <c r="H40" s="3" t="s">
        <v>558</v>
      </c>
      <c r="I40" s="107" t="s">
        <v>280</v>
      </c>
      <c r="J40" s="102">
        <v>1</v>
      </c>
      <c r="K40" s="3"/>
      <c r="L40" s="77" t="s">
        <v>26</v>
      </c>
      <c r="M40" s="77" t="s">
        <v>215</v>
      </c>
      <c r="N40" s="77" t="s">
        <v>574</v>
      </c>
      <c r="O40" s="141" t="str">
        <f t="shared" si="0"/>
        <v>80%</v>
      </c>
      <c r="P40" s="142">
        <f>+VLOOKUP(_xlfn.CONCAT(M40,N40),DINÁMICA!$H$5:$K$11,4,0)</f>
        <v>0.1</v>
      </c>
      <c r="Q40" t="s">
        <v>258</v>
      </c>
      <c r="R40" s="3" t="s">
        <v>32</v>
      </c>
      <c r="AA40" s="3" t="str">
        <f>VLOOKUP(F40,'Seguimiento General '!$B$15:$P$65,15,FALSE)</f>
        <v xml:space="preserve">Supervisión - Tecnológica </v>
      </c>
    </row>
    <row r="41" spans="1:27" s="77" customFormat="1" ht="135">
      <c r="A41" s="78">
        <v>40</v>
      </c>
      <c r="B41" s="77" t="s">
        <v>227</v>
      </c>
      <c r="C41" s="77" t="s">
        <v>229</v>
      </c>
      <c r="D41" s="78">
        <v>10</v>
      </c>
      <c r="E41" s="3" t="s">
        <v>326</v>
      </c>
      <c r="F41" s="18" t="s">
        <v>506</v>
      </c>
      <c r="G41" s="103" t="s">
        <v>216</v>
      </c>
      <c r="H41" s="103" t="s">
        <v>559</v>
      </c>
      <c r="I41" s="103" t="s">
        <v>280</v>
      </c>
      <c r="J41" s="104">
        <v>1</v>
      </c>
      <c r="K41" s="103" t="s">
        <v>316</v>
      </c>
      <c r="L41" s="103" t="s">
        <v>26</v>
      </c>
      <c r="M41" s="77" t="s">
        <v>215</v>
      </c>
      <c r="N41" s="77" t="s">
        <v>576</v>
      </c>
      <c r="O41" s="141" t="str">
        <f t="shared" si="0"/>
        <v>80%</v>
      </c>
      <c r="P41" s="142">
        <f>+VLOOKUP(_xlfn.CONCAT(M41,N41),DINÁMICA!$H$5:$K$11,4,0)</f>
        <v>0.05</v>
      </c>
      <c r="Q41" s="77" t="s">
        <v>26</v>
      </c>
      <c r="R41" s="3" t="s">
        <v>32</v>
      </c>
      <c r="AA41" s="3" t="str">
        <f>VLOOKUP(F41,'Seguimiento General '!$B$15:$P$65,15,FALSE)</f>
        <v>Supervisión - Técnico</v>
      </c>
    </row>
    <row r="42" spans="1:27" s="87" customFormat="1" ht="134.25">
      <c r="A42" s="78">
        <v>41</v>
      </c>
      <c r="B42" s="77" t="s">
        <v>227</v>
      </c>
      <c r="C42" s="87" t="s">
        <v>229</v>
      </c>
      <c r="D42" s="88">
        <v>11</v>
      </c>
      <c r="E42" s="57" t="s">
        <v>327</v>
      </c>
      <c r="F42" s="35" t="s">
        <v>501</v>
      </c>
      <c r="G42" s="103" t="s">
        <v>216</v>
      </c>
      <c r="H42" s="57" t="s">
        <v>560</v>
      </c>
      <c r="I42" s="107" t="s">
        <v>280</v>
      </c>
      <c r="J42" s="135">
        <v>1</v>
      </c>
      <c r="K42" s="57" t="s">
        <v>571</v>
      </c>
      <c r="L42" s="107" t="s">
        <v>26</v>
      </c>
      <c r="M42" s="77" t="s">
        <v>215</v>
      </c>
      <c r="N42" s="77" t="s">
        <v>574</v>
      </c>
      <c r="O42" s="141" t="str">
        <f t="shared" si="0"/>
        <v>80%</v>
      </c>
      <c r="P42" s="142">
        <f>+VLOOKUP(_xlfn.CONCAT(M42,N42),DINÁMICA!$H$5:$K$11,4,0)</f>
        <v>0.1</v>
      </c>
      <c r="Q42" t="s">
        <v>258</v>
      </c>
      <c r="R42" s="3" t="s">
        <v>32</v>
      </c>
      <c r="AA42" s="3" t="str">
        <f>VLOOKUP(F42,'Seguimiento General '!$B$15:$P$65,15,FALSE)</f>
        <v>Supervisión - Técnico</v>
      </c>
    </row>
    <row r="43" spans="1:27" ht="135">
      <c r="A43" s="78">
        <v>42</v>
      </c>
      <c r="B43" s="3" t="s">
        <v>227</v>
      </c>
      <c r="C43" s="3" t="s">
        <v>229</v>
      </c>
      <c r="D43" s="94">
        <v>12</v>
      </c>
      <c r="E43" s="3" t="s">
        <v>328</v>
      </c>
      <c r="F43" s="89" t="s">
        <v>507</v>
      </c>
      <c r="G43" s="3" t="s">
        <v>219</v>
      </c>
      <c r="H43" s="3" t="s">
        <v>572</v>
      </c>
      <c r="I43" s="3" t="s">
        <v>329</v>
      </c>
      <c r="J43" s="102">
        <v>1</v>
      </c>
      <c r="K43" s="3" t="s">
        <v>330</v>
      </c>
      <c r="L43" s="3" t="s">
        <v>26</v>
      </c>
      <c r="M43" s="77" t="s">
        <v>215</v>
      </c>
      <c r="N43" s="77" t="s">
        <v>218</v>
      </c>
      <c r="O43" s="141" t="str">
        <f t="shared" si="0"/>
        <v>80%</v>
      </c>
      <c r="P43" s="142">
        <f>+VLOOKUP(_xlfn.CONCAT(M43,N43),DINÁMICA!$H$5:$K$11,4,0)</f>
        <v>3.3333333333333333E-2</v>
      </c>
      <c r="Q43" t="s">
        <v>258</v>
      </c>
      <c r="R43" s="3" t="s">
        <v>32</v>
      </c>
      <c r="AA43" s="3" t="str">
        <f>VLOOKUP(F43,'Seguimiento General '!$B$15:$P$65,15,FALSE)</f>
        <v xml:space="preserve">Supervisión - Transversal </v>
      </c>
    </row>
    <row r="44" spans="1:27" ht="175.5">
      <c r="A44" s="78">
        <v>43</v>
      </c>
      <c r="B44" s="3" t="s">
        <v>227</v>
      </c>
      <c r="C44" s="3" t="s">
        <v>229</v>
      </c>
      <c r="D44" s="94">
        <v>13</v>
      </c>
      <c r="E44" s="3" t="s">
        <v>331</v>
      </c>
      <c r="F44" s="18" t="s">
        <v>508</v>
      </c>
      <c r="G44" s="3" t="s">
        <v>219</v>
      </c>
      <c r="H44" s="3" t="s">
        <v>573</v>
      </c>
      <c r="I44" s="3" t="s">
        <v>45</v>
      </c>
      <c r="J44" s="102">
        <v>1</v>
      </c>
      <c r="K44" s="3" t="s">
        <v>330</v>
      </c>
      <c r="L44" s="3" t="s">
        <v>26</v>
      </c>
      <c r="M44" s="77" t="s">
        <v>215</v>
      </c>
      <c r="N44" s="77" t="s">
        <v>218</v>
      </c>
      <c r="O44" s="141" t="str">
        <f t="shared" si="0"/>
        <v>80%</v>
      </c>
      <c r="P44" s="142">
        <f>+VLOOKUP(_xlfn.CONCAT(M44,N44),DINÁMICA!$H$5:$K$11,4,0)</f>
        <v>3.3333333333333333E-2</v>
      </c>
      <c r="Q44" t="s">
        <v>258</v>
      </c>
      <c r="R44" s="3" t="s">
        <v>32</v>
      </c>
      <c r="AA44" s="3" t="str">
        <f>VLOOKUP(F44,'Seguimiento General '!$B$15:$P$65,15,FALSE)</f>
        <v xml:space="preserve">Supervisión - Transversal </v>
      </c>
    </row>
    <row r="45" spans="1:27" s="119" customFormat="1" ht="81">
      <c r="A45" s="78">
        <v>44</v>
      </c>
      <c r="B45" s="119" t="s">
        <v>227</v>
      </c>
      <c r="C45" s="119" t="s">
        <v>229</v>
      </c>
      <c r="D45" s="120">
        <v>14</v>
      </c>
      <c r="E45" s="121" t="s">
        <v>332</v>
      </c>
      <c r="F45" s="122" t="s">
        <v>509</v>
      </c>
      <c r="G45" s="119" t="s">
        <v>216</v>
      </c>
      <c r="H45" s="3" t="s">
        <v>333</v>
      </c>
      <c r="I45" s="107" t="s">
        <v>510</v>
      </c>
      <c r="J45" s="102">
        <v>1</v>
      </c>
      <c r="K45" s="121"/>
      <c r="M45" s="77" t="s">
        <v>217</v>
      </c>
      <c r="N45" s="77" t="s">
        <v>220</v>
      </c>
      <c r="O45" s="141" t="str">
        <f t="shared" si="0"/>
        <v>20%</v>
      </c>
      <c r="P45" s="142">
        <f>+VLOOKUP(_xlfn.CONCAT(M45,N45),DINÁMICA!$H$5:$K$11,4,0)</f>
        <v>8.0000000000000002E-3</v>
      </c>
      <c r="Q45" t="s">
        <v>258</v>
      </c>
      <c r="R45" s="3" t="s">
        <v>32</v>
      </c>
      <c r="AA45" s="3" t="str">
        <f>VLOOKUP(F45,'Seguimiento General '!$B$15:$P$65,15,FALSE)</f>
        <v xml:space="preserve">Supervisión - Tecnológica </v>
      </c>
    </row>
    <row r="46" spans="1:27" ht="409.5">
      <c r="A46" s="78">
        <v>45</v>
      </c>
      <c r="B46" s="3" t="s">
        <v>227</v>
      </c>
      <c r="C46" s="3" t="s">
        <v>229</v>
      </c>
      <c r="D46" s="94">
        <v>15</v>
      </c>
      <c r="E46" s="3" t="s">
        <v>334</v>
      </c>
      <c r="F46" s="18" t="s">
        <v>511</v>
      </c>
      <c r="G46" s="3" t="s">
        <v>216</v>
      </c>
      <c r="H46" s="3" t="s">
        <v>561</v>
      </c>
      <c r="I46" s="107" t="s">
        <v>280</v>
      </c>
      <c r="J46" s="102">
        <v>1</v>
      </c>
      <c r="K46" s="3" t="s">
        <v>335</v>
      </c>
      <c r="L46" s="3" t="s">
        <v>26</v>
      </c>
      <c r="M46" s="77" t="s">
        <v>217</v>
      </c>
      <c r="N46" s="77" t="s">
        <v>220</v>
      </c>
      <c r="O46" s="141" t="str">
        <f t="shared" si="0"/>
        <v>20%</v>
      </c>
      <c r="P46" s="142">
        <f>+VLOOKUP(_xlfn.CONCAT(M46,N46),DINÁMICA!$H$5:$K$11,4,0)</f>
        <v>8.0000000000000002E-3</v>
      </c>
      <c r="Q46" t="s">
        <v>258</v>
      </c>
      <c r="R46" s="3" t="s">
        <v>32</v>
      </c>
      <c r="AA46" s="3" t="str">
        <f>VLOOKUP(F46,'Seguimiento General '!$B$15:$P$65,15,FALSE)</f>
        <v xml:space="preserve">Supervisión - Transversal </v>
      </c>
    </row>
    <row r="47" spans="1:27" s="77" customFormat="1" ht="94.5">
      <c r="A47" s="80">
        <v>52</v>
      </c>
      <c r="B47" s="79" t="s">
        <v>227</v>
      </c>
      <c r="C47" s="79" t="s">
        <v>229</v>
      </c>
      <c r="D47" s="80">
        <v>16</v>
      </c>
      <c r="E47" s="81" t="s">
        <v>336</v>
      </c>
      <c r="F47" s="82" t="s">
        <v>453</v>
      </c>
      <c r="G47" s="79" t="s">
        <v>221</v>
      </c>
      <c r="H47" s="111" t="s">
        <v>32</v>
      </c>
      <c r="I47" s="111" t="s">
        <v>32</v>
      </c>
      <c r="J47" s="136" t="s">
        <v>32</v>
      </c>
      <c r="K47" s="111" t="s">
        <v>337</v>
      </c>
      <c r="L47" s="79" t="s">
        <v>43</v>
      </c>
      <c r="M47" s="79" t="s">
        <v>32</v>
      </c>
      <c r="N47" s="79" t="s">
        <v>32</v>
      </c>
      <c r="O47" s="147" t="str">
        <f t="shared" si="0"/>
        <v>0%</v>
      </c>
      <c r="P47" s="148">
        <f>+VLOOKUP(_xlfn.CONCAT(M47,N47),DINÁMICA!$H$5:$K$11,4,0)</f>
        <v>0</v>
      </c>
      <c r="Q47" s="137" t="s">
        <v>258</v>
      </c>
      <c r="R47" s="3" t="s">
        <v>32</v>
      </c>
      <c r="AA47" s="3" t="str">
        <f>VLOOKUP(F47,'Seguimiento General '!$B$15:$P$65,15,FALSE)</f>
        <v>Supervisión - Jurídica</v>
      </c>
    </row>
    <row r="48" spans="1:27" s="57" customFormat="1" ht="54">
      <c r="A48" s="88">
        <v>53</v>
      </c>
      <c r="B48" s="57" t="s">
        <v>227</v>
      </c>
      <c r="C48" s="57" t="s">
        <v>229</v>
      </c>
      <c r="D48" s="100">
        <v>17</v>
      </c>
      <c r="E48" s="57" t="s">
        <v>338</v>
      </c>
      <c r="F48" s="35" t="s">
        <v>496</v>
      </c>
      <c r="G48" s="57" t="s">
        <v>221</v>
      </c>
      <c r="H48" s="57" t="s">
        <v>32</v>
      </c>
      <c r="I48" s="57" t="s">
        <v>280</v>
      </c>
      <c r="J48" s="144">
        <v>1</v>
      </c>
      <c r="K48" s="57" t="s">
        <v>320</v>
      </c>
      <c r="L48" s="57" t="s">
        <v>43</v>
      </c>
      <c r="M48" s="87" t="s">
        <v>32</v>
      </c>
      <c r="N48" s="87" t="s">
        <v>32</v>
      </c>
      <c r="O48" s="155" t="str">
        <f t="shared" si="0"/>
        <v>0%</v>
      </c>
      <c r="P48" s="156">
        <f>+VLOOKUP(_xlfn.CONCAT(M48,N48),DINÁMICA!$H$5:$K$11,4,0)</f>
        <v>0</v>
      </c>
      <c r="Q48" s="157" t="s">
        <v>258</v>
      </c>
      <c r="R48" s="57" t="s">
        <v>32</v>
      </c>
      <c r="AA48" s="57" t="str">
        <f>VLOOKUP(F48,'Seguimiento General '!$B$15:$P$65,15,FALSE)</f>
        <v>Supervisión - Técnico</v>
      </c>
    </row>
    <row r="49" spans="1:27" s="77" customFormat="1" ht="135">
      <c r="A49" s="78">
        <v>54</v>
      </c>
      <c r="B49" s="77" t="s">
        <v>227</v>
      </c>
      <c r="C49" s="77" t="s">
        <v>229</v>
      </c>
      <c r="D49" s="78">
        <v>18</v>
      </c>
      <c r="E49" s="3" t="s">
        <v>339</v>
      </c>
      <c r="F49" s="18" t="s">
        <v>505</v>
      </c>
      <c r="G49" s="77" t="s">
        <v>216</v>
      </c>
      <c r="H49" s="57" t="s">
        <v>562</v>
      </c>
      <c r="I49" s="3" t="s">
        <v>280</v>
      </c>
      <c r="J49" s="102">
        <v>1</v>
      </c>
      <c r="K49" s="3"/>
      <c r="L49" s="77" t="s">
        <v>26</v>
      </c>
      <c r="M49" s="77" t="s">
        <v>215</v>
      </c>
      <c r="N49" s="77" t="s">
        <v>218</v>
      </c>
      <c r="O49" s="141" t="str">
        <f t="shared" si="0"/>
        <v>80%</v>
      </c>
      <c r="P49" s="142">
        <f>+VLOOKUP(_xlfn.CONCAT(M49,N49),DINÁMICA!$H$5:$K$11,4,0)</f>
        <v>3.3333333333333333E-2</v>
      </c>
      <c r="Q49" t="s">
        <v>258</v>
      </c>
      <c r="R49" s="3" t="s">
        <v>32</v>
      </c>
      <c r="AA49" s="3" t="str">
        <f>VLOOKUP(F49,'Seguimiento General '!$B$15:$P$65,15,FALSE)</f>
        <v xml:space="preserve">Supervisión - Tecnológica </v>
      </c>
    </row>
    <row r="50" spans="1:27" s="57" customFormat="1" ht="135">
      <c r="A50" s="78">
        <v>55</v>
      </c>
      <c r="B50" s="57" t="s">
        <v>227</v>
      </c>
      <c r="C50" s="57" t="s">
        <v>229</v>
      </c>
      <c r="D50" s="100">
        <v>19</v>
      </c>
      <c r="E50" s="57" t="s">
        <v>340</v>
      </c>
      <c r="F50" s="35" t="s">
        <v>471</v>
      </c>
      <c r="G50" s="57" t="s">
        <v>216</v>
      </c>
      <c r="H50" s="57" t="s">
        <v>563</v>
      </c>
      <c r="I50" s="3" t="s">
        <v>280</v>
      </c>
      <c r="J50" s="102">
        <v>1</v>
      </c>
      <c r="K50" s="57" t="s">
        <v>512</v>
      </c>
      <c r="L50" s="57" t="s">
        <v>26</v>
      </c>
      <c r="M50" s="77" t="s">
        <v>217</v>
      </c>
      <c r="N50" s="77" t="s">
        <v>220</v>
      </c>
      <c r="O50" s="141" t="str">
        <f t="shared" si="0"/>
        <v>20%</v>
      </c>
      <c r="P50" s="142">
        <f>+VLOOKUP(_xlfn.CONCAT(M50,N50),DINÁMICA!$H$5:$K$11,4,0)</f>
        <v>8.0000000000000002E-3</v>
      </c>
      <c r="Q50" t="s">
        <v>258</v>
      </c>
      <c r="R50" s="3" t="s">
        <v>32</v>
      </c>
      <c r="AA50" s="3" t="str">
        <f>VLOOKUP(F50,'Seguimiento General '!$B$15:$P$65,15,FALSE)</f>
        <v xml:space="preserve">Supervisión - Transversal </v>
      </c>
    </row>
    <row r="51" spans="1:27" ht="219.75" customHeight="1">
      <c r="A51" s="78">
        <v>56</v>
      </c>
      <c r="B51" s="3" t="s">
        <v>227</v>
      </c>
      <c r="C51" s="3" t="s">
        <v>229</v>
      </c>
      <c r="D51" s="94">
        <v>20</v>
      </c>
      <c r="E51" s="3" t="s">
        <v>341</v>
      </c>
      <c r="F51" s="18" t="s">
        <v>513</v>
      </c>
      <c r="G51" s="3" t="s">
        <v>219</v>
      </c>
      <c r="H51" s="3" t="s">
        <v>342</v>
      </c>
      <c r="I51" s="3" t="s">
        <v>45</v>
      </c>
      <c r="J51" s="102">
        <v>1</v>
      </c>
      <c r="L51" s="3" t="s">
        <v>222</v>
      </c>
      <c r="M51" s="77" t="s">
        <v>217</v>
      </c>
      <c r="N51" s="77" t="s">
        <v>220</v>
      </c>
      <c r="O51" s="141" t="str">
        <f t="shared" si="0"/>
        <v>20%</v>
      </c>
      <c r="P51" s="142">
        <f>+VLOOKUP(_xlfn.CONCAT(M51,N51),DINÁMICA!$H$5:$K$11,4,0)</f>
        <v>8.0000000000000002E-3</v>
      </c>
      <c r="Q51" t="s">
        <v>258</v>
      </c>
      <c r="R51" s="3" t="s">
        <v>32</v>
      </c>
      <c r="AA51" s="3" t="str">
        <f>VLOOKUP(F51,'Seguimiento General '!$B$15:$P$65,15,FALSE)</f>
        <v xml:space="preserve">Supervisión - Transversal </v>
      </c>
    </row>
    <row r="52" spans="1:27" s="77" customFormat="1" ht="67.5">
      <c r="A52" s="80">
        <v>57</v>
      </c>
      <c r="B52" s="79" t="s">
        <v>227</v>
      </c>
      <c r="C52" s="79" t="s">
        <v>229</v>
      </c>
      <c r="D52" s="80">
        <v>21</v>
      </c>
      <c r="E52" s="81" t="s">
        <v>343</v>
      </c>
      <c r="F52" s="81" t="s">
        <v>269</v>
      </c>
      <c r="G52" s="79" t="s">
        <v>221</v>
      </c>
      <c r="H52" s="111" t="s">
        <v>32</v>
      </c>
      <c r="I52" s="111" t="s">
        <v>32</v>
      </c>
      <c r="J52" s="136" t="s">
        <v>32</v>
      </c>
      <c r="K52" s="111" t="s">
        <v>337</v>
      </c>
      <c r="L52" s="79" t="s">
        <v>43</v>
      </c>
      <c r="M52" s="79" t="s">
        <v>32</v>
      </c>
      <c r="N52" s="79" t="s">
        <v>32</v>
      </c>
      <c r="O52" s="147" t="str">
        <f t="shared" si="0"/>
        <v>0%</v>
      </c>
      <c r="P52" s="148">
        <f>+VLOOKUP(_xlfn.CONCAT(M52,N52),DINÁMICA!$H$5:$K$11,4,0)</f>
        <v>0</v>
      </c>
      <c r="Q52" s="137" t="s">
        <v>258</v>
      </c>
      <c r="R52" s="3" t="s">
        <v>32</v>
      </c>
      <c r="AA52" s="3" t="str">
        <f>AA14</f>
        <v>Supervisión - Jurídica</v>
      </c>
    </row>
    <row r="53" spans="1:27" s="77" customFormat="1" ht="232.5" customHeight="1">
      <c r="A53" s="78">
        <v>58</v>
      </c>
      <c r="B53" s="77" t="s">
        <v>227</v>
      </c>
      <c r="C53" s="77" t="s">
        <v>229</v>
      </c>
      <c r="D53" s="78">
        <v>22</v>
      </c>
      <c r="E53" s="3" t="s">
        <v>344</v>
      </c>
      <c r="F53" s="18" t="s">
        <v>514</v>
      </c>
      <c r="G53" s="77" t="s">
        <v>216</v>
      </c>
      <c r="H53" s="103" t="s">
        <v>564</v>
      </c>
      <c r="I53" s="3" t="s">
        <v>280</v>
      </c>
      <c r="J53" s="104">
        <v>1</v>
      </c>
      <c r="K53" s="103" t="str">
        <f>K23</f>
        <v xml:space="preserve">Se entiende por gestionar, reportar al grupo supervisor todas las comunicaciones que se generan.
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v>
      </c>
      <c r="L53" s="77" t="s">
        <v>26</v>
      </c>
      <c r="M53" s="77" t="s">
        <v>217</v>
      </c>
      <c r="N53" s="77" t="s">
        <v>220</v>
      </c>
      <c r="O53" s="141" t="str">
        <f t="shared" si="0"/>
        <v>20%</v>
      </c>
      <c r="P53" s="142">
        <f>+VLOOKUP(_xlfn.CONCAT(M53,N53),DINÁMICA!$H$5:$K$11,4,0)</f>
        <v>8.0000000000000002E-3</v>
      </c>
      <c r="Q53" t="s">
        <v>258</v>
      </c>
      <c r="R53" s="3" t="s">
        <v>32</v>
      </c>
      <c r="AA53" s="3" t="str">
        <f>VLOOKUP(F53,'Seguimiento General '!$B$15:$P$65,15,FALSE)</f>
        <v>Supervisión - Jurídica</v>
      </c>
    </row>
    <row r="54" spans="1:27" s="77" customFormat="1" ht="162">
      <c r="A54" s="78">
        <v>59</v>
      </c>
      <c r="B54" s="77" t="s">
        <v>227</v>
      </c>
      <c r="C54" s="77" t="s">
        <v>229</v>
      </c>
      <c r="D54" s="78">
        <v>23</v>
      </c>
      <c r="E54" s="3" t="s">
        <v>345</v>
      </c>
      <c r="F54" s="18" t="s">
        <v>515</v>
      </c>
      <c r="G54" s="77" t="s">
        <v>219</v>
      </c>
      <c r="H54" s="153" t="s">
        <v>566</v>
      </c>
      <c r="I54" s="3" t="s">
        <v>346</v>
      </c>
      <c r="J54" s="95">
        <v>1</v>
      </c>
      <c r="K54" s="3" t="s">
        <v>347</v>
      </c>
      <c r="L54" s="77" t="s">
        <v>43</v>
      </c>
      <c r="M54" s="77" t="s">
        <v>217</v>
      </c>
      <c r="N54" s="77" t="s">
        <v>220</v>
      </c>
      <c r="O54" s="141" t="str">
        <f t="shared" si="0"/>
        <v>20%</v>
      </c>
      <c r="P54" s="142">
        <f>+VLOOKUP(_xlfn.CONCAT(M54,N54),DINÁMICA!$H$5:$K$11,4,0)</f>
        <v>8.0000000000000002E-3</v>
      </c>
      <c r="Q54" t="s">
        <v>258</v>
      </c>
      <c r="R54" s="3" t="s">
        <v>32</v>
      </c>
      <c r="AA54" s="3" t="str">
        <f>VLOOKUP(F54,'Seguimiento General '!$B$15:$P$65,15,FALSE)</f>
        <v>Supervisión - Jurídica</v>
      </c>
    </row>
    <row r="55" spans="1:27" ht="405">
      <c r="A55" s="78">
        <v>60</v>
      </c>
      <c r="B55" s="3" t="s">
        <v>227</v>
      </c>
      <c r="C55" s="3" t="s">
        <v>229</v>
      </c>
      <c r="D55" s="94">
        <v>24</v>
      </c>
      <c r="E55" s="3" t="s">
        <v>348</v>
      </c>
      <c r="F55" s="35" t="s">
        <v>516</v>
      </c>
      <c r="G55" s="3" t="s">
        <v>216</v>
      </c>
      <c r="H55" s="3" t="s">
        <v>565</v>
      </c>
      <c r="I55" s="3" t="s">
        <v>45</v>
      </c>
      <c r="J55" s="102">
        <v>1</v>
      </c>
      <c r="K55" s="3" t="s">
        <v>349</v>
      </c>
      <c r="M55" s="77" t="s">
        <v>217</v>
      </c>
      <c r="N55" s="77" t="s">
        <v>220</v>
      </c>
      <c r="O55" s="141" t="str">
        <f t="shared" si="0"/>
        <v>20%</v>
      </c>
      <c r="P55" s="142">
        <f>+VLOOKUP(_xlfn.CONCAT(M55,N55),DINÁMICA!$H$5:$K$11,4,0)</f>
        <v>8.0000000000000002E-3</v>
      </c>
      <c r="Q55" t="s">
        <v>258</v>
      </c>
      <c r="R55" s="3" t="s">
        <v>32</v>
      </c>
      <c r="AA55" s="3" t="str">
        <f>VLOOKUP(F55,'Seguimiento General '!$B$15:$P$65,15,FALSE)</f>
        <v xml:space="preserve">Supervisión - Transversal </v>
      </c>
    </row>
    <row r="56" spans="1:27" ht="13.5">
      <c r="D56" s="3"/>
      <c r="J56" s="3"/>
      <c r="O56" s="3"/>
      <c r="P56" s="168">
        <f>SUM(P2:P55)</f>
        <v>1</v>
      </c>
      <c r="Q56" s="3"/>
    </row>
    <row r="57" spans="1:27" ht="13.5">
      <c r="D57" s="3"/>
      <c r="J57" s="3"/>
      <c r="O57" s="3"/>
      <c r="P57" s="3"/>
      <c r="Q57" s="3"/>
    </row>
    <row r="58" spans="1:27" ht="13.5" customHeight="1">
      <c r="D58" s="3"/>
      <c r="J58" s="3"/>
      <c r="O58" s="3"/>
      <c r="P58" s="3"/>
      <c r="Q58" s="3"/>
    </row>
    <row r="59" spans="1:27" ht="13.5">
      <c r="D59" s="3"/>
      <c r="J59" s="3"/>
      <c r="O59" s="3"/>
      <c r="P59" s="3"/>
      <c r="Q59" s="3"/>
    </row>
    <row r="60" spans="1:27" ht="13.5">
      <c r="D60" s="3"/>
      <c r="J60" s="3"/>
      <c r="O60" s="3"/>
      <c r="P60" s="3"/>
      <c r="Q60" s="3"/>
    </row>
    <row r="61" spans="1:27" ht="13.5">
      <c r="D61" s="3"/>
      <c r="J61" s="3"/>
      <c r="O61" s="3"/>
      <c r="P61" s="3"/>
      <c r="Q61" s="3"/>
    </row>
    <row r="62" spans="1:27" ht="13.5">
      <c r="D62" s="3"/>
      <c r="J62" s="3"/>
      <c r="O62" s="3"/>
      <c r="P62" s="3"/>
      <c r="Q62" s="3"/>
    </row>
    <row r="63" spans="1:27" ht="13.5">
      <c r="D63" s="3"/>
      <c r="J63" s="3"/>
      <c r="O63" s="3"/>
      <c r="P63" s="3"/>
      <c r="Q63" s="3"/>
    </row>
    <row r="64" spans="1:27" ht="13.5">
      <c r="D64" s="3"/>
      <c r="J64" s="3"/>
      <c r="O64" s="3"/>
      <c r="P64" s="3"/>
      <c r="Q64" s="3"/>
    </row>
    <row r="65" spans="4:17" ht="13.5">
      <c r="D65" s="3"/>
      <c r="J65" s="3"/>
      <c r="O65" s="3"/>
      <c r="P65" s="3"/>
      <c r="Q65" s="3"/>
    </row>
    <row r="66" spans="4:17" ht="13.5">
      <c r="D66" s="3"/>
      <c r="J66" s="3"/>
      <c r="O66" s="3"/>
      <c r="P66" s="3"/>
      <c r="Q66" s="3"/>
    </row>
    <row r="67" spans="4:17" ht="13.5">
      <c r="D67" s="3"/>
      <c r="J67" s="3"/>
      <c r="O67" s="3"/>
      <c r="P67" s="3"/>
      <c r="Q67" s="3"/>
    </row>
    <row r="68" spans="4:17" ht="13.5">
      <c r="D68" s="3"/>
      <c r="J68" s="3"/>
      <c r="O68" s="3"/>
      <c r="P68" s="3"/>
      <c r="Q68" s="3"/>
    </row>
    <row r="69" spans="4:17" ht="13.5">
      <c r="D69" s="3"/>
      <c r="J69" s="3"/>
      <c r="O69" s="3"/>
      <c r="P69" s="3"/>
      <c r="Q69" s="3"/>
    </row>
    <row r="70" spans="4:17" ht="13.5">
      <c r="D70" s="3"/>
      <c r="J70" s="3"/>
      <c r="O70" s="3"/>
      <c r="P70" s="3"/>
      <c r="Q70" s="3"/>
    </row>
    <row r="71" spans="4:17" ht="13.5">
      <c r="D71" s="3"/>
      <c r="J71" s="3"/>
      <c r="O71" s="3"/>
      <c r="P71" s="3"/>
      <c r="Q71" s="3"/>
    </row>
    <row r="72" spans="4:17" ht="13.5">
      <c r="D72" s="3"/>
      <c r="J72" s="3"/>
      <c r="O72" s="3"/>
      <c r="P72" s="3"/>
      <c r="Q72" s="3"/>
    </row>
    <row r="73" spans="4:17" ht="13.5">
      <c r="D73" s="3"/>
      <c r="J73" s="3"/>
      <c r="O73" s="3"/>
      <c r="P73" s="3"/>
      <c r="Q73" s="3"/>
    </row>
    <row r="74" spans="4:17" ht="13.5">
      <c r="D74" s="3"/>
      <c r="J74" s="3"/>
      <c r="O74" s="3"/>
      <c r="P74" s="3"/>
      <c r="Q74" s="3"/>
    </row>
    <row r="75" spans="4:17" ht="13.5">
      <c r="D75" s="3"/>
      <c r="J75" s="3"/>
      <c r="O75" s="3"/>
      <c r="P75" s="3"/>
      <c r="Q75" s="3"/>
    </row>
    <row r="76" spans="4:17" ht="13.5">
      <c r="D76" s="3"/>
      <c r="J76" s="3"/>
      <c r="O76" s="3"/>
      <c r="P76" s="3"/>
      <c r="Q76" s="3"/>
    </row>
    <row r="77" spans="4:17" ht="13.5">
      <c r="D77" s="3"/>
      <c r="J77" s="3"/>
      <c r="O77" s="3"/>
      <c r="P77" s="3"/>
      <c r="Q77" s="3"/>
    </row>
    <row r="78" spans="4:17" ht="13.5">
      <c r="D78" s="3"/>
      <c r="J78" s="3"/>
      <c r="O78" s="3"/>
      <c r="P78" s="3"/>
      <c r="Q78" s="3"/>
    </row>
    <row r="79" spans="4:17" ht="13.5">
      <c r="D79" s="3"/>
      <c r="J79" s="3"/>
      <c r="O79" s="3"/>
      <c r="P79" s="3"/>
      <c r="Q79" s="3"/>
    </row>
    <row r="80" spans="4:17" ht="13.5">
      <c r="D80" s="3"/>
      <c r="J80" s="3"/>
      <c r="O80" s="3"/>
      <c r="P80" s="3"/>
      <c r="Q80" s="3"/>
    </row>
    <row r="81" spans="4:17" ht="13.5">
      <c r="D81" s="3"/>
      <c r="J81" s="3"/>
      <c r="O81" s="3"/>
      <c r="P81" s="3"/>
      <c r="Q81" s="3"/>
    </row>
    <row r="82" spans="4:17" ht="13.5">
      <c r="D82" s="3"/>
      <c r="J82" s="3"/>
      <c r="O82" s="3"/>
      <c r="P82" s="3"/>
      <c r="Q82" s="3"/>
    </row>
    <row r="83" spans="4:17" ht="13.5">
      <c r="D83" s="3"/>
      <c r="J83" s="3"/>
      <c r="O83" s="3"/>
      <c r="P83" s="3"/>
      <c r="Q83" s="3"/>
    </row>
    <row r="84" spans="4:17" ht="13.5">
      <c r="D84" s="3"/>
      <c r="J84" s="3"/>
      <c r="O84" s="3"/>
      <c r="P84" s="3"/>
      <c r="Q84" s="3"/>
    </row>
    <row r="85" spans="4:17" ht="13.5">
      <c r="D85" s="3"/>
      <c r="J85" s="3"/>
      <c r="O85" s="3"/>
      <c r="P85" s="3"/>
      <c r="Q85" s="3"/>
    </row>
    <row r="86" spans="4:17" ht="13.5">
      <c r="D86" s="3"/>
      <c r="J86" s="3"/>
      <c r="O86" s="3"/>
      <c r="P86" s="3"/>
      <c r="Q86" s="3"/>
    </row>
    <row r="87" spans="4:17" ht="13.5">
      <c r="D87" s="3"/>
      <c r="J87" s="3"/>
      <c r="O87" s="3"/>
      <c r="P87" s="3"/>
      <c r="Q87" s="3"/>
    </row>
    <row r="88" spans="4:17" ht="13.5">
      <c r="D88" s="3"/>
      <c r="J88" s="3"/>
      <c r="O88" s="3"/>
      <c r="P88" s="3"/>
      <c r="Q88" s="3"/>
    </row>
    <row r="89" spans="4:17" ht="13.5">
      <c r="D89" s="3"/>
      <c r="J89" s="3"/>
      <c r="O89" s="3"/>
      <c r="P89" s="3"/>
      <c r="Q89" s="3"/>
    </row>
    <row r="90" spans="4:17" ht="13.5">
      <c r="D90" s="3"/>
      <c r="J90" s="3"/>
      <c r="O90" s="3"/>
      <c r="P90" s="3"/>
      <c r="Q90" s="3"/>
    </row>
    <row r="91" spans="4:17" ht="13.5">
      <c r="D91" s="3"/>
      <c r="J91" s="3"/>
      <c r="O91" s="3"/>
      <c r="P91" s="3"/>
      <c r="Q91" s="3"/>
    </row>
    <row r="92" spans="4:17" ht="13.5">
      <c r="D92" s="3"/>
      <c r="J92" s="3"/>
      <c r="O92" s="3"/>
      <c r="P92" s="3"/>
      <c r="Q92" s="3"/>
    </row>
    <row r="93" spans="4:17" ht="13.5">
      <c r="D93" s="3"/>
      <c r="J93" s="3"/>
      <c r="O93" s="3"/>
      <c r="P93" s="3"/>
      <c r="Q93" s="3"/>
    </row>
    <row r="94" spans="4:17" ht="13.5">
      <c r="D94" s="3"/>
      <c r="J94" s="3"/>
      <c r="O94" s="3"/>
      <c r="P94" s="3"/>
      <c r="Q94" s="3"/>
    </row>
    <row r="95" spans="4:17" ht="13.5">
      <c r="D95" s="3"/>
      <c r="J95" s="3"/>
      <c r="O95" s="3"/>
      <c r="P95" s="3"/>
      <c r="Q95" s="3"/>
    </row>
    <row r="96" spans="4:17" ht="13.5">
      <c r="D96" s="3"/>
      <c r="J96" s="3"/>
      <c r="O96" s="3"/>
      <c r="P96" s="3"/>
      <c r="Q96" s="3"/>
    </row>
    <row r="97" spans="4:17" ht="13.5">
      <c r="D97" s="3"/>
      <c r="J97" s="3"/>
      <c r="O97" s="3"/>
      <c r="P97" s="3"/>
      <c r="Q97" s="3"/>
    </row>
    <row r="98" spans="4:17" ht="13.5">
      <c r="D98" s="3"/>
      <c r="J98" s="3"/>
      <c r="O98" s="3"/>
      <c r="P98" s="3"/>
      <c r="Q98" s="3"/>
    </row>
    <row r="99" spans="4:17" ht="13.5">
      <c r="D99" s="3"/>
      <c r="J99" s="3"/>
      <c r="O99" s="3"/>
      <c r="P99" s="3"/>
      <c r="Q99" s="3"/>
    </row>
    <row r="100" spans="4:17" ht="13.5">
      <c r="D100" s="3"/>
      <c r="J100" s="3"/>
      <c r="O100" s="3"/>
      <c r="P100" s="3"/>
      <c r="Q100" s="3"/>
    </row>
    <row r="101" spans="4:17" ht="13.5">
      <c r="D101" s="3"/>
      <c r="J101" s="3"/>
      <c r="O101" s="3"/>
      <c r="P101" s="3"/>
      <c r="Q101" s="3"/>
    </row>
    <row r="102" spans="4:17" ht="13.5">
      <c r="D102" s="3"/>
      <c r="J102" s="3"/>
      <c r="O102" s="3"/>
      <c r="P102" s="3"/>
      <c r="Q102" s="3"/>
    </row>
    <row r="103" spans="4:17" ht="13.5">
      <c r="D103" s="3"/>
      <c r="J103" s="3"/>
      <c r="O103" s="3"/>
      <c r="P103" s="3"/>
      <c r="Q103" s="3"/>
    </row>
    <row r="104" spans="4:17" ht="13.5">
      <c r="D104" s="3"/>
      <c r="J104" s="3"/>
      <c r="O104" s="3"/>
      <c r="P104" s="3"/>
      <c r="Q104" s="3"/>
    </row>
    <row r="105" spans="4:17" ht="13.5">
      <c r="D105" s="3"/>
      <c r="J105" s="3"/>
      <c r="O105" s="3"/>
      <c r="P105" s="3"/>
      <c r="Q105" s="3"/>
    </row>
    <row r="106" spans="4:17" ht="13.5">
      <c r="D106" s="3"/>
      <c r="J106" s="3"/>
      <c r="O106" s="3"/>
      <c r="P106" s="3"/>
      <c r="Q106" s="3"/>
    </row>
    <row r="107" spans="4:17" ht="13.5">
      <c r="D107" s="3"/>
      <c r="J107" s="3"/>
      <c r="O107" s="3"/>
      <c r="P107" s="3"/>
      <c r="Q107" s="3"/>
    </row>
    <row r="108" spans="4:17" ht="13.5">
      <c r="D108" s="3"/>
      <c r="J108" s="3"/>
      <c r="O108" s="3"/>
      <c r="P108" s="3"/>
      <c r="Q108" s="3"/>
    </row>
    <row r="109" spans="4:17" ht="13.5">
      <c r="D109" s="3"/>
      <c r="J109" s="3"/>
      <c r="O109" s="3"/>
      <c r="P109" s="3"/>
      <c r="Q109" s="3"/>
    </row>
    <row r="110" spans="4:17" ht="13.5">
      <c r="D110" s="3"/>
      <c r="J110" s="3"/>
      <c r="O110" s="3"/>
      <c r="P110" s="3"/>
      <c r="Q110" s="3"/>
    </row>
    <row r="111" spans="4:17" ht="13.5">
      <c r="D111" s="3"/>
      <c r="J111" s="3"/>
      <c r="O111" s="3"/>
      <c r="P111" s="3"/>
      <c r="Q111" s="3"/>
    </row>
    <row r="112" spans="4:17" ht="13.5">
      <c r="D112" s="3"/>
      <c r="J112" s="3"/>
      <c r="O112" s="3"/>
      <c r="P112" s="3"/>
      <c r="Q112" s="3"/>
    </row>
    <row r="113" spans="4:17" ht="13.5">
      <c r="D113" s="3"/>
      <c r="J113" s="3"/>
      <c r="O113" s="3"/>
      <c r="P113" s="3"/>
      <c r="Q113" s="3"/>
    </row>
    <row r="114" spans="4:17" ht="13.5">
      <c r="D114" s="3"/>
      <c r="J114" s="3"/>
      <c r="O114" s="3"/>
      <c r="P114" s="3"/>
      <c r="Q114" s="3"/>
    </row>
    <row r="115" spans="4:17" ht="13.5">
      <c r="D115" s="3"/>
      <c r="J115" s="3"/>
      <c r="O115" s="3"/>
      <c r="P115" s="3"/>
      <c r="Q115" s="3"/>
    </row>
    <row r="116" spans="4:17" ht="13.5">
      <c r="D116" s="3"/>
      <c r="J116" s="3"/>
      <c r="O116" s="3"/>
      <c r="P116" s="3"/>
      <c r="Q116" s="3"/>
    </row>
    <row r="117" spans="4:17" ht="13.5">
      <c r="D117" s="3"/>
      <c r="J117" s="3"/>
      <c r="O117" s="3"/>
      <c r="P117" s="3"/>
      <c r="Q117" s="3"/>
    </row>
    <row r="118" spans="4:17" ht="13.5">
      <c r="D118" s="3"/>
      <c r="J118" s="3"/>
      <c r="O118" s="3"/>
      <c r="P118" s="3"/>
      <c r="Q118" s="3"/>
    </row>
    <row r="119" spans="4:17" ht="13.5">
      <c r="D119" s="3"/>
      <c r="J119" s="3"/>
      <c r="O119" s="3"/>
      <c r="P119" s="3"/>
      <c r="Q119" s="3"/>
    </row>
    <row r="120" spans="4:17" ht="13.5">
      <c r="D120" s="3"/>
      <c r="J120" s="3"/>
      <c r="O120" s="3"/>
      <c r="P120" s="3"/>
      <c r="Q120" s="3"/>
    </row>
  </sheetData>
  <autoFilter ref="A1:AA56" xr:uid="{952FE4E3-9323-4119-B524-61DC6F2D9CCE}"/>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00000000}">
          <x14:formula1>
            <xm:f>'Condicionales '!$C$29:$C$31</xm:f>
          </x14:formula1>
          <xm:sqref>L2:L53 L55</xm:sqref>
        </x14:dataValidation>
        <x14:dataValidation type="list" allowBlank="1" showInputMessage="1" showErrorMessage="1" xr:uid="{00000000-0002-0000-0200-000001000000}">
          <x14:formula1>
            <xm:f>'Condicionales '!$B$29:$B$32</xm:f>
          </x14:formula1>
          <xm:sqref>G2:G55</xm:sqref>
        </x14:dataValidation>
        <x14:dataValidation type="list" allowBlank="1" showInputMessage="1" showErrorMessage="1" xr:uid="{00000000-0002-0000-0200-000002000000}">
          <x14:formula1>
            <xm:f>'Condicionales '!$E$28:$E$30</xm:f>
          </x14:formula1>
          <xm:sqref>M2:M55</xm:sqref>
        </x14:dataValidation>
        <x14:dataValidation type="list" allowBlank="1" showInputMessage="1" showErrorMessage="1" xr:uid="{00000000-0002-0000-0200-000003000000}">
          <x14:formula1>
            <xm:f>'Condicionales '!$F$28:$F$33</xm:f>
          </x14:formula1>
          <xm:sqref>N2:N55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4" tint="-0.499984740745262"/>
  </sheetPr>
  <dimension ref="A1:N23"/>
  <sheetViews>
    <sheetView showGridLines="0" topLeftCell="B1" workbookViewId="0">
      <pane xSplit="1" ySplit="4" topLeftCell="C20" activePane="bottomRight" state="frozen"/>
      <selection pane="topRight"/>
      <selection pane="bottomLeft"/>
      <selection pane="bottomRight" activeCell="B20" sqref="B20"/>
    </sheetView>
  </sheetViews>
  <sheetFormatPr baseColWidth="10" defaultColWidth="11.42578125" defaultRowHeight="15.75"/>
  <cols>
    <col min="1" max="1" width="3.85546875" style="7" customWidth="1"/>
    <col min="2" max="2" width="63.28515625" style="7" customWidth="1"/>
    <col min="3" max="3" width="32.7109375" style="7" customWidth="1"/>
    <col min="4" max="4" width="36.28515625" style="7" customWidth="1"/>
    <col min="5" max="5" width="38.7109375" style="7" customWidth="1"/>
    <col min="6" max="6" width="40" style="7" customWidth="1"/>
    <col min="7" max="7" width="38.28515625" style="7" customWidth="1"/>
    <col min="8" max="8" width="38.5703125" style="7" customWidth="1"/>
    <col min="9" max="9" width="38" style="7" customWidth="1"/>
    <col min="10" max="10" width="14.140625" style="7" customWidth="1"/>
    <col min="11" max="11" width="11.42578125" style="7"/>
    <col min="12" max="12" width="13.42578125" style="7" customWidth="1"/>
    <col min="13" max="13" width="12.28515625" style="7" customWidth="1"/>
    <col min="14" max="14" width="14" style="7" customWidth="1"/>
    <col min="15" max="16384" width="11.42578125" style="7"/>
  </cols>
  <sheetData>
    <row r="1" spans="1:14">
      <c r="A1" s="6"/>
      <c r="B1" s="6"/>
      <c r="C1" s="6"/>
      <c r="D1" s="6"/>
      <c r="E1" s="6"/>
      <c r="F1" s="6"/>
      <c r="G1" s="6"/>
      <c r="H1" s="6"/>
      <c r="I1" s="6"/>
    </row>
    <row r="2" spans="1:14" ht="27.75">
      <c r="A2" s="6"/>
      <c r="B2" s="8" t="s">
        <v>350</v>
      </c>
      <c r="C2" s="8"/>
      <c r="D2" s="6"/>
      <c r="E2" s="6"/>
      <c r="F2" s="6"/>
      <c r="G2" s="9"/>
      <c r="H2" s="9"/>
      <c r="I2" s="9"/>
    </row>
    <row r="3" spans="1:14">
      <c r="A3" s="6"/>
      <c r="B3" s="6"/>
      <c r="C3" s="6"/>
      <c r="D3" s="6"/>
      <c r="E3" s="6"/>
      <c r="F3" s="6"/>
      <c r="G3" s="10"/>
      <c r="H3" s="10"/>
      <c r="I3" s="10"/>
    </row>
    <row r="4" spans="1:14" ht="51">
      <c r="A4" s="6"/>
      <c r="B4" s="11" t="s">
        <v>351</v>
      </c>
      <c r="C4" s="11" t="s">
        <v>6</v>
      </c>
      <c r="D4" s="11" t="s">
        <v>7</v>
      </c>
      <c r="E4" s="75" t="s">
        <v>236</v>
      </c>
      <c r="F4" s="76" t="s">
        <v>237</v>
      </c>
      <c r="G4" s="76" t="s">
        <v>238</v>
      </c>
      <c r="H4" s="76" t="s">
        <v>239</v>
      </c>
      <c r="I4" s="76" t="s">
        <v>452</v>
      </c>
      <c r="J4" s="76" t="s">
        <v>240</v>
      </c>
      <c r="K4" s="76" t="s">
        <v>352</v>
      </c>
      <c r="L4" s="76" t="s">
        <v>462</v>
      </c>
      <c r="M4" s="76" t="s">
        <v>353</v>
      </c>
      <c r="N4" s="76" t="s">
        <v>354</v>
      </c>
    </row>
    <row r="5" spans="1:14">
      <c r="A5" s="6"/>
      <c r="B5" s="166" t="s">
        <v>355</v>
      </c>
      <c r="C5" s="167"/>
      <c r="D5" s="167"/>
      <c r="E5" s="167"/>
      <c r="F5" s="167"/>
      <c r="G5" s="167"/>
      <c r="H5" s="167"/>
      <c r="I5" s="167"/>
      <c r="J5" s="167"/>
      <c r="K5" s="167"/>
      <c r="L5" s="167"/>
      <c r="M5" s="167"/>
      <c r="N5" s="167"/>
    </row>
    <row r="6" spans="1:14" ht="54">
      <c r="A6" s="6"/>
      <c r="B6" s="12" t="s">
        <v>356</v>
      </c>
      <c r="C6" s="12" t="s">
        <v>357</v>
      </c>
      <c r="D6" s="12" t="s">
        <v>22</v>
      </c>
      <c r="E6" s="3" t="s">
        <v>216</v>
      </c>
      <c r="F6" s="3" t="s">
        <v>358</v>
      </c>
      <c r="G6" s="3" t="s">
        <v>280</v>
      </c>
      <c r="H6" s="102">
        <v>1</v>
      </c>
      <c r="I6" s="3" t="s">
        <v>359</v>
      </c>
      <c r="J6" s="3" t="s">
        <v>26</v>
      </c>
      <c r="K6" s="3"/>
      <c r="L6" s="3"/>
      <c r="M6" s="3">
        <f>+M8</f>
        <v>0</v>
      </c>
      <c r="N6" s="3">
        <v>1</v>
      </c>
    </row>
    <row r="7" spans="1:14" ht="81">
      <c r="B7" s="12" t="s">
        <v>360</v>
      </c>
      <c r="C7" s="12" t="s">
        <v>357</v>
      </c>
      <c r="D7" s="12" t="s">
        <v>22</v>
      </c>
    </row>
    <row r="8" spans="1:14" ht="94.5">
      <c r="B8" s="12" t="s">
        <v>361</v>
      </c>
      <c r="C8" s="12" t="s">
        <v>357</v>
      </c>
      <c r="D8" s="12" t="s">
        <v>22</v>
      </c>
      <c r="E8" s="3" t="s">
        <v>216</v>
      </c>
      <c r="F8" s="3" t="s">
        <v>362</v>
      </c>
      <c r="G8" s="3" t="s">
        <v>280</v>
      </c>
      <c r="H8" s="102">
        <v>1</v>
      </c>
      <c r="I8" s="3" t="s">
        <v>463</v>
      </c>
      <c r="J8" s="3" t="s">
        <v>26</v>
      </c>
      <c r="K8" s="3"/>
      <c r="L8" s="3"/>
      <c r="M8" s="3"/>
      <c r="N8" s="3"/>
    </row>
    <row r="9" spans="1:14" ht="40.5">
      <c r="B9" s="12" t="s">
        <v>363</v>
      </c>
      <c r="C9" s="12" t="s">
        <v>357</v>
      </c>
      <c r="D9" s="12" t="s">
        <v>22</v>
      </c>
      <c r="E9" s="3" t="s">
        <v>219</v>
      </c>
      <c r="F9" s="3" t="s">
        <v>364</v>
      </c>
      <c r="G9" s="3" t="s">
        <v>45</v>
      </c>
      <c r="H9" s="102">
        <v>1</v>
      </c>
      <c r="I9" s="3"/>
      <c r="J9" s="3" t="s">
        <v>26</v>
      </c>
      <c r="K9" s="3"/>
      <c r="L9" s="3"/>
      <c r="M9" s="3"/>
      <c r="N9" s="3"/>
    </row>
    <row r="10" spans="1:14" ht="67.5">
      <c r="B10" s="12" t="s">
        <v>365</v>
      </c>
      <c r="C10" s="12" t="s">
        <v>357</v>
      </c>
      <c r="D10" s="12" t="s">
        <v>22</v>
      </c>
      <c r="E10" s="3" t="s">
        <v>216</v>
      </c>
      <c r="F10" s="3" t="s">
        <v>366</v>
      </c>
      <c r="G10" s="3" t="s">
        <v>280</v>
      </c>
      <c r="H10" s="102">
        <v>1</v>
      </c>
      <c r="I10" s="3" t="s">
        <v>367</v>
      </c>
      <c r="J10" s="3" t="s">
        <v>26</v>
      </c>
      <c r="K10" s="3"/>
      <c r="L10" s="3"/>
      <c r="M10" s="3"/>
      <c r="N10" s="3"/>
    </row>
    <row r="11" spans="1:14" ht="108">
      <c r="B11" s="12" t="s">
        <v>368</v>
      </c>
      <c r="C11" s="12" t="s">
        <v>357</v>
      </c>
      <c r="D11" s="12" t="s">
        <v>22</v>
      </c>
      <c r="E11" s="3" t="s">
        <v>219</v>
      </c>
      <c r="F11" s="3" t="s">
        <v>464</v>
      </c>
      <c r="G11" s="3" t="s">
        <v>45</v>
      </c>
      <c r="H11" s="102">
        <v>1</v>
      </c>
      <c r="I11" s="3" t="s">
        <v>369</v>
      </c>
      <c r="J11" s="3" t="s">
        <v>26</v>
      </c>
      <c r="K11" s="3"/>
      <c r="L11" s="3"/>
      <c r="M11" s="3"/>
      <c r="N11" s="3"/>
    </row>
    <row r="12" spans="1:14" ht="175.5">
      <c r="B12" s="12" t="s">
        <v>370</v>
      </c>
      <c r="C12" s="12" t="s">
        <v>357</v>
      </c>
      <c r="D12" s="12" t="s">
        <v>22</v>
      </c>
      <c r="E12" s="3" t="s">
        <v>216</v>
      </c>
      <c r="F12" s="3" t="s">
        <v>371</v>
      </c>
      <c r="G12" s="3" t="s">
        <v>280</v>
      </c>
      <c r="H12" s="102">
        <v>1</v>
      </c>
      <c r="I12" s="3" t="s">
        <v>465</v>
      </c>
      <c r="J12" s="3" t="s">
        <v>26</v>
      </c>
      <c r="K12" s="3"/>
      <c r="L12" s="3"/>
      <c r="M12" s="3"/>
      <c r="N12" s="3"/>
    </row>
    <row r="13" spans="1:14" ht="108">
      <c r="B13" s="12" t="s">
        <v>372</v>
      </c>
      <c r="C13" s="12" t="s">
        <v>357</v>
      </c>
      <c r="D13" s="12" t="s">
        <v>22</v>
      </c>
      <c r="E13" s="3" t="s">
        <v>219</v>
      </c>
      <c r="F13" s="3" t="s">
        <v>464</v>
      </c>
      <c r="G13" s="3" t="s">
        <v>45</v>
      </c>
      <c r="H13" s="102">
        <v>1</v>
      </c>
      <c r="I13" s="3" t="s">
        <v>369</v>
      </c>
      <c r="J13" s="3" t="s">
        <v>26</v>
      </c>
      <c r="K13" s="3"/>
      <c r="L13" s="3"/>
      <c r="M13" s="3"/>
      <c r="N13" s="3"/>
    </row>
    <row r="14" spans="1:14" ht="81">
      <c r="B14" s="12" t="s">
        <v>373</v>
      </c>
      <c r="C14" s="12" t="s">
        <v>357</v>
      </c>
      <c r="D14" s="12" t="s">
        <v>22</v>
      </c>
      <c r="E14" s="3" t="s">
        <v>219</v>
      </c>
      <c r="F14" s="3" t="s">
        <v>374</v>
      </c>
      <c r="G14" s="3" t="s">
        <v>45</v>
      </c>
      <c r="H14" s="102">
        <v>1</v>
      </c>
      <c r="I14" s="3" t="s">
        <v>375</v>
      </c>
      <c r="J14" s="3" t="s">
        <v>26</v>
      </c>
      <c r="K14" s="3"/>
      <c r="L14" s="3"/>
      <c r="M14" s="3"/>
      <c r="N14" s="3"/>
    </row>
    <row r="15" spans="1:14" ht="81">
      <c r="B15" s="12" t="s">
        <v>376</v>
      </c>
      <c r="C15" s="12" t="s">
        <v>357</v>
      </c>
      <c r="D15" s="12" t="s">
        <v>22</v>
      </c>
      <c r="E15" s="3" t="s">
        <v>219</v>
      </c>
      <c r="F15" s="3" t="s">
        <v>377</v>
      </c>
      <c r="G15" s="3" t="s">
        <v>45</v>
      </c>
      <c r="H15" s="102">
        <v>1</v>
      </c>
      <c r="I15" s="3"/>
      <c r="J15" s="3" t="s">
        <v>26</v>
      </c>
      <c r="K15" s="3"/>
      <c r="L15" s="3"/>
      <c r="M15" s="3"/>
      <c r="N15" s="3"/>
    </row>
    <row r="16" spans="1:14" ht="81">
      <c r="B16" s="12" t="s">
        <v>378</v>
      </c>
      <c r="C16" s="12" t="s">
        <v>357</v>
      </c>
      <c r="D16" s="12" t="s">
        <v>22</v>
      </c>
      <c r="E16" s="3" t="s">
        <v>216</v>
      </c>
      <c r="F16" s="3" t="s">
        <v>379</v>
      </c>
      <c r="G16" s="3" t="s">
        <v>280</v>
      </c>
      <c r="H16" s="102">
        <v>1</v>
      </c>
      <c r="I16" s="3"/>
      <c r="J16" s="3" t="s">
        <v>26</v>
      </c>
      <c r="K16" s="3"/>
      <c r="L16" s="3"/>
      <c r="M16" s="3"/>
      <c r="N16" s="3"/>
    </row>
    <row r="17" spans="2:14" ht="121.5">
      <c r="B17" s="12" t="s">
        <v>380</v>
      </c>
      <c r="C17" s="12" t="s">
        <v>357</v>
      </c>
      <c r="D17" s="12" t="s">
        <v>22</v>
      </c>
      <c r="E17" s="3" t="s">
        <v>216</v>
      </c>
      <c r="F17" s="3" t="s">
        <v>381</v>
      </c>
      <c r="G17" s="3" t="s">
        <v>280</v>
      </c>
      <c r="H17" s="102">
        <v>1</v>
      </c>
      <c r="I17" s="3" t="s">
        <v>382</v>
      </c>
      <c r="J17" s="3" t="s">
        <v>26</v>
      </c>
      <c r="K17" s="3"/>
      <c r="L17" s="3"/>
      <c r="M17" s="3"/>
      <c r="N17" s="3"/>
    </row>
    <row r="18" spans="2:14" ht="81">
      <c r="B18" s="12" t="s">
        <v>383</v>
      </c>
      <c r="C18" s="12" t="s">
        <v>357</v>
      </c>
      <c r="D18" s="12" t="s">
        <v>22</v>
      </c>
      <c r="E18" s="3" t="s">
        <v>216</v>
      </c>
      <c r="F18" s="3" t="s">
        <v>384</v>
      </c>
      <c r="G18" s="3" t="s">
        <v>280</v>
      </c>
      <c r="H18" s="102">
        <v>1</v>
      </c>
      <c r="I18" s="3" t="s">
        <v>466</v>
      </c>
      <c r="J18" s="3" t="s">
        <v>26</v>
      </c>
      <c r="K18" s="3"/>
      <c r="L18" s="3"/>
      <c r="M18" s="3"/>
      <c r="N18" s="3"/>
    </row>
    <row r="19" spans="2:14" ht="94.5">
      <c r="B19" s="12" t="s">
        <v>385</v>
      </c>
      <c r="C19" s="12" t="s">
        <v>357</v>
      </c>
      <c r="D19" s="12" t="s">
        <v>22</v>
      </c>
      <c r="E19" s="3" t="s">
        <v>216</v>
      </c>
      <c r="F19" s="3" t="s">
        <v>386</v>
      </c>
      <c r="G19" s="3" t="s">
        <v>280</v>
      </c>
      <c r="H19" s="102">
        <v>1</v>
      </c>
      <c r="I19" s="3"/>
      <c r="J19" s="3" t="s">
        <v>26</v>
      </c>
      <c r="K19" s="3"/>
      <c r="L19" s="3"/>
      <c r="M19" s="3"/>
      <c r="N19" s="3"/>
    </row>
    <row r="20" spans="2:14" ht="162">
      <c r="B20" s="12" t="s">
        <v>387</v>
      </c>
      <c r="C20" s="12" t="s">
        <v>357</v>
      </c>
      <c r="D20" s="12" t="s">
        <v>22</v>
      </c>
      <c r="E20" s="3" t="s">
        <v>219</v>
      </c>
      <c r="F20" s="3" t="s">
        <v>388</v>
      </c>
      <c r="G20" s="3" t="s">
        <v>45</v>
      </c>
      <c r="H20" s="102">
        <v>1</v>
      </c>
      <c r="I20" s="3"/>
      <c r="J20" s="3" t="s">
        <v>26</v>
      </c>
    </row>
    <row r="21" spans="2:14">
      <c r="B21" s="163" t="s">
        <v>389</v>
      </c>
      <c r="C21" s="164"/>
      <c r="D21" s="164"/>
      <c r="E21" s="164"/>
      <c r="F21" s="164"/>
      <c r="G21" s="164"/>
      <c r="H21" s="164"/>
      <c r="I21" s="164"/>
      <c r="J21" s="164"/>
      <c r="K21" s="164"/>
      <c r="L21" s="164"/>
      <c r="M21" s="164"/>
      <c r="N21" s="165"/>
    </row>
    <row r="22" spans="2:14" ht="54">
      <c r="B22" s="12" t="s">
        <v>457</v>
      </c>
      <c r="C22" s="12" t="s">
        <v>458</v>
      </c>
      <c r="D22" s="12" t="s">
        <v>22</v>
      </c>
      <c r="E22" s="12" t="s">
        <v>219</v>
      </c>
      <c r="F22" s="12" t="s">
        <v>459</v>
      </c>
      <c r="G22" s="12" t="s">
        <v>45</v>
      </c>
      <c r="H22" s="12">
        <v>1</v>
      </c>
      <c r="I22" s="12"/>
      <c r="J22" s="12" t="s">
        <v>26</v>
      </c>
      <c r="K22" s="12"/>
      <c r="L22" s="12"/>
      <c r="M22" s="12"/>
      <c r="N22" s="12"/>
    </row>
    <row r="23" spans="2:14" ht="54">
      <c r="B23" s="12" t="s">
        <v>390</v>
      </c>
      <c r="C23" s="12" t="s">
        <v>460</v>
      </c>
      <c r="D23" s="12" t="s">
        <v>22</v>
      </c>
      <c r="E23" s="12" t="s">
        <v>219</v>
      </c>
      <c r="F23" s="12" t="s">
        <v>461</v>
      </c>
      <c r="G23" s="12" t="s">
        <v>45</v>
      </c>
      <c r="H23" s="12">
        <v>1</v>
      </c>
      <c r="I23" s="12"/>
      <c r="J23" s="12" t="s">
        <v>26</v>
      </c>
      <c r="K23" s="12"/>
      <c r="L23" s="12"/>
      <c r="M23" s="12"/>
      <c r="N23" s="12"/>
    </row>
  </sheetData>
  <mergeCells count="2">
    <mergeCell ref="B21:N21"/>
    <mergeCell ref="B5:N5"/>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'Condicionales '!$B$29:$B$32</xm:f>
          </x14:formula1>
          <xm:sqref>E6 E8:E20 E22:E23</xm:sqref>
        </x14:dataValidation>
        <x14:dataValidation type="list" allowBlank="1" showInputMessage="1" showErrorMessage="1" xr:uid="{00000000-0002-0000-0300-000001000000}">
          <x14:formula1>
            <xm:f>'Condicionales '!$C$29:$C$31</xm:f>
          </x14:formula1>
          <xm:sqref>J6:L6 J8:L19 J20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499984740745262"/>
  </sheetPr>
  <dimension ref="A1:M18"/>
  <sheetViews>
    <sheetView showGridLines="0" topLeftCell="B1" workbookViewId="0">
      <pane xSplit="1" ySplit="4" topLeftCell="C5" activePane="bottomRight" state="frozen"/>
      <selection pane="topRight"/>
      <selection pane="bottomLeft"/>
      <selection pane="bottomRight" activeCell="G5" sqref="G5"/>
    </sheetView>
  </sheetViews>
  <sheetFormatPr baseColWidth="10" defaultColWidth="11.42578125" defaultRowHeight="15.75"/>
  <cols>
    <col min="1" max="1" width="3.85546875" style="7" customWidth="1"/>
    <col min="2" max="2" width="63.28515625" style="7" customWidth="1"/>
    <col min="3" max="3" width="36.28515625" style="7" customWidth="1"/>
    <col min="4" max="4" width="72.42578125" style="7" customWidth="1"/>
    <col min="5" max="5" width="38.7109375" style="7" customWidth="1"/>
    <col min="6" max="6" width="40" style="7" customWidth="1"/>
    <col min="7" max="7" width="38.28515625" style="7" customWidth="1"/>
    <col min="8" max="8" width="38.5703125" style="7" customWidth="1"/>
    <col min="9" max="9" width="38" style="7" customWidth="1"/>
    <col min="10" max="10" width="14.140625" style="7" customWidth="1"/>
    <col min="11" max="11" width="9.140625" style="7"/>
    <col min="12" max="12" width="25.7109375" style="7" customWidth="1"/>
    <col min="13" max="13" width="14" style="7" customWidth="1"/>
    <col min="14" max="16384" width="11.42578125" style="7"/>
  </cols>
  <sheetData>
    <row r="1" spans="1:13">
      <c r="A1" s="6"/>
      <c r="B1" s="6"/>
      <c r="C1" s="6"/>
      <c r="D1" s="6"/>
      <c r="E1" s="6"/>
      <c r="F1" s="6"/>
      <c r="G1" s="6"/>
      <c r="H1" s="6"/>
      <c r="I1" s="6"/>
    </row>
    <row r="2" spans="1:13" ht="27.75">
      <c r="A2" s="6"/>
      <c r="B2" s="8" t="s">
        <v>391</v>
      </c>
      <c r="C2" s="6"/>
      <c r="D2" s="6"/>
      <c r="E2" s="6"/>
      <c r="F2" s="6"/>
      <c r="G2" s="9"/>
      <c r="H2" s="9"/>
      <c r="I2" s="9"/>
    </row>
    <row r="3" spans="1:13">
      <c r="A3" s="6"/>
      <c r="B3" s="6"/>
      <c r="C3" s="6"/>
      <c r="D3" s="6"/>
      <c r="E3" s="6"/>
      <c r="F3" s="6"/>
      <c r="G3" s="10"/>
      <c r="H3" s="10"/>
      <c r="I3" s="10"/>
    </row>
    <row r="4" spans="1:13" ht="27">
      <c r="A4" s="6"/>
      <c r="B4" s="11" t="s">
        <v>6</v>
      </c>
      <c r="C4" s="75" t="s">
        <v>235</v>
      </c>
      <c r="D4" s="75" t="s">
        <v>236</v>
      </c>
      <c r="E4" s="76" t="s">
        <v>237</v>
      </c>
      <c r="F4" s="76" t="s">
        <v>238</v>
      </c>
      <c r="G4" s="76" t="s">
        <v>239</v>
      </c>
      <c r="H4" s="76" t="s">
        <v>452</v>
      </c>
      <c r="I4" s="76" t="s">
        <v>240</v>
      </c>
      <c r="J4" s="76" t="s">
        <v>241</v>
      </c>
      <c r="K4" s="76" t="s">
        <v>242</v>
      </c>
      <c r="L4" s="96" t="s">
        <v>353</v>
      </c>
      <c r="M4" s="97" t="s">
        <v>354</v>
      </c>
    </row>
    <row r="5" spans="1:13" s="143" customFormat="1" ht="229.5">
      <c r="B5" s="57" t="s">
        <v>392</v>
      </c>
      <c r="C5" s="35" t="s">
        <v>455</v>
      </c>
      <c r="D5" s="57" t="s">
        <v>221</v>
      </c>
      <c r="E5" s="57" t="s">
        <v>393</v>
      </c>
      <c r="F5" s="107" t="s">
        <v>280</v>
      </c>
      <c r="G5" s="144">
        <v>1</v>
      </c>
      <c r="H5" s="57" t="s">
        <v>335</v>
      </c>
      <c r="I5" s="57" t="s">
        <v>26</v>
      </c>
      <c r="J5" s="87" t="s">
        <v>217</v>
      </c>
      <c r="K5" s="87" t="s">
        <v>220</v>
      </c>
      <c r="L5" s="57" t="s">
        <v>46</v>
      </c>
      <c r="M5" s="57">
        <v>45</v>
      </c>
    </row>
    <row r="6" spans="1:13" ht="229.5">
      <c r="B6" s="3" t="s">
        <v>394</v>
      </c>
      <c r="C6" s="18" t="s">
        <v>456</v>
      </c>
      <c r="D6" s="77" t="s">
        <v>219</v>
      </c>
      <c r="E6" s="103" t="s">
        <v>395</v>
      </c>
      <c r="F6" s="3" t="s">
        <v>265</v>
      </c>
      <c r="G6" s="126">
        <v>1</v>
      </c>
      <c r="H6" s="103" t="s">
        <v>396</v>
      </c>
      <c r="I6" s="77" t="s">
        <v>26</v>
      </c>
      <c r="J6" s="77" t="s">
        <v>217</v>
      </c>
      <c r="K6" s="77" t="s">
        <v>220</v>
      </c>
      <c r="L6" s="77" t="s">
        <v>73</v>
      </c>
      <c r="M6" s="77">
        <v>47</v>
      </c>
    </row>
    <row r="7" spans="1:13" ht="310.5">
      <c r="B7" s="3" t="s">
        <v>397</v>
      </c>
      <c r="C7" s="18" t="s">
        <v>453</v>
      </c>
      <c r="D7" s="77" t="s">
        <v>219</v>
      </c>
      <c r="E7" s="103" t="s">
        <v>398</v>
      </c>
      <c r="F7" s="3" t="s">
        <v>265</v>
      </c>
      <c r="G7" s="126">
        <v>1</v>
      </c>
      <c r="H7" s="103" t="s">
        <v>396</v>
      </c>
      <c r="I7" s="77" t="s">
        <v>26</v>
      </c>
      <c r="J7" s="77" t="s">
        <v>217</v>
      </c>
      <c r="K7" s="77" t="s">
        <v>220</v>
      </c>
      <c r="L7" s="77" t="s">
        <v>73</v>
      </c>
      <c r="M7" s="77">
        <v>48</v>
      </c>
    </row>
    <row r="8" spans="1:13" ht="202.5">
      <c r="B8" s="57" t="s">
        <v>399</v>
      </c>
      <c r="C8" s="35" t="s">
        <v>454</v>
      </c>
      <c r="D8" s="87" t="s">
        <v>219</v>
      </c>
      <c r="E8" s="103" t="s">
        <v>400</v>
      </c>
      <c r="F8" s="103" t="s">
        <v>265</v>
      </c>
      <c r="G8" s="126">
        <v>1</v>
      </c>
      <c r="H8" s="103" t="s">
        <v>396</v>
      </c>
      <c r="I8" s="87" t="s">
        <v>26</v>
      </c>
      <c r="J8" s="77" t="s">
        <v>217</v>
      </c>
      <c r="K8" s="77" t="s">
        <v>220</v>
      </c>
      <c r="L8" s="77" t="s">
        <v>73</v>
      </c>
      <c r="M8" s="87">
        <v>49</v>
      </c>
    </row>
    <row r="9" spans="1:13" ht="108">
      <c r="B9" s="81" t="s">
        <v>401</v>
      </c>
      <c r="C9" s="82" t="s">
        <v>453</v>
      </c>
      <c r="D9" s="79" t="s">
        <v>221</v>
      </c>
      <c r="E9" s="79"/>
      <c r="F9" s="79"/>
      <c r="G9" s="79"/>
      <c r="H9" s="79" t="s">
        <v>402</v>
      </c>
      <c r="I9" s="79"/>
      <c r="J9" s="79" t="s">
        <v>217</v>
      </c>
      <c r="K9" s="79" t="s">
        <v>220</v>
      </c>
      <c r="L9" s="79" t="s">
        <v>73</v>
      </c>
      <c r="M9" s="79">
        <v>50</v>
      </c>
    </row>
    <row r="10" spans="1:13" ht="27">
      <c r="B10" s="81" t="s">
        <v>403</v>
      </c>
      <c r="C10" s="90" t="s">
        <v>262</v>
      </c>
      <c r="D10" s="81" t="s">
        <v>221</v>
      </c>
      <c r="E10" s="81" t="s">
        <v>32</v>
      </c>
      <c r="F10" s="81" t="s">
        <v>32</v>
      </c>
      <c r="G10" s="81" t="s">
        <v>32</v>
      </c>
      <c r="H10" s="81" t="s">
        <v>404</v>
      </c>
      <c r="I10" s="81" t="s">
        <v>43</v>
      </c>
      <c r="J10" s="79" t="s">
        <v>217</v>
      </c>
      <c r="K10" s="79" t="s">
        <v>220</v>
      </c>
      <c r="L10" s="81" t="s">
        <v>46</v>
      </c>
      <c r="M10" s="81">
        <v>51</v>
      </c>
    </row>
    <row r="11" spans="1:13">
      <c r="B11" s="12"/>
      <c r="C11" s="12"/>
      <c r="D11" s="13"/>
      <c r="E11" s="3"/>
      <c r="F11" s="3"/>
      <c r="G11" s="3"/>
      <c r="H11" s="102"/>
      <c r="I11" s="3"/>
      <c r="J11" s="3"/>
      <c r="K11" s="3"/>
      <c r="L11" s="3"/>
      <c r="M11" s="3"/>
    </row>
    <row r="12" spans="1:13">
      <c r="B12" s="12"/>
      <c r="C12" s="12"/>
      <c r="D12" s="13"/>
      <c r="E12" s="3"/>
      <c r="F12" s="3"/>
      <c r="G12" s="3"/>
      <c r="H12" s="102"/>
      <c r="I12" s="3"/>
      <c r="J12" s="3"/>
      <c r="K12" s="3"/>
      <c r="L12" s="3"/>
      <c r="M12" s="3"/>
    </row>
    <row r="13" spans="1:13">
      <c r="B13" s="12"/>
      <c r="C13" s="12"/>
      <c r="D13" s="13"/>
      <c r="E13" s="3"/>
      <c r="F13" s="3"/>
      <c r="G13" s="3"/>
      <c r="H13" s="102"/>
      <c r="I13" s="3"/>
      <c r="J13" s="3"/>
      <c r="K13" s="3"/>
      <c r="L13" s="3"/>
      <c r="M13" s="3"/>
    </row>
    <row r="14" spans="1:13">
      <c r="B14" s="12"/>
      <c r="C14" s="12"/>
      <c r="D14" s="13"/>
      <c r="E14" s="3"/>
      <c r="F14" s="3"/>
      <c r="G14" s="3"/>
      <c r="H14" s="102"/>
      <c r="I14" s="3"/>
      <c r="J14" s="3"/>
      <c r="K14" s="3"/>
      <c r="L14" s="3"/>
      <c r="M14" s="3"/>
    </row>
    <row r="15" spans="1:13">
      <c r="B15" s="12"/>
      <c r="C15" s="12"/>
      <c r="D15" s="13"/>
      <c r="E15" s="3"/>
      <c r="F15" s="3"/>
      <c r="G15" s="3"/>
      <c r="H15" s="102"/>
      <c r="I15" s="3"/>
      <c r="J15" s="3"/>
      <c r="K15" s="3"/>
      <c r="L15" s="3"/>
      <c r="M15" s="3"/>
    </row>
    <row r="16" spans="1:13">
      <c r="B16" s="12"/>
      <c r="C16" s="12"/>
      <c r="D16" s="13"/>
      <c r="E16" s="3"/>
      <c r="F16" s="3"/>
      <c r="G16" s="3"/>
      <c r="H16" s="102"/>
      <c r="I16" s="3"/>
      <c r="J16" s="3"/>
      <c r="K16" s="3"/>
      <c r="L16" s="3"/>
      <c r="M16" s="3"/>
    </row>
    <row r="17" spans="2:13">
      <c r="B17" s="12"/>
      <c r="C17" s="12"/>
      <c r="D17" s="13"/>
      <c r="E17" s="3"/>
      <c r="F17" s="3"/>
      <c r="G17" s="3"/>
      <c r="H17" s="102"/>
      <c r="I17" s="3"/>
      <c r="J17" s="3"/>
      <c r="K17" s="3"/>
      <c r="L17" s="3"/>
      <c r="M17" s="3"/>
    </row>
    <row r="18" spans="2:13">
      <c r="B18" s="12"/>
      <c r="C18" s="12"/>
      <c r="D18" s="13"/>
      <c r="E18" s="3"/>
      <c r="F18" s="3"/>
      <c r="G18" s="3"/>
      <c r="H18" s="102"/>
      <c r="I18" s="3"/>
      <c r="J18" s="3"/>
    </row>
  </sheetData>
  <pageMargins left="0.7" right="0.7" top="0.75" bottom="0.75" header="0.3" footer="0.3"/>
  <pageSetup orientation="portrai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400-000000000000}">
          <x14:formula1>
            <xm:f>'Condicionales '!$C$29:$C$31</xm:f>
          </x14:formula1>
          <xm:sqref>J11:K17 J18 I5:I10</xm:sqref>
        </x14:dataValidation>
        <x14:dataValidation type="list" allowBlank="1" showInputMessage="1" showErrorMessage="1" xr:uid="{00000000-0002-0000-0400-000001000000}">
          <x14:formula1>
            <xm:f>'Condicionales '!$B$29:$B$32</xm:f>
          </x14:formula1>
          <xm:sqref>E11:E18 D5:D10</xm:sqref>
        </x14:dataValidation>
        <x14:dataValidation type="list" allowBlank="1" showInputMessage="1" showErrorMessage="1" xr:uid="{00000000-0002-0000-0400-000002000000}">
          <x14:formula1>
            <xm:f>'Condicionales '!$F$28:$F$30</xm:f>
          </x14:formula1>
          <xm:sqref>K5:K10</xm:sqref>
        </x14:dataValidation>
        <x14:dataValidation type="list" allowBlank="1" showInputMessage="1" showErrorMessage="1" xr:uid="{00000000-0002-0000-0400-000003000000}">
          <x14:formula1>
            <xm:f>'Condicionales '!$E$28:$E$29</xm:f>
          </x14:formula1>
          <xm:sqref>J5:J10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ColWidth="9.140625" defaultRowHeight="15"/>
  <cols>
    <col min="1" max="1" width="44" customWidth="1"/>
  </cols>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K13"/>
  <sheetViews>
    <sheetView topLeftCell="C1" zoomScale="130" zoomScaleNormal="130" workbookViewId="0">
      <selection activeCell="H9" sqref="H9"/>
    </sheetView>
  </sheetViews>
  <sheetFormatPr baseColWidth="10" defaultColWidth="9.140625" defaultRowHeight="15"/>
  <cols>
    <col min="1" max="1" width="36.140625" bestFit="1" customWidth="1"/>
    <col min="2" max="2" width="22.140625" bestFit="1" customWidth="1"/>
    <col min="3" max="3" width="13" style="133" bestFit="1" customWidth="1"/>
    <col min="4" max="4" width="10.42578125" style="112" customWidth="1"/>
    <col min="6" max="6" width="6.7109375" customWidth="1"/>
    <col min="7" max="7" width="6.85546875" customWidth="1"/>
    <col min="8" max="8" width="41.5703125" bestFit="1" customWidth="1"/>
    <col min="11" max="11" width="9.140625" style="149"/>
  </cols>
  <sheetData>
    <row r="3" spans="1:11">
      <c r="A3" s="127" t="s">
        <v>405</v>
      </c>
      <c r="B3" t="s">
        <v>406</v>
      </c>
      <c r="C3" s="145" t="s">
        <v>407</v>
      </c>
      <c r="D3" s="140" t="s">
        <v>408</v>
      </c>
      <c r="E3" s="140" t="s">
        <v>409</v>
      </c>
    </row>
    <row r="4" spans="1:11">
      <c r="A4" s="128" t="s">
        <v>215</v>
      </c>
      <c r="B4" s="129">
        <v>12</v>
      </c>
      <c r="C4" s="146">
        <v>0.8</v>
      </c>
      <c r="J4" s="112"/>
      <c r="K4" s="150"/>
    </row>
    <row r="5" spans="1:11">
      <c r="A5" s="132" t="s">
        <v>218</v>
      </c>
      <c r="B5" s="129">
        <v>6</v>
      </c>
      <c r="C5" s="134">
        <v>0.25</v>
      </c>
      <c r="D5" s="139">
        <f>C5/B5</f>
        <v>4.1666666666666664E-2</v>
      </c>
      <c r="E5" s="139">
        <f>D5*$C$4</f>
        <v>3.3333333333333333E-2</v>
      </c>
      <c r="F5" s="101">
        <f>+E5*B5</f>
        <v>0.2</v>
      </c>
      <c r="G5">
        <v>1</v>
      </c>
      <c r="H5" t="s">
        <v>410</v>
      </c>
      <c r="J5" s="112"/>
      <c r="K5" s="150">
        <f>+E5</f>
        <v>3.3333333333333333E-2</v>
      </c>
    </row>
    <row r="6" spans="1:11">
      <c r="A6" s="132" t="s">
        <v>574</v>
      </c>
      <c r="B6" s="129">
        <v>3</v>
      </c>
      <c r="C6" s="134">
        <f>+(75%/6)*B6</f>
        <v>0.375</v>
      </c>
      <c r="D6" s="139">
        <f>C6/B6</f>
        <v>0.125</v>
      </c>
      <c r="E6" s="139">
        <f>D6*$C$4</f>
        <v>0.1</v>
      </c>
      <c r="F6" s="101">
        <f>+E6*B6</f>
        <v>0.30000000000000004</v>
      </c>
      <c r="G6">
        <v>2</v>
      </c>
      <c r="H6" t="s">
        <v>577</v>
      </c>
      <c r="K6" s="150">
        <f t="shared" ref="K6:K9" si="0">+E6</f>
        <v>0.1</v>
      </c>
    </row>
    <row r="7" spans="1:11">
      <c r="A7" s="132" t="s">
        <v>576</v>
      </c>
      <c r="B7" s="129">
        <v>2</v>
      </c>
      <c r="C7" s="134">
        <f>((75%/6)*B7)/2</f>
        <v>0.125</v>
      </c>
      <c r="D7" s="139">
        <f>C7/B7</f>
        <v>6.25E-2</v>
      </c>
      <c r="E7" s="139">
        <f>D7*$C$4</f>
        <v>0.05</v>
      </c>
      <c r="F7" s="101">
        <f>+E7*B7</f>
        <v>0.1</v>
      </c>
      <c r="G7">
        <v>3</v>
      </c>
      <c r="H7" t="s">
        <v>579</v>
      </c>
      <c r="J7" s="112"/>
      <c r="K7" s="150">
        <f t="shared" si="0"/>
        <v>0.05</v>
      </c>
    </row>
    <row r="8" spans="1:11">
      <c r="A8" s="132" t="s">
        <v>575</v>
      </c>
      <c r="B8" s="129">
        <v>1</v>
      </c>
      <c r="C8" s="134">
        <f>+((75%/6)*B8)*2</f>
        <v>0.25</v>
      </c>
      <c r="D8" s="139">
        <f>C8/B8</f>
        <v>0.25</v>
      </c>
      <c r="E8" s="139">
        <f>D8*$C$4</f>
        <v>0.2</v>
      </c>
      <c r="F8" s="101">
        <f>+E8*B8</f>
        <v>0.2</v>
      </c>
      <c r="G8">
        <v>4</v>
      </c>
      <c r="H8" t="s">
        <v>578</v>
      </c>
      <c r="J8" s="112"/>
      <c r="K8" s="150">
        <f t="shared" si="0"/>
        <v>0.2</v>
      </c>
    </row>
    <row r="9" spans="1:11">
      <c r="A9" s="128" t="s">
        <v>217</v>
      </c>
      <c r="B9" s="129">
        <v>25</v>
      </c>
      <c r="C9" s="146">
        <v>0.2</v>
      </c>
      <c r="D9" s="139"/>
      <c r="E9" s="139">
        <f>+C9/B9</f>
        <v>8.0000000000000002E-3</v>
      </c>
      <c r="F9" s="101"/>
      <c r="G9">
        <v>5</v>
      </c>
      <c r="H9" t="s">
        <v>411</v>
      </c>
      <c r="J9" s="112"/>
      <c r="K9" s="150">
        <f t="shared" si="0"/>
        <v>8.0000000000000002E-3</v>
      </c>
    </row>
    <row r="10" spans="1:11">
      <c r="A10" s="132" t="s">
        <v>220</v>
      </c>
      <c r="B10" s="129">
        <v>25</v>
      </c>
      <c r="C10" s="134">
        <v>0.2</v>
      </c>
      <c r="G10">
        <v>6</v>
      </c>
      <c r="H10" t="s">
        <v>412</v>
      </c>
      <c r="K10" s="151">
        <v>0</v>
      </c>
    </row>
    <row r="11" spans="1:11">
      <c r="A11" s="128" t="s">
        <v>32</v>
      </c>
      <c r="B11" s="129">
        <v>17</v>
      </c>
      <c r="C11" s="146">
        <v>0</v>
      </c>
      <c r="G11">
        <v>7</v>
      </c>
      <c r="H11" t="s">
        <v>413</v>
      </c>
      <c r="K11" s="151">
        <v>0</v>
      </c>
    </row>
    <row r="12" spans="1:11">
      <c r="A12" s="132" t="s">
        <v>32</v>
      </c>
      <c r="B12" s="129">
        <v>17</v>
      </c>
    </row>
    <row r="13" spans="1:11">
      <c r="A13" s="128" t="s">
        <v>414</v>
      </c>
      <c r="B13" s="129">
        <v>54</v>
      </c>
      <c r="C13" s="134">
        <f>C11+C9+C4</f>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6"/>
  <sheetViews>
    <sheetView showGridLines="0" topLeftCell="C1" workbookViewId="0">
      <selection activeCell="C1" sqref="C1"/>
    </sheetView>
  </sheetViews>
  <sheetFormatPr baseColWidth="10" defaultColWidth="9.140625" defaultRowHeight="15"/>
  <cols>
    <col min="5" max="5" width="9.7109375" bestFit="1" customWidth="1"/>
  </cols>
  <sheetData>
    <row r="1" spans="1:8" s="114" customFormat="1">
      <c r="A1" s="115" t="s">
        <v>232</v>
      </c>
      <c r="B1" s="116" t="s">
        <v>233</v>
      </c>
      <c r="C1" s="114" t="s">
        <v>314</v>
      </c>
    </row>
    <row r="2" spans="1:8" s="114" customFormat="1">
      <c r="A2" s="117" t="s">
        <v>229</v>
      </c>
      <c r="B2" s="118">
        <v>2</v>
      </c>
    </row>
    <row r="3" spans="1:8">
      <c r="C3" t="s">
        <v>415</v>
      </c>
      <c r="D3">
        <v>100</v>
      </c>
      <c r="F3" t="s">
        <v>416</v>
      </c>
      <c r="H3" s="112">
        <f>+D5*1%</f>
        <v>0.8</v>
      </c>
    </row>
    <row r="4" spans="1:8">
      <c r="C4" t="s">
        <v>417</v>
      </c>
      <c r="D4">
        <v>120</v>
      </c>
    </row>
    <row r="5" spans="1:8">
      <c r="C5" t="s">
        <v>418</v>
      </c>
      <c r="D5">
        <v>80</v>
      </c>
      <c r="F5" t="s">
        <v>419</v>
      </c>
      <c r="H5" s="101">
        <f>+(D3/D4)*H3</f>
        <v>0.66666666666666674</v>
      </c>
    </row>
    <row r="7" spans="1:8" s="114" customFormat="1">
      <c r="A7" s="117" t="s">
        <v>229</v>
      </c>
      <c r="B7" s="118">
        <v>3</v>
      </c>
      <c r="C7" s="114" t="s">
        <v>420</v>
      </c>
    </row>
    <row r="9" spans="1:8">
      <c r="C9" t="s">
        <v>421</v>
      </c>
      <c r="E9">
        <v>80</v>
      </c>
    </row>
    <row r="10" spans="1:8">
      <c r="C10" t="s">
        <v>422</v>
      </c>
      <c r="E10">
        <v>90</v>
      </c>
      <c r="G10" s="101"/>
    </row>
    <row r="11" spans="1:8">
      <c r="C11" t="s">
        <v>419</v>
      </c>
      <c r="E11" s="113">
        <f>100-((E9/E10)*100)</f>
        <v>11.111111111111114</v>
      </c>
      <c r="G11" s="112"/>
    </row>
    <row r="13" spans="1:8" s="114" customFormat="1">
      <c r="A13" s="117" t="s">
        <v>229</v>
      </c>
      <c r="B13" s="118">
        <v>4</v>
      </c>
      <c r="C13" s="114" t="s">
        <v>423</v>
      </c>
    </row>
    <row r="15" spans="1:8">
      <c r="C15" t="s">
        <v>424</v>
      </c>
      <c r="E15">
        <v>20</v>
      </c>
      <c r="G15" s="101">
        <f>+E15/E16</f>
        <v>0.66666666666666663</v>
      </c>
    </row>
    <row r="16" spans="1:8">
      <c r="C16" t="s">
        <v>425</v>
      </c>
      <c r="E16">
        <v>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tabColor theme="4" tint="-0.499984740745262"/>
  </sheetPr>
  <dimension ref="A1:M8"/>
  <sheetViews>
    <sheetView workbookViewId="0">
      <pane xSplit="2" ySplit="1" topLeftCell="K2" activePane="bottomRight" state="frozen"/>
      <selection pane="topRight" activeCell="B1" sqref="B1"/>
      <selection pane="bottomLeft" activeCell="A4" sqref="A4"/>
      <selection pane="bottomRight" activeCell="K24" sqref="K24"/>
    </sheetView>
  </sheetViews>
  <sheetFormatPr baseColWidth="10" defaultColWidth="11.42578125" defaultRowHeight="15.75"/>
  <cols>
    <col min="1" max="1" width="15.5703125" style="7" bestFit="1" customWidth="1"/>
    <col min="2" max="2" width="40.5703125" style="7" customWidth="1"/>
    <col min="3" max="3" width="23.140625" style="7" bestFit="1" customWidth="1"/>
    <col min="4" max="4" width="15.7109375" style="7" bestFit="1" customWidth="1"/>
    <col min="5" max="5" width="10.5703125" style="7" bestFit="1" customWidth="1"/>
    <col min="6" max="6" width="29.5703125" style="7" bestFit="1" customWidth="1"/>
    <col min="7" max="8" width="18.5703125" style="7" bestFit="1" customWidth="1"/>
    <col min="9" max="16384" width="11.42578125" style="7"/>
  </cols>
  <sheetData>
    <row r="1" spans="1:13">
      <c r="A1" s="62" t="s">
        <v>426</v>
      </c>
      <c r="B1" s="62" t="s">
        <v>427</v>
      </c>
      <c r="C1" s="63" t="s">
        <v>428</v>
      </c>
      <c r="D1" s="64" t="s">
        <v>429</v>
      </c>
      <c r="E1" s="65" t="s">
        <v>430</v>
      </c>
      <c r="F1" s="64" t="s">
        <v>431</v>
      </c>
      <c r="G1" s="64" t="s">
        <v>432</v>
      </c>
      <c r="H1" s="64" t="s">
        <v>433</v>
      </c>
      <c r="L1" s="61" t="s">
        <v>434</v>
      </c>
      <c r="M1" s="72">
        <f>+E2</f>
        <v>2033675</v>
      </c>
    </row>
    <row r="2" spans="1:13">
      <c r="A2" s="7" t="s">
        <v>435</v>
      </c>
      <c r="B2" s="61" t="s">
        <v>434</v>
      </c>
      <c r="C2" s="66" t="s">
        <v>436</v>
      </c>
      <c r="D2" s="67">
        <v>912133</v>
      </c>
      <c r="E2" s="67">
        <v>2033675</v>
      </c>
      <c r="F2" s="68" t="s">
        <v>437</v>
      </c>
      <c r="G2" s="68" t="s">
        <v>438</v>
      </c>
      <c r="H2" s="68" t="s">
        <v>438</v>
      </c>
      <c r="L2" s="61" t="s">
        <v>439</v>
      </c>
      <c r="M2" s="72">
        <f>+E3</f>
        <v>1700447</v>
      </c>
    </row>
    <row r="3" spans="1:13">
      <c r="A3" s="7" t="s">
        <v>435</v>
      </c>
      <c r="B3" s="61" t="s">
        <v>439</v>
      </c>
      <c r="C3" s="66" t="s">
        <v>436</v>
      </c>
      <c r="D3" s="67">
        <v>721970</v>
      </c>
      <c r="E3" s="67">
        <v>1700447</v>
      </c>
      <c r="F3" s="68" t="s">
        <v>440</v>
      </c>
      <c r="G3" s="68"/>
      <c r="H3" s="68" t="s">
        <v>438</v>
      </c>
      <c r="L3" s="61" t="s">
        <v>441</v>
      </c>
      <c r="M3" s="72">
        <f>+E4</f>
        <v>0</v>
      </c>
    </row>
    <row r="4" spans="1:13">
      <c r="A4" s="7" t="s">
        <v>435</v>
      </c>
      <c r="B4" s="61" t="s">
        <v>441</v>
      </c>
      <c r="C4" s="66" t="s">
        <v>442</v>
      </c>
      <c r="D4" s="67">
        <v>0</v>
      </c>
      <c r="E4" s="67">
        <v>0</v>
      </c>
      <c r="F4" s="68" t="s">
        <v>443</v>
      </c>
      <c r="G4" s="68"/>
      <c r="H4" s="68" t="s">
        <v>438</v>
      </c>
      <c r="L4" s="61" t="s">
        <v>444</v>
      </c>
      <c r="M4" s="72">
        <f>+E5</f>
        <v>1302974</v>
      </c>
    </row>
    <row r="5" spans="1:13">
      <c r="A5" s="7" t="s">
        <v>435</v>
      </c>
      <c r="B5" s="61" t="s">
        <v>444</v>
      </c>
      <c r="C5" s="66" t="s">
        <v>436</v>
      </c>
      <c r="D5" s="67">
        <v>1033173</v>
      </c>
      <c r="E5" s="67">
        <v>1302974</v>
      </c>
      <c r="F5" s="68"/>
      <c r="G5" s="68"/>
      <c r="H5" s="68" t="s">
        <v>438</v>
      </c>
      <c r="L5" s="61" t="s">
        <v>445</v>
      </c>
      <c r="M5" s="72">
        <f>+E6</f>
        <v>0</v>
      </c>
    </row>
    <row r="6" spans="1:13">
      <c r="A6" s="7" t="s">
        <v>435</v>
      </c>
      <c r="B6" s="61" t="s">
        <v>445</v>
      </c>
      <c r="C6" s="66" t="s">
        <v>446</v>
      </c>
      <c r="D6" s="67">
        <v>28305</v>
      </c>
      <c r="E6" s="67"/>
      <c r="F6" s="69">
        <v>44007</v>
      </c>
      <c r="G6" s="68"/>
      <c r="H6" s="68" t="s">
        <v>438</v>
      </c>
    </row>
    <row r="7" spans="1:13">
      <c r="A7" s="7" t="s">
        <v>447</v>
      </c>
      <c r="B7" s="70"/>
      <c r="C7" s="2"/>
      <c r="D7"/>
      <c r="E7" s="71"/>
      <c r="F7"/>
      <c r="G7"/>
    </row>
    <row r="8" spans="1:13">
      <c r="B8" s="70"/>
      <c r="C8" s="2"/>
      <c r="D8"/>
      <c r="E8" s="71">
        <f>SUM(E2:E7)</f>
        <v>5037096</v>
      </c>
      <c r="F8"/>
      <c r="G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E67A86E2F49E44F82EC02DF9B180DF8" ma:contentTypeVersion="7" ma:contentTypeDescription="Crear nuevo documento." ma:contentTypeScope="" ma:versionID="886633b06a2362728c7f3d2efe0903e0">
  <xsd:schema xmlns:xsd="http://www.w3.org/2001/XMLSchema" xmlns:xs="http://www.w3.org/2001/XMLSchema" xmlns:p="http://schemas.microsoft.com/office/2006/metadata/properties" xmlns:ns2="21804fa8-3088-4dfc-96bb-2756014c5b9a" targetNamespace="http://schemas.microsoft.com/office/2006/metadata/properties" ma:root="true" ma:fieldsID="214633258532f981d0697ce4db4fdbf4" ns2:_="">
    <xsd:import namespace="21804fa8-3088-4dfc-96bb-2756014c5b9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804fa8-3088-4dfc-96bb-2756014c5b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FAEF45-2702-4587-B216-AAF11B4BF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804fa8-3088-4dfc-96bb-2756014c5b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B5F9F5-A028-4AD9-AC0D-F93DFC6225C7}">
  <ds:schemaRefs>
    <ds:schemaRef ds:uri="http://schemas.microsoft.com/sharepoint/v3/contenttype/forms"/>
  </ds:schemaRefs>
</ds:datastoreItem>
</file>

<file path=customXml/itemProps3.xml><?xml version="1.0" encoding="utf-8"?>
<ds:datastoreItem xmlns:ds="http://schemas.openxmlformats.org/officeDocument/2006/customXml" ds:itemID="{06E801B4-320F-4CBC-8F56-CED204AA23D0}">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21804fa8-3088-4dfc-96bb-2756014c5b9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Seguimiento General </vt:lpstr>
      <vt:lpstr>Condicionales </vt:lpstr>
      <vt:lpstr>OBL. CONTRATO </vt:lpstr>
      <vt:lpstr>4.2.3.14 y 3.2 Infraestructuras</vt:lpstr>
      <vt:lpstr>2.4.3.15 PERSONAL</vt:lpstr>
      <vt:lpstr>Evaluación periódica </vt:lpstr>
      <vt:lpstr>DINÁMICA</vt:lpstr>
      <vt:lpstr>Ejemplos de medición</vt:lpstr>
      <vt:lpstr>Ítems entregados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Z y Laura C</dc:creator>
  <cp:keywords/>
  <dc:description/>
  <cp:lastModifiedBy>USER</cp:lastModifiedBy>
  <cp:revision/>
  <dcterms:created xsi:type="dcterms:W3CDTF">2020-06-26T15:26:59Z</dcterms:created>
  <dcterms:modified xsi:type="dcterms:W3CDTF">2020-07-23T23:03:29Z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0x010100EE67A86E2F49E44F82EC02DF9B180DF8</vt:lpwstr>
  </property>
</Properties>
</file>