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fiscaliagovco-my.sharepoint.com/personal/fernanda_villamizar_fiscalia_gov_co/Documents/Documentos/CONTRACTUAL 2026/SEÑALETICA/Documentos del proceso/"/>
    </mc:Choice>
  </mc:AlternateContent>
  <xr:revisionPtr revIDLastSave="143" documentId="8_{3830481F-AEA3-4252-995B-A1891AD54925}" xr6:coauthVersionLast="47" xr6:coauthVersionMax="47" xr10:uidLastSave="{CB8FD844-D327-48E4-BE8A-690FB062BCE0}"/>
  <bookViews>
    <workbookView xWindow="-120" yWindow="-120" windowWidth="29040" windowHeight="15720" xr2:uid="{00000000-000D-0000-FFFF-FFFF00000000}"/>
  </bookViews>
  <sheets>
    <sheet name="ANEXO 1 - COTIZACIONES" sheetId="1" r:id="rId1"/>
    <sheet name="ANEXO 2 - PROY COSTOS" sheetId="3" r:id="rId2"/>
    <sheet name="ANEXO 3 - EST SECTOR"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4" l="1"/>
  <c r="G7" i="4"/>
  <c r="G8" i="4"/>
  <c r="G9" i="4"/>
  <c r="G10" i="4"/>
  <c r="G11" i="4"/>
  <c r="G5" i="4"/>
  <c r="I6" i="3"/>
  <c r="I7" i="3"/>
  <c r="I8" i="3"/>
  <c r="I9" i="3"/>
  <c r="I10" i="3"/>
  <c r="I11" i="3"/>
  <c r="I5" i="3"/>
  <c r="O6" i="1"/>
  <c r="O7" i="1"/>
  <c r="T7" i="1" s="1"/>
  <c r="U7" i="1" s="1"/>
  <c r="O8" i="1"/>
  <c r="T8" i="1" s="1"/>
  <c r="U8" i="1" s="1"/>
  <c r="O9" i="1"/>
  <c r="O10" i="1"/>
  <c r="T10" i="1" s="1"/>
  <c r="U10" i="1" s="1"/>
  <c r="O11" i="1"/>
  <c r="T11" i="1" s="1"/>
  <c r="U11" i="1" s="1"/>
  <c r="O5" i="1"/>
  <c r="T5" i="1" s="1"/>
  <c r="U5" i="1" s="1"/>
  <c r="T9" i="1"/>
  <c r="U9" i="1" s="1"/>
  <c r="T6" i="1"/>
  <c r="U6" i="1" s="1"/>
  <c r="A6" i="4"/>
  <c r="B6" i="4"/>
  <c r="C6" i="4"/>
  <c r="D6" i="4"/>
  <c r="A7" i="4"/>
  <c r="B7" i="4"/>
  <c r="C7" i="4"/>
  <c r="A8" i="4"/>
  <c r="B8" i="4"/>
  <c r="C8" i="4"/>
  <c r="A9" i="4"/>
  <c r="B9" i="4"/>
  <c r="C9" i="4"/>
  <c r="A10" i="4"/>
  <c r="B10" i="4"/>
  <c r="C10" i="4"/>
  <c r="A11" i="4"/>
  <c r="B11" i="4"/>
  <c r="C11" i="4"/>
  <c r="B5" i="4"/>
  <c r="C5" i="4"/>
  <c r="D5" i="4"/>
  <c r="A5" i="4"/>
  <c r="A6" i="3"/>
  <c r="B6" i="3"/>
  <c r="C6" i="3"/>
  <c r="D6" i="3"/>
  <c r="A7" i="3"/>
  <c r="B7" i="3"/>
  <c r="C7" i="3"/>
  <c r="D7" i="3"/>
  <c r="A8" i="3"/>
  <c r="B8" i="3"/>
  <c r="C8" i="3"/>
  <c r="D8" i="3"/>
  <c r="A9" i="3"/>
  <c r="B9" i="3"/>
  <c r="C9" i="3"/>
  <c r="D9" i="3"/>
  <c r="A10" i="3"/>
  <c r="B10" i="3"/>
  <c r="C10" i="3"/>
  <c r="D10" i="3"/>
  <c r="A11" i="3"/>
  <c r="B11" i="3"/>
  <c r="C11" i="3"/>
  <c r="D11" i="3"/>
  <c r="D5" i="3"/>
  <c r="C5" i="3"/>
  <c r="B5" i="3"/>
  <c r="A5" i="3"/>
  <c r="N5" i="1"/>
  <c r="P5" i="1"/>
  <c r="N6" i="1"/>
  <c r="P6" i="1"/>
  <c r="N7" i="1"/>
  <c r="P7" i="1"/>
  <c r="N8" i="1"/>
  <c r="P8" i="1"/>
  <c r="N9" i="1"/>
  <c r="P9" i="1"/>
  <c r="N10" i="1"/>
  <c r="P10" i="1"/>
  <c r="N11" i="1"/>
  <c r="P11" i="1"/>
  <c r="Q8" i="1" l="1"/>
  <c r="Q7" i="1"/>
  <c r="Q6" i="1"/>
  <c r="Q5" i="1"/>
  <c r="F11" i="3"/>
  <c r="H11" i="3" s="1"/>
  <c r="V11" i="1"/>
  <c r="W11" i="1" s="1"/>
  <c r="V10" i="1"/>
  <c r="W10" i="1" s="1"/>
  <c r="F10" i="3"/>
  <c r="H10" i="3" s="1"/>
  <c r="R9" i="1"/>
  <c r="V9" i="1"/>
  <c r="W9" i="1" s="1"/>
  <c r="F9" i="3"/>
  <c r="H9" i="3" s="1"/>
  <c r="V8" i="1"/>
  <c r="W8" i="1" s="1"/>
  <c r="F8" i="3"/>
  <c r="H8" i="3" s="1"/>
  <c r="V7" i="1"/>
  <c r="W7" i="1" s="1"/>
  <c r="F7" i="3"/>
  <c r="H7" i="3" s="1"/>
  <c r="Q9" i="1"/>
  <c r="R7" i="1"/>
  <c r="R8" i="1"/>
  <c r="R5" i="1"/>
  <c r="R6" i="1"/>
  <c r="Q10" i="1"/>
  <c r="R10" i="1"/>
  <c r="Q11" i="1"/>
  <c r="R11" i="1"/>
  <c r="F11" i="4" l="1"/>
  <c r="H11" i="4" s="1"/>
  <c r="I11" i="4" s="1"/>
  <c r="J11" i="3"/>
  <c r="K11" i="3" s="1"/>
  <c r="J10" i="3"/>
  <c r="K10" i="3" s="1"/>
  <c r="F10" i="4"/>
  <c r="H10" i="4" s="1"/>
  <c r="I10" i="4" s="1"/>
  <c r="J8" i="3"/>
  <c r="K8" i="3" s="1"/>
  <c r="F8" i="4"/>
  <c r="H8" i="4" s="1"/>
  <c r="I8" i="4" s="1"/>
  <c r="J9" i="3"/>
  <c r="K9" i="3" s="1"/>
  <c r="F9" i="4"/>
  <c r="H9" i="4" s="1"/>
  <c r="I9" i="4" s="1"/>
  <c r="F7" i="4"/>
  <c r="H7" i="4" s="1"/>
  <c r="I7" i="4" s="1"/>
  <c r="J7" i="3"/>
  <c r="K7" i="3" s="1"/>
  <c r="V6" i="1"/>
  <c r="W6" i="1" s="1"/>
  <c r="W12" i="1" s="1"/>
  <c r="F6" i="3"/>
  <c r="H6" i="3" s="1"/>
  <c r="V5" i="1"/>
  <c r="W5" i="1" s="1"/>
  <c r="F5" i="3"/>
  <c r="H5" i="3" s="1"/>
  <c r="J6" i="3" l="1"/>
  <c r="K6" i="3" s="1"/>
  <c r="F6" i="4"/>
  <c r="H6" i="4" s="1"/>
  <c r="I6" i="4" s="1"/>
  <c r="F5" i="4"/>
  <c r="H5" i="4" s="1"/>
  <c r="I5" i="4" s="1"/>
  <c r="J5" i="3"/>
  <c r="K5" i="3" s="1"/>
  <c r="K12" i="3" l="1"/>
  <c r="I12" i="4"/>
</calcChain>
</file>

<file path=xl/sharedStrings.xml><?xml version="1.0" encoding="utf-8"?>
<sst xmlns="http://schemas.openxmlformats.org/spreadsheetml/2006/main" count="84" uniqueCount="43">
  <si>
    <t>ÍTEM</t>
  </si>
  <si>
    <t>VALOR IVA</t>
  </si>
  <si>
    <t>VALOR UNITARIO INCLUIDO IVA</t>
  </si>
  <si>
    <t>TOTAL</t>
  </si>
  <si>
    <t>VALOR UNITARIO
SIN IVA</t>
  </si>
  <si>
    <t xml:space="preserve">DESCRIPCIÓN BIEN O SERVICIO </t>
  </si>
  <si>
    <t>UNIDAD DE MEDIDA</t>
  </si>
  <si>
    <t>VALOR TOTAL INCLUIDO IVA</t>
  </si>
  <si>
    <t>ANEXO 1 - ANALISIS DE COTIZACIONES</t>
  </si>
  <si>
    <t>NECESIDAD</t>
  </si>
  <si>
    <t>ANALISIS DE COTIZACIONES</t>
  </si>
  <si>
    <t>NOTAS:</t>
  </si>
  <si>
    <t>ANALISIS COTIZACIONES</t>
  </si>
  <si>
    <t>ESTUDIO DEL SECTOR</t>
  </si>
  <si>
    <t xml:space="preserve">VALOR COTIZACIÓN HÁBIL MÁS BAJA                                                                                                    </t>
  </si>
  <si>
    <t xml:space="preserve">PROMEDIO                                                                                </t>
  </si>
  <si>
    <t xml:space="preserve">VALOR COTIZACIÓN  HÁBIL MÁS ALTA                                                                                                   </t>
  </si>
  <si>
    <t>PORCENTAJE DIFERENCIAL (BAJA/PROMEDIO)</t>
  </si>
  <si>
    <t>MEDIA ARITMETICA BAJA</t>
  </si>
  <si>
    <t>40% &gt; / &lt;</t>
  </si>
  <si>
    <t>UND</t>
  </si>
  <si>
    <t>ANEXO 3 - ESTUDIO DEL SECTOR</t>
  </si>
  <si>
    <t xml:space="preserve"> </t>
  </si>
  <si>
    <t>CANTIDAD</t>
  </si>
  <si>
    <t>1) Para establecer los valores del mercado, se tomaron los valores del análisis de cotizaciones</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</si>
  <si>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</si>
  <si>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</si>
  <si>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Compra e instalación de señalética institucional para las diferentes sedes de la Fiscalía General de la Nación adscritas a la Subdirección Regional de Apoyo Nororiental, conforme a las especificaciones técnicas y a los lineamientos de identidad visual vigentes.</t>
  </si>
  <si>
    <t>ANEXO 2 - PROYECCION COSTOS</t>
  </si>
  <si>
    <t>PROYECCION COSTOS</t>
  </si>
  <si>
    <t>Ficha Técnica N°1 Aviso Externo de Fachada con Caja de Luz</t>
  </si>
  <si>
    <t>Ficha Técnica N°2 Aviso Externo de Fachada Patio Único sin Caja de Luz</t>
  </si>
  <si>
    <t>Ficha Técnica N°3 Señalización Interna de Oficina 24x34 cm</t>
  </si>
  <si>
    <t>Ficha Técnica N°4 Señalización Interna Áreas Comunes 20x50 cm</t>
  </si>
  <si>
    <t>Ficha Técnica N°5 Señalización Interna Áreas Comunes 15x35 cm</t>
  </si>
  <si>
    <t>Ficha Técnica N°6 Señalización Interna de Oficina 27,5x8cm</t>
  </si>
  <si>
    <t xml:space="preserve">Ficha Técnica N°7 Señalización Normativa Interna </t>
  </si>
  <si>
    <t>COTIZACION 1
LOGOGRAF GROUP</t>
  </si>
  <si>
    <t>2) Para establecer el valor del mercado se utiliza la formula promedio</t>
  </si>
  <si>
    <t>COTIZACION 2
PROINCOL JK SAS</t>
  </si>
  <si>
    <t>COTIZACION 3
NODO PUBLICIDAD &amp; MARKETING</t>
  </si>
  <si>
    <t>COTIZACION 4
SOLUPRINT PUBLICIDAD VISUAL</t>
  </si>
  <si>
    <t>1) Se realizó el estudio de mercado utilizando tres cotizaciones de empresas que cuentan con catálogos de venta al público. Adicionalmente, se recibió una cuarta cotización a través de la plataforma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</si>
</sst>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quot;$&quot;#,##0"/>
    <numFmt numFmtId="166" formatCode="&quot;$&quot;\ #,##0.00"/>
  </numFmts>
  <fonts count="17" x14ac:knownFonts="1">
    <font>
      <sz val="11"/>
      <color theme="1"/>
      <name val="Calibri"/>
      <family val="2"/>
      <scheme val="minor"/>
    </font>
    <font>
      <b/>
      <sz val="10"/>
      <color theme="1"/>
      <name val="Arial Narrow"/>
      <family val="2"/>
    </font>
    <font>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sz val="11"/>
      <color theme="1"/>
      <name val="Arial Narrow"/>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indexed="64"/>
      </left>
      <right style="thin">
        <color indexed="64"/>
      </right>
      <top style="thin">
        <color indexed="64"/>
      </top>
      <bottom style="thin">
        <color indexed="64"/>
      </bottom>
      <diagonal/>
    </border>
  </borders>
  <cellStyleXfs count="3">
    <xf numFmtId="0" fontId="0" fillId="0" borderId="0"/>
    <xf numFmtId="9" fontId="5" fillId="0" borderId="0" applyFont="0" applyFill="0" applyBorder="0" applyAlignment="0" applyProtection="0"/>
    <xf numFmtId="0" fontId="14" fillId="0" borderId="0"/>
  </cellStyleXfs>
  <cellXfs count="41">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0" borderId="0" xfId="0" applyFont="1"/>
    <xf numFmtId="0" fontId="2" fillId="3" borderId="3" xfId="0" applyFont="1" applyFill="1" applyBorder="1"/>
    <xf numFmtId="0" fontId="2" fillId="3" borderId="4" xfId="0" applyFont="1" applyFill="1" applyBorder="1"/>
    <xf numFmtId="0" fontId="1" fillId="3" borderId="2" xfId="0" applyFont="1" applyFill="1" applyBorder="1" applyAlignment="1">
      <alignment vertical="center"/>
    </xf>
    <xf numFmtId="0" fontId="7" fillId="0" borderId="0" xfId="0" applyFont="1" applyAlignment="1">
      <alignment horizontal="center" vertical="center" wrapText="1"/>
    </xf>
    <xf numFmtId="0" fontId="9" fillId="0" borderId="0" xfId="0" applyFont="1"/>
    <xf numFmtId="0" fontId="10" fillId="0" borderId="0" xfId="0" applyFont="1"/>
    <xf numFmtId="0" fontId="11" fillId="0" borderId="0" xfId="0" applyFont="1" applyAlignment="1">
      <alignment vertical="center"/>
    </xf>
    <xf numFmtId="0" fontId="12" fillId="0" borderId="0" xfId="0" applyFont="1" applyAlignment="1">
      <alignment vertical="center"/>
    </xf>
    <xf numFmtId="0" fontId="9" fillId="0" borderId="0" xfId="0" applyFont="1" applyAlignment="1">
      <alignment vertical="center"/>
    </xf>
    <xf numFmtId="0" fontId="8" fillId="0" borderId="0" xfId="0" applyFont="1"/>
    <xf numFmtId="0" fontId="13" fillId="0" borderId="0" xfId="0" applyFont="1"/>
    <xf numFmtId="0" fontId="10" fillId="0" borderId="0" xfId="0" applyFont="1" applyAlignment="1">
      <alignment horizontal="center" vertical="center"/>
    </xf>
    <xf numFmtId="0" fontId="8" fillId="4"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164" fontId="2" fillId="0" borderId="1" xfId="0" applyNumberFormat="1" applyFont="1" applyBorder="1" applyAlignment="1">
      <alignment horizontal="center" vertical="center"/>
    </xf>
    <xf numFmtId="0" fontId="9" fillId="0" borderId="0" xfId="0" applyFont="1" applyAlignment="1">
      <alignment vertical="center" wrapText="1"/>
    </xf>
    <xf numFmtId="0" fontId="11" fillId="6" borderId="1" xfId="2" applyFont="1" applyFill="1" applyBorder="1" applyAlignment="1">
      <alignment horizontal="center" vertical="center" wrapText="1"/>
    </xf>
    <xf numFmtId="165" fontId="15" fillId="5" borderId="1" xfId="2" applyNumberFormat="1" applyFont="1" applyFill="1" applyBorder="1" applyAlignment="1">
      <alignment horizontal="center" vertical="center" wrapText="1"/>
    </xf>
    <xf numFmtId="10" fontId="15" fillId="0" borderId="1" xfId="1" applyNumberFormat="1" applyFont="1" applyFill="1" applyBorder="1" applyAlignment="1">
      <alignment horizontal="center" vertical="center" wrapText="1"/>
    </xf>
    <xf numFmtId="0" fontId="8" fillId="4" borderId="8" xfId="0" applyFont="1" applyFill="1" applyBorder="1" applyAlignment="1">
      <alignment horizontal="center" vertical="center" wrapText="1"/>
    </xf>
    <xf numFmtId="166" fontId="2" fillId="0" borderId="1" xfId="0" applyNumberFormat="1" applyFont="1" applyBorder="1" applyAlignment="1">
      <alignment horizontal="center" vertical="center"/>
    </xf>
    <xf numFmtId="166" fontId="2" fillId="3" borderId="2" xfId="0" applyNumberFormat="1" applyFont="1" applyFill="1" applyBorder="1"/>
    <xf numFmtId="166" fontId="2" fillId="3" borderId="3" xfId="0" applyNumberFormat="1" applyFont="1" applyFill="1" applyBorder="1"/>
    <xf numFmtId="166" fontId="1" fillId="3" borderId="1" xfId="0" applyNumberFormat="1" applyFont="1" applyFill="1" applyBorder="1" applyAlignment="1">
      <alignment horizontal="center" vertical="center"/>
    </xf>
    <xf numFmtId="0" fontId="16" fillId="0" borderId="9"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vertical="center" wrapText="1"/>
    </xf>
    <xf numFmtId="0" fontId="9" fillId="0" borderId="0" xfId="0" applyFont="1" applyAlignment="1">
      <alignment vertical="center" wrapText="1"/>
    </xf>
    <xf numFmtId="0" fontId="6" fillId="4"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6" fillId="3" borderId="1" xfId="0" applyFont="1" applyFill="1" applyBorder="1" applyAlignment="1">
      <alignment horizontal="center" vertical="center" wrapText="1"/>
    </xf>
    <xf numFmtId="0" fontId="9" fillId="0" borderId="0" xfId="0" applyFont="1" applyAlignment="1">
      <alignment horizontal="left" vertical="center" wrapText="1"/>
    </xf>
  </cellXfs>
  <cellStyles count="3">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89594</xdr:colOff>
      <xdr:row>1</xdr:row>
      <xdr:rowOff>111243</xdr:rowOff>
    </xdr:from>
    <xdr:to>
      <xdr:col>1</xdr:col>
      <xdr:colOff>2252071</xdr:colOff>
      <xdr:row>1</xdr:row>
      <xdr:rowOff>520411</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0594" y="371016"/>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115572</xdr:colOff>
      <xdr:row>1</xdr:row>
      <xdr:rowOff>154539</xdr:rowOff>
    </xdr:from>
    <xdr:to>
      <xdr:col>1</xdr:col>
      <xdr:colOff>2278049</xdr:colOff>
      <xdr:row>1</xdr:row>
      <xdr:rowOff>563707</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6572" y="448948"/>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80935</xdr:colOff>
      <xdr:row>1</xdr:row>
      <xdr:rowOff>180517</xdr:rowOff>
    </xdr:from>
    <xdr:to>
      <xdr:col>1</xdr:col>
      <xdr:colOff>2243412</xdr:colOff>
      <xdr:row>1</xdr:row>
      <xdr:rowOff>589685</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1935" y="474926"/>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7"/>
  <sheetViews>
    <sheetView tabSelected="1" zoomScale="110" zoomScaleNormal="110" workbookViewId="0">
      <selection sqref="A1:W1"/>
    </sheetView>
  </sheetViews>
  <sheetFormatPr baseColWidth="10" defaultRowHeight="12.75" outlineLevelCol="1" x14ac:dyDescent="0.2"/>
  <cols>
    <col min="1" max="1" width="5.7109375" style="1" customWidth="1"/>
    <col min="2" max="2" width="39.85546875" style="1" customWidth="1"/>
    <col min="3" max="3" width="13.140625" style="1" customWidth="1"/>
    <col min="4" max="4" width="12.7109375" style="1" customWidth="1"/>
    <col min="5" max="5" width="3.140625" style="1" customWidth="1"/>
    <col min="6" max="6" width="16.140625" style="1" customWidth="1"/>
    <col min="7" max="7" width="3.140625" style="1" customWidth="1"/>
    <col min="8" max="8" width="16.140625" style="1" customWidth="1"/>
    <col min="9" max="9" width="3.140625" style="1" customWidth="1"/>
    <col min="10" max="10" width="15.5703125" style="1" customWidth="1"/>
    <col min="11" max="11" width="3.140625" style="1" customWidth="1"/>
    <col min="12" max="12" width="15.5703125" style="1" customWidth="1"/>
    <col min="13" max="13" width="3.140625" style="1" customWidth="1"/>
    <col min="14" max="14" width="14.5703125" style="1" bestFit="1" customWidth="1" outlineLevel="1"/>
    <col min="15" max="15" width="13" style="1" bestFit="1" customWidth="1" outlineLevel="1"/>
    <col min="16" max="16" width="14.5703125" style="1" bestFit="1" customWidth="1" outlineLevel="1"/>
    <col min="17" max="17" width="14.85546875" style="1" customWidth="1" outlineLevel="1"/>
    <col min="18" max="18" width="13" style="1" bestFit="1" customWidth="1" outlineLevel="1"/>
    <col min="19" max="19" width="3.140625" style="1" customWidth="1" outlineLevel="1"/>
    <col min="20" max="20" width="13" style="1" customWidth="1"/>
    <col min="21" max="21" width="11.7109375" style="1" customWidth="1"/>
    <col min="22" max="22" width="12.7109375" style="1" customWidth="1"/>
    <col min="23" max="23" width="12.5703125" style="1" customWidth="1"/>
    <col min="24" max="16384" width="11.42578125" style="1"/>
  </cols>
  <sheetData>
    <row r="1" spans="1:23" ht="20.25" customHeight="1" x14ac:dyDescent="0.2">
      <c r="A1" s="33" t="s">
        <v>8</v>
      </c>
      <c r="B1" s="33"/>
      <c r="C1" s="33"/>
      <c r="D1" s="33"/>
      <c r="E1" s="33"/>
      <c r="F1" s="33"/>
      <c r="G1" s="33"/>
      <c r="H1" s="33"/>
      <c r="I1" s="33"/>
      <c r="J1" s="33"/>
      <c r="K1" s="33"/>
      <c r="L1" s="33"/>
      <c r="M1" s="33"/>
      <c r="N1" s="33"/>
      <c r="O1" s="33"/>
      <c r="P1" s="33"/>
      <c r="Q1" s="33"/>
      <c r="R1" s="33"/>
      <c r="S1" s="33"/>
      <c r="T1" s="33"/>
      <c r="U1" s="33"/>
      <c r="V1" s="33"/>
      <c r="W1" s="33"/>
    </row>
    <row r="2" spans="1:23" ht="49.5" customHeight="1" x14ac:dyDescent="0.2">
      <c r="A2" s="34"/>
      <c r="B2" s="34"/>
      <c r="C2" s="35" t="s">
        <v>27</v>
      </c>
      <c r="D2" s="35"/>
      <c r="E2" s="35"/>
      <c r="F2" s="35"/>
      <c r="G2" s="35"/>
      <c r="H2" s="35"/>
      <c r="I2" s="35"/>
      <c r="J2" s="35"/>
      <c r="K2" s="35"/>
      <c r="L2" s="35"/>
      <c r="M2" s="35"/>
      <c r="N2" s="35"/>
      <c r="O2" s="35"/>
      <c r="P2" s="35"/>
      <c r="Q2" s="35"/>
      <c r="R2" s="35"/>
      <c r="S2" s="35"/>
      <c r="T2" s="35"/>
      <c r="U2" s="35"/>
      <c r="V2" s="35"/>
      <c r="W2" s="35"/>
    </row>
    <row r="3" spans="1:23" ht="40.5" x14ac:dyDescent="0.25">
      <c r="A3" s="36" t="s">
        <v>9</v>
      </c>
      <c r="B3" s="37"/>
      <c r="C3" s="37"/>
      <c r="D3" s="38"/>
      <c r="E3" s="7"/>
      <c r="F3" s="23" t="s">
        <v>37</v>
      </c>
      <c r="G3" s="12"/>
      <c r="H3" s="23" t="s">
        <v>39</v>
      </c>
      <c r="I3" s="12"/>
      <c r="J3" s="23" t="s">
        <v>40</v>
      </c>
      <c r="K3" s="12"/>
      <c r="L3" s="23" t="s">
        <v>41</v>
      </c>
      <c r="M3" s="12"/>
      <c r="N3" s="20" t="s">
        <v>14</v>
      </c>
      <c r="O3" s="20" t="s">
        <v>15</v>
      </c>
      <c r="P3" s="20" t="s">
        <v>16</v>
      </c>
      <c r="Q3" s="20" t="s">
        <v>17</v>
      </c>
      <c r="R3" s="20" t="s">
        <v>18</v>
      </c>
      <c r="S3" s="8"/>
      <c r="T3" s="39" t="s">
        <v>10</v>
      </c>
      <c r="U3" s="39"/>
      <c r="V3" s="39"/>
      <c r="W3" s="39"/>
    </row>
    <row r="4" spans="1:23" s="3" customFormat="1" ht="43.5" customHeight="1" x14ac:dyDescent="0.25">
      <c r="A4" s="2" t="s">
        <v>0</v>
      </c>
      <c r="B4" s="2" t="s">
        <v>5</v>
      </c>
      <c r="C4" s="2" t="s">
        <v>6</v>
      </c>
      <c r="D4" s="2" t="s">
        <v>23</v>
      </c>
      <c r="F4" s="2" t="s">
        <v>4</v>
      </c>
      <c r="H4" s="2" t="s">
        <v>4</v>
      </c>
      <c r="J4" s="2" t="s">
        <v>4</v>
      </c>
      <c r="L4" s="2" t="s">
        <v>4</v>
      </c>
      <c r="N4" s="2" t="s">
        <v>4</v>
      </c>
      <c r="O4" s="2" t="s">
        <v>4</v>
      </c>
      <c r="P4" s="2" t="s">
        <v>4</v>
      </c>
      <c r="Q4" s="20" t="s">
        <v>19</v>
      </c>
      <c r="R4" s="2" t="s">
        <v>4</v>
      </c>
      <c r="T4" s="2" t="s">
        <v>4</v>
      </c>
      <c r="U4" s="2" t="s">
        <v>1</v>
      </c>
      <c r="V4" s="2" t="s">
        <v>2</v>
      </c>
      <c r="W4" s="2" t="s">
        <v>7</v>
      </c>
    </row>
    <row r="5" spans="1:23" ht="33" x14ac:dyDescent="0.2">
      <c r="A5" s="28">
        <v>1</v>
      </c>
      <c r="B5" s="30" t="s">
        <v>30</v>
      </c>
      <c r="C5" s="29" t="s">
        <v>20</v>
      </c>
      <c r="D5" s="29">
        <v>1</v>
      </c>
      <c r="F5" s="18">
        <v>4350000</v>
      </c>
      <c r="H5" s="18">
        <v>1100000</v>
      </c>
      <c r="J5" s="18">
        <v>2750000</v>
      </c>
      <c r="L5" s="18">
        <v>450000</v>
      </c>
      <c r="N5" s="21">
        <f t="shared" ref="N5:N11" si="0">ROUND(MIN(F5,H5,J5,L5),2)</f>
        <v>450000</v>
      </c>
      <c r="O5" s="21">
        <f>ROUND(AVERAGE(F5,H5,J5,L5),0)</f>
        <v>2162500</v>
      </c>
      <c r="P5" s="21">
        <f t="shared" ref="P5:P11" si="1">+MAX(F5,H5,J5,L5)</f>
        <v>4350000</v>
      </c>
      <c r="Q5" s="22">
        <f t="shared" ref="Q5:Q11" si="2">+(P5/N5)-1</f>
        <v>8.6666666666666661</v>
      </c>
      <c r="R5" s="21">
        <f t="shared" ref="R5:R11" si="3">+ROUND(AVERAGE(N5,O5),2)</f>
        <v>1306250</v>
      </c>
      <c r="T5" s="24">
        <f t="shared" ref="T5:T11" si="4">+O5</f>
        <v>2162500</v>
      </c>
      <c r="U5" s="24">
        <f>ROUND(T5*19%,0)</f>
        <v>410875</v>
      </c>
      <c r="V5" s="24">
        <f t="shared" ref="V5:V11" si="5">+U5+T5</f>
        <v>2573375</v>
      </c>
      <c r="W5" s="24">
        <f t="shared" ref="W5:W11" si="6">+V5*D5</f>
        <v>2573375</v>
      </c>
    </row>
    <row r="6" spans="1:23" ht="33" x14ac:dyDescent="0.2">
      <c r="A6" s="28">
        <v>2</v>
      </c>
      <c r="B6" s="30" t="s">
        <v>31</v>
      </c>
      <c r="C6" s="29" t="s">
        <v>20</v>
      </c>
      <c r="D6" s="29">
        <v>1</v>
      </c>
      <c r="F6" s="18">
        <v>2800000</v>
      </c>
      <c r="H6" s="18">
        <v>800000</v>
      </c>
      <c r="J6" s="18">
        <v>2450000</v>
      </c>
      <c r="L6" s="18">
        <v>240000</v>
      </c>
      <c r="N6" s="21">
        <f t="shared" si="0"/>
        <v>240000</v>
      </c>
      <c r="O6" s="21">
        <f t="shared" ref="O6:O11" si="7">ROUND(AVERAGE(F6,H6,J6,L6),0)</f>
        <v>1572500</v>
      </c>
      <c r="P6" s="21">
        <f t="shared" si="1"/>
        <v>2800000</v>
      </c>
      <c r="Q6" s="22">
        <f t="shared" si="2"/>
        <v>10.666666666666666</v>
      </c>
      <c r="R6" s="21">
        <f t="shared" si="3"/>
        <v>906250</v>
      </c>
      <c r="T6" s="24">
        <f t="shared" si="4"/>
        <v>1572500</v>
      </c>
      <c r="U6" s="24">
        <f t="shared" ref="U6:U11" si="8">ROUND(T6*19%,0)</f>
        <v>298775</v>
      </c>
      <c r="V6" s="24">
        <f t="shared" si="5"/>
        <v>1871275</v>
      </c>
      <c r="W6" s="24">
        <f t="shared" si="6"/>
        <v>1871275</v>
      </c>
    </row>
    <row r="7" spans="1:23" ht="33" x14ac:dyDescent="0.2">
      <c r="A7" s="28">
        <v>3</v>
      </c>
      <c r="B7" s="31" t="s">
        <v>32</v>
      </c>
      <c r="C7" s="29" t="s">
        <v>20</v>
      </c>
      <c r="D7" s="29">
        <v>1</v>
      </c>
      <c r="F7" s="18">
        <v>150000</v>
      </c>
      <c r="H7" s="18">
        <v>48000</v>
      </c>
      <c r="J7" s="18">
        <v>105000</v>
      </c>
      <c r="L7" s="18">
        <v>32100</v>
      </c>
      <c r="N7" s="21">
        <f t="shared" si="0"/>
        <v>32100</v>
      </c>
      <c r="O7" s="21">
        <f t="shared" si="7"/>
        <v>83775</v>
      </c>
      <c r="P7" s="21">
        <f t="shared" si="1"/>
        <v>150000</v>
      </c>
      <c r="Q7" s="22">
        <f t="shared" si="2"/>
        <v>3.6728971962616823</v>
      </c>
      <c r="R7" s="21">
        <f t="shared" si="3"/>
        <v>57937.5</v>
      </c>
      <c r="T7" s="24">
        <f t="shared" si="4"/>
        <v>83775</v>
      </c>
      <c r="U7" s="24">
        <f t="shared" si="8"/>
        <v>15917</v>
      </c>
      <c r="V7" s="24">
        <f t="shared" si="5"/>
        <v>99692</v>
      </c>
      <c r="W7" s="24">
        <f t="shared" si="6"/>
        <v>99692</v>
      </c>
    </row>
    <row r="8" spans="1:23" ht="33" x14ac:dyDescent="0.2">
      <c r="A8" s="28">
        <v>4</v>
      </c>
      <c r="B8" s="31" t="s">
        <v>33</v>
      </c>
      <c r="C8" s="29" t="s">
        <v>20</v>
      </c>
      <c r="D8" s="29">
        <v>1</v>
      </c>
      <c r="F8" s="18">
        <v>190000</v>
      </c>
      <c r="H8" s="18">
        <v>57000</v>
      </c>
      <c r="J8" s="18">
        <v>126050</v>
      </c>
      <c r="L8" s="18">
        <v>35500</v>
      </c>
      <c r="N8" s="21">
        <f t="shared" si="0"/>
        <v>35500</v>
      </c>
      <c r="O8" s="21">
        <f t="shared" si="7"/>
        <v>102138</v>
      </c>
      <c r="P8" s="21">
        <f t="shared" si="1"/>
        <v>190000</v>
      </c>
      <c r="Q8" s="22">
        <f t="shared" si="2"/>
        <v>4.352112676056338</v>
      </c>
      <c r="R8" s="21">
        <f t="shared" si="3"/>
        <v>68819</v>
      </c>
      <c r="T8" s="24">
        <f t="shared" si="4"/>
        <v>102138</v>
      </c>
      <c r="U8" s="24">
        <f t="shared" si="8"/>
        <v>19406</v>
      </c>
      <c r="V8" s="24">
        <f t="shared" si="5"/>
        <v>121544</v>
      </c>
      <c r="W8" s="24">
        <f t="shared" si="6"/>
        <v>121544</v>
      </c>
    </row>
    <row r="9" spans="1:23" ht="33" x14ac:dyDescent="0.2">
      <c r="A9" s="28">
        <v>5</v>
      </c>
      <c r="B9" s="31" t="s">
        <v>34</v>
      </c>
      <c r="C9" s="29" t="s">
        <v>20</v>
      </c>
      <c r="D9" s="29">
        <v>1</v>
      </c>
      <c r="F9" s="18">
        <v>100000</v>
      </c>
      <c r="H9" s="18">
        <v>36000</v>
      </c>
      <c r="J9" s="18">
        <v>100840</v>
      </c>
      <c r="L9" s="18">
        <v>31000</v>
      </c>
      <c r="N9" s="21">
        <f t="shared" si="0"/>
        <v>31000</v>
      </c>
      <c r="O9" s="21">
        <f t="shared" si="7"/>
        <v>66960</v>
      </c>
      <c r="P9" s="21">
        <f t="shared" si="1"/>
        <v>100840</v>
      </c>
      <c r="Q9" s="22">
        <f t="shared" si="2"/>
        <v>2.2529032258064516</v>
      </c>
      <c r="R9" s="21">
        <f t="shared" si="3"/>
        <v>48980</v>
      </c>
      <c r="T9" s="24">
        <f t="shared" si="4"/>
        <v>66960</v>
      </c>
      <c r="U9" s="24">
        <f t="shared" si="8"/>
        <v>12722</v>
      </c>
      <c r="V9" s="24">
        <f t="shared" si="5"/>
        <v>79682</v>
      </c>
      <c r="W9" s="24">
        <f t="shared" si="6"/>
        <v>79682</v>
      </c>
    </row>
    <row r="10" spans="1:23" ht="33" x14ac:dyDescent="0.2">
      <c r="A10" s="28">
        <v>6</v>
      </c>
      <c r="B10" s="31" t="s">
        <v>35</v>
      </c>
      <c r="C10" s="29" t="s">
        <v>20</v>
      </c>
      <c r="D10" s="29">
        <v>1</v>
      </c>
      <c r="F10" s="18">
        <v>42000</v>
      </c>
      <c r="H10" s="18">
        <v>22500</v>
      </c>
      <c r="J10" s="18">
        <v>71428</v>
      </c>
      <c r="L10" s="18">
        <v>25200</v>
      </c>
      <c r="N10" s="21">
        <f t="shared" si="0"/>
        <v>22500</v>
      </c>
      <c r="O10" s="21">
        <f t="shared" si="7"/>
        <v>40282</v>
      </c>
      <c r="P10" s="21">
        <f t="shared" si="1"/>
        <v>71428</v>
      </c>
      <c r="Q10" s="22">
        <f t="shared" si="2"/>
        <v>2.1745777777777779</v>
      </c>
      <c r="R10" s="21">
        <f t="shared" si="3"/>
        <v>31391</v>
      </c>
      <c r="T10" s="24">
        <f t="shared" si="4"/>
        <v>40282</v>
      </c>
      <c r="U10" s="24">
        <f t="shared" si="8"/>
        <v>7654</v>
      </c>
      <c r="V10" s="24">
        <f t="shared" si="5"/>
        <v>47936</v>
      </c>
      <c r="W10" s="24">
        <f t="shared" si="6"/>
        <v>47936</v>
      </c>
    </row>
    <row r="11" spans="1:23" ht="33" x14ac:dyDescent="0.2">
      <c r="A11" s="28">
        <v>7</v>
      </c>
      <c r="B11" s="31" t="s">
        <v>36</v>
      </c>
      <c r="C11" s="29" t="s">
        <v>20</v>
      </c>
      <c r="D11" s="29">
        <v>1</v>
      </c>
      <c r="F11" s="18">
        <v>180000</v>
      </c>
      <c r="H11" s="18">
        <v>55000</v>
      </c>
      <c r="J11" s="18">
        <v>109243</v>
      </c>
      <c r="L11" s="18">
        <v>35500</v>
      </c>
      <c r="N11" s="21">
        <f t="shared" si="0"/>
        <v>35500</v>
      </c>
      <c r="O11" s="21">
        <f t="shared" si="7"/>
        <v>94936</v>
      </c>
      <c r="P11" s="21">
        <f t="shared" si="1"/>
        <v>180000</v>
      </c>
      <c r="Q11" s="22">
        <f t="shared" si="2"/>
        <v>4.070422535211268</v>
      </c>
      <c r="R11" s="21">
        <f t="shared" si="3"/>
        <v>65218</v>
      </c>
      <c r="T11" s="24">
        <f t="shared" si="4"/>
        <v>94936</v>
      </c>
      <c r="U11" s="24">
        <f t="shared" si="8"/>
        <v>18038</v>
      </c>
      <c r="V11" s="24">
        <f t="shared" si="5"/>
        <v>112974</v>
      </c>
      <c r="W11" s="24">
        <f t="shared" si="6"/>
        <v>112974</v>
      </c>
    </row>
    <row r="12" spans="1:23" ht="25.5" customHeight="1" x14ac:dyDescent="0.2">
      <c r="A12" s="6" t="s">
        <v>3</v>
      </c>
      <c r="B12" s="4"/>
      <c r="C12" s="4"/>
      <c r="D12" s="5"/>
      <c r="T12" s="25"/>
      <c r="U12" s="26"/>
      <c r="V12" s="26"/>
      <c r="W12" s="27">
        <f>SUM(W5:W11)</f>
        <v>4906478</v>
      </c>
    </row>
    <row r="14" spans="1:23" s="9" customFormat="1" ht="16.5" x14ac:dyDescent="0.3">
      <c r="B14" s="10" t="s">
        <v>11</v>
      </c>
      <c r="C14" s="10"/>
      <c r="D14" s="11"/>
      <c r="E14" s="11"/>
      <c r="F14" s="11"/>
      <c r="G14" s="11"/>
      <c r="H14" s="11"/>
      <c r="I14" s="11"/>
      <c r="J14" s="11"/>
      <c r="K14" s="11"/>
      <c r="L14" s="11"/>
      <c r="M14" s="11"/>
      <c r="N14" s="11"/>
      <c r="O14" s="11"/>
      <c r="P14" s="11"/>
      <c r="Q14" s="11"/>
      <c r="R14" s="11"/>
      <c r="S14" s="11"/>
      <c r="T14" s="11"/>
      <c r="U14" s="11"/>
    </row>
    <row r="15" spans="1:23" s="9" customFormat="1" ht="31.5" customHeight="1" x14ac:dyDescent="0.3">
      <c r="B15" s="32" t="s">
        <v>42</v>
      </c>
      <c r="C15" s="32"/>
      <c r="D15" s="32"/>
      <c r="E15" s="32"/>
      <c r="F15" s="32"/>
      <c r="G15" s="19"/>
      <c r="H15" s="19"/>
      <c r="I15" s="19"/>
      <c r="J15" s="19"/>
      <c r="K15" s="19"/>
      <c r="L15" s="19"/>
      <c r="M15" s="19"/>
      <c r="N15" s="19"/>
      <c r="O15" s="19"/>
      <c r="P15" s="19"/>
      <c r="Q15" s="19"/>
      <c r="R15" s="19"/>
      <c r="S15" s="19"/>
      <c r="T15" s="19"/>
      <c r="U15" s="19"/>
    </row>
    <row r="16" spans="1:23" s="9" customFormat="1" ht="22.5" customHeight="1" x14ac:dyDescent="0.3">
      <c r="B16" s="32" t="s">
        <v>38</v>
      </c>
      <c r="C16" s="32"/>
      <c r="D16" s="32"/>
      <c r="E16" s="32"/>
      <c r="F16" s="32"/>
      <c r="G16" s="19"/>
      <c r="H16" s="19"/>
      <c r="I16" s="19"/>
      <c r="J16" s="19"/>
      <c r="K16" s="19"/>
      <c r="L16" s="19"/>
      <c r="M16" s="19"/>
      <c r="N16" s="19"/>
      <c r="O16" s="19"/>
      <c r="P16" s="19"/>
      <c r="Q16" s="19"/>
      <c r="R16" s="19"/>
      <c r="S16" s="19"/>
      <c r="T16" s="19"/>
      <c r="U16" s="19"/>
    </row>
    <row r="17" spans="1:21" s="9" customFormat="1" ht="44.25" customHeight="1" x14ac:dyDescent="0.3">
      <c r="B17" s="32" t="s">
        <v>25</v>
      </c>
      <c r="C17" s="32"/>
      <c r="D17" s="32"/>
      <c r="E17" s="32"/>
      <c r="F17" s="32"/>
      <c r="G17" s="19"/>
      <c r="H17" s="19"/>
      <c r="I17" s="19"/>
      <c r="J17" s="19"/>
      <c r="K17" s="19"/>
      <c r="L17" s="19"/>
      <c r="M17" s="19"/>
      <c r="N17" s="19"/>
      <c r="O17" s="19"/>
      <c r="P17" s="19"/>
      <c r="Q17" s="19"/>
      <c r="R17" s="19"/>
      <c r="S17" s="19"/>
      <c r="T17" s="19"/>
      <c r="U17" s="19"/>
    </row>
    <row r="18" spans="1:21" s="9" customFormat="1" ht="19.5" customHeight="1" x14ac:dyDescent="0.3">
      <c r="A18" s="11"/>
      <c r="B18" s="11"/>
      <c r="C18" s="11"/>
      <c r="D18" s="11"/>
      <c r="E18" s="11"/>
      <c r="F18" s="11"/>
      <c r="G18" s="11"/>
      <c r="H18" s="11"/>
      <c r="I18" s="11"/>
      <c r="J18" s="11"/>
      <c r="K18" s="11"/>
      <c r="L18" s="11"/>
      <c r="M18" s="11"/>
      <c r="N18" s="11"/>
      <c r="O18" s="11"/>
      <c r="P18" s="11"/>
      <c r="Q18" s="11"/>
      <c r="R18" s="11"/>
      <c r="S18" s="11"/>
      <c r="T18" s="11"/>
      <c r="U18" s="11"/>
    </row>
    <row r="19" spans="1:21" s="9" customFormat="1" ht="16.5" x14ac:dyDescent="0.3">
      <c r="A19" s="11"/>
      <c r="B19" s="11"/>
      <c r="C19" s="11"/>
      <c r="D19" s="11"/>
      <c r="E19" s="11"/>
      <c r="F19" s="11"/>
      <c r="G19" s="11"/>
      <c r="H19" s="11"/>
      <c r="I19" s="11"/>
      <c r="J19" s="11"/>
      <c r="K19" s="11"/>
      <c r="L19" s="11"/>
      <c r="M19" s="11"/>
      <c r="N19" s="11"/>
      <c r="O19" s="11"/>
      <c r="P19" s="11"/>
      <c r="Q19" s="11"/>
      <c r="R19" s="11"/>
      <c r="S19" s="11"/>
      <c r="T19" s="11"/>
      <c r="U19" s="11"/>
    </row>
    <row r="20" spans="1:21" s="9" customFormat="1" ht="16.5" x14ac:dyDescent="0.3">
      <c r="A20" s="11"/>
      <c r="B20" s="11"/>
      <c r="C20" s="11"/>
      <c r="D20" s="11"/>
      <c r="E20" s="11"/>
      <c r="F20" s="11"/>
      <c r="G20" s="12"/>
      <c r="H20" s="12"/>
      <c r="I20" s="12"/>
      <c r="J20" s="12"/>
      <c r="K20" s="12"/>
      <c r="L20" s="12"/>
      <c r="M20" s="12"/>
      <c r="N20" s="12"/>
      <c r="O20" s="12"/>
      <c r="P20" s="12"/>
      <c r="Q20" s="12"/>
      <c r="R20" s="12"/>
      <c r="S20" s="12"/>
      <c r="T20" s="12"/>
      <c r="U20" s="12"/>
    </row>
    <row r="21" spans="1:21" s="9" customFormat="1" ht="16.5" x14ac:dyDescent="0.3">
      <c r="B21" s="8"/>
      <c r="C21" s="8"/>
      <c r="D21" s="8"/>
      <c r="E21" s="8"/>
      <c r="F21" s="12"/>
      <c r="G21" s="12"/>
      <c r="H21" s="12"/>
      <c r="I21" s="12"/>
      <c r="J21" s="12"/>
      <c r="K21" s="12"/>
      <c r="L21" s="12"/>
      <c r="M21" s="12"/>
      <c r="N21" s="12"/>
      <c r="O21" s="12"/>
      <c r="P21" s="12"/>
      <c r="Q21" s="12"/>
      <c r="R21" s="12"/>
      <c r="S21" s="12"/>
      <c r="T21" s="12"/>
      <c r="U21" s="12"/>
    </row>
    <row r="22" spans="1:21" s="9" customFormat="1" ht="16.5" x14ac:dyDescent="0.3">
      <c r="B22" s="8"/>
      <c r="C22" s="8"/>
      <c r="D22" s="8"/>
      <c r="E22" s="8"/>
      <c r="F22" s="12"/>
      <c r="G22" s="12"/>
      <c r="H22" s="12"/>
      <c r="I22" s="12"/>
      <c r="J22" s="12"/>
      <c r="K22" s="12"/>
      <c r="L22" s="12"/>
      <c r="M22" s="12"/>
      <c r="N22" s="12"/>
      <c r="O22" s="12"/>
      <c r="P22" s="12"/>
      <c r="Q22" s="12"/>
      <c r="R22" s="12"/>
      <c r="S22" s="12"/>
      <c r="T22" s="12"/>
      <c r="U22" s="12"/>
    </row>
    <row r="23" spans="1:21" s="9" customFormat="1" ht="16.5" x14ac:dyDescent="0.3">
      <c r="B23" s="8"/>
      <c r="C23" s="8"/>
      <c r="D23" s="8"/>
      <c r="E23" s="8"/>
      <c r="F23" s="12"/>
      <c r="G23" s="12"/>
      <c r="H23" s="12"/>
      <c r="I23" s="12"/>
      <c r="J23" s="12"/>
      <c r="K23" s="12"/>
      <c r="L23" s="12"/>
      <c r="M23" s="12"/>
      <c r="N23" s="12"/>
      <c r="O23" s="12"/>
      <c r="P23" s="12"/>
      <c r="Q23" s="12"/>
      <c r="R23" s="12"/>
      <c r="S23" s="12"/>
      <c r="T23" s="12"/>
      <c r="U23" s="12"/>
    </row>
    <row r="24" spans="1:21" s="9" customFormat="1" ht="16.5" x14ac:dyDescent="0.3">
      <c r="B24" s="8"/>
      <c r="C24" s="8"/>
      <c r="D24" s="8"/>
      <c r="E24" s="8"/>
      <c r="F24" s="12"/>
      <c r="G24" s="12"/>
      <c r="H24" s="12"/>
      <c r="I24" s="12"/>
      <c r="J24" s="12"/>
      <c r="K24" s="12"/>
      <c r="L24" s="12"/>
      <c r="M24" s="12"/>
      <c r="N24" s="12"/>
      <c r="O24" s="12"/>
      <c r="P24" s="12"/>
      <c r="Q24" s="12"/>
      <c r="R24" s="12"/>
      <c r="S24" s="12"/>
      <c r="T24" s="12"/>
      <c r="U24" s="12"/>
    </row>
    <row r="25" spans="1:21" s="9" customFormat="1" ht="16.5" x14ac:dyDescent="0.3">
      <c r="B25" s="13"/>
      <c r="C25" s="13"/>
      <c r="D25" s="8"/>
      <c r="E25" s="8"/>
      <c r="F25" s="12"/>
      <c r="G25" s="12"/>
      <c r="H25" s="12"/>
      <c r="I25" s="12"/>
      <c r="J25" s="12"/>
      <c r="K25" s="12"/>
      <c r="L25" s="12"/>
      <c r="M25" s="12"/>
      <c r="N25" s="12"/>
      <c r="O25" s="12"/>
      <c r="P25" s="12"/>
      <c r="Q25" s="12"/>
      <c r="R25" s="12"/>
      <c r="S25" s="12"/>
      <c r="T25" s="12"/>
      <c r="U25" s="12"/>
    </row>
    <row r="26" spans="1:21" s="9" customFormat="1" ht="16.5" x14ac:dyDescent="0.3">
      <c r="B26" s="13"/>
      <c r="C26" s="13"/>
      <c r="D26" s="8"/>
      <c r="E26" s="8"/>
      <c r="F26" s="12"/>
      <c r="G26" s="12"/>
      <c r="H26" s="12"/>
      <c r="I26" s="12"/>
      <c r="J26" s="12"/>
      <c r="K26" s="12"/>
      <c r="L26" s="12"/>
      <c r="M26" s="12"/>
      <c r="N26" s="12"/>
      <c r="O26" s="12"/>
      <c r="P26" s="12"/>
      <c r="Q26" s="12"/>
      <c r="R26" s="12"/>
      <c r="S26" s="12"/>
      <c r="T26" s="12"/>
      <c r="U26" s="12"/>
    </row>
    <row r="27" spans="1:21" s="9" customFormat="1" ht="16.5" x14ac:dyDescent="0.3">
      <c r="B27" s="14"/>
      <c r="C27" s="14"/>
      <c r="D27" s="14"/>
      <c r="E27" s="14"/>
      <c r="F27" s="14"/>
      <c r="G27" s="15"/>
      <c r="H27" s="14"/>
      <c r="I27" s="15"/>
      <c r="J27" s="15"/>
      <c r="K27" s="15"/>
      <c r="L27" s="15"/>
      <c r="M27" s="15"/>
      <c r="N27" s="15"/>
      <c r="O27" s="15"/>
      <c r="P27" s="15"/>
      <c r="Q27" s="15"/>
      <c r="R27" s="15"/>
      <c r="S27" s="15"/>
    </row>
  </sheetData>
  <mergeCells count="8">
    <mergeCell ref="B15:F15"/>
    <mergeCell ref="B16:F16"/>
    <mergeCell ref="B17:F17"/>
    <mergeCell ref="A1:W1"/>
    <mergeCell ref="A2:B2"/>
    <mergeCell ref="C2:W2"/>
    <mergeCell ref="A3:D3"/>
    <mergeCell ref="T3:W3"/>
  </mergeCells>
  <pageMargins left="0.23622047244094491" right="0.23622047244094491" top="0.74803149606299213" bottom="0.74803149606299213" header="0.31496062992125984" footer="0.31496062992125984"/>
  <pageSetup paperSize="14"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26"/>
  <sheetViews>
    <sheetView zoomScale="110" zoomScaleNormal="110" workbookViewId="0">
      <selection sqref="A1:K1"/>
    </sheetView>
  </sheetViews>
  <sheetFormatPr baseColWidth="10" defaultRowHeight="12.75" x14ac:dyDescent="0.2"/>
  <cols>
    <col min="1" max="1" width="5.7109375" style="1" customWidth="1"/>
    <col min="2" max="2" width="41.5703125" style="1" customWidth="1"/>
    <col min="3" max="3" width="14.140625" style="1" customWidth="1"/>
    <col min="4" max="4" width="13.7109375" style="1" customWidth="1"/>
    <col min="5" max="5" width="3.140625" style="1" customWidth="1"/>
    <col min="6" max="6" width="17.85546875" style="1" customWidth="1"/>
    <col min="7" max="7" width="3.140625" style="1" customWidth="1"/>
    <col min="8" max="8" width="12.28515625" style="1" customWidth="1"/>
    <col min="9" max="9" width="11.42578125" style="1"/>
    <col min="10" max="10" width="12.42578125" style="1" customWidth="1"/>
    <col min="11" max="11" width="13.42578125" style="1" customWidth="1"/>
    <col min="12" max="16384" width="11.42578125" style="1"/>
  </cols>
  <sheetData>
    <row r="1" spans="1:11" ht="23.25" customHeight="1" x14ac:dyDescent="0.2">
      <c r="A1" s="33" t="s">
        <v>28</v>
      </c>
      <c r="B1" s="33"/>
      <c r="C1" s="33"/>
      <c r="D1" s="33"/>
      <c r="E1" s="33"/>
      <c r="F1" s="33"/>
      <c r="G1" s="33"/>
      <c r="H1" s="33"/>
      <c r="I1" s="33"/>
      <c r="J1" s="33"/>
      <c r="K1" s="33"/>
    </row>
    <row r="2" spans="1:11" ht="51.75" customHeight="1" x14ac:dyDescent="0.2">
      <c r="A2" s="34"/>
      <c r="B2" s="34"/>
      <c r="C2" s="35" t="s">
        <v>27</v>
      </c>
      <c r="D2" s="35"/>
      <c r="E2" s="35"/>
      <c r="F2" s="35"/>
      <c r="G2" s="35"/>
      <c r="H2" s="35"/>
      <c r="I2" s="35"/>
      <c r="J2" s="35"/>
      <c r="K2" s="35"/>
    </row>
    <row r="3" spans="1:11" ht="29.25" customHeight="1" x14ac:dyDescent="0.25">
      <c r="A3" s="36" t="s">
        <v>9</v>
      </c>
      <c r="B3" s="37"/>
      <c r="C3" s="37"/>
      <c r="D3" s="38"/>
      <c r="E3" s="7"/>
      <c r="F3" s="16" t="s">
        <v>12</v>
      </c>
      <c r="G3" s="8"/>
      <c r="H3" s="39" t="s">
        <v>29</v>
      </c>
      <c r="I3" s="39"/>
      <c r="J3" s="39"/>
      <c r="K3" s="39"/>
    </row>
    <row r="4" spans="1:11" s="3" customFormat="1" ht="39.75" customHeight="1" x14ac:dyDescent="0.25">
      <c r="A4" s="17" t="s">
        <v>0</v>
      </c>
      <c r="B4" s="17" t="s">
        <v>5</v>
      </c>
      <c r="C4" s="17" t="s">
        <v>6</v>
      </c>
      <c r="D4" s="17" t="s">
        <v>23</v>
      </c>
      <c r="F4" s="16" t="s">
        <v>4</v>
      </c>
      <c r="G4" s="8"/>
      <c r="H4" s="17" t="s">
        <v>4</v>
      </c>
      <c r="I4" s="17" t="s">
        <v>1</v>
      </c>
      <c r="J4" s="17" t="s">
        <v>2</v>
      </c>
      <c r="K4" s="17" t="s">
        <v>7</v>
      </c>
    </row>
    <row r="5" spans="1:11" ht="33" x14ac:dyDescent="0.2">
      <c r="A5" s="28">
        <f>'ANEXO 1 - COTIZACIONES'!A5</f>
        <v>1</v>
      </c>
      <c r="B5" s="30" t="str">
        <f>'ANEXO 1 - COTIZACIONES'!B5</f>
        <v>Ficha Técnica N°1 Aviso Externo de Fachada con Caja de Luz</v>
      </c>
      <c r="C5" s="29" t="str">
        <f>'ANEXO 1 - COTIZACIONES'!C5</f>
        <v>UND</v>
      </c>
      <c r="D5" s="29">
        <f>'ANEXO 1 - COTIZACIONES'!D5</f>
        <v>1</v>
      </c>
      <c r="F5" s="24">
        <f>'ANEXO 1 - COTIZACIONES'!T5</f>
        <v>2162500</v>
      </c>
      <c r="H5" s="24">
        <f t="shared" ref="H5:H11" si="0">+F5</f>
        <v>2162500</v>
      </c>
      <c r="I5" s="24">
        <f>ROUND(H5*19%,0)</f>
        <v>410875</v>
      </c>
      <c r="J5" s="24">
        <f t="shared" ref="J5:J11" si="1">+I5+H5</f>
        <v>2573375</v>
      </c>
      <c r="K5" s="24">
        <f t="shared" ref="K5:K11" si="2">+J5*D5</f>
        <v>2573375</v>
      </c>
    </row>
    <row r="6" spans="1:11" ht="33" x14ac:dyDescent="0.2">
      <c r="A6" s="28">
        <f>'ANEXO 1 - COTIZACIONES'!A6</f>
        <v>2</v>
      </c>
      <c r="B6" s="30" t="str">
        <f>'ANEXO 1 - COTIZACIONES'!B6</f>
        <v>Ficha Técnica N°2 Aviso Externo de Fachada Patio Único sin Caja de Luz</v>
      </c>
      <c r="C6" s="29" t="str">
        <f>'ANEXO 1 - COTIZACIONES'!C6</f>
        <v>UND</v>
      </c>
      <c r="D6" s="29">
        <f>'ANEXO 1 - COTIZACIONES'!D6</f>
        <v>1</v>
      </c>
      <c r="F6" s="24">
        <f>'ANEXO 1 - COTIZACIONES'!T6</f>
        <v>1572500</v>
      </c>
      <c r="H6" s="24">
        <f t="shared" si="0"/>
        <v>1572500</v>
      </c>
      <c r="I6" s="24">
        <f t="shared" ref="I6:I11" si="3">ROUND(H6*19%,0)</f>
        <v>298775</v>
      </c>
      <c r="J6" s="24">
        <f t="shared" si="1"/>
        <v>1871275</v>
      </c>
      <c r="K6" s="24">
        <f t="shared" si="2"/>
        <v>1871275</v>
      </c>
    </row>
    <row r="7" spans="1:11" ht="33" x14ac:dyDescent="0.2">
      <c r="A7" s="28">
        <f>'ANEXO 1 - COTIZACIONES'!A7</f>
        <v>3</v>
      </c>
      <c r="B7" s="30" t="str">
        <f>'ANEXO 1 - COTIZACIONES'!B7</f>
        <v>Ficha Técnica N°3 Señalización Interna de Oficina 24x34 cm</v>
      </c>
      <c r="C7" s="29" t="str">
        <f>'ANEXO 1 - COTIZACIONES'!C7</f>
        <v>UND</v>
      </c>
      <c r="D7" s="29">
        <f>'ANEXO 1 - COTIZACIONES'!D7</f>
        <v>1</v>
      </c>
      <c r="F7" s="24">
        <f>'ANEXO 1 - COTIZACIONES'!T7</f>
        <v>83775</v>
      </c>
      <c r="H7" s="24">
        <f t="shared" si="0"/>
        <v>83775</v>
      </c>
      <c r="I7" s="24">
        <f t="shared" si="3"/>
        <v>15917</v>
      </c>
      <c r="J7" s="24">
        <f t="shared" si="1"/>
        <v>99692</v>
      </c>
      <c r="K7" s="24">
        <f t="shared" si="2"/>
        <v>99692</v>
      </c>
    </row>
    <row r="8" spans="1:11" ht="33" x14ac:dyDescent="0.2">
      <c r="A8" s="28">
        <f>'ANEXO 1 - COTIZACIONES'!A8</f>
        <v>4</v>
      </c>
      <c r="B8" s="30" t="str">
        <f>'ANEXO 1 - COTIZACIONES'!B8</f>
        <v>Ficha Técnica N°4 Señalización Interna Áreas Comunes 20x50 cm</v>
      </c>
      <c r="C8" s="29" t="str">
        <f>'ANEXO 1 - COTIZACIONES'!C8</f>
        <v>UND</v>
      </c>
      <c r="D8" s="29">
        <f>'ANEXO 1 - COTIZACIONES'!D8</f>
        <v>1</v>
      </c>
      <c r="F8" s="24">
        <f>'ANEXO 1 - COTIZACIONES'!T8</f>
        <v>102138</v>
      </c>
      <c r="H8" s="24">
        <f t="shared" si="0"/>
        <v>102138</v>
      </c>
      <c r="I8" s="24">
        <f t="shared" si="3"/>
        <v>19406</v>
      </c>
      <c r="J8" s="24">
        <f t="shared" si="1"/>
        <v>121544</v>
      </c>
      <c r="K8" s="24">
        <f t="shared" si="2"/>
        <v>121544</v>
      </c>
    </row>
    <row r="9" spans="1:11" ht="33" x14ac:dyDescent="0.2">
      <c r="A9" s="28">
        <f>'ANEXO 1 - COTIZACIONES'!A9</f>
        <v>5</v>
      </c>
      <c r="B9" s="30" t="str">
        <f>'ANEXO 1 - COTIZACIONES'!B9</f>
        <v>Ficha Técnica N°5 Señalización Interna Áreas Comunes 15x35 cm</v>
      </c>
      <c r="C9" s="29" t="str">
        <f>'ANEXO 1 - COTIZACIONES'!C9</f>
        <v>UND</v>
      </c>
      <c r="D9" s="29">
        <f>'ANEXO 1 - COTIZACIONES'!D9</f>
        <v>1</v>
      </c>
      <c r="F9" s="24">
        <f>'ANEXO 1 - COTIZACIONES'!T9</f>
        <v>66960</v>
      </c>
      <c r="H9" s="24">
        <f t="shared" si="0"/>
        <v>66960</v>
      </c>
      <c r="I9" s="24">
        <f t="shared" si="3"/>
        <v>12722</v>
      </c>
      <c r="J9" s="24">
        <f t="shared" si="1"/>
        <v>79682</v>
      </c>
      <c r="K9" s="24">
        <f t="shared" si="2"/>
        <v>79682</v>
      </c>
    </row>
    <row r="10" spans="1:11" ht="33" x14ac:dyDescent="0.2">
      <c r="A10" s="28">
        <f>'ANEXO 1 - COTIZACIONES'!A10</f>
        <v>6</v>
      </c>
      <c r="B10" s="30" t="str">
        <f>'ANEXO 1 - COTIZACIONES'!B10</f>
        <v>Ficha Técnica N°6 Señalización Interna de Oficina 27,5x8cm</v>
      </c>
      <c r="C10" s="29" t="str">
        <f>'ANEXO 1 - COTIZACIONES'!C10</f>
        <v>UND</v>
      </c>
      <c r="D10" s="29">
        <f>'ANEXO 1 - COTIZACIONES'!D10</f>
        <v>1</v>
      </c>
      <c r="F10" s="24">
        <f>'ANEXO 1 - COTIZACIONES'!T10</f>
        <v>40282</v>
      </c>
      <c r="H10" s="24">
        <f t="shared" si="0"/>
        <v>40282</v>
      </c>
      <c r="I10" s="24">
        <f t="shared" si="3"/>
        <v>7654</v>
      </c>
      <c r="J10" s="24">
        <f t="shared" si="1"/>
        <v>47936</v>
      </c>
      <c r="K10" s="24">
        <f t="shared" si="2"/>
        <v>47936</v>
      </c>
    </row>
    <row r="11" spans="1:11" ht="33" x14ac:dyDescent="0.2">
      <c r="A11" s="28">
        <f>'ANEXO 1 - COTIZACIONES'!A11</f>
        <v>7</v>
      </c>
      <c r="B11" s="30" t="str">
        <f>'ANEXO 1 - COTIZACIONES'!B11</f>
        <v xml:space="preserve">Ficha Técnica N°7 Señalización Normativa Interna </v>
      </c>
      <c r="C11" s="29" t="str">
        <f>'ANEXO 1 - COTIZACIONES'!C11</f>
        <v>UND</v>
      </c>
      <c r="D11" s="29">
        <f>'ANEXO 1 - COTIZACIONES'!D11</f>
        <v>1</v>
      </c>
      <c r="F11" s="24">
        <f>'ANEXO 1 - COTIZACIONES'!T11</f>
        <v>94936</v>
      </c>
      <c r="H11" s="24">
        <f t="shared" si="0"/>
        <v>94936</v>
      </c>
      <c r="I11" s="24">
        <f t="shared" si="3"/>
        <v>18038</v>
      </c>
      <c r="J11" s="24">
        <f t="shared" si="1"/>
        <v>112974</v>
      </c>
      <c r="K11" s="24">
        <f t="shared" si="2"/>
        <v>112974</v>
      </c>
    </row>
    <row r="12" spans="1:11" ht="25.5" customHeight="1" x14ac:dyDescent="0.2">
      <c r="A12" s="6" t="s">
        <v>3</v>
      </c>
      <c r="B12" s="4"/>
      <c r="C12" s="4"/>
      <c r="D12" s="5"/>
      <c r="H12" s="25"/>
      <c r="I12" s="26"/>
      <c r="J12" s="26"/>
      <c r="K12" s="27">
        <f>SUM(K5:K11)</f>
        <v>4906478</v>
      </c>
    </row>
    <row r="14" spans="1:11" s="9" customFormat="1" ht="16.5" x14ac:dyDescent="0.3">
      <c r="B14" s="10" t="s">
        <v>11</v>
      </c>
      <c r="C14" s="10"/>
      <c r="D14" s="11"/>
      <c r="E14" s="11"/>
      <c r="F14" s="11"/>
      <c r="G14" s="11"/>
      <c r="H14" s="11"/>
      <c r="I14" s="11"/>
    </row>
    <row r="15" spans="1:11" s="9" customFormat="1" ht="18.75" customHeight="1" x14ac:dyDescent="0.3">
      <c r="B15" s="32" t="s">
        <v>24</v>
      </c>
      <c r="C15" s="32"/>
      <c r="D15" s="32"/>
      <c r="E15" s="32"/>
      <c r="F15" s="32"/>
      <c r="G15" s="19"/>
      <c r="H15" s="19"/>
      <c r="I15" s="19"/>
    </row>
    <row r="16" spans="1:11" s="9" customFormat="1" ht="48" customHeight="1" x14ac:dyDescent="0.3">
      <c r="B16" s="32" t="s">
        <v>26</v>
      </c>
      <c r="C16" s="32"/>
      <c r="D16" s="32"/>
      <c r="E16" s="32"/>
      <c r="F16" s="32"/>
      <c r="G16" s="19"/>
      <c r="H16" s="19"/>
      <c r="I16" s="19"/>
    </row>
    <row r="17" spans="2:9" s="9" customFormat="1" ht="19.5" customHeight="1" x14ac:dyDescent="0.3">
      <c r="B17" s="12"/>
      <c r="C17" s="12"/>
      <c r="D17" s="12"/>
      <c r="E17" s="12"/>
      <c r="F17" s="12"/>
      <c r="G17" s="11"/>
      <c r="H17" s="11"/>
      <c r="I17" s="11"/>
    </row>
    <row r="18" spans="2:9" s="9" customFormat="1" ht="16.5" x14ac:dyDescent="0.3">
      <c r="B18" s="12"/>
      <c r="C18" s="12"/>
      <c r="D18" s="12"/>
      <c r="E18" s="12"/>
      <c r="F18" s="12"/>
      <c r="G18" s="11"/>
      <c r="H18" s="11"/>
      <c r="I18" s="11"/>
    </row>
    <row r="19" spans="2:9" s="9" customFormat="1" ht="16.5" x14ac:dyDescent="0.3">
      <c r="B19" s="12"/>
      <c r="C19" s="12"/>
      <c r="D19" s="12"/>
      <c r="E19" s="12"/>
      <c r="F19" s="12"/>
      <c r="G19" s="12"/>
      <c r="H19" s="12"/>
      <c r="I19" s="12"/>
    </row>
    <row r="20" spans="2:9" s="9" customFormat="1" ht="16.5" x14ac:dyDescent="0.3">
      <c r="B20" s="8"/>
      <c r="C20" s="8"/>
      <c r="D20" s="8"/>
      <c r="E20" s="8"/>
      <c r="F20" s="12"/>
      <c r="G20" s="12"/>
      <c r="H20" s="12"/>
      <c r="I20" s="12"/>
    </row>
    <row r="21" spans="2:9" s="9" customFormat="1" ht="16.5" x14ac:dyDescent="0.3">
      <c r="B21" s="8"/>
      <c r="C21" s="8"/>
      <c r="D21" s="8"/>
      <c r="E21" s="8"/>
      <c r="F21" s="12"/>
      <c r="G21" s="12"/>
      <c r="H21" s="12"/>
      <c r="I21" s="12"/>
    </row>
    <row r="22" spans="2:9" s="9" customFormat="1" ht="16.5" x14ac:dyDescent="0.3">
      <c r="B22" s="8"/>
      <c r="C22" s="8"/>
      <c r="D22" s="8"/>
      <c r="E22" s="8"/>
      <c r="F22" s="12"/>
      <c r="G22" s="12"/>
      <c r="H22" s="12"/>
      <c r="I22" s="12"/>
    </row>
    <row r="23" spans="2:9" s="9" customFormat="1" ht="16.5" x14ac:dyDescent="0.3">
      <c r="B23" s="8"/>
      <c r="C23" s="8"/>
      <c r="D23" s="8"/>
      <c r="E23" s="8"/>
      <c r="F23" s="12"/>
      <c r="G23" s="12"/>
      <c r="H23" s="12"/>
      <c r="I23" s="12"/>
    </row>
    <row r="24" spans="2:9" s="9" customFormat="1" ht="16.5" x14ac:dyDescent="0.3">
      <c r="B24" s="13"/>
      <c r="C24" s="13"/>
      <c r="D24" s="8"/>
      <c r="E24" s="8"/>
      <c r="F24" s="12"/>
      <c r="G24" s="12"/>
      <c r="H24" s="12"/>
      <c r="I24" s="12"/>
    </row>
    <row r="25" spans="2:9" s="9" customFormat="1" ht="16.5" x14ac:dyDescent="0.3">
      <c r="B25" s="13"/>
      <c r="C25" s="13"/>
      <c r="D25" s="8"/>
      <c r="E25" s="8"/>
      <c r="F25" s="12"/>
      <c r="G25" s="12"/>
      <c r="H25" s="12"/>
      <c r="I25" s="12"/>
    </row>
    <row r="26" spans="2:9" s="9" customFormat="1" ht="16.5" x14ac:dyDescent="0.3">
      <c r="B26" s="14"/>
      <c r="C26" s="14"/>
      <c r="D26" s="14"/>
      <c r="E26" s="14"/>
      <c r="F26" s="14"/>
      <c r="G26" s="15"/>
    </row>
  </sheetData>
  <mergeCells count="7">
    <mergeCell ref="B15:F15"/>
    <mergeCell ref="B16:F16"/>
    <mergeCell ref="A1:K1"/>
    <mergeCell ref="A2:B2"/>
    <mergeCell ref="C2:K2"/>
    <mergeCell ref="A3:D3"/>
    <mergeCell ref="H3:K3"/>
  </mergeCells>
  <pageMargins left="0.25" right="0.25" top="0.75" bottom="0.75" header="0.3" footer="0.3"/>
  <pageSetup paperSize="14"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6"/>
  <sheetViews>
    <sheetView zoomScale="110" zoomScaleNormal="110" workbookViewId="0">
      <selection sqref="A1:I1"/>
    </sheetView>
  </sheetViews>
  <sheetFormatPr baseColWidth="10" defaultRowHeight="12.75" x14ac:dyDescent="0.2"/>
  <cols>
    <col min="1" max="1" width="5.7109375" style="1" customWidth="1"/>
    <col min="2" max="2" width="41.28515625" style="1" customWidth="1"/>
    <col min="3" max="3" width="14.140625" style="1" customWidth="1"/>
    <col min="4" max="4" width="13.7109375" style="1" customWidth="1"/>
    <col min="5" max="5" width="3.140625" style="1" customWidth="1"/>
    <col min="6" max="9" width="14" style="1" customWidth="1"/>
    <col min="10" max="16384" width="11.42578125" style="1"/>
  </cols>
  <sheetData>
    <row r="1" spans="1:10" ht="23.25" customHeight="1" x14ac:dyDescent="0.2">
      <c r="A1" s="33" t="s">
        <v>21</v>
      </c>
      <c r="B1" s="33"/>
      <c r="C1" s="33"/>
      <c r="D1" s="33"/>
      <c r="E1" s="33"/>
      <c r="F1" s="33"/>
      <c r="G1" s="33"/>
      <c r="H1" s="33"/>
      <c r="I1" s="33"/>
    </row>
    <row r="2" spans="1:10" ht="53.25" customHeight="1" x14ac:dyDescent="0.2">
      <c r="A2" s="34"/>
      <c r="B2" s="34"/>
      <c r="C2" s="35" t="s">
        <v>27</v>
      </c>
      <c r="D2" s="35"/>
      <c r="E2" s="35"/>
      <c r="F2" s="35"/>
      <c r="G2" s="35"/>
      <c r="H2" s="35"/>
      <c r="I2" s="35"/>
    </row>
    <row r="3" spans="1:10" ht="29.25" customHeight="1" x14ac:dyDescent="0.2">
      <c r="A3" s="36" t="s">
        <v>9</v>
      </c>
      <c r="B3" s="37"/>
      <c r="C3" s="37"/>
      <c r="D3" s="38"/>
      <c r="E3" s="7"/>
      <c r="F3" s="39" t="s">
        <v>13</v>
      </c>
      <c r="G3" s="39"/>
      <c r="H3" s="39"/>
      <c r="I3" s="39"/>
    </row>
    <row r="4" spans="1:10" s="3" customFormat="1" ht="39.75" customHeight="1" x14ac:dyDescent="0.25">
      <c r="A4" s="17" t="s">
        <v>0</v>
      </c>
      <c r="B4" s="17" t="s">
        <v>5</v>
      </c>
      <c r="C4" s="17" t="s">
        <v>6</v>
      </c>
      <c r="D4" s="17" t="s">
        <v>23</v>
      </c>
      <c r="F4" s="17" t="s">
        <v>4</v>
      </c>
      <c r="G4" s="17" t="s">
        <v>1</v>
      </c>
      <c r="H4" s="17" t="s">
        <v>2</v>
      </c>
      <c r="I4" s="17" t="s">
        <v>7</v>
      </c>
    </row>
    <row r="5" spans="1:10" ht="33" x14ac:dyDescent="0.2">
      <c r="A5" s="28">
        <f>'ANEXO 1 - COTIZACIONES'!A5</f>
        <v>1</v>
      </c>
      <c r="B5" s="30" t="str">
        <f>'ANEXO 1 - COTIZACIONES'!B5</f>
        <v>Ficha Técnica N°1 Aviso Externo de Fachada con Caja de Luz</v>
      </c>
      <c r="C5" s="29" t="str">
        <f>'ANEXO 1 - COTIZACIONES'!C5</f>
        <v>UND</v>
      </c>
      <c r="D5" s="29">
        <f>'ANEXO 1 - COTIZACIONES'!D5</f>
        <v>1</v>
      </c>
      <c r="F5" s="24">
        <f>+'ANEXO 2 - PROY COSTOS'!H5</f>
        <v>2162500</v>
      </c>
      <c r="G5" s="24">
        <f>ROUND(F5*19%,0)</f>
        <v>410875</v>
      </c>
      <c r="H5" s="24">
        <f t="shared" ref="H5:H11" si="0">+G5+F5</f>
        <v>2573375</v>
      </c>
      <c r="I5" s="24">
        <f t="shared" ref="I5:I11" si="1">+H5*D5</f>
        <v>2573375</v>
      </c>
    </row>
    <row r="6" spans="1:10" ht="33" x14ac:dyDescent="0.2">
      <c r="A6" s="28">
        <f>'ANEXO 1 - COTIZACIONES'!A6</f>
        <v>2</v>
      </c>
      <c r="B6" s="30" t="str">
        <f>'ANEXO 1 - COTIZACIONES'!B6</f>
        <v>Ficha Técnica N°2 Aviso Externo de Fachada Patio Único sin Caja de Luz</v>
      </c>
      <c r="C6" s="29" t="str">
        <f>'ANEXO 1 - COTIZACIONES'!C6</f>
        <v>UND</v>
      </c>
      <c r="D6" s="29">
        <f>'ANEXO 1 - COTIZACIONES'!D6</f>
        <v>1</v>
      </c>
      <c r="F6" s="24">
        <f>+'ANEXO 2 - PROY COSTOS'!H6</f>
        <v>1572500</v>
      </c>
      <c r="G6" s="24">
        <f t="shared" ref="G6:G11" si="2">ROUND(F6*19%,0)</f>
        <v>298775</v>
      </c>
      <c r="H6" s="24">
        <f t="shared" si="0"/>
        <v>1871275</v>
      </c>
      <c r="I6" s="24">
        <f t="shared" si="1"/>
        <v>1871275</v>
      </c>
    </row>
    <row r="7" spans="1:10" ht="33" x14ac:dyDescent="0.2">
      <c r="A7" s="28">
        <f>'ANEXO 1 - COTIZACIONES'!A7</f>
        <v>3</v>
      </c>
      <c r="B7" s="30" t="str">
        <f>'ANEXO 1 - COTIZACIONES'!B7</f>
        <v>Ficha Técnica N°3 Señalización Interna de Oficina 24x34 cm</v>
      </c>
      <c r="C7" s="29" t="str">
        <f>'ANEXO 1 - COTIZACIONES'!C7</f>
        <v>UND</v>
      </c>
      <c r="D7" s="29">
        <v>1</v>
      </c>
      <c r="F7" s="24">
        <f>+'ANEXO 2 - PROY COSTOS'!H7</f>
        <v>83775</v>
      </c>
      <c r="G7" s="24">
        <f t="shared" si="2"/>
        <v>15917</v>
      </c>
      <c r="H7" s="24">
        <f t="shared" si="0"/>
        <v>99692</v>
      </c>
      <c r="I7" s="24">
        <f t="shared" si="1"/>
        <v>99692</v>
      </c>
    </row>
    <row r="8" spans="1:10" ht="33" x14ac:dyDescent="0.2">
      <c r="A8" s="28">
        <f>'ANEXO 1 - COTIZACIONES'!A8</f>
        <v>4</v>
      </c>
      <c r="B8" s="30" t="str">
        <f>'ANEXO 1 - COTIZACIONES'!B8</f>
        <v>Ficha Técnica N°4 Señalización Interna Áreas Comunes 20x50 cm</v>
      </c>
      <c r="C8" s="29" t="str">
        <f>'ANEXO 1 - COTIZACIONES'!C8</f>
        <v>UND</v>
      </c>
      <c r="D8" s="29">
        <v>1</v>
      </c>
      <c r="F8" s="24">
        <f>+'ANEXO 2 - PROY COSTOS'!H8</f>
        <v>102138</v>
      </c>
      <c r="G8" s="24">
        <f t="shared" si="2"/>
        <v>19406</v>
      </c>
      <c r="H8" s="24">
        <f t="shared" si="0"/>
        <v>121544</v>
      </c>
      <c r="I8" s="24">
        <f t="shared" si="1"/>
        <v>121544</v>
      </c>
    </row>
    <row r="9" spans="1:10" ht="33" x14ac:dyDescent="0.2">
      <c r="A9" s="28">
        <f>'ANEXO 1 - COTIZACIONES'!A9</f>
        <v>5</v>
      </c>
      <c r="B9" s="30" t="str">
        <f>'ANEXO 1 - COTIZACIONES'!B9</f>
        <v>Ficha Técnica N°5 Señalización Interna Áreas Comunes 15x35 cm</v>
      </c>
      <c r="C9" s="29" t="str">
        <f>'ANEXO 1 - COTIZACIONES'!C9</f>
        <v>UND</v>
      </c>
      <c r="D9" s="29">
        <v>1</v>
      </c>
      <c r="F9" s="24">
        <f>+'ANEXO 2 - PROY COSTOS'!H9</f>
        <v>66960</v>
      </c>
      <c r="G9" s="24">
        <f t="shared" si="2"/>
        <v>12722</v>
      </c>
      <c r="H9" s="24">
        <f t="shared" si="0"/>
        <v>79682</v>
      </c>
      <c r="I9" s="24">
        <f t="shared" si="1"/>
        <v>79682</v>
      </c>
    </row>
    <row r="10" spans="1:10" ht="33" x14ac:dyDescent="0.2">
      <c r="A10" s="28">
        <f>'ANEXO 1 - COTIZACIONES'!A10</f>
        <v>6</v>
      </c>
      <c r="B10" s="30" t="str">
        <f>'ANEXO 1 - COTIZACIONES'!B10</f>
        <v>Ficha Técnica N°6 Señalización Interna de Oficina 27,5x8cm</v>
      </c>
      <c r="C10" s="29" t="str">
        <f>'ANEXO 1 - COTIZACIONES'!C10</f>
        <v>UND</v>
      </c>
      <c r="D10" s="29">
        <v>1</v>
      </c>
      <c r="F10" s="24">
        <f>+'ANEXO 2 - PROY COSTOS'!H10</f>
        <v>40282</v>
      </c>
      <c r="G10" s="24">
        <f t="shared" si="2"/>
        <v>7654</v>
      </c>
      <c r="H10" s="24">
        <f t="shared" si="0"/>
        <v>47936</v>
      </c>
      <c r="I10" s="24">
        <f t="shared" si="1"/>
        <v>47936</v>
      </c>
    </row>
    <row r="11" spans="1:10" ht="33" x14ac:dyDescent="0.2">
      <c r="A11" s="28">
        <f>'ANEXO 1 - COTIZACIONES'!A11</f>
        <v>7</v>
      </c>
      <c r="B11" s="30" t="str">
        <f>'ANEXO 1 - COTIZACIONES'!B11</f>
        <v xml:space="preserve">Ficha Técnica N°7 Señalización Normativa Interna </v>
      </c>
      <c r="C11" s="29" t="str">
        <f>'ANEXO 1 - COTIZACIONES'!C11</f>
        <v>UND</v>
      </c>
      <c r="D11" s="29">
        <v>1</v>
      </c>
      <c r="F11" s="24">
        <f>+'ANEXO 2 - PROY COSTOS'!H11</f>
        <v>94936</v>
      </c>
      <c r="G11" s="24">
        <f t="shared" si="2"/>
        <v>18038</v>
      </c>
      <c r="H11" s="24">
        <f t="shared" si="0"/>
        <v>112974</v>
      </c>
      <c r="I11" s="24">
        <f t="shared" si="1"/>
        <v>112974</v>
      </c>
    </row>
    <row r="12" spans="1:10" ht="25.5" customHeight="1" x14ac:dyDescent="0.2">
      <c r="A12" s="6" t="s">
        <v>3</v>
      </c>
      <c r="B12" s="4"/>
      <c r="C12" s="4"/>
      <c r="D12" s="5"/>
      <c r="F12" s="25"/>
      <c r="G12" s="26"/>
      <c r="H12" s="26"/>
      <c r="I12" s="27">
        <f>SUM(I5:I11)</f>
        <v>4906478</v>
      </c>
    </row>
    <row r="14" spans="1:10" s="9" customFormat="1" ht="16.5" x14ac:dyDescent="0.3">
      <c r="B14" s="10" t="s">
        <v>11</v>
      </c>
      <c r="C14" s="10"/>
      <c r="D14" s="11"/>
      <c r="E14" s="11"/>
      <c r="F14" s="11"/>
      <c r="G14" s="11"/>
    </row>
    <row r="15" spans="1:10" s="9" customFormat="1" ht="18.75" customHeight="1" x14ac:dyDescent="0.3">
      <c r="B15" s="40" t="s">
        <v>24</v>
      </c>
      <c r="C15" s="40"/>
      <c r="D15" s="40"/>
      <c r="E15" s="40"/>
      <c r="F15" s="40"/>
      <c r="G15" s="19"/>
      <c r="H15" s="19"/>
      <c r="I15" s="19"/>
      <c r="J15" s="19"/>
    </row>
    <row r="16" spans="1:10" s="9" customFormat="1" ht="43.5" customHeight="1" x14ac:dyDescent="0.3">
      <c r="B16" s="40" t="s">
        <v>26</v>
      </c>
      <c r="C16" s="40"/>
      <c r="D16" s="40"/>
      <c r="E16" s="40"/>
      <c r="F16" s="40"/>
      <c r="G16" s="19"/>
    </row>
    <row r="17" spans="2:9" s="9" customFormat="1" ht="19.5" customHeight="1" x14ac:dyDescent="0.3">
      <c r="B17" s="11"/>
      <c r="C17" s="11"/>
      <c r="D17" s="11"/>
      <c r="E17" s="11"/>
      <c r="F17" s="11"/>
      <c r="G17" s="11"/>
    </row>
    <row r="18" spans="2:9" s="9" customFormat="1" ht="16.5" x14ac:dyDescent="0.3">
      <c r="B18" s="11"/>
      <c r="C18" s="11"/>
      <c r="D18" s="11"/>
      <c r="E18" s="11"/>
      <c r="F18" s="11"/>
      <c r="G18" s="11"/>
    </row>
    <row r="19" spans="2:9" s="9" customFormat="1" ht="16.5" x14ac:dyDescent="0.3">
      <c r="B19" s="11"/>
      <c r="C19" s="11"/>
      <c r="D19" s="11"/>
      <c r="E19" s="11"/>
      <c r="F19" s="11"/>
      <c r="G19" s="12"/>
    </row>
    <row r="20" spans="2:9" s="9" customFormat="1" ht="16.5" x14ac:dyDescent="0.3">
      <c r="B20" s="11"/>
      <c r="C20" s="11"/>
      <c r="D20" s="11"/>
      <c r="E20" s="11"/>
      <c r="F20" s="11"/>
      <c r="G20" s="12"/>
    </row>
    <row r="21" spans="2:9" s="9" customFormat="1" ht="16.5" x14ac:dyDescent="0.3">
      <c r="B21" s="8"/>
      <c r="C21" s="8"/>
      <c r="D21" s="8"/>
      <c r="E21" s="8"/>
      <c r="F21" s="12"/>
      <c r="G21" s="12"/>
      <c r="I21" s="9" t="s">
        <v>22</v>
      </c>
    </row>
    <row r="22" spans="2:9" s="9" customFormat="1" ht="16.5" x14ac:dyDescent="0.3">
      <c r="B22" s="8"/>
      <c r="C22" s="8"/>
      <c r="D22" s="8"/>
      <c r="E22" s="8"/>
      <c r="F22" s="12"/>
      <c r="G22" s="12"/>
    </row>
    <row r="23" spans="2:9" s="9" customFormat="1" ht="16.5" x14ac:dyDescent="0.3">
      <c r="B23" s="8"/>
      <c r="C23" s="8"/>
      <c r="D23" s="8"/>
      <c r="E23" s="8"/>
      <c r="F23" s="12"/>
      <c r="G23" s="12"/>
    </row>
    <row r="24" spans="2:9" s="9" customFormat="1" ht="16.5" x14ac:dyDescent="0.3">
      <c r="B24" s="13"/>
      <c r="C24" s="13"/>
      <c r="D24" s="8"/>
      <c r="E24" s="8"/>
      <c r="F24" s="12"/>
      <c r="G24" s="12"/>
    </row>
    <row r="25" spans="2:9" s="9" customFormat="1" ht="16.5" x14ac:dyDescent="0.3">
      <c r="B25" s="13"/>
      <c r="C25" s="13"/>
      <c r="D25" s="8"/>
      <c r="E25" s="8"/>
      <c r="F25" s="12"/>
      <c r="G25" s="12"/>
    </row>
    <row r="26" spans="2:9" s="9" customFormat="1" ht="16.5" x14ac:dyDescent="0.3">
      <c r="B26" s="14"/>
      <c r="C26" s="14"/>
      <c r="D26" s="14"/>
      <c r="E26" s="14"/>
    </row>
  </sheetData>
  <mergeCells count="7">
    <mergeCell ref="B15:F15"/>
    <mergeCell ref="B16:F16"/>
    <mergeCell ref="A1:I1"/>
    <mergeCell ref="A2:B2"/>
    <mergeCell ref="C2:I2"/>
    <mergeCell ref="A3:D3"/>
    <mergeCell ref="F3:I3"/>
  </mergeCells>
  <pageMargins left="0.25" right="0.25" top="0.75" bottom="0.75" header="0.3" footer="0.3"/>
  <pageSetup paperSize="14" fitToHeight="0" orientation="landscape"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COTIZACIONES</vt:lpstr>
      <vt:lpstr>ANEXO 2 - PROY COSTOS</vt:lpstr>
      <vt:lpstr>ANEXO 3 - EST SECTOR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Maria Fernanda Villamizar Acosta</cp:lastModifiedBy>
  <cp:lastPrinted>2026-04-06T19:46:34Z</cp:lastPrinted>
  <dcterms:created xsi:type="dcterms:W3CDTF">2024-04-10T19:57:00Z</dcterms:created>
  <dcterms:modified xsi:type="dcterms:W3CDTF">2026-04-06T19:46:35Z</dcterms:modified>
</cp:coreProperties>
</file>