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AA MARTHA\2. ATENEA\2026\CRIS JOVENES A LA E\3-2026-5931_1\"/>
    </mc:Choice>
  </mc:AlternateContent>
  <xr:revisionPtr revIDLastSave="0" documentId="8_{E44D6B38-356E-4E24-B463-08B965376018}" xr6:coauthVersionLast="47" xr6:coauthVersionMax="47" xr10:uidLastSave="{00000000-0000-0000-0000-000000000000}"/>
  <bookViews>
    <workbookView xWindow="-120" yWindow="-120" windowWidth="20730" windowHeight="11040" xr2:uid="{0B6B6952-3C1D-D244-94CF-0802374851F3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L8" i="1" l="1"/>
  <c r="G8" i="1"/>
  <c r="H8" i="1" s="1"/>
  <c r="I8" i="1" s="1"/>
  <c r="G7" i="1"/>
  <c r="G6" i="1"/>
  <c r="I5" i="1"/>
  <c r="H5" i="1"/>
  <c r="M5" i="1" s="1"/>
  <c r="M4" i="1"/>
  <c r="N4" i="1" s="1"/>
  <c r="R4" i="1" s="1"/>
  <c r="G3" i="1"/>
  <c r="H3" i="1" s="1"/>
  <c r="G2" i="1"/>
  <c r="H2" i="1" s="1"/>
  <c r="N5" i="1" l="1"/>
  <c r="J5" i="1"/>
  <c r="Q4" i="1"/>
  <c r="S4" i="1" s="1"/>
  <c r="M3" i="1"/>
  <c r="N3" i="1" s="1"/>
  <c r="M8" i="1"/>
  <c r="N8" i="1" s="1"/>
  <c r="H7" i="1"/>
  <c r="I7" i="1" s="1"/>
  <c r="M2" i="1"/>
  <c r="H6" i="1"/>
  <c r="M6" i="1" s="1"/>
  <c r="N6" i="1" s="1"/>
  <c r="N2" i="1" l="1"/>
  <c r="R6" i="1"/>
  <c r="Q6" i="1"/>
  <c r="S6" i="1" s="1"/>
  <c r="M7" i="1"/>
  <c r="N7" i="1" s="1"/>
  <c r="Q2" i="1"/>
  <c r="S2" i="1" s="1"/>
  <c r="R2" i="1"/>
  <c r="R8" i="1"/>
  <c r="Q8" i="1"/>
  <c r="S8" i="1" s="1"/>
  <c r="Q3" i="1"/>
  <c r="S3" i="1" s="1"/>
  <c r="R3" i="1"/>
  <c r="R5" i="1"/>
  <c r="Q5" i="1"/>
  <c r="S5" i="1" s="1"/>
  <c r="R7" i="1" l="1"/>
  <c r="Q7" i="1"/>
  <c r="S7" i="1" s="1"/>
  <c r="M11" i="1" l="1"/>
  <c r="M10" i="1"/>
</calcChain>
</file>

<file path=xl/sharedStrings.xml><?xml version="1.0" encoding="utf-8"?>
<sst xmlns="http://schemas.openxmlformats.org/spreadsheetml/2006/main" count="61" uniqueCount="35">
  <si>
    <t>IES</t>
  </si>
  <si>
    <t>Nombre del programa</t>
  </si>
  <si>
    <t xml:space="preserve">SEMESTRES </t>
  </si>
  <si>
    <t>SNIES</t>
  </si>
  <si>
    <t># ESTUDIANTES</t>
  </si>
  <si>
    <t>2026-1</t>
  </si>
  <si>
    <t>2026-2</t>
  </si>
  <si>
    <t>2027-1</t>
  </si>
  <si>
    <t>2027-2</t>
  </si>
  <si>
    <t xml:space="preserve">CREDITO </t>
  </si>
  <si>
    <t>TYT</t>
  </si>
  <si>
    <t>DERECHOS DE GRADO</t>
  </si>
  <si>
    <t>VALOR ESTUDIANTE</t>
  </si>
  <si>
    <t>VALOR TOTAL</t>
  </si>
  <si>
    <t>% ATENEA</t>
  </si>
  <si>
    <t>% IES</t>
  </si>
  <si>
    <t>VALOR ATENEA</t>
  </si>
  <si>
    <t>VALOR IES</t>
  </si>
  <si>
    <t>VALOR ESTUDIANTE ATENEA</t>
  </si>
  <si>
    <t>CEART</t>
  </si>
  <si>
    <t>TÉCNICO PROFESIONAL EN PROCESOS DE PUBLICIDAD DIGITAL</t>
  </si>
  <si>
    <t>TÉCNICO PROFESIONAL EN PROCESOS EMPRESARIALES</t>
  </si>
  <si>
    <t>FUCS</t>
  </si>
  <si>
    <t>TÉCNICO PROFESIONAL EN PROCESOS ADMINISTRATIVOS EN SALUD</t>
  </si>
  <si>
    <t>LIBERTADORES</t>
  </si>
  <si>
    <t>TÉCNICA PROFESIONAL EN SERVICIO AUTOMOTRIZ</t>
  </si>
  <si>
    <t>TEINCO</t>
  </si>
  <si>
    <t>TÉCNICA PROFESIONAL EN PROCESOS DE MERCADEO DIGITAL</t>
  </si>
  <si>
    <t>TÉCNICA PROFESIONAL EN PROGRAMACIÓN DE SISTEMAS DE INFORMACIÓN</t>
  </si>
  <si>
    <t>TÉCNICA PROFESIONAL EN PROCESOS ADMINISTRATIVOS</t>
  </si>
  <si>
    <t>MEDIANA</t>
  </si>
  <si>
    <t>MINIMO</t>
  </si>
  <si>
    <t>MAXIMO</t>
  </si>
  <si>
    <t xml:space="preserve">RESULTADO </t>
  </si>
  <si>
    <t xml:space="preserve">ESTA EN LA MEDIANA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</si>
</sst>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\-"/>
    <numFmt numFmtId="165" formatCode="_-&quot;$&quot;\ * #,##0_-;\-&quot;$&quot;\ * #,##0_-;_-&quot;$&quot;\ * &quot;-&quot;??_-;_-@"/>
    <numFmt numFmtId="166" formatCode="_(&quot;$&quot;* #,##0_);_(&quot;$&quot;* \(#,##0\);_(&quot;$&quot;* &quot;-&quot;_);_(@_)"/>
    <numFmt numFmtId="167" formatCode="_-&quot;$&quot;\ * #,##0_-;\-&quot;$&quot;\ * #,##0_-;_-&quot;$&quot;\ * &quot;-&quot;??_-;_-@_-"/>
  </numFmts>
  <fonts count="1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749992370372631"/>
        <bgColor rgb="FFFF9900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40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 wrapText="1"/>
    </xf>
    <xf numFmtId="165" fontId="5" fillId="4" borderId="5" xfId="0" applyNumberFormat="1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67" fontId="8" fillId="0" borderId="3" xfId="1" applyNumberFormat="1" applyFont="1" applyFill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6" fontId="8" fillId="0" borderId="3" xfId="2" applyFont="1" applyFill="1" applyBorder="1" applyAlignment="1" applyProtection="1">
      <alignment horizontal="center" vertical="center" wrapText="1"/>
      <protection locked="0"/>
    </xf>
    <xf numFmtId="167" fontId="8" fillId="0" borderId="4" xfId="1" applyNumberFormat="1" applyFont="1" applyFill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165" fontId="8" fillId="4" borderId="3" xfId="0" applyNumberFormat="1" applyFont="1" applyFill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 wrapText="1"/>
    </xf>
    <xf numFmtId="165" fontId="8" fillId="4" borderId="4" xfId="0" applyNumberFormat="1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/>
    <xf numFmtId="165" fontId="0" fillId="0" borderId="0" xfId="0" applyNumberFormat="1"/>
    <xf numFmtId="165" fontId="9" fillId="0" borderId="0" xfId="0" applyNumberFormat="1" applyFont="1"/>
    <xf numFmtId="164" fontId="4" fillId="0" borderId="3" xfId="0" applyNumberFormat="1" applyFont="1" applyBorder="1" applyAlignment="1">
      <alignment horizontal="center" wrapText="1"/>
    </xf>
    <xf numFmtId="165" fontId="3" fillId="0" borderId="3" xfId="0" applyNumberFormat="1" applyFont="1" applyBorder="1" applyAlignment="1">
      <alignment vertical="center"/>
    </xf>
    <xf numFmtId="165" fontId="7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6" fontId="0" fillId="0" borderId="0" xfId="0" applyNumberFormat="1"/>
  </cellXfs>
  <cellStyles count="3">
    <cellStyle name="Currency [0] 2" xfId="2" xr:uid="{BFFAB952-2C10-3E48-B278-8DA548CD32CA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413D9-F8B6-CC4B-95FF-C0AF11B61A91}">
  <dimension ref="A1:S17"/>
  <sheetViews>
    <sheetView tabSelected="1" workbookViewId="0">
      <selection activeCell="L24" sqref="L24"/>
    </sheetView>
  </sheetViews>
  <sheetFormatPr baseColWidth="10" defaultRowHeight="15.75" x14ac:dyDescent="0.25"/>
  <cols>
    <col min="1" max="1" width="14.125" customWidth="1"/>
    <col min="2" max="2" width="43" customWidth="1"/>
    <col min="3" max="3" width="10.5" customWidth="1"/>
    <col min="6" max="6" width="12" customWidth="1"/>
    <col min="7" max="7" width="11.625" customWidth="1"/>
    <col min="8" max="9" width="11.875" bestFit="1" customWidth="1"/>
    <col min="12" max="12" width="12.625" customWidth="1"/>
    <col min="13" max="13" width="15" bestFit="1" customWidth="1"/>
    <col min="14" max="14" width="13.375" bestFit="1" customWidth="1"/>
    <col min="17" max="17" width="16.5" bestFit="1" customWidth="1"/>
    <col min="18" max="18" width="15.375" bestFit="1" customWidth="1"/>
    <col min="19" max="19" width="14" customWidth="1"/>
  </cols>
  <sheetData>
    <row r="1" spans="1:19" ht="49.5" x14ac:dyDescent="0.25">
      <c r="A1" s="22" t="s">
        <v>0</v>
      </c>
      <c r="B1" s="23" t="s">
        <v>1</v>
      </c>
      <c r="C1" s="24" t="s">
        <v>2</v>
      </c>
      <c r="D1" s="24" t="s">
        <v>3</v>
      </c>
      <c r="E1" s="23" t="s">
        <v>4</v>
      </c>
      <c r="F1" s="24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33" x14ac:dyDescent="0.3">
      <c r="A2" s="32" t="s">
        <v>19</v>
      </c>
      <c r="B2" s="29" t="s">
        <v>20</v>
      </c>
      <c r="C2" s="2">
        <v>4</v>
      </c>
      <c r="D2" s="2">
        <v>108927</v>
      </c>
      <c r="E2" s="3">
        <v>200</v>
      </c>
      <c r="F2" s="4">
        <v>2787800</v>
      </c>
      <c r="G2" s="5">
        <f t="shared" ref="G2:G3" si="0">F2</f>
        <v>2787800</v>
      </c>
      <c r="H2" s="5">
        <f>F2*5.1%+G2</f>
        <v>2929977.8</v>
      </c>
      <c r="I2" s="5">
        <v>2929977.8</v>
      </c>
      <c r="J2" s="6">
        <v>174238</v>
      </c>
      <c r="K2" s="6">
        <v>171313</v>
      </c>
      <c r="L2" s="6">
        <v>637063</v>
      </c>
      <c r="M2" s="7">
        <f t="shared" ref="M2:M3" si="1">SUM(F2:L2)</f>
        <v>12418169.600000001</v>
      </c>
      <c r="N2" s="8">
        <f>M2*E2</f>
        <v>2483633920.0000005</v>
      </c>
      <c r="O2" s="9">
        <v>0.55000000000000004</v>
      </c>
      <c r="P2" s="9">
        <v>0.45</v>
      </c>
      <c r="Q2" s="30">
        <f>N2*O2</f>
        <v>1365998656.0000005</v>
      </c>
      <c r="R2" s="30">
        <f>N2*P2</f>
        <v>1117635264.0000002</v>
      </c>
      <c r="S2" s="30">
        <f>Q2/E2</f>
        <v>6829993.2800000021</v>
      </c>
    </row>
    <row r="3" spans="1:19" ht="33" x14ac:dyDescent="0.3">
      <c r="A3" s="32" t="s">
        <v>19</v>
      </c>
      <c r="B3" s="29" t="s">
        <v>21</v>
      </c>
      <c r="C3" s="2">
        <v>4</v>
      </c>
      <c r="D3" s="2">
        <v>109645</v>
      </c>
      <c r="E3" s="3">
        <v>200</v>
      </c>
      <c r="F3" s="4">
        <v>2787800</v>
      </c>
      <c r="G3" s="5">
        <f t="shared" si="0"/>
        <v>2787800</v>
      </c>
      <c r="H3" s="5">
        <f t="shared" ref="H3:H8" si="2">F3*5.1%+G3</f>
        <v>2929977.8</v>
      </c>
      <c r="I3" s="5">
        <v>2929977.8</v>
      </c>
      <c r="J3" s="6">
        <v>192262</v>
      </c>
      <c r="K3" s="6">
        <v>171313</v>
      </c>
      <c r="L3" s="6">
        <v>637063</v>
      </c>
      <c r="M3" s="7">
        <f t="shared" si="1"/>
        <v>12436193.600000001</v>
      </c>
      <c r="N3" s="8">
        <f t="shared" ref="N3:N8" si="3">M3*E3</f>
        <v>2487238720.0000005</v>
      </c>
      <c r="O3" s="9">
        <v>0.55000000000000004</v>
      </c>
      <c r="P3" s="9">
        <v>0.45</v>
      </c>
      <c r="Q3" s="30">
        <f t="shared" ref="Q3:Q8" si="4">N3*O3</f>
        <v>1367981296.0000005</v>
      </c>
      <c r="R3" s="30">
        <f t="shared" ref="R3:R8" si="5">N3*P3</f>
        <v>1119257424.0000002</v>
      </c>
      <c r="S3" s="30">
        <f t="shared" ref="S3:S8" si="6">Q3/E3</f>
        <v>6839906.4800000023</v>
      </c>
    </row>
    <row r="4" spans="1:19" ht="33" x14ac:dyDescent="0.3">
      <c r="A4" s="33" t="s">
        <v>22</v>
      </c>
      <c r="B4" s="29" t="s">
        <v>23</v>
      </c>
      <c r="C4" s="10">
        <v>3</v>
      </c>
      <c r="D4" s="34">
        <v>106945</v>
      </c>
      <c r="E4" s="16">
        <v>200</v>
      </c>
      <c r="F4" s="17">
        <v>3001000</v>
      </c>
      <c r="G4" s="17">
        <v>3001000</v>
      </c>
      <c r="H4" s="12">
        <v>3155000</v>
      </c>
      <c r="I4" s="12">
        <v>0</v>
      </c>
      <c r="J4" s="18">
        <v>200000</v>
      </c>
      <c r="K4" s="18">
        <v>200000</v>
      </c>
      <c r="L4" s="18">
        <v>432000</v>
      </c>
      <c r="M4" s="19">
        <f t="shared" ref="M4" si="7">SUM(F4:L4)</f>
        <v>9989000</v>
      </c>
      <c r="N4" s="17">
        <f t="shared" si="3"/>
        <v>1997800000</v>
      </c>
      <c r="O4" s="15">
        <v>0.65</v>
      </c>
      <c r="P4" s="15">
        <v>0.35</v>
      </c>
      <c r="Q4" s="31">
        <f t="shared" si="4"/>
        <v>1298570000</v>
      </c>
      <c r="R4" s="31">
        <f t="shared" si="5"/>
        <v>699230000</v>
      </c>
      <c r="S4" s="31">
        <f t="shared" si="6"/>
        <v>6492850</v>
      </c>
    </row>
    <row r="5" spans="1:19" ht="21.95" customHeight="1" x14ac:dyDescent="0.25">
      <c r="A5" s="33" t="s">
        <v>24</v>
      </c>
      <c r="B5" s="35" t="s">
        <v>25</v>
      </c>
      <c r="C5" s="10">
        <v>4</v>
      </c>
      <c r="D5" s="10">
        <v>105303</v>
      </c>
      <c r="E5" s="10">
        <v>100</v>
      </c>
      <c r="F5" s="11">
        <v>2570400</v>
      </c>
      <c r="G5" s="11">
        <v>2570400</v>
      </c>
      <c r="H5" s="12">
        <f t="shared" si="2"/>
        <v>2701490.4</v>
      </c>
      <c r="I5" s="11">
        <f>(G5*5.1%)+G5</f>
        <v>2701490.4</v>
      </c>
      <c r="J5" s="13">
        <f>+M5/64</f>
        <v>164746.57500000001</v>
      </c>
      <c r="K5" s="13">
        <v>132426</v>
      </c>
      <c r="L5" s="13">
        <v>887149.1</v>
      </c>
      <c r="M5" s="14">
        <f>F5+G5+H5+I5</f>
        <v>10543780.800000001</v>
      </c>
      <c r="N5" s="12">
        <f t="shared" si="3"/>
        <v>1054378080.0000001</v>
      </c>
      <c r="O5" s="15">
        <v>0.7</v>
      </c>
      <c r="P5" s="15">
        <v>0.3</v>
      </c>
      <c r="Q5" s="31">
        <f t="shared" si="4"/>
        <v>738064656</v>
      </c>
      <c r="R5" s="31">
        <f t="shared" si="5"/>
        <v>316313424</v>
      </c>
      <c r="S5" s="31">
        <f t="shared" si="6"/>
        <v>7380646.5599999996</v>
      </c>
    </row>
    <row r="6" spans="1:19" ht="33" x14ac:dyDescent="0.3">
      <c r="A6" s="32" t="s">
        <v>26</v>
      </c>
      <c r="B6" s="29" t="s">
        <v>27</v>
      </c>
      <c r="C6" s="2">
        <v>3</v>
      </c>
      <c r="D6" s="2">
        <v>111319</v>
      </c>
      <c r="E6" s="3">
        <v>200</v>
      </c>
      <c r="F6" s="20">
        <v>2914694</v>
      </c>
      <c r="G6" s="5">
        <f t="shared" ref="G6:G8" si="8">F6</f>
        <v>2914694</v>
      </c>
      <c r="H6" s="5">
        <f t="shared" si="2"/>
        <v>3063343.3939999999</v>
      </c>
      <c r="I6" s="5">
        <v>0</v>
      </c>
      <c r="J6" s="6">
        <v>143564</v>
      </c>
      <c r="K6" s="6">
        <v>192200</v>
      </c>
      <c r="L6" s="6">
        <v>500000</v>
      </c>
      <c r="M6" s="21">
        <f t="shared" ref="M6:M8" si="9">SUM(F6:L6)</f>
        <v>9728495.3939999994</v>
      </c>
      <c r="N6" s="8">
        <f t="shared" si="3"/>
        <v>1945699078.8</v>
      </c>
      <c r="O6" s="9">
        <v>0.65</v>
      </c>
      <c r="P6" s="9">
        <v>0.35</v>
      </c>
      <c r="Q6" s="30">
        <f t="shared" si="4"/>
        <v>1264704401.22</v>
      </c>
      <c r="R6" s="30">
        <f t="shared" si="5"/>
        <v>680994677.57999992</v>
      </c>
      <c r="S6" s="30">
        <f t="shared" si="6"/>
        <v>6323522.0060999999</v>
      </c>
    </row>
    <row r="7" spans="1:19" ht="33" x14ac:dyDescent="0.3">
      <c r="A7" s="32" t="s">
        <v>26</v>
      </c>
      <c r="B7" s="29" t="s">
        <v>28</v>
      </c>
      <c r="C7" s="2">
        <v>4</v>
      </c>
      <c r="D7" s="2">
        <v>111726</v>
      </c>
      <c r="E7" s="3">
        <v>200</v>
      </c>
      <c r="F7" s="20">
        <v>2914694</v>
      </c>
      <c r="G7" s="5">
        <f t="shared" si="8"/>
        <v>2914694</v>
      </c>
      <c r="H7" s="5">
        <f t="shared" si="2"/>
        <v>3063343.3939999999</v>
      </c>
      <c r="I7" s="5">
        <f t="shared" ref="I7:I8" si="10">H7</f>
        <v>3063343.3939999999</v>
      </c>
      <c r="J7" s="6">
        <v>143564</v>
      </c>
      <c r="K7" s="6">
        <v>192200</v>
      </c>
      <c r="L7" s="6">
        <v>500000</v>
      </c>
      <c r="M7" s="21">
        <f t="shared" si="9"/>
        <v>12791838.787999999</v>
      </c>
      <c r="N7" s="8">
        <f t="shared" si="3"/>
        <v>2558367757.5999999</v>
      </c>
      <c r="O7" s="9">
        <v>0.65</v>
      </c>
      <c r="P7" s="9">
        <v>0.35</v>
      </c>
      <c r="Q7" s="30">
        <f t="shared" si="4"/>
        <v>1662939042.4400001</v>
      </c>
      <c r="R7" s="30">
        <f t="shared" si="5"/>
        <v>895428715.15999997</v>
      </c>
      <c r="S7" s="30">
        <f t="shared" si="6"/>
        <v>8314695.2122</v>
      </c>
    </row>
    <row r="8" spans="1:19" ht="33" x14ac:dyDescent="0.3">
      <c r="A8" s="32" t="s">
        <v>26</v>
      </c>
      <c r="B8" s="29" t="s">
        <v>29</v>
      </c>
      <c r="C8" s="2">
        <v>4</v>
      </c>
      <c r="D8" s="2">
        <v>110355</v>
      </c>
      <c r="E8" s="3">
        <v>200</v>
      </c>
      <c r="F8" s="20">
        <v>2914694</v>
      </c>
      <c r="G8" s="5">
        <f t="shared" si="8"/>
        <v>2914694</v>
      </c>
      <c r="H8" s="5">
        <f t="shared" si="2"/>
        <v>3063343.3939999999</v>
      </c>
      <c r="I8" s="5">
        <f t="shared" si="10"/>
        <v>3063343.3939999999</v>
      </c>
      <c r="J8" s="6">
        <v>143564</v>
      </c>
      <c r="K8" s="6">
        <v>192200</v>
      </c>
      <c r="L8" s="6">
        <f>316600*1.051</f>
        <v>332746.59999999998</v>
      </c>
      <c r="M8" s="21">
        <f t="shared" si="9"/>
        <v>12624585.387999998</v>
      </c>
      <c r="N8" s="8">
        <f t="shared" si="3"/>
        <v>2524917077.5999999</v>
      </c>
      <c r="O8" s="9">
        <v>0.65</v>
      </c>
      <c r="P8" s="9">
        <v>0.35</v>
      </c>
      <c r="Q8" s="30">
        <f t="shared" si="4"/>
        <v>1641196100.4400001</v>
      </c>
      <c r="R8" s="30">
        <f t="shared" si="5"/>
        <v>883720977.15999997</v>
      </c>
      <c r="S8" s="30">
        <f t="shared" si="6"/>
        <v>8205980.5022</v>
      </c>
    </row>
    <row r="9" spans="1:19" ht="20.25" x14ac:dyDescent="0.3">
      <c r="F9" s="27"/>
      <c r="G9" s="27"/>
      <c r="H9" s="27"/>
      <c r="I9" s="27"/>
      <c r="J9" s="27"/>
      <c r="K9" s="27"/>
      <c r="L9" s="26" t="s">
        <v>30</v>
      </c>
      <c r="M9" s="28">
        <f>MEDIAN(M2:M8)</f>
        <v>12418169.600000001</v>
      </c>
      <c r="Q9" s="27"/>
      <c r="R9" s="27"/>
      <c r="S9" s="27"/>
    </row>
    <row r="10" spans="1:19" ht="20.25" x14ac:dyDescent="0.3">
      <c r="F10" s="27"/>
      <c r="G10" s="27"/>
      <c r="H10" s="27"/>
      <c r="I10" s="27"/>
      <c r="J10" s="27"/>
      <c r="K10" s="27"/>
      <c r="L10" s="26" t="s">
        <v>31</v>
      </c>
      <c r="M10" s="28">
        <f>M9*0.5</f>
        <v>6209084.8000000007</v>
      </c>
      <c r="Q10" s="27"/>
      <c r="R10" s="27"/>
      <c r="S10" s="36"/>
    </row>
    <row r="11" spans="1:19" ht="20.25" x14ac:dyDescent="0.3">
      <c r="F11" s="27"/>
      <c r="G11" s="27"/>
      <c r="H11" s="27"/>
      <c r="I11" s="27"/>
      <c r="J11" s="27"/>
      <c r="K11" s="27"/>
      <c r="L11" s="26" t="s">
        <v>32</v>
      </c>
      <c r="M11" s="28">
        <f>M9*1.5</f>
        <v>18627254.400000002</v>
      </c>
    </row>
    <row r="15" spans="1:19" x14ac:dyDescent="0.25">
      <c r="L15" s="39"/>
    </row>
    <row r="16" spans="1:19" x14ac:dyDescent="0.25">
      <c r="L16" s="39"/>
    </row>
    <row r="17" spans="12:12" x14ac:dyDescent="0.25">
      <c r="L17" s="39"/>
    </row>
  </sheetData>
  <dataValidations count="3">
    <dataValidation type="whole" allowBlank="1" showInputMessage="1" showErrorMessage="1" sqref="E5" xr:uid="{6180D199-E44E-1D4C-B3F8-D67844A60F1A}">
      <formula1>100</formula1>
      <formula2>200</formula2>
    </dataValidation>
    <dataValidation allowBlank="1" showInputMessage="1" showErrorMessage="1" sqref="M5" xr:uid="{C90CD1EC-3352-6947-B49E-BE3EEA6498C2}"/>
    <dataValidation type="decimal" allowBlank="1" showErrorMessage="1" sqref="E2:E4 E6:E8" xr:uid="{00055859-DCEF-DD42-B7C4-3EE6F607DB13}">
      <formula1>100</formula1>
      <formula2>200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04CA-D062-9B4A-AF3D-4214160769D8}">
  <dimension ref="C2:F9"/>
  <sheetViews>
    <sheetView workbookViewId="0">
      <selection activeCell="L10" sqref="L10"/>
    </sheetView>
  </sheetViews>
  <sheetFormatPr baseColWidth="10" defaultRowHeight="15.75" x14ac:dyDescent="0.25"/>
  <cols>
    <col min="3" max="3" width="14.125" bestFit="1" customWidth="1"/>
    <col min="4" max="4" width="35" customWidth="1"/>
  </cols>
  <sheetData>
    <row r="2" spans="3:6" ht="16.5" x14ac:dyDescent="0.25">
      <c r="C2" s="25" t="s">
        <v>0</v>
      </c>
      <c r="D2" s="25" t="s">
        <v>1</v>
      </c>
      <c r="E2" s="25" t="s">
        <v>3</v>
      </c>
      <c r="F2" s="25" t="s">
        <v>33</v>
      </c>
    </row>
    <row r="3" spans="3:6" ht="33" x14ac:dyDescent="0.25">
      <c r="C3" s="37" t="s">
        <v>19</v>
      </c>
      <c r="D3" s="35" t="s">
        <v>20</v>
      </c>
      <c r="E3" s="2">
        <v>108927</v>
      </c>
      <c r="F3" s="38" t="s">
        <v>34</v>
      </c>
    </row>
    <row r="4" spans="3:6" ht="33" x14ac:dyDescent="0.25">
      <c r="C4" s="37" t="s">
        <v>19</v>
      </c>
      <c r="D4" s="35" t="s">
        <v>21</v>
      </c>
      <c r="E4" s="2">
        <v>109645</v>
      </c>
      <c r="F4" s="38" t="s">
        <v>34</v>
      </c>
    </row>
    <row r="5" spans="3:6" ht="33" x14ac:dyDescent="0.25">
      <c r="C5" s="34" t="s">
        <v>22</v>
      </c>
      <c r="D5" s="35" t="s">
        <v>23</v>
      </c>
      <c r="E5" s="34">
        <v>106945</v>
      </c>
      <c r="F5" s="38" t="s">
        <v>34</v>
      </c>
    </row>
    <row r="6" spans="3:6" ht="33" x14ac:dyDescent="0.25">
      <c r="C6" s="34" t="s">
        <v>24</v>
      </c>
      <c r="D6" s="35" t="s">
        <v>25</v>
      </c>
      <c r="E6" s="10">
        <v>105303</v>
      </c>
      <c r="F6" s="38" t="s">
        <v>34</v>
      </c>
    </row>
    <row r="7" spans="3:6" ht="33" x14ac:dyDescent="0.25">
      <c r="C7" s="37" t="s">
        <v>26</v>
      </c>
      <c r="D7" s="35" t="s">
        <v>27</v>
      </c>
      <c r="E7" s="2">
        <v>111319</v>
      </c>
      <c r="F7" s="38" t="s">
        <v>34</v>
      </c>
    </row>
    <row r="8" spans="3:6" ht="33" x14ac:dyDescent="0.25">
      <c r="C8" s="37" t="s">
        <v>26</v>
      </c>
      <c r="D8" s="35" t="s">
        <v>28</v>
      </c>
      <c r="E8" s="2">
        <v>111726</v>
      </c>
      <c r="F8" s="38" t="s">
        <v>34</v>
      </c>
    </row>
    <row r="9" spans="3:6" ht="33" x14ac:dyDescent="0.25">
      <c r="C9" s="37" t="s">
        <v>26</v>
      </c>
      <c r="D9" s="35" t="s">
        <v>29</v>
      </c>
      <c r="E9" s="2">
        <v>110355</v>
      </c>
      <c r="F9" s="38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Gómez Molina</dc:creator>
  <cp:lastModifiedBy>Martha Lorena Galvis Perez</cp:lastModifiedBy>
  <dcterms:created xsi:type="dcterms:W3CDTF">2026-03-26T18:24:31Z</dcterms:created>
  <dcterms:modified xsi:type="dcterms:W3CDTF">2026-03-30T22:16:51Z</dcterms:modified>
</cp:coreProperties>
</file>