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G:\Mi unidad\Global CERTUS\1. GV - Global CERTUS\2026\GRUPOS DE VALOR IE\COYAIMA\IET SAN MIGUEL\4. Soportes Precontractuales RC - TES\Documentos para Publicar\"/>
    </mc:Choice>
  </mc:AlternateContent>
  <xr:revisionPtr revIDLastSave="0" documentId="13_ncr:1_{34836139-A7A0-4F44-86F8-F827F5654345}" xr6:coauthVersionLast="47" xr6:coauthVersionMax="47" xr10:uidLastSave="{00000000-0000-0000-0000-000000000000}"/>
  <bookViews>
    <workbookView xWindow="-110" yWindow="-110" windowWidth="19420" windowHeight="10300" xr2:uid="{00000000-000D-0000-FFFF-FFFF00000000}"/>
  </bookViews>
  <sheets>
    <sheet name="Análisis Económico 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3" i="1" l="1"/>
  <c r="L39" i="1"/>
  <c r="D25" i="1"/>
  <c r="D26" i="1" s="1"/>
  <c r="D28" i="1" s="1"/>
  <c r="D29" i="1" s="1"/>
  <c r="D10" i="1"/>
  <c r="D11" i="1" s="1"/>
  <c r="D13" i="1" s="1"/>
  <c r="D14" i="1" s="1"/>
  <c r="D6" i="1" l="1"/>
  <c r="D21" i="1"/>
  <c r="E47" i="1"/>
  <c r="C7" i="1" s="1"/>
  <c r="D16" i="1" s="1"/>
  <c r="G10" i="1"/>
  <c r="G25" i="1"/>
  <c r="C22" i="1" l="1"/>
  <c r="D31" i="1" s="1"/>
  <c r="H10" i="1"/>
  <c r="I10" i="1" s="1"/>
  <c r="J10" i="1" s="1"/>
  <c r="H25" i="1"/>
  <c r="I25" i="1" s="1"/>
  <c r="J25" i="1" s="1"/>
  <c r="D35" i="1" l="1"/>
  <c r="F44" i="1"/>
  <c r="F40" i="1"/>
  <c r="F43" i="1"/>
  <c r="F39" i="1"/>
  <c r="F46" i="1"/>
  <c r="F42" i="1"/>
  <c r="F45" i="1"/>
  <c r="F41" i="1"/>
  <c r="F47" i="1" l="1"/>
</calcChain>
</file>

<file path=xl/sharedStrings.xml><?xml version="1.0" encoding="utf-8"?>
<sst xmlns="http://schemas.openxmlformats.org/spreadsheetml/2006/main" count="60" uniqueCount="43">
  <si>
    <t xml:space="preserve">Proyección de estudiantes que compran diariamente en la TES </t>
  </si>
  <si>
    <t>PROYECCIÓN OPERACIÓN DIARIA DE LA TES</t>
  </si>
  <si>
    <t>Vr Refrigerio</t>
  </si>
  <si>
    <t>Vr Producción</t>
  </si>
  <si>
    <t>Vr Utilidad Bruta</t>
  </si>
  <si>
    <t>% Utilidad Bruta</t>
  </si>
  <si>
    <t>Valor refrigerio</t>
  </si>
  <si>
    <t>Proyección Utilidad Bruta</t>
  </si>
  <si>
    <t>ANÁLISIS RETRIBUCIÓN</t>
  </si>
  <si>
    <t>MES</t>
  </si>
  <si>
    <t>FECHAS</t>
  </si>
  <si>
    <t>3 AL 31</t>
  </si>
  <si>
    <t>ABRIL</t>
  </si>
  <si>
    <t>MAYO</t>
  </si>
  <si>
    <t>JUNIO</t>
  </si>
  <si>
    <t>JULIO</t>
  </si>
  <si>
    <t>AGOSTO</t>
  </si>
  <si>
    <t>SEPTIEMBRE</t>
  </si>
  <si>
    <t>OCTUBRE</t>
  </si>
  <si>
    <t>NOVIEMBRE</t>
  </si>
  <si>
    <t>4 AL 29</t>
  </si>
  <si>
    <t>TOTAL</t>
  </si>
  <si>
    <t>No. de Estudiantes 
PROYECCIÓN MATRICULA 2026</t>
  </si>
  <si>
    <t>Proyección Retribución de los días hábiles calendario académico al FSE Vigencia 2026.</t>
  </si>
  <si>
    <t>Proyección Retribución Diaria al FSE.</t>
  </si>
  <si>
    <t>1 AL 12</t>
  </si>
  <si>
    <t>6 AL 31</t>
  </si>
  <si>
    <t>1 AL 30</t>
  </si>
  <si>
    <t>1 AL 9 Y 19 AL 30</t>
  </si>
  <si>
    <t>3 AL 27</t>
  </si>
  <si>
    <t xml:space="preserve">Fuente: </t>
  </si>
  <si>
    <t xml:space="preserve">https://acortar.link/F6jqEp </t>
  </si>
  <si>
    <t>DÍAS HÁBILES CALENDARIO ACADÉMICO EN LOS QUE SE PRESTA EL SERVICIO DE TES</t>
  </si>
  <si>
    <r>
      <rPr>
        <b/>
        <sz val="11"/>
        <color theme="1"/>
        <rFont val="Calibri"/>
        <family val="2"/>
        <scheme val="minor"/>
      </rPr>
      <t>NOTA:</t>
    </r>
    <r>
      <rPr>
        <sz val="11"/>
        <color theme="1"/>
        <rFont val="Calibri"/>
        <family val="2"/>
        <scheme val="minor"/>
      </rPr>
      <t xml:space="preserve"> La retribución al FSE se pagará a más tardar en los primeros 3 días hábiles del mes siguiente, teniendo en cuenta los días en que efectivamente se prestó el servicio de TES.</t>
    </r>
  </si>
  <si>
    <t>DÍAS</t>
  </si>
  <si>
    <t>Proyección de días hábiles Calendario académico a atender en el año escolar en la TES</t>
  </si>
  <si>
    <t>Proyección TOTAL Retribución de los días hábiles calendario académico al FSE Vigencia 2026.</t>
  </si>
  <si>
    <t>Proyección TOTAL Retribución Diaria al FSE.</t>
  </si>
  <si>
    <t>PROYECCIÓN RETRIBUCIÓN MES</t>
  </si>
  <si>
    <t>SEDE PRINCIPAL (PRIMARIA)</t>
  </si>
  <si>
    <t>SEDE PRINCIPAL (SECUNDADRIA)</t>
  </si>
  <si>
    <t>ANÁLISIS PROYECCIÓN ECONÓMICA SOBRE VENTAS DE LA TIENDA ESCOLAR SALUDABLE EN LA SEDE PRIORIZADA DE LA INSTITUCIÓN EDUCATIVA TÉCNICA SAN MIGUEL, PARA ESTIMAR LA RETRIBUCIÓN EN FAVOR DEL FONDO DE SERVICIOS EDUCATIVOS - FSE</t>
  </si>
  <si>
    <t>20 AL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</si>
</sst>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quot;$&quot;\ #,##0.00"/>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u/>
      <sz val="11"/>
      <color theme="10"/>
      <name val="Calibri"/>
      <family val="2"/>
      <scheme val="minor"/>
    </font>
    <font>
      <b/>
      <sz val="10"/>
      <color theme="1"/>
      <name val="Calibri"/>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xf numFmtId="42" fontId="1" fillId="0" borderId="0" applyFont="0" applyFill="0" applyBorder="0" applyAlignment="0" applyProtection="0"/>
  </cellStyleXfs>
  <cellXfs count="76">
    <xf numFmtId="0" fontId="0" fillId="0" borderId="0" xfId="0"/>
    <xf numFmtId="3"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2" fillId="3" borderId="1" xfId="0" applyFont="1" applyFill="1" applyBorder="1" applyAlignment="1">
      <alignment horizontal="center" vertical="center" wrapText="1"/>
    </xf>
    <xf numFmtId="9" fontId="0" fillId="4" borderId="1" xfId="0" applyNumberFormat="1" applyFill="1" applyBorder="1" applyAlignment="1">
      <alignment horizontal="center" vertical="center"/>
    </xf>
    <xf numFmtId="0" fontId="3" fillId="0" borderId="6" xfId="0" applyFont="1" applyBorder="1" applyAlignment="1">
      <alignment horizontal="center" vertical="center" wrapText="1"/>
    </xf>
    <xf numFmtId="0" fontId="2" fillId="3" borderId="8" xfId="0" applyFont="1" applyFill="1" applyBorder="1" applyAlignment="1">
      <alignment horizontal="center" vertical="center" wrapText="1"/>
    </xf>
    <xf numFmtId="0" fontId="0" fillId="3" borderId="0" xfId="0" applyFill="1"/>
    <xf numFmtId="0" fontId="0" fillId="0" borderId="6" xfId="0" applyBorder="1"/>
    <xf numFmtId="3" fontId="0" fillId="5" borderId="1" xfId="0" applyNumberFormat="1" applyFill="1" applyBorder="1" applyAlignment="1">
      <alignment horizontal="center" vertical="center"/>
    </xf>
    <xf numFmtId="0" fontId="0" fillId="3" borderId="5" xfId="0" applyFill="1" applyBorder="1"/>
    <xf numFmtId="0" fontId="0" fillId="0" borderId="1" xfId="0" applyBorder="1" applyAlignment="1">
      <alignment horizontal="center"/>
    </xf>
    <xf numFmtId="9" fontId="0" fillId="3" borderId="21" xfId="2" applyFont="1" applyFill="1" applyBorder="1" applyAlignment="1">
      <alignment horizontal="center" vertical="center"/>
    </xf>
    <xf numFmtId="0" fontId="3" fillId="0" borderId="1" xfId="0" applyFont="1" applyBorder="1" applyAlignment="1">
      <alignment horizontal="center" vertical="center"/>
    </xf>
    <xf numFmtId="0" fontId="0" fillId="0" borderId="0" xfId="0" applyAlignment="1">
      <alignment horizontal="center" vertical="center"/>
    </xf>
    <xf numFmtId="0" fontId="0" fillId="3" borderId="0" xfId="0" applyFill="1" applyAlignment="1">
      <alignment horizontal="center"/>
    </xf>
    <xf numFmtId="0" fontId="0" fillId="3" borderId="4" xfId="0" applyFill="1" applyBorder="1" applyAlignment="1">
      <alignment horizontal="center"/>
    </xf>
    <xf numFmtId="0" fontId="0" fillId="0" borderId="0" xfId="0" applyAlignment="1">
      <alignment horizontal="center"/>
    </xf>
    <xf numFmtId="9" fontId="2" fillId="4" borderId="1" xfId="0" applyNumberFormat="1" applyFont="1" applyFill="1" applyBorder="1" applyAlignment="1">
      <alignment horizontal="center" vertical="center"/>
    </xf>
    <xf numFmtId="165" fontId="3" fillId="0" borderId="6" xfId="0" applyNumberFormat="1" applyFont="1" applyBorder="1" applyAlignment="1">
      <alignment horizontal="center" vertical="center" wrapText="1"/>
    </xf>
    <xf numFmtId="165" fontId="0" fillId="5" borderId="1" xfId="1" applyNumberFormat="1" applyFont="1" applyFill="1" applyBorder="1" applyAlignment="1">
      <alignment horizontal="center" vertical="center"/>
    </xf>
    <xf numFmtId="165" fontId="0" fillId="0" borderId="1" xfId="1" applyNumberFormat="1" applyFont="1" applyBorder="1" applyAlignment="1">
      <alignment horizontal="center" vertical="center"/>
    </xf>
    <xf numFmtId="165" fontId="1" fillId="4" borderId="1" xfId="1" applyNumberFormat="1" applyFont="1" applyFill="1" applyBorder="1" applyAlignment="1">
      <alignment horizontal="center" vertical="center"/>
    </xf>
    <xf numFmtId="165" fontId="0" fillId="3" borderId="20" xfId="1" applyNumberFormat="1" applyFont="1" applyFill="1" applyBorder="1" applyAlignment="1">
      <alignment horizontal="center" vertical="center"/>
    </xf>
    <xf numFmtId="165" fontId="2" fillId="4" borderId="1" xfId="1" applyNumberFormat="1" applyFont="1" applyFill="1" applyBorder="1" applyAlignment="1">
      <alignment horizontal="center" vertical="center"/>
    </xf>
    <xf numFmtId="165" fontId="0" fillId="3" borderId="8" xfId="1" applyNumberFormat="1" applyFont="1" applyFill="1" applyBorder="1" applyAlignment="1">
      <alignment horizontal="center" vertical="center" wrapText="1"/>
    </xf>
    <xf numFmtId="164" fontId="0" fillId="0" borderId="0" xfId="0" applyNumberFormat="1"/>
    <xf numFmtId="0" fontId="2" fillId="4" borderId="11" xfId="0" applyFont="1" applyFill="1" applyBorder="1" applyAlignment="1">
      <alignment horizontal="center"/>
    </xf>
    <xf numFmtId="165" fontId="2" fillId="4" borderId="18" xfId="1" applyNumberFormat="1" applyFont="1" applyFill="1" applyBorder="1" applyAlignment="1">
      <alignment horizontal="center" vertical="center" wrapText="1"/>
    </xf>
    <xf numFmtId="0" fontId="2" fillId="6" borderId="6" xfId="0" applyFont="1" applyFill="1" applyBorder="1" applyAlignment="1">
      <alignment horizontal="center" vertical="center"/>
    </xf>
    <xf numFmtId="0" fontId="2" fillId="6" borderId="1" xfId="0" applyFont="1" applyFill="1" applyBorder="1" applyAlignment="1">
      <alignment horizontal="center" vertical="center"/>
    </xf>
    <xf numFmtId="0" fontId="2" fillId="6" borderId="8"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0" xfId="0" applyFont="1" applyFill="1" applyAlignment="1">
      <alignment horizontal="center" vertical="center" wrapText="1"/>
    </xf>
    <xf numFmtId="165" fontId="1" fillId="3" borderId="0" xfId="1" applyNumberFormat="1" applyFont="1" applyFill="1" applyBorder="1" applyAlignment="1">
      <alignment horizontal="center" vertical="center"/>
    </xf>
    <xf numFmtId="164" fontId="0" fillId="3" borderId="0" xfId="0" applyNumberFormat="1" applyFill="1"/>
    <xf numFmtId="0" fontId="3" fillId="4" borderId="6"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165" fontId="3" fillId="0" borderId="6" xfId="0" applyNumberFormat="1" applyFont="1" applyBorder="1" applyAlignment="1">
      <alignment vertical="center" wrapText="1"/>
    </xf>
    <xf numFmtId="165" fontId="3" fillId="0" borderId="1" xfId="0" applyNumberFormat="1" applyFont="1" applyBorder="1" applyAlignment="1">
      <alignment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center"/>
    </xf>
    <xf numFmtId="3" fontId="0" fillId="5" borderId="1" xfId="0" applyNumberFormat="1" applyFill="1" applyBorder="1" applyAlignment="1">
      <alignment horizontal="center" vertical="center"/>
    </xf>
    <xf numFmtId="0" fontId="3" fillId="0" borderId="0" xfId="0" applyFont="1" applyAlignment="1">
      <alignment horizontal="center" vertical="center"/>
    </xf>
    <xf numFmtId="0" fontId="0" fillId="3" borderId="4" xfId="0" applyFill="1" applyBorder="1" applyAlignment="1">
      <alignment horizontal="center"/>
    </xf>
    <xf numFmtId="0" fontId="0" fillId="3" borderId="0" xfId="0" applyFill="1" applyAlignment="1">
      <alignment horizontal="center"/>
    </xf>
    <xf numFmtId="0" fontId="5" fillId="4" borderId="6"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0" fillId="3" borderId="5" xfId="0" applyFill="1" applyBorder="1" applyAlignment="1">
      <alignment horizontal="center"/>
    </xf>
    <xf numFmtId="0" fontId="4" fillId="0" borderId="1" xfId="3" applyBorder="1" applyAlignment="1">
      <alignment horizontal="center" vertical="center"/>
    </xf>
    <xf numFmtId="0" fontId="4" fillId="0" borderId="8" xfId="3" applyBorder="1" applyAlignment="1">
      <alignment horizontal="center" vertical="center"/>
    </xf>
    <xf numFmtId="0" fontId="0" fillId="0" borderId="1" xfId="0" applyBorder="1" applyAlignment="1">
      <alignment horizontal="center"/>
    </xf>
    <xf numFmtId="0" fontId="2" fillId="6" borderId="15" xfId="0" applyFont="1" applyFill="1" applyBorder="1" applyAlignment="1">
      <alignment horizontal="center"/>
    </xf>
    <xf numFmtId="0" fontId="2" fillId="6" borderId="16" xfId="0" applyFont="1" applyFill="1" applyBorder="1" applyAlignment="1">
      <alignment horizontal="center"/>
    </xf>
    <xf numFmtId="0" fontId="2" fillId="6" borderId="17" xfId="0" applyFont="1" applyFill="1" applyBorder="1" applyAlignment="1">
      <alignment horizontal="center"/>
    </xf>
    <xf numFmtId="0" fontId="0" fillId="3" borderId="4" xfId="0" applyFill="1" applyBorder="1" applyAlignment="1">
      <alignment horizontal="center" vertical="center" wrapText="1"/>
    </xf>
    <xf numFmtId="0" fontId="0" fillId="3" borderId="0" xfId="0" applyFill="1" applyAlignment="1">
      <alignment horizontal="center" vertical="center" wrapText="1"/>
    </xf>
    <xf numFmtId="0" fontId="0" fillId="3" borderId="5"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wrapText="1"/>
    </xf>
    <xf numFmtId="0" fontId="2" fillId="0" borderId="19" xfId="0" applyFont="1" applyBorder="1" applyAlignment="1">
      <alignment horizontal="center"/>
    </xf>
    <xf numFmtId="0" fontId="2" fillId="0" borderId="11" xfId="0" applyFont="1" applyBorder="1" applyAlignment="1">
      <alignment horizontal="center"/>
    </xf>
    <xf numFmtId="0" fontId="2" fillId="6" borderId="1" xfId="0" applyFont="1" applyFill="1" applyBorder="1" applyAlignment="1">
      <alignment horizontal="center" vertical="center"/>
    </xf>
  </cellXfs>
  <cellStyles count="5">
    <cellStyle name="Hipervínculo" xfId="3" builtinId="8"/>
    <cellStyle name="Moneda" xfId="1" builtinId="4"/>
    <cellStyle name="Moneda [0] 2" xfId="4" xr:uid="{483F9CA6-C4DC-4A6B-AC82-8700A2ADA93F}"/>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cortar.link/F6jqEp" TargetMode="External"/><Relationship Id="rId1" Type="http://schemas.openxmlformats.org/officeDocument/2006/relationships/hyperlink" Target="https://acortar.link/F6jqE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L47"/>
  <sheetViews>
    <sheetView tabSelected="1" showRuler="0" topLeftCell="A9" zoomScale="80" zoomScaleNormal="80" zoomScaleSheetLayoutView="160" workbookViewId="0">
      <selection activeCell="G53" sqref="G53"/>
    </sheetView>
  </sheetViews>
  <sheetFormatPr baseColWidth="10" defaultRowHeight="14.5" x14ac:dyDescent="0.35"/>
  <cols>
    <col min="1" max="1" width="2.54296875" customWidth="1"/>
    <col min="2" max="2" width="29.7265625" customWidth="1"/>
    <col min="3" max="3" width="16.26953125" bestFit="1" customWidth="1"/>
    <col min="4" max="4" width="16" bestFit="1" customWidth="1"/>
    <col min="5" max="5" width="16.7265625" customWidth="1"/>
    <col min="6" max="6" width="16.7265625" style="17" customWidth="1"/>
    <col min="7" max="7" width="13.54296875" customWidth="1"/>
    <col min="8" max="8" width="13.26953125" bestFit="1" customWidth="1"/>
    <col min="9" max="9" width="10.81640625" customWidth="1"/>
    <col min="10" max="10" width="10.1796875" bestFit="1" customWidth="1"/>
  </cols>
  <sheetData>
    <row r="1" spans="2:10" s="7" customFormat="1" ht="9.75" customHeight="1" thickBot="1" x14ac:dyDescent="0.4">
      <c r="F1" s="15"/>
    </row>
    <row r="2" spans="2:10" ht="49.5" customHeight="1" thickBot="1" x14ac:dyDescent="0.4">
      <c r="B2" s="38" t="s">
        <v>41</v>
      </c>
      <c r="C2" s="39"/>
      <c r="D2" s="39"/>
      <c r="E2" s="39"/>
      <c r="F2" s="39"/>
      <c r="G2" s="39"/>
      <c r="H2" s="39"/>
      <c r="I2" s="39"/>
      <c r="J2" s="40"/>
    </row>
    <row r="3" spans="2:10" ht="15" customHeight="1" thickBot="1" x14ac:dyDescent="0.4">
      <c r="B3" s="48" t="s">
        <v>39</v>
      </c>
      <c r="C3" s="49"/>
      <c r="D3" s="49"/>
      <c r="E3" s="49"/>
      <c r="F3" s="49"/>
      <c r="G3" s="49"/>
      <c r="H3" s="49"/>
      <c r="I3" s="49"/>
      <c r="J3" s="50"/>
    </row>
    <row r="4" spans="2:10" ht="15" customHeight="1" x14ac:dyDescent="0.35">
      <c r="B4" s="51"/>
      <c r="C4" s="52"/>
      <c r="D4" s="52"/>
      <c r="E4" s="52"/>
      <c r="F4" s="52"/>
      <c r="G4" s="52"/>
      <c r="H4" s="52"/>
      <c r="I4" s="52"/>
      <c r="J4" s="53"/>
    </row>
    <row r="5" spans="2:10" ht="25.5" customHeight="1" x14ac:dyDescent="0.35">
      <c r="B5" s="5" t="s">
        <v>22</v>
      </c>
      <c r="C5" s="9">
        <v>175</v>
      </c>
      <c r="D5" s="2">
        <v>1</v>
      </c>
      <c r="E5" s="57"/>
      <c r="F5" s="57"/>
      <c r="G5" s="57"/>
      <c r="H5" s="57"/>
      <c r="I5" s="57"/>
      <c r="J5" s="60"/>
    </row>
    <row r="6" spans="2:10" ht="29.25" customHeight="1" x14ac:dyDescent="0.35">
      <c r="B6" s="5" t="s">
        <v>0</v>
      </c>
      <c r="C6" s="1">
        <v>140</v>
      </c>
      <c r="D6" s="2">
        <f>+(D5*C6)/C5</f>
        <v>0.8</v>
      </c>
      <c r="E6" s="57"/>
      <c r="F6" s="57"/>
      <c r="G6" s="57"/>
      <c r="H6" s="57"/>
      <c r="I6" s="57"/>
      <c r="J6" s="60"/>
    </row>
    <row r="7" spans="2:10" ht="39" customHeight="1" x14ac:dyDescent="0.35">
      <c r="B7" s="5" t="s">
        <v>35</v>
      </c>
      <c r="C7" s="54">
        <f>+E47</f>
        <v>132</v>
      </c>
      <c r="D7" s="54"/>
      <c r="E7" s="57"/>
      <c r="F7" s="57"/>
      <c r="G7" s="57"/>
      <c r="H7" s="57"/>
      <c r="I7" s="57"/>
      <c r="J7" s="60"/>
    </row>
    <row r="8" spans="2:10" ht="15" customHeight="1" x14ac:dyDescent="0.35">
      <c r="B8" s="51"/>
      <c r="C8" s="52"/>
      <c r="D8" s="52"/>
      <c r="E8" s="52"/>
      <c r="F8" s="52"/>
      <c r="G8" s="52"/>
      <c r="H8" s="52"/>
      <c r="I8" s="52"/>
      <c r="J8" s="53"/>
    </row>
    <row r="9" spans="2:10" ht="15" customHeight="1" x14ac:dyDescent="0.35">
      <c r="B9" s="41" t="s">
        <v>1</v>
      </c>
      <c r="C9" s="42"/>
      <c r="D9" s="42"/>
      <c r="E9" s="43"/>
      <c r="F9" s="57"/>
      <c r="G9" s="3" t="s">
        <v>2</v>
      </c>
      <c r="H9" s="3" t="s">
        <v>3</v>
      </c>
      <c r="I9" s="3" t="s">
        <v>4</v>
      </c>
      <c r="J9" s="6" t="s">
        <v>5</v>
      </c>
    </row>
    <row r="10" spans="2:10" ht="15" customHeight="1" x14ac:dyDescent="0.35">
      <c r="B10" s="19" t="s">
        <v>6</v>
      </c>
      <c r="C10" s="20">
        <v>2000</v>
      </c>
      <c r="D10" s="21">
        <f>SUM(C6*C10)</f>
        <v>280000</v>
      </c>
      <c r="E10" s="2">
        <v>1</v>
      </c>
      <c r="F10" s="57"/>
      <c r="G10" s="23">
        <f>+C10</f>
        <v>2000</v>
      </c>
      <c r="H10" s="23">
        <f>+G10*0.75</f>
        <v>1500</v>
      </c>
      <c r="I10" s="23">
        <f>+G10-H10</f>
        <v>500</v>
      </c>
      <c r="J10" s="12">
        <f>(I10/G10)*100%</f>
        <v>0.25</v>
      </c>
    </row>
    <row r="11" spans="2:10" ht="15" customHeight="1" x14ac:dyDescent="0.35">
      <c r="B11" s="44" t="s">
        <v>7</v>
      </c>
      <c r="C11" s="45"/>
      <c r="D11" s="21">
        <f>+(D10*E11)/E10</f>
        <v>70000</v>
      </c>
      <c r="E11" s="2">
        <v>0.25</v>
      </c>
      <c r="F11" s="57"/>
      <c r="G11" s="13" t="s">
        <v>30</v>
      </c>
      <c r="H11" s="61" t="s">
        <v>31</v>
      </c>
      <c r="I11" s="61"/>
      <c r="J11" s="62"/>
    </row>
    <row r="12" spans="2:10" ht="15" customHeight="1" x14ac:dyDescent="0.35">
      <c r="B12" s="41" t="s">
        <v>8</v>
      </c>
      <c r="C12" s="42"/>
      <c r="D12" s="42"/>
      <c r="E12" s="43"/>
      <c r="F12" s="57"/>
      <c r="G12" s="7"/>
      <c r="H12" s="7"/>
      <c r="I12" s="7"/>
      <c r="J12" s="10"/>
    </row>
    <row r="13" spans="2:10" ht="15" customHeight="1" x14ac:dyDescent="0.35">
      <c r="B13" s="46" t="s">
        <v>7</v>
      </c>
      <c r="C13" s="47"/>
      <c r="D13" s="21">
        <f>+D11</f>
        <v>70000</v>
      </c>
      <c r="E13" s="2">
        <v>1</v>
      </c>
      <c r="F13" s="57"/>
      <c r="G13" s="7"/>
      <c r="H13" s="7"/>
      <c r="I13" s="7"/>
      <c r="J13" s="10"/>
    </row>
    <row r="14" spans="2:10" ht="15" customHeight="1" x14ac:dyDescent="0.35">
      <c r="B14" s="36" t="s">
        <v>24</v>
      </c>
      <c r="C14" s="37"/>
      <c r="D14" s="22">
        <f>+(D13*E14)/E13</f>
        <v>14000</v>
      </c>
      <c r="E14" s="4">
        <v>0.2</v>
      </c>
      <c r="F14" s="57"/>
      <c r="G14" s="55"/>
      <c r="H14" s="55"/>
      <c r="I14" s="7"/>
      <c r="J14" s="10"/>
    </row>
    <row r="15" spans="2:10" ht="15" customHeight="1" x14ac:dyDescent="0.35">
      <c r="B15" s="56"/>
      <c r="C15" s="57"/>
      <c r="D15" s="57"/>
      <c r="E15" s="57"/>
      <c r="F15" s="57"/>
      <c r="G15" s="7"/>
      <c r="H15" s="7"/>
      <c r="I15" s="7"/>
      <c r="J15" s="10"/>
    </row>
    <row r="16" spans="2:10" ht="27.75" customHeight="1" x14ac:dyDescent="0.35">
      <c r="B16" s="36" t="s">
        <v>23</v>
      </c>
      <c r="C16" s="37"/>
      <c r="D16" s="22">
        <f>SUM(C7*D14)</f>
        <v>1848000</v>
      </c>
      <c r="E16" s="26"/>
      <c r="F16" s="57"/>
      <c r="G16" s="7"/>
      <c r="H16" s="7"/>
      <c r="I16" s="7"/>
      <c r="J16" s="10"/>
    </row>
    <row r="17" spans="2:10" ht="15" customHeight="1" thickBot="1" x14ac:dyDescent="0.4">
      <c r="B17" s="56"/>
      <c r="C17" s="57"/>
      <c r="D17" s="57"/>
      <c r="E17" s="57"/>
      <c r="F17" s="57"/>
      <c r="G17" s="7"/>
      <c r="H17" s="7"/>
      <c r="I17" s="7"/>
      <c r="J17" s="10"/>
    </row>
    <row r="18" spans="2:10" ht="15" customHeight="1" thickBot="1" x14ac:dyDescent="0.4">
      <c r="B18" s="48" t="s">
        <v>40</v>
      </c>
      <c r="C18" s="49"/>
      <c r="D18" s="49"/>
      <c r="E18" s="49"/>
      <c r="F18" s="49"/>
      <c r="G18" s="49"/>
      <c r="H18" s="49"/>
      <c r="I18" s="49"/>
      <c r="J18" s="50"/>
    </row>
    <row r="19" spans="2:10" ht="15" customHeight="1" x14ac:dyDescent="0.35">
      <c r="B19" s="51"/>
      <c r="C19" s="52"/>
      <c r="D19" s="52"/>
      <c r="E19" s="52"/>
      <c r="F19" s="52"/>
      <c r="G19" s="52"/>
      <c r="H19" s="52"/>
      <c r="I19" s="52"/>
      <c r="J19" s="53"/>
    </row>
    <row r="20" spans="2:10" ht="26" x14ac:dyDescent="0.35">
      <c r="B20" s="5" t="s">
        <v>22</v>
      </c>
      <c r="C20" s="9">
        <v>148</v>
      </c>
      <c r="D20" s="2">
        <v>1</v>
      </c>
      <c r="E20" s="57"/>
      <c r="F20" s="57"/>
      <c r="G20" s="57"/>
      <c r="H20" s="57"/>
      <c r="I20" s="57"/>
      <c r="J20" s="60"/>
    </row>
    <row r="21" spans="2:10" ht="26" x14ac:dyDescent="0.35">
      <c r="B21" s="5" t="s">
        <v>0</v>
      </c>
      <c r="C21" s="1">
        <v>120</v>
      </c>
      <c r="D21" s="2">
        <f>+(D20*C21)/C20</f>
        <v>0.81081081081081086</v>
      </c>
      <c r="E21" s="57"/>
      <c r="F21" s="57"/>
      <c r="G21" s="57"/>
      <c r="H21" s="57"/>
      <c r="I21" s="57"/>
      <c r="J21" s="60"/>
    </row>
    <row r="22" spans="2:10" ht="39.75" customHeight="1" x14ac:dyDescent="0.35">
      <c r="B22" s="5" t="s">
        <v>35</v>
      </c>
      <c r="C22" s="54">
        <f>E47</f>
        <v>132</v>
      </c>
      <c r="D22" s="54"/>
      <c r="E22" s="57"/>
      <c r="F22" s="57"/>
      <c r="G22" s="57"/>
      <c r="H22" s="57"/>
      <c r="I22" s="57"/>
      <c r="J22" s="60"/>
    </row>
    <row r="23" spans="2:10" ht="15" customHeight="1" x14ac:dyDescent="0.35">
      <c r="B23" s="51"/>
      <c r="C23" s="52"/>
      <c r="D23" s="52"/>
      <c r="E23" s="52"/>
      <c r="F23" s="52"/>
      <c r="G23" s="52"/>
      <c r="H23" s="52"/>
      <c r="I23" s="52"/>
      <c r="J23" s="53"/>
    </row>
    <row r="24" spans="2:10" ht="30" customHeight="1" x14ac:dyDescent="0.35">
      <c r="B24" s="41" t="s">
        <v>1</v>
      </c>
      <c r="C24" s="42"/>
      <c r="D24" s="42"/>
      <c r="E24" s="43"/>
      <c r="F24" s="7"/>
      <c r="G24" s="3" t="s">
        <v>2</v>
      </c>
      <c r="H24" s="3" t="s">
        <v>3</v>
      </c>
      <c r="I24" s="3" t="s">
        <v>4</v>
      </c>
      <c r="J24" s="6" t="s">
        <v>5</v>
      </c>
    </row>
    <row r="25" spans="2:10" ht="19.5" customHeight="1" x14ac:dyDescent="0.35">
      <c r="B25" s="19" t="s">
        <v>6</v>
      </c>
      <c r="C25" s="20">
        <v>2500</v>
      </c>
      <c r="D25" s="21">
        <f>SUM(C21*C25)</f>
        <v>300000</v>
      </c>
      <c r="E25" s="2">
        <v>1</v>
      </c>
      <c r="F25" s="7"/>
      <c r="G25" s="23">
        <f>+C25</f>
        <v>2500</v>
      </c>
      <c r="H25" s="23">
        <f>+G25*0.75</f>
        <v>1875</v>
      </c>
      <c r="I25" s="23">
        <f>+G25-H25</f>
        <v>625</v>
      </c>
      <c r="J25" s="12">
        <f>(I25/G25)*100%</f>
        <v>0.25</v>
      </c>
    </row>
    <row r="26" spans="2:10" x14ac:dyDescent="0.35">
      <c r="B26" s="44" t="s">
        <v>7</v>
      </c>
      <c r="C26" s="45"/>
      <c r="D26" s="21">
        <f>+(D25*E26)/E25</f>
        <v>75000</v>
      </c>
      <c r="E26" s="2">
        <v>0.25</v>
      </c>
      <c r="F26" s="7"/>
      <c r="G26" s="13" t="s">
        <v>30</v>
      </c>
      <c r="H26" s="61" t="s">
        <v>31</v>
      </c>
      <c r="I26" s="61"/>
      <c r="J26" s="62"/>
    </row>
    <row r="27" spans="2:10" ht="27" customHeight="1" x14ac:dyDescent="0.35">
      <c r="B27" s="41" t="s">
        <v>8</v>
      </c>
      <c r="C27" s="42"/>
      <c r="D27" s="42"/>
      <c r="E27" s="43"/>
      <c r="F27" s="7"/>
      <c r="G27" s="7"/>
      <c r="H27" s="7"/>
      <c r="I27" s="7"/>
      <c r="J27" s="10"/>
    </row>
    <row r="28" spans="2:10" x14ac:dyDescent="0.35">
      <c r="B28" s="46" t="s">
        <v>7</v>
      </c>
      <c r="C28" s="47"/>
      <c r="D28" s="21">
        <f>+D26</f>
        <v>75000</v>
      </c>
      <c r="E28" s="2">
        <v>1</v>
      </c>
      <c r="F28" s="7"/>
      <c r="G28" s="7"/>
      <c r="H28" s="7"/>
      <c r="I28" s="7"/>
      <c r="J28" s="10"/>
    </row>
    <row r="29" spans="2:10" ht="27" customHeight="1" x14ac:dyDescent="0.35">
      <c r="B29" s="36" t="s">
        <v>24</v>
      </c>
      <c r="C29" s="37"/>
      <c r="D29" s="22">
        <f>+(D28*E29)/E28</f>
        <v>15000</v>
      </c>
      <c r="E29" s="4">
        <v>0.2</v>
      </c>
      <c r="F29" s="7"/>
      <c r="G29" s="55"/>
      <c r="H29" s="55"/>
      <c r="I29" s="7"/>
      <c r="J29" s="10"/>
    </row>
    <row r="30" spans="2:10" x14ac:dyDescent="0.35">
      <c r="B30" s="56"/>
      <c r="C30" s="57"/>
      <c r="D30" s="57"/>
      <c r="E30" s="57"/>
      <c r="F30" s="7"/>
      <c r="G30" s="7"/>
      <c r="H30" s="7"/>
      <c r="I30" s="7"/>
      <c r="J30" s="10"/>
    </row>
    <row r="31" spans="2:10" ht="27" customHeight="1" x14ac:dyDescent="0.35">
      <c r="B31" s="36" t="s">
        <v>23</v>
      </c>
      <c r="C31" s="37"/>
      <c r="D31" s="22">
        <f>SUM(C22*D29)</f>
        <v>1980000</v>
      </c>
      <c r="E31" s="26"/>
      <c r="F31" s="7"/>
      <c r="G31" s="7"/>
      <c r="H31" s="7"/>
      <c r="I31" s="7"/>
      <c r="J31" s="10"/>
    </row>
    <row r="32" spans="2:10" s="7" customFormat="1" ht="18" customHeight="1" x14ac:dyDescent="0.35">
      <c r="B32" s="32"/>
      <c r="C32" s="33"/>
      <c r="D32" s="34"/>
      <c r="E32" s="35"/>
      <c r="J32" s="10"/>
    </row>
    <row r="33" spans="2:12" ht="27" customHeight="1" x14ac:dyDescent="0.35">
      <c r="B33" s="58" t="s">
        <v>37</v>
      </c>
      <c r="C33" s="59"/>
      <c r="D33" s="24">
        <f>+D14+D29</f>
        <v>29000</v>
      </c>
      <c r="E33" s="18">
        <v>0.2</v>
      </c>
      <c r="F33" s="7"/>
      <c r="G33" s="7"/>
      <c r="H33" s="7"/>
      <c r="I33" s="7"/>
      <c r="J33" s="10"/>
    </row>
    <row r="34" spans="2:12" x14ac:dyDescent="0.35">
      <c r="B34" s="56"/>
      <c r="C34" s="57"/>
      <c r="D34" s="57"/>
      <c r="E34" s="57"/>
      <c r="F34" s="7"/>
      <c r="G34" s="7"/>
      <c r="H34" s="7"/>
      <c r="I34" s="7"/>
      <c r="J34" s="10"/>
    </row>
    <row r="35" spans="2:12" ht="27" customHeight="1" x14ac:dyDescent="0.35">
      <c r="B35" s="58" t="s">
        <v>36</v>
      </c>
      <c r="C35" s="59"/>
      <c r="D35" s="24">
        <f>+D16+D31</f>
        <v>3828000</v>
      </c>
      <c r="E35" s="26"/>
      <c r="F35" s="15"/>
      <c r="G35" s="7"/>
      <c r="H35" s="7"/>
      <c r="I35" s="7"/>
      <c r="J35" s="10"/>
    </row>
    <row r="36" spans="2:12" ht="15" thickBot="1" x14ac:dyDescent="0.4">
      <c r="B36" s="16"/>
      <c r="C36" s="15"/>
      <c r="D36" s="15"/>
      <c r="E36" s="15"/>
      <c r="F36" s="15"/>
      <c r="G36" s="7"/>
      <c r="H36" s="7"/>
      <c r="I36" s="7"/>
      <c r="J36" s="10"/>
    </row>
    <row r="37" spans="2:12" ht="15" customHeight="1" x14ac:dyDescent="0.35">
      <c r="B37" s="64" t="s">
        <v>32</v>
      </c>
      <c r="C37" s="65"/>
      <c r="D37" s="65"/>
      <c r="E37" s="65"/>
      <c r="F37" s="66"/>
      <c r="G37" s="67" t="s">
        <v>33</v>
      </c>
      <c r="H37" s="68"/>
      <c r="I37" s="68"/>
      <c r="J37" s="69"/>
    </row>
    <row r="38" spans="2:12" s="14" customFormat="1" ht="29" x14ac:dyDescent="0.35">
      <c r="B38" s="29" t="s">
        <v>9</v>
      </c>
      <c r="C38" s="75" t="s">
        <v>10</v>
      </c>
      <c r="D38" s="75"/>
      <c r="E38" s="30" t="s">
        <v>34</v>
      </c>
      <c r="F38" s="31" t="s">
        <v>38</v>
      </c>
      <c r="G38" s="67"/>
      <c r="H38" s="68"/>
      <c r="I38" s="68"/>
      <c r="J38" s="69"/>
    </row>
    <row r="39" spans="2:12" x14ac:dyDescent="0.35">
      <c r="B39" s="8" t="s">
        <v>12</v>
      </c>
      <c r="C39" s="63" t="s">
        <v>42</v>
      </c>
      <c r="D39" s="63"/>
      <c r="E39" s="11">
        <v>9</v>
      </c>
      <c r="F39" s="25">
        <f>+D33*E39</f>
        <v>261000</v>
      </c>
      <c r="G39" s="67"/>
      <c r="H39" s="68"/>
      <c r="I39" s="68"/>
      <c r="J39" s="69"/>
      <c r="L39" t="e">
        <f>+#REF!+#REF!</f>
        <v>#REF!</v>
      </c>
    </row>
    <row r="40" spans="2:12" x14ac:dyDescent="0.35">
      <c r="B40" s="8" t="s">
        <v>13</v>
      </c>
      <c r="C40" s="63" t="s">
        <v>20</v>
      </c>
      <c r="D40" s="63"/>
      <c r="E40" s="11">
        <v>19</v>
      </c>
      <c r="F40" s="25">
        <f>+D33*E40</f>
        <v>551000</v>
      </c>
      <c r="G40" s="67"/>
      <c r="H40" s="68"/>
      <c r="I40" s="68"/>
      <c r="J40" s="69"/>
    </row>
    <row r="41" spans="2:12" x14ac:dyDescent="0.35">
      <c r="B41" s="8" t="s">
        <v>14</v>
      </c>
      <c r="C41" s="63" t="s">
        <v>25</v>
      </c>
      <c r="D41" s="63"/>
      <c r="E41" s="11">
        <v>9</v>
      </c>
      <c r="F41" s="25">
        <f>+D33*E41</f>
        <v>261000</v>
      </c>
      <c r="G41" s="67"/>
      <c r="H41" s="68"/>
      <c r="I41" s="68"/>
      <c r="J41" s="69"/>
    </row>
    <row r="42" spans="2:12" x14ac:dyDescent="0.35">
      <c r="B42" s="8" t="s">
        <v>15</v>
      </c>
      <c r="C42" s="63" t="s">
        <v>26</v>
      </c>
      <c r="D42" s="63"/>
      <c r="E42" s="11">
        <v>19</v>
      </c>
      <c r="F42" s="25">
        <f>+D33*E42</f>
        <v>551000</v>
      </c>
      <c r="G42" s="67"/>
      <c r="H42" s="68"/>
      <c r="I42" s="68"/>
      <c r="J42" s="69"/>
    </row>
    <row r="43" spans="2:12" ht="15" customHeight="1" x14ac:dyDescent="0.35">
      <c r="B43" s="8" t="s">
        <v>16</v>
      </c>
      <c r="C43" s="63" t="s">
        <v>11</v>
      </c>
      <c r="D43" s="63"/>
      <c r="E43" s="11">
        <v>19</v>
      </c>
      <c r="F43" s="25">
        <f>+D33*E43</f>
        <v>551000</v>
      </c>
      <c r="G43" s="67"/>
      <c r="H43" s="68"/>
      <c r="I43" s="68"/>
      <c r="J43" s="69"/>
    </row>
    <row r="44" spans="2:12" x14ac:dyDescent="0.35">
      <c r="B44" s="8" t="s">
        <v>17</v>
      </c>
      <c r="C44" s="63" t="s">
        <v>27</v>
      </c>
      <c r="D44" s="63"/>
      <c r="E44" s="11">
        <v>22</v>
      </c>
      <c r="F44" s="25">
        <f>+D33*E44</f>
        <v>638000</v>
      </c>
      <c r="G44" s="67"/>
      <c r="H44" s="68"/>
      <c r="I44" s="68"/>
      <c r="J44" s="69"/>
    </row>
    <row r="45" spans="2:12" x14ac:dyDescent="0.35">
      <c r="B45" s="8" t="s">
        <v>18</v>
      </c>
      <c r="C45" s="63" t="s">
        <v>28</v>
      </c>
      <c r="D45" s="63"/>
      <c r="E45" s="11">
        <v>17</v>
      </c>
      <c r="F45" s="25">
        <f>+D33*E45</f>
        <v>493000</v>
      </c>
      <c r="G45" s="67"/>
      <c r="H45" s="68"/>
      <c r="I45" s="68"/>
      <c r="J45" s="69"/>
    </row>
    <row r="46" spans="2:12" x14ac:dyDescent="0.35">
      <c r="B46" s="8" t="s">
        <v>19</v>
      </c>
      <c r="C46" s="63" t="s">
        <v>29</v>
      </c>
      <c r="D46" s="63"/>
      <c r="E46" s="11">
        <v>18</v>
      </c>
      <c r="F46" s="25">
        <f>+D33*E46</f>
        <v>522000</v>
      </c>
      <c r="G46" s="67"/>
      <c r="H46" s="68"/>
      <c r="I46" s="68"/>
      <c r="J46" s="69"/>
    </row>
    <row r="47" spans="2:12" ht="15" thickBot="1" x14ac:dyDescent="0.4">
      <c r="B47" s="73" t="s">
        <v>21</v>
      </c>
      <c r="C47" s="74"/>
      <c r="D47" s="74"/>
      <c r="E47" s="27">
        <f>SUM(E39:E46)</f>
        <v>132</v>
      </c>
      <c r="F47" s="28">
        <f>SUM(F39:F46)</f>
        <v>3828000</v>
      </c>
      <c r="G47" s="70"/>
      <c r="H47" s="71"/>
      <c r="I47" s="71"/>
      <c r="J47" s="72"/>
    </row>
  </sheetData>
  <mergeCells count="46">
    <mergeCell ref="C44:D44"/>
    <mergeCell ref="C45:D45"/>
    <mergeCell ref="H26:J26"/>
    <mergeCell ref="B37:F37"/>
    <mergeCell ref="G37:J47"/>
    <mergeCell ref="C46:D46"/>
    <mergeCell ref="B47:D47"/>
    <mergeCell ref="B29:C29"/>
    <mergeCell ref="C38:D38"/>
    <mergeCell ref="C39:D39"/>
    <mergeCell ref="C40:D40"/>
    <mergeCell ref="C41:D41"/>
    <mergeCell ref="C42:D42"/>
    <mergeCell ref="C43:D43"/>
    <mergeCell ref="G29:H29"/>
    <mergeCell ref="B19:J19"/>
    <mergeCell ref="B18:J18"/>
    <mergeCell ref="B27:E27"/>
    <mergeCell ref="B17:E17"/>
    <mergeCell ref="B35:C35"/>
    <mergeCell ref="B33:C33"/>
    <mergeCell ref="B4:J4"/>
    <mergeCell ref="E5:J7"/>
    <mergeCell ref="C7:D7"/>
    <mergeCell ref="B8:J8"/>
    <mergeCell ref="B9:E9"/>
    <mergeCell ref="F9:F17"/>
    <mergeCell ref="B11:C11"/>
    <mergeCell ref="H11:J11"/>
    <mergeCell ref="B12:E12"/>
    <mergeCell ref="B13:C13"/>
    <mergeCell ref="B31:C31"/>
    <mergeCell ref="E20:J22"/>
    <mergeCell ref="B30:E30"/>
    <mergeCell ref="B34:E34"/>
    <mergeCell ref="B16:C16"/>
    <mergeCell ref="B2:J2"/>
    <mergeCell ref="B24:E24"/>
    <mergeCell ref="B26:C26"/>
    <mergeCell ref="B28:C28"/>
    <mergeCell ref="B3:J3"/>
    <mergeCell ref="B23:J23"/>
    <mergeCell ref="C22:D22"/>
    <mergeCell ref="B14:C14"/>
    <mergeCell ref="G14:H14"/>
    <mergeCell ref="B15:E15"/>
  </mergeCells>
  <hyperlinks>
    <hyperlink ref="H26" r:id="rId1" xr:uid="{E6DEB364-6576-45EE-BFEC-96869E1D6103}"/>
    <hyperlink ref="H11" r:id="rId2" xr:uid="{6E8EB506-7EFC-4A63-9291-3236757C6F74}"/>
  </hyperlinks>
  <printOptions horizontalCentered="1"/>
  <pageMargins left="0.78740157480314965" right="0.39370078740157483" top="0.78740157480314965" bottom="0.78740157480314965" header="0.31496062992125984" footer="0.31496062992125984"/>
  <pageSetup scale="5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Económico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Mary ramirez</cp:lastModifiedBy>
  <cp:lastPrinted>2025-01-28T17:03:05Z</cp:lastPrinted>
  <dcterms:created xsi:type="dcterms:W3CDTF">2025-01-27T12:50:23Z</dcterms:created>
  <dcterms:modified xsi:type="dcterms:W3CDTF">2026-04-08T20:03:31Z</dcterms:modified>
</cp:coreProperties>
</file>