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X:\060400 - Sd Contratacion\2026 - Doc Archivo\13.CONTRATOS\13.04. Contratos Minima Cuantia\6. PAPELERIA\"/>
    </mc:Choice>
  </mc:AlternateContent>
  <xr:revisionPtr revIDLastSave="0" documentId="13_ncr:1_{7DC7ED78-91A8-4A10-A846-4A4F73829061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Hoja1" sheetId="1" r:id="rId1"/>
  </sheets>
  <definedNames>
    <definedName name="_xlnm._FilterDatabase" localSheetId="0" hidden="1">Hoja1!$D$4:$D$24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18" i="1" l="1"/>
  <c r="H16" i="1"/>
  <c r="H14" i="1"/>
  <c r="H12" i="1"/>
  <c r="H10" i="1"/>
  <c r="H8" i="1"/>
  <c r="H6" i="1"/>
  <c r="H4" i="1"/>
  <c r="D7" i="1"/>
  <c r="D15" i="1"/>
  <c r="D17" i="1"/>
  <c r="D13" i="1"/>
  <c r="D16" i="1"/>
  <c r="D11" i="1"/>
</calcChain>
</file>

<file path=xl/sharedStrings.xml><?xml version="1.0" encoding="utf-8"?>
<sst xmlns="http://schemas.openxmlformats.org/spreadsheetml/2006/main" count="35" uniqueCount="35">
  <si>
    <t>PROPONENTES</t>
  </si>
  <si>
    <t>ITEM</t>
  </si>
  <si>
    <t>STAR SERVICES</t>
  </si>
  <si>
    <t>TAFINCO SAS</t>
  </si>
  <si>
    <t>Mediana</t>
  </si>
  <si>
    <t>Promedio</t>
  </si>
  <si>
    <t>Desviación estandar</t>
  </si>
  <si>
    <t>Diferencia costo - promedio</t>
  </si>
  <si>
    <t>Diferencia oferta baja - promedio</t>
  </si>
  <si>
    <t>Diferencia oferta baja - costo contrato</t>
  </si>
  <si>
    <t>Descuento aproximado con respecto al valor estimado %</t>
  </si>
  <si>
    <t>Valor minimo aceptable (mediana - desvianción estandar)</t>
  </si>
  <si>
    <t>OFERTA ECONOMICA UNITARIOS</t>
  </si>
  <si>
    <t>VALOR UNITARIO ESTIMADO</t>
  </si>
  <si>
    <t>DSG COLOMBIA</t>
  </si>
  <si>
    <t>ARLEY OLEJUA MANRIQUE</t>
  </si>
  <si>
    <t>R&amp;B SOLUCIONES INTEGRALES SAS</t>
  </si>
  <si>
    <t>SOLUCIONES M Y T S.A.S</t>
  </si>
  <si>
    <t>SERVIPEL LTDA</t>
  </si>
  <si>
    <t>OFICIAR S.A.S</t>
  </si>
  <si>
    <t>COMERCIALIZADORA SERLE.COM SAS</t>
  </si>
  <si>
    <t>OBSERVACIÓN</t>
  </si>
  <si>
    <t>PROCESAR SAS</t>
  </si>
  <si>
    <t xml:space="preserve"> SOLUCEF SAS</t>
  </si>
  <si>
    <t>INVERSIONES Y TECNOLOGIA J.C SAS</t>
  </si>
  <si>
    <t>SISTEMAS Y DISTRIBUCIONES FORMACON SAS</t>
  </si>
  <si>
    <t>HELP SOLUCIONES INFORMATICAS HSI SAS</t>
  </si>
  <si>
    <t>GRUPO LOS LAGOS SAS</t>
  </si>
  <si>
    <t>COMERCIALIZADORA VINARTA S.A.S</t>
  </si>
  <si>
    <t>Distribuciones Andaqui SAS</t>
  </si>
  <si>
    <t>SOLUCIONES ELECTROMERO SAS</t>
  </si>
  <si>
    <t>COLOMBIA CIPE SAS</t>
  </si>
  <si>
    <t>TWINS</t>
  </si>
  <si>
    <t>No adjuntó formato 011FormatoOfertaEconomica. RECHAZADO</t>
  </si>
  <si>
    <t>El ITEM No. 23 supera el valor tope maximo permitido, siendo el valor máximo $30.940, y el valor de la oferta $31.755. RECHAZADO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</si>
</sst>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2"/>
      <name val="Arial"/>
      <family val="2"/>
    </font>
    <font>
      <sz val="12"/>
      <color rgb="FFFF0000"/>
      <name val="Arial"/>
      <family val="2"/>
    </font>
    <font>
      <b/>
      <sz val="14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3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164" fontId="2" fillId="0" borderId="0" xfId="1" applyNumberFormat="1" applyFont="1" applyAlignment="1">
      <alignment vertical="center"/>
    </xf>
    <xf numFmtId="0" fontId="2" fillId="0" borderId="1" xfId="0" applyFont="1" applyBorder="1" applyAlignment="1">
      <alignment horizontal="left" vertical="top" wrapText="1"/>
    </xf>
    <xf numFmtId="164" fontId="2" fillId="2" borderId="1" xfId="1" applyNumberFormat="1" applyFont="1" applyFill="1" applyBorder="1" applyAlignment="1">
      <alignment vertical="center"/>
    </xf>
    <xf numFmtId="0" fontId="2" fillId="0" borderId="0" xfId="0" applyFont="1"/>
    <xf numFmtId="164" fontId="2" fillId="0" borderId="0" xfId="1" applyNumberFormat="1" applyFont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164" fontId="2" fillId="0" borderId="1" xfId="1" applyNumberFormat="1" applyFont="1" applyBorder="1" applyAlignment="1">
      <alignment vertical="center" wrapText="1"/>
    </xf>
    <xf numFmtId="164" fontId="2" fillId="0" borderId="0" xfId="1" applyNumberFormat="1" applyFont="1" applyAlignment="1">
      <alignment vertical="center" wrapText="1"/>
    </xf>
    <xf numFmtId="0" fontId="2" fillId="0" borderId="0" xfId="0" applyFont="1" applyAlignment="1">
      <alignment wrapText="1"/>
    </xf>
    <xf numFmtId="0" fontId="3" fillId="3" borderId="1" xfId="0" applyFont="1" applyFill="1" applyBorder="1" applyAlignment="1">
      <alignment horizontal="center" vertical="center"/>
    </xf>
    <xf numFmtId="164" fontId="2" fillId="0" borderId="1" xfId="1" applyNumberFormat="1" applyFont="1" applyBorder="1" applyAlignment="1">
      <alignment vertical="center"/>
    </xf>
    <xf numFmtId="164" fontId="2" fillId="0" borderId="0" xfId="0" applyNumberFormat="1" applyFont="1"/>
    <xf numFmtId="9" fontId="2" fillId="0" borderId="0" xfId="2" applyFont="1"/>
    <xf numFmtId="0" fontId="2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vertical="center"/>
    </xf>
    <xf numFmtId="164" fontId="3" fillId="3" borderId="1" xfId="1" applyNumberFormat="1" applyFont="1" applyFill="1" applyBorder="1" applyAlignment="1">
      <alignment vertical="center"/>
    </xf>
    <xf numFmtId="164" fontId="3" fillId="3" borderId="0" xfId="1" applyNumberFormat="1" applyFont="1" applyFill="1" applyAlignment="1">
      <alignment vertical="center"/>
    </xf>
    <xf numFmtId="2" fontId="3" fillId="3" borderId="0" xfId="1" applyNumberFormat="1" applyFont="1" applyFill="1"/>
    <xf numFmtId="164" fontId="3" fillId="3" borderId="0" xfId="0" applyNumberFormat="1" applyFont="1" applyFill="1"/>
    <xf numFmtId="0" fontId="3" fillId="3" borderId="0" xfId="0" applyFont="1" applyFill="1"/>
    <xf numFmtId="0" fontId="2" fillId="0" borderId="0" xfId="0" applyFont="1" applyAlignment="1">
      <alignment horizontal="left" vertical="top" wrapText="1"/>
    </xf>
    <xf numFmtId="0" fontId="5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vertical="center"/>
    </xf>
    <xf numFmtId="164" fontId="5" fillId="4" borderId="1" xfId="1" applyNumberFormat="1" applyFont="1" applyFill="1" applyBorder="1" applyAlignment="1">
      <alignment vertical="center"/>
    </xf>
    <xf numFmtId="0" fontId="4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164" fontId="4" fillId="0" borderId="1" xfId="1" applyNumberFormat="1" applyFont="1" applyBorder="1" applyAlignment="1">
      <alignment vertical="center"/>
    </xf>
    <xf numFmtId="164" fontId="4" fillId="0" borderId="1" xfId="1" applyNumberFormat="1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164" fontId="2" fillId="0" borderId="2" xfId="0" applyNumberFormat="1" applyFont="1" applyBorder="1" applyAlignment="1">
      <alignment horizontal="left" vertical="center" wrapText="1"/>
    </xf>
    <xf numFmtId="164" fontId="2" fillId="0" borderId="3" xfId="0" applyNumberFormat="1" applyFont="1" applyBorder="1" applyAlignment="1">
      <alignment horizontal="left" vertical="center" wrapText="1"/>
    </xf>
    <xf numFmtId="164" fontId="2" fillId="0" borderId="2" xfId="0" applyNumberFormat="1" applyFont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164" fontId="2" fillId="0" borderId="2" xfId="1" applyNumberFormat="1" applyFont="1" applyBorder="1" applyAlignment="1">
      <alignment horizontal="center" vertical="center"/>
    </xf>
    <xf numFmtId="164" fontId="2" fillId="0" borderId="3" xfId="1" applyNumberFormat="1" applyFont="1" applyBorder="1" applyAlignment="1">
      <alignment horizontal="center" vertical="center"/>
    </xf>
    <xf numFmtId="9" fontId="4" fillId="0" borderId="2" xfId="2" applyFont="1" applyBorder="1" applyAlignment="1">
      <alignment horizontal="center" vertical="center"/>
    </xf>
    <xf numFmtId="9" fontId="4" fillId="0" borderId="3" xfId="2" applyFont="1" applyBorder="1" applyAlignment="1">
      <alignment horizontal="center" vertical="center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N24"/>
  <sheetViews>
    <sheetView tabSelected="1" zoomScale="80" zoomScaleNormal="80" workbookViewId="0">
      <selection activeCell="C13" sqref="C13"/>
    </sheetView>
  </sheetViews>
  <sheetFormatPr baseColWidth="10" defaultColWidth="11.5703125" defaultRowHeight="15" x14ac:dyDescent="0.2"/>
  <cols>
    <col min="1" max="1" width="11.5703125" style="6"/>
    <col min="2" max="2" width="7.28515625" style="1" customWidth="1"/>
    <col min="3" max="3" width="71.140625" style="2" bestFit="1" customWidth="1"/>
    <col min="4" max="4" width="20" style="3" bestFit="1" customWidth="1"/>
    <col min="5" max="5" width="29.5703125" style="3" customWidth="1"/>
    <col min="6" max="6" width="19.85546875" style="3" customWidth="1"/>
    <col min="7" max="7" width="31" style="24" customWidth="1"/>
    <col min="8" max="8" width="19.42578125" style="6" customWidth="1"/>
    <col min="9" max="9" width="21.7109375" style="6" customWidth="1"/>
    <col min="10" max="10" width="15.28515625" style="6" bestFit="1" customWidth="1"/>
    <col min="11" max="12" width="12.85546875" style="6" bestFit="1" customWidth="1"/>
    <col min="13" max="13" width="18.5703125" style="6" bestFit="1" customWidth="1"/>
    <col min="14" max="16384" width="11.5703125" style="6"/>
  </cols>
  <sheetData>
    <row r="3" spans="2:14" ht="30" x14ac:dyDescent="0.2">
      <c r="G3" s="4" t="s">
        <v>13</v>
      </c>
      <c r="H3" s="5">
        <v>461798</v>
      </c>
      <c r="J3" s="7"/>
    </row>
    <row r="4" spans="2:14" s="12" customFormat="1" ht="45" x14ac:dyDescent="0.2">
      <c r="B4" s="8" t="s">
        <v>1</v>
      </c>
      <c r="C4" s="9" t="s">
        <v>0</v>
      </c>
      <c r="D4" s="10" t="s">
        <v>12</v>
      </c>
      <c r="E4" s="10" t="s">
        <v>21</v>
      </c>
      <c r="F4" s="11"/>
      <c r="G4" s="33" t="s">
        <v>5</v>
      </c>
      <c r="H4" s="35">
        <f>AVERAGE(D6,D7,D8,D9,D10,D11,D12,D14,D15,D16,D17,D18,D19,D20,D21,D22,D23,D24)</f>
        <v>271326.5</v>
      </c>
    </row>
    <row r="5" spans="2:14" ht="45" x14ac:dyDescent="0.2">
      <c r="B5" s="28">
        <v>20</v>
      </c>
      <c r="C5" s="29" t="s">
        <v>32</v>
      </c>
      <c r="D5" s="30">
        <v>0</v>
      </c>
      <c r="E5" s="31" t="s">
        <v>33</v>
      </c>
      <c r="G5" s="34"/>
      <c r="H5" s="36"/>
      <c r="I5" s="7"/>
      <c r="J5" s="15"/>
      <c r="K5" s="15"/>
      <c r="L5" s="15"/>
      <c r="M5" s="7"/>
      <c r="N5" s="16"/>
    </row>
    <row r="6" spans="2:14" ht="18" x14ac:dyDescent="0.2">
      <c r="B6" s="25">
        <v>2</v>
      </c>
      <c r="C6" s="26" t="s">
        <v>3</v>
      </c>
      <c r="D6" s="27">
        <v>105633</v>
      </c>
      <c r="E6" s="14"/>
      <c r="G6" s="37" t="s">
        <v>4</v>
      </c>
      <c r="H6" s="35">
        <f>MEDIAN(D6,D7,D8,D9,D10,D11,D12,D14,D15,D16,D17,D18,D19,D20,D21,D22,D23,D24)</f>
        <v>289108.5</v>
      </c>
      <c r="N6" s="16"/>
    </row>
    <row r="7" spans="2:14" x14ac:dyDescent="0.2">
      <c r="B7" s="17">
        <v>13</v>
      </c>
      <c r="C7" s="9" t="s">
        <v>25</v>
      </c>
      <c r="D7" s="14">
        <f>1058+4609+828+383+5056+3142+540+3864+3187+2942+6006+1686+1551+13973+3064+996+1593+515+8887+1747+1618+1484+7661+2777+17620+10909+3506+3831+766+2992+3677+521+1692+9132</f>
        <v>133813</v>
      </c>
      <c r="E7" s="14"/>
      <c r="G7" s="38"/>
      <c r="H7" s="36"/>
    </row>
    <row r="8" spans="2:14" ht="14.45" customHeight="1" x14ac:dyDescent="0.2">
      <c r="B8" s="17">
        <v>10</v>
      </c>
      <c r="C8" s="9" t="s">
        <v>2</v>
      </c>
      <c r="D8" s="14">
        <v>139400</v>
      </c>
      <c r="E8" s="14"/>
      <c r="G8" s="37" t="s">
        <v>6</v>
      </c>
      <c r="H8" s="39">
        <f>STDEVA(D6,D7,D8,D9,D10,D11,D12,D14,D15,D16,D17,D18,D19,D20,D21,D22,D23,D24)</f>
        <v>104485.22106597605</v>
      </c>
    </row>
    <row r="9" spans="2:14" x14ac:dyDescent="0.2">
      <c r="B9" s="17">
        <v>15</v>
      </c>
      <c r="C9" s="9" t="s">
        <v>27</v>
      </c>
      <c r="D9" s="14">
        <v>142200</v>
      </c>
      <c r="E9" s="14"/>
      <c r="G9" s="38"/>
      <c r="H9" s="40"/>
      <c r="I9" s="15"/>
    </row>
    <row r="10" spans="2:14" ht="14.45" customHeight="1" x14ac:dyDescent="0.2">
      <c r="B10" s="17">
        <v>17</v>
      </c>
      <c r="C10" s="9" t="s">
        <v>29</v>
      </c>
      <c r="D10" s="14">
        <v>155022</v>
      </c>
      <c r="E10" s="14"/>
      <c r="G10" s="37" t="s">
        <v>7</v>
      </c>
      <c r="H10" s="35">
        <f>H3-H4</f>
        <v>190471.5</v>
      </c>
    </row>
    <row r="11" spans="2:14" x14ac:dyDescent="0.2">
      <c r="B11" s="17">
        <v>1</v>
      </c>
      <c r="C11" s="9" t="s">
        <v>14</v>
      </c>
      <c r="D11" s="14">
        <f>800+2650+1300+1050+4800+3350+1650+3450+7250+5450+10950+6050+1250+13350+6250+1350+3400+500+11300+1450+1350+3150+9450+2400+19650+24800+2950+5150+5250+4000+4000+6050+900+1450+21050</f>
        <v>199200</v>
      </c>
      <c r="E11" s="14"/>
      <c r="G11" s="38"/>
      <c r="H11" s="36"/>
    </row>
    <row r="12" spans="2:14" x14ac:dyDescent="0.2">
      <c r="B12" s="17">
        <v>6</v>
      </c>
      <c r="C12" s="9" t="s">
        <v>18</v>
      </c>
      <c r="D12" s="14">
        <v>252125</v>
      </c>
      <c r="E12" s="14"/>
      <c r="G12" s="37" t="s">
        <v>8</v>
      </c>
      <c r="H12" s="35">
        <f>H4-D6</f>
        <v>165693.5</v>
      </c>
    </row>
    <row r="13" spans="2:14" ht="90" x14ac:dyDescent="0.2">
      <c r="B13" s="32">
        <v>8</v>
      </c>
      <c r="C13" s="29" t="s">
        <v>20</v>
      </c>
      <c r="D13" s="30">
        <f>845+971+508+363+4246+3184+1239+1944+4601+3209+8849+2625+508+64233+7297+946+3538+200+19706+1060+801+883+31755+1591+20012+26275+2122+3794+727+2772+2772+4961+363+1025+23356</f>
        <v>253281</v>
      </c>
      <c r="E13" s="31" t="s">
        <v>34</v>
      </c>
      <c r="G13" s="38"/>
      <c r="H13" s="36"/>
    </row>
    <row r="14" spans="2:14" ht="14.45" customHeight="1" x14ac:dyDescent="0.2">
      <c r="B14" s="17">
        <v>19</v>
      </c>
      <c r="C14" s="9" t="s">
        <v>31</v>
      </c>
      <c r="D14" s="14">
        <v>253704</v>
      </c>
      <c r="E14" s="14"/>
      <c r="G14" s="37" t="s">
        <v>9</v>
      </c>
      <c r="H14" s="35">
        <f>H3-D6</f>
        <v>356165</v>
      </c>
    </row>
    <row r="15" spans="2:14" x14ac:dyDescent="0.2">
      <c r="B15" s="13">
        <v>12</v>
      </c>
      <c r="C15" s="18" t="s">
        <v>24</v>
      </c>
      <c r="D15" s="19">
        <f>1065+1190+893+595+4760+2737+2440+2142+4165+3570+8330+4165+893+83300+7140+952+3570+350+21420+1250+1190+1190+29750+1785+14280+28560+2618+3808+1785+3570+3570+5355+714+1190+27370</f>
        <v>281662</v>
      </c>
      <c r="E15" s="19"/>
      <c r="G15" s="38"/>
      <c r="H15" s="36"/>
    </row>
    <row r="16" spans="2:14" s="23" customFormat="1" ht="14.45" customHeight="1" x14ac:dyDescent="0.2">
      <c r="B16" s="17">
        <v>5</v>
      </c>
      <c r="C16" s="9" t="s">
        <v>17</v>
      </c>
      <c r="D16" s="14">
        <f>1000+1250+800+500+5399+3839+1250+1799+5399+3000+5399+6600+500+106680+10000+1000+2399+150+23580+959+900+1079+21600+1200+16199+25199+1499+1499+6000+4200+4200+4499+700+1079+25199</f>
        <v>296555</v>
      </c>
      <c r="E16" s="14"/>
      <c r="F16" s="20"/>
      <c r="G16" s="37" t="s">
        <v>11</v>
      </c>
      <c r="H16" s="35">
        <f>H6-H8</f>
        <v>184623.27893402395</v>
      </c>
      <c r="I16" s="21"/>
      <c r="J16" s="22"/>
    </row>
    <row r="17" spans="2:8" x14ac:dyDescent="0.2">
      <c r="B17" s="17">
        <v>9</v>
      </c>
      <c r="C17" s="9" t="s">
        <v>22</v>
      </c>
      <c r="D17" s="14">
        <f>738+1151+738+656+5460+3002+1202+1499+4436+3359+2103+2730+628+110676+9553+956+4040+247+17995+1498+1058+1229+24565+1570+13075+29205+1843+2457+615+3563+3563+5186+546+1120+46399</f>
        <v>308661</v>
      </c>
      <c r="E17" s="14"/>
      <c r="G17" s="38"/>
      <c r="H17" s="36"/>
    </row>
    <row r="18" spans="2:8" x14ac:dyDescent="0.2">
      <c r="B18" s="17">
        <v>4</v>
      </c>
      <c r="C18" s="9" t="s">
        <v>16</v>
      </c>
      <c r="D18" s="14">
        <v>308770</v>
      </c>
      <c r="E18" s="14"/>
      <c r="G18" s="37" t="s">
        <v>10</v>
      </c>
      <c r="H18" s="41">
        <f>(H3-D6)/H3</f>
        <v>0.77125712974070915</v>
      </c>
    </row>
    <row r="19" spans="2:8" x14ac:dyDescent="0.2">
      <c r="B19" s="17">
        <v>7</v>
      </c>
      <c r="C19" s="9" t="s">
        <v>19</v>
      </c>
      <c r="D19" s="14">
        <v>351039</v>
      </c>
      <c r="E19" s="14"/>
      <c r="G19" s="38"/>
      <c r="H19" s="42"/>
    </row>
    <row r="20" spans="2:8" x14ac:dyDescent="0.2">
      <c r="B20" s="17">
        <v>14</v>
      </c>
      <c r="C20" s="9" t="s">
        <v>26</v>
      </c>
      <c r="D20" s="14">
        <v>361050</v>
      </c>
      <c r="E20" s="14"/>
    </row>
    <row r="21" spans="2:8" x14ac:dyDescent="0.2">
      <c r="B21" s="17">
        <v>3</v>
      </c>
      <c r="C21" s="9" t="s">
        <v>15</v>
      </c>
      <c r="D21" s="14">
        <v>369423</v>
      </c>
      <c r="E21" s="14"/>
    </row>
    <row r="22" spans="2:8" x14ac:dyDescent="0.2">
      <c r="B22" s="13">
        <v>16</v>
      </c>
      <c r="C22" s="9" t="s">
        <v>28</v>
      </c>
      <c r="D22" s="14">
        <v>377993</v>
      </c>
      <c r="E22" s="14"/>
    </row>
    <row r="23" spans="2:8" x14ac:dyDescent="0.2">
      <c r="B23" s="17">
        <v>18</v>
      </c>
      <c r="C23" s="9" t="s">
        <v>30</v>
      </c>
      <c r="D23" s="14">
        <v>411727</v>
      </c>
      <c r="E23" s="14"/>
    </row>
    <row r="24" spans="2:8" x14ac:dyDescent="0.2">
      <c r="B24" s="17">
        <v>11</v>
      </c>
      <c r="C24" s="9" t="s">
        <v>23</v>
      </c>
      <c r="D24" s="14">
        <v>435900</v>
      </c>
      <c r="E24" s="14"/>
    </row>
  </sheetData>
  <autoFilter ref="D4:D24" xr:uid="{00000000-0009-0000-0000-000000000000}">
    <sortState xmlns:xlrd2="http://schemas.microsoft.com/office/spreadsheetml/2017/richdata2" ref="B5:E24">
      <sortCondition ref="D4:D24"/>
    </sortState>
  </autoFilter>
  <sortState xmlns:xlrd2="http://schemas.microsoft.com/office/spreadsheetml/2017/richdata2" ref="B5:I25">
    <sortCondition descending="1" ref="D3"/>
  </sortState>
  <mergeCells count="16">
    <mergeCell ref="G16:G17"/>
    <mergeCell ref="H16:H17"/>
    <mergeCell ref="G18:G19"/>
    <mergeCell ref="H18:H19"/>
    <mergeCell ref="G10:G11"/>
    <mergeCell ref="H10:H11"/>
    <mergeCell ref="G12:G13"/>
    <mergeCell ref="H12:H13"/>
    <mergeCell ref="G14:G15"/>
    <mergeCell ref="H14:H15"/>
    <mergeCell ref="G4:G5"/>
    <mergeCell ref="H4:H5"/>
    <mergeCell ref="G6:G7"/>
    <mergeCell ref="H6:H7"/>
    <mergeCell ref="G8:G9"/>
    <mergeCell ref="H8:H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Lucia</dc:creator>
  <cp:lastModifiedBy>María Alejandra Flórez Varela</cp:lastModifiedBy>
  <dcterms:created xsi:type="dcterms:W3CDTF">2025-05-06T13:51:35Z</dcterms:created>
  <dcterms:modified xsi:type="dcterms:W3CDTF">2026-04-01T17:01:31Z</dcterms:modified>
</cp:coreProperties>
</file>