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24226"/>
  <mc:AlternateContent xmlns:mc="http://schemas.openxmlformats.org/markup-compatibility/2006">
    <mc:Choice Requires="x15">
      <x15ac:absPath xmlns:x15ac="http://schemas.microsoft.com/office/spreadsheetml/2010/11/ac" url="https://mcultura.sharepoint.com/sites/Recursos-Danza/Documentos compartidos/27_2026/03_Planeación 2026/Convenio 1/Evaluacion/Final/"/>
    </mc:Choice>
  </mc:AlternateContent>
  <xr:revisionPtr revIDLastSave="171" documentId="8_{24304411-74AC-4E8F-99F6-6A6155CD4F8A}" xr6:coauthVersionLast="47" xr6:coauthVersionMax="47" xr10:uidLastSave="{AA3E700D-ABED-4677-8997-2B9D4291D669}"/>
  <bookViews>
    <workbookView xWindow="-120" yWindow="-120" windowWidth="29040" windowHeight="15720" tabRatio="721" activeTab="4" xr2:uid="{00000000-000D-0000-FFFF-FFFF00000000}"/>
  </bookViews>
  <sheets>
    <sheet name="HABILITANTE Est.Organizacional " sheetId="21" r:id="rId1"/>
    <sheet name="HABILITANTE Experiencia " sheetId="20" r:id="rId2"/>
    <sheet name="Equipo mínimo Coord. General" sheetId="25" r:id="rId3"/>
    <sheet name="HABILITANTE Contrapartida" sheetId="23" r:id="rId4"/>
    <sheet name="PONDERABLE" sheetId="24" r:id="rId5"/>
    <sheet name="Salario minimo" sheetId="2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7" i="23" l="1"/>
  <c r="P42" i="24" l="1"/>
  <c r="Q42" i="24" s="1"/>
  <c r="P41" i="24"/>
  <c r="Q41" i="24" s="1"/>
  <c r="P40" i="24"/>
  <c r="Q40" i="24" s="1"/>
  <c r="P39" i="24"/>
  <c r="Q39" i="24" s="1"/>
  <c r="R39" i="24" s="1"/>
  <c r="P38" i="24"/>
  <c r="P37" i="24"/>
  <c r="P36" i="24"/>
  <c r="I18" i="24"/>
  <c r="J28" i="20"/>
  <c r="J29" i="20"/>
  <c r="R41" i="24" l="1"/>
  <c r="S41" i="24" s="1"/>
  <c r="R40" i="24"/>
  <c r="S40" i="24" s="1"/>
  <c r="R42" i="24"/>
  <c r="S42" i="24" s="1"/>
  <c r="Q36" i="24"/>
  <c r="R36" i="24" s="1"/>
  <c r="Q37" i="24"/>
  <c r="R37" i="24" s="1"/>
  <c r="Q38" i="24"/>
  <c r="R38" i="24" s="1"/>
  <c r="G26" i="20"/>
  <c r="J26" i="20" s="1"/>
  <c r="J16" i="20" s="1"/>
  <c r="H11" i="25"/>
  <c r="I11" i="25"/>
  <c r="J11" i="25"/>
  <c r="P22" i="25"/>
  <c r="Q22" i="25" s="1"/>
  <c r="P21" i="25"/>
  <c r="Q21" i="25" s="1"/>
  <c r="P20" i="25"/>
  <c r="Q20" i="25" s="1"/>
  <c r="R20" i="25" s="1"/>
  <c r="P19" i="25"/>
  <c r="Q19" i="25" s="1"/>
  <c r="R19" i="25" s="1"/>
  <c r="P18" i="25"/>
  <c r="T42" i="24" l="1"/>
  <c r="U42" i="24" s="1"/>
  <c r="T41" i="24"/>
  <c r="U41" i="24" s="1"/>
  <c r="T40" i="24"/>
  <c r="U40" i="24" s="1"/>
  <c r="Q18" i="25"/>
  <c r="R18" i="25" s="1"/>
  <c r="R22" i="25"/>
  <c r="S22" i="25" s="1"/>
  <c r="R21" i="25"/>
  <c r="T22" i="25" l="1"/>
  <c r="U22" i="25" s="1"/>
  <c r="H18" i="20" l="1"/>
  <c r="I17" i="24" l="1"/>
  <c r="E27" i="20"/>
  <c r="F27" i="20"/>
  <c r="G27" i="20"/>
  <c r="J27" i="20" s="1"/>
  <c r="J17" i="20" s="1"/>
  <c r="F25" i="24"/>
  <c r="I6" i="24"/>
  <c r="C8" i="23"/>
  <c r="F23" i="20" l="1"/>
  <c r="F24" i="20"/>
  <c r="F25" i="20"/>
  <c r="F22" i="20"/>
  <c r="E23" i="20"/>
  <c r="E24" i="20"/>
  <c r="E25" i="20"/>
  <c r="E22" i="20"/>
  <c r="G23" i="20"/>
  <c r="J23" i="20" s="1"/>
  <c r="J13" i="20" s="1"/>
  <c r="G24" i="20"/>
  <c r="J24" i="20" s="1"/>
  <c r="J14" i="20" s="1"/>
  <c r="G25" i="20"/>
  <c r="J25" i="20" s="1"/>
  <c r="J15" i="20" s="1"/>
  <c r="G22" i="20"/>
  <c r="H7" i="20"/>
  <c r="G30" i="20" l="1"/>
  <c r="J22" i="20"/>
  <c r="J30" i="20" l="1"/>
  <c r="J12" i="20"/>
  <c r="J18" i="20" l="1"/>
</calcChain>
</file>

<file path=xl/sharedStrings.xml><?xml version="1.0" encoding="utf-8"?>
<sst xmlns="http://schemas.openxmlformats.org/spreadsheetml/2006/main" count="244" uniqueCount="162">
  <si>
    <t>MC-RE-CO-0008-2026</t>
  </si>
  <si>
    <t>EVALUACIÓN ESTRUCTURA ORGANIZACIONAL - CASANARI</t>
  </si>
  <si>
    <t>a. Copia de los estatutos de la entidad sin ánimo de lucro y Certificado de Existencia y Representación Legal o su equivalente en donde conste la inscripción de las modificaciones que se hayan realizado a sus estatutos</t>
  </si>
  <si>
    <t>b. Indicar a través de un escrito la política de Gestión Documental con la que cuenta.</t>
  </si>
  <si>
    <t>c. Indicar a través de un escrito la política de gestión de manejo de riesgos con la que cuenta.</t>
  </si>
  <si>
    <t>CUMPLE</t>
  </si>
  <si>
    <t>NO CUMPLE</t>
  </si>
  <si>
    <t>MINISTERIO DE LAS CULTURAS, LAS ARTES Y LOS SABERES</t>
  </si>
  <si>
    <t>ANEXO Nº 5  EXPERIENCIA DE LA ESAL</t>
  </si>
  <si>
    <t xml:space="preserve">FECHA </t>
  </si>
  <si>
    <t>CRITERIOS DE EVALUACION HABILITANTE</t>
  </si>
  <si>
    <t>PROPONENTE: FUNDACIÓN CASANARI</t>
  </si>
  <si>
    <t xml:space="preserve">EXPERIENCIA DE LA ESAL: la Entida sin Animo de Lucro (ESAL) deberá relacionar para el cierre del presente proceso competitivo, mínimo TRES (03) contratos y/o convenios y máximo SEIS (06) contratos y/o convenios terminados, en los que se evidencie experiencia relacionada con: la formación artística, proyectos con enfoque étnico o proyectos de fortalecimiento de oficios conexos de la danza asociados a la confección de vestuarios, en dónde al menos uno (1) de los contratos y/o convenios corresponda al desarrollo de proyectos de fortalecimiento para el sector de la danza, cuya sumatoria sea igual o superior al cien por ciento (100%) del valor del aporte del Ministerio en SMMLV
</t>
  </si>
  <si>
    <t>EVALUACIÓN</t>
  </si>
  <si>
    <t>OBSERVACIONES</t>
  </si>
  <si>
    <t>NUMERO DE CONTRATO</t>
  </si>
  <si>
    <t>NOMBRE DEL CONTRATANTE</t>
  </si>
  <si>
    <t>OBJETO DEL CONTRATO</t>
  </si>
  <si>
    <t>FECHA DE INICIO</t>
  </si>
  <si>
    <t>FECHA DE FINALIZACION</t>
  </si>
  <si>
    <t>VALOR TOTAL EN PESOS</t>
  </si>
  <si>
    <t xml:space="preserve">PORCENTAJE DE PARTICIPACION PARA CONSORCIOS O UNIONES TEMPORALES </t>
  </si>
  <si>
    <t>PRESUPUESTO OFICAL</t>
  </si>
  <si>
    <t>CUMPLE / NO CUMPLE</t>
  </si>
  <si>
    <t>Asociación de mujeres afrocolombianas de Casanare Nit.
900452045-5</t>
  </si>
  <si>
    <t>Elaboración de ciento noventa y dos (192) trajes folclóricos para el fortalecimiento de las expresiones culturales de comunidades NARP en el departamento de Casanare; divididos en ocho (8) kids, un kid para cada consultivo; Consistente cada kid en tres 3 trajes de cumbia de mujer y tres (3) trajes de cumbia de hombres (sombrero, Pantalón, camisa y pañoleta), tres (3) trajes de abozao de mujer y tres(3) trajes de abozao de hombre, tres (3) trajes de Chirimia de mujer y tres (3) trajes de chirimia de hombre, tres (3) trajes de jota de mujer y tres (3) trajes de jota de hombre; Elaboración y venta de instrumentos folclóricos para comunidades NARP del departamento de Casanare, ocho (8)kids, un kid para cada consultivo, cada kid compuesto por (1 Marimba, 1 cununo, 1 tambora, 1 clarinete, 1 caja
vallenata, 1 guacharaca, 1 acordeón, 1 flauta, 1 sonajero)</t>
  </si>
  <si>
    <t>23-2024</t>
  </si>
  <si>
    <t>Instituto de Cultura y turismo de Yopal. Nit. 901403046 - 7</t>
  </si>
  <si>
    <t>“Garantizar muestras artísticas y culturales en el marco de las ferias y fiestas patronales en honor a la virgen de  la peña que se realizaran en el corregimiento del Morro del municipio de Yopal; así mismo en las actividades y/o eventos institucionales que promuevan y fortalezcan las expresiones culturales y patrimoniales, en cumplimiento a la agenda anuar pluricultural de la vigencia 2024, del programa Yopal es música, joropo, arte y literatura</t>
  </si>
  <si>
    <r>
      <rPr>
        <b/>
        <sz val="9"/>
        <color rgb="FF000000"/>
        <rFont val="Arial"/>
        <family val="2"/>
      </rPr>
      <t>NO CUMPLE</t>
    </r>
    <r>
      <rPr>
        <sz val="9"/>
        <color rgb="FF000000"/>
        <rFont val="Arial"/>
        <family val="2"/>
      </rPr>
      <t xml:space="preserve"> - Se solicita aportar información que permita validar la experiencia de este convenio respecto a  formación artística, proyectos con enfoque étnico o proyectos de fortalecimiento de oficios conexos de la danza asociados a la confección de vestuarios. </t>
    </r>
  </si>
  <si>
    <t>2518 -2024</t>
  </si>
  <si>
    <t>Gobernación de Casanare. Nit. 892099216-6</t>
  </si>
  <si>
    <t>Garantizar el desarrollo de diversas muestras artísticas y culturales por medio de una agenda cultural de eventos en el mes de octubre como estrategia para fomentar,
promover y difundir las manifestaciones culturales del departamento de Casanare.</t>
  </si>
  <si>
    <t>2858-2024</t>
  </si>
  <si>
    <t>Garantizar el desarrollo de diversas muestras artísticas y culturales, festivales y exposiciones para el fortalecimiento de la cultura llanera en el marco del III Festival Mundial del Arraigo Llanero "Casanare Palpita" del 21 al 24 de noviembre de 2024.</t>
  </si>
  <si>
    <t>871-2025</t>
  </si>
  <si>
    <t>Garantizar la realización de muestras artísticas y culturales en el marco de los eventos "el festival de la corocora y la cotiza criolla centro poblado de Bocas del pauto municipio de trinidad, XVI festival folclórico y cultural del pavo del municipio de Chameza, festival folclórico y cultural la Gaviota Real en el centro poblado de santa Helena del Cusiva de Mani, el vi festival internacional el Corral de oro del corregimiento corralito del municipio de Hato Corozal-Casanare y el VII encuentro de portadores de cantos de trabajo de llano" como estrategia para fomentar, promover y difundir las manifestaciones que hacen parte de la agenda cultural del departamento de Casanare.</t>
  </si>
  <si>
    <t>15-2025</t>
  </si>
  <si>
    <t>Municipio de la primavera. Nit. 800103308-8</t>
  </si>
  <si>
    <t>Adquisición de implementos artísticos y culturales para el fortalecimiento de acciones y procesos formativos en la casa de la cultura Raimundo Cruz, del municipio de la Primavera Vichada vigencia 2025</t>
  </si>
  <si>
    <t>TOTAL</t>
  </si>
  <si>
    <t xml:space="preserve">smmlv
</t>
  </si>
  <si>
    <t>EVALUACIÓN EXPERIENCIA DE LA ESAL</t>
  </si>
  <si>
    <t xml:space="preserve"> NOMBRE DEL CONTRATANTE</t>
  </si>
  <si>
    <t>V0</t>
  </si>
  <si>
    <t>SMMLFT</t>
  </si>
  <si>
    <t>SMMLFC</t>
  </si>
  <si>
    <t>VP = (VO / SMMLFT)* SMMLFC</t>
  </si>
  <si>
    <t>TOTALES</t>
  </si>
  <si>
    <t>MC-RE-CO-008-2026</t>
  </si>
  <si>
    <t xml:space="preserve">EXPERIENCIA REQUISITO HABILITANTE
</t>
  </si>
  <si>
    <t>PROPONENTE:</t>
  </si>
  <si>
    <t>FUNDACIÓN CASADANI</t>
  </si>
  <si>
    <t xml:space="preserve">COORDINADOR GENERAL:   </t>
  </si>
  <si>
    <t>PROFESIÓN:</t>
  </si>
  <si>
    <t xml:space="preserve">CUMPLE: </t>
  </si>
  <si>
    <t>Cumple</t>
  </si>
  <si>
    <t>DÍAS</t>
  </si>
  <si>
    <t>AÑOS</t>
  </si>
  <si>
    <t>MESES</t>
  </si>
  <si>
    <t>DÍAS CTA</t>
  </si>
  <si>
    <t>ENTIDAD CONTRATANTE (Razón Social)</t>
  </si>
  <si>
    <t>CARGO OCUPADO</t>
  </si>
  <si>
    <t>FECHAS DE PROYECTO</t>
  </si>
  <si>
    <t>TOTAL TIEMPO</t>
  </si>
  <si>
    <t>Dia/Mes/Año</t>
  </si>
  <si>
    <t>Días</t>
  </si>
  <si>
    <t>Meses</t>
  </si>
  <si>
    <t>Años</t>
  </si>
  <si>
    <t>Asociaoión EL garcero del Llano</t>
  </si>
  <si>
    <t>Director Ejecutivo</t>
  </si>
  <si>
    <t>Dirección y organización del proyecto pedagógico a nivel administrativo;   Desarrollo del proceso de gestión y organización de las diferentes fases del proyecto;  Diseñar el plan de atención logístico de las diferentes versiones;  Elaboración de informes del proyecto.</t>
  </si>
  <si>
    <t>TOTAL TIEMPO EN AÑOS Y MESES</t>
  </si>
  <si>
    <t>EXPERIENCIA HABILITANTE</t>
  </si>
  <si>
    <t>IV. CRITERIOS DE PONDERACIÓN Y ADJUDICACIÓN</t>
  </si>
  <si>
    <t xml:space="preserve">
- De 1 a 2 proyectos: 30 puntos
- De 3 proyectos en adlenate: 50 puntos</t>
  </si>
  <si>
    <t>CANTIDAD DE PROYECTOS</t>
  </si>
  <si>
    <t>Observaciones</t>
  </si>
  <si>
    <t>Inicio</t>
  </si>
  <si>
    <t>Terminacion</t>
  </si>
  <si>
    <t>Corporación Cultural Casanari</t>
  </si>
  <si>
    <t>Director general</t>
  </si>
  <si>
    <t>Dirección administrativa y financiera, Direccion ejecutiva,
.Representación general  y realizador y ejecutor de proyectos culturales.</t>
  </si>
  <si>
    <r>
      <rPr>
        <b/>
        <sz val="9"/>
        <color rgb="FF000000"/>
        <rFont val="Arial"/>
        <family val="2"/>
      </rPr>
      <t>NO CUMPLE</t>
    </r>
    <r>
      <rPr>
        <sz val="9"/>
        <color rgb="FF000000"/>
        <rFont val="Arial"/>
        <family val="2"/>
      </rPr>
      <t xml:space="preserve"> - Al ser el proponente/asociada quien certifica la experiencia del coordinador, esta certificación debe acompañarse de los siguientes documentos:  
 A. Copias de cada uno de los contratos celebrados entre la ESAL y la persona natural que se pretende certificar.  
    B. Copia de los recibos de pago de seguridad social de la persona natural correspondientes al periodo de vinculación certificado.  </t>
    </r>
  </si>
  <si>
    <t>Director de invetsigacion</t>
  </si>
  <si>
    <t>Director de investigación y publicación del proyecto El furruco y
la cirrampla como patrimonio inmaterial del departamento de Casanare</t>
  </si>
  <si>
    <r>
      <rPr>
        <b/>
        <sz val="9"/>
        <color rgb="FF000000"/>
        <rFont val="Arial"/>
        <family val="2"/>
      </rPr>
      <t xml:space="preserve">NO CUMPLE </t>
    </r>
    <r>
      <rPr>
        <sz val="9"/>
        <color rgb="FF000000"/>
        <rFont val="Arial"/>
        <family val="2"/>
      </rPr>
      <t xml:space="preserve">- Al ser el proponente/asociada quien certifica la experiencia del coordinador, esta certificación debe acompañarse de los siguientes documentos:  
 A. Copias de cada uno de los contratos celebrados entre la ESAL y la persona natural que se pretende certificar.  
    B. Copia de los recibos de pago de seguridad social de la persona natural correspondientes al periodo de vinculación certificado.  </t>
    </r>
  </si>
  <si>
    <t>120/06/2016</t>
  </si>
  <si>
    <t>Directro de investigación y trabajo comunitario</t>
  </si>
  <si>
    <t>Director de investigación y trabajo con comunitario del proyecto elaboración de inventario cultural municipio de Yopal,</t>
  </si>
  <si>
    <t>Investigador de Campo</t>
  </si>
  <si>
    <t>Investigador de Campo elaboracion plan decenal de cultura de Casanare</t>
  </si>
  <si>
    <t>01/07/20215</t>
  </si>
  <si>
    <t>OBJETO: Aunar recursos humanos, técnicos, administrativos, logísticos y financieros entre las partes para la implementación de acciones de circulación, cooperación multilateral e investigación para el fortalecimiento de los ecosistemas artísticos y de los espacios destinados a la creación, producción y reproducción de las prácticas artísticas, en concordancia con las apuestas estratégicas del Ministerio de las Culturas, las Artes y los Saberes</t>
  </si>
  <si>
    <t xml:space="preserve">EVALUACIÓN CONTRAPARTIDA (OFERTA ECONÓMICA) </t>
  </si>
  <si>
    <t>Fecha: Fecha de cierre 17 de marzo de 2026</t>
  </si>
  <si>
    <t xml:space="preserve">TIPO DE APORTE  </t>
  </si>
  <si>
    <t>oferta / cantidad</t>
  </si>
  <si>
    <t>APORTE EN DINERO</t>
  </si>
  <si>
    <t>APORTE EN ESPECIE</t>
  </si>
  <si>
    <t>10% del aporte del Ministerio</t>
  </si>
  <si>
    <t>DINERO</t>
  </si>
  <si>
    <t>No oferta</t>
  </si>
  <si>
    <t>APORTA CERT. BANCARIA</t>
  </si>
  <si>
    <t>APORTA ANEXO N° 8</t>
  </si>
  <si>
    <t>APORTA ANEXO Nº 4 CONTRAPARTIDA (OFERTA ECONÓMICA)</t>
  </si>
  <si>
    <t>VALOR MÍNIMO</t>
  </si>
  <si>
    <t>ESPECIE</t>
  </si>
  <si>
    <t xml:space="preserve">Oferta  </t>
  </si>
  <si>
    <t xml:space="preserve">APORTA Y DILIGENCIA ANEXO </t>
  </si>
  <si>
    <t xml:space="preserve">REPRESENTANTE LEGAL FIRMA Y ACEPTA </t>
  </si>
  <si>
    <t xml:space="preserve">VALOR ACTIVIDADES ACEPTABLES </t>
  </si>
  <si>
    <t>VALOR TOTAL DE LA OFERTA DEL  APORTE</t>
  </si>
  <si>
    <t>N/A</t>
  </si>
  <si>
    <t>Si</t>
  </si>
  <si>
    <t>LAS ACTIVIDADES CORRESPONDEN A LAS PROPUESTAS POR EL MINISTERIO</t>
  </si>
  <si>
    <t>Las actividades propuestas en la contrapartida corresponden a las propuestas del ministerio para poder desarrollar las diferentes actividades tanto con personal, administrativo, logistica que comprende espacio y todo lo que significa el registro audiovisual.</t>
  </si>
  <si>
    <r>
      <t xml:space="preserve">EXPERIENCIA DE LA ESAL PONDERABLE A. 
El MINISTERIO asignará puntaje y determinará el valor superior a la mínima habilitante de la ESAL de acuerdo con las certificaciones que fueron tomadas como Habilitantes en el criterio técnico. En caso de aclarar o modificar las certificaciones de experiencia solo se tendrán en cuenta para el cumplimiento del requisito habilitante. Por valor superior a la experiencia mínima habilitante en los presentes términos, se asignará el siguiente puntaje:
</t>
    </r>
    <r>
      <rPr>
        <sz val="9"/>
        <color rgb="FF000000"/>
        <rFont val="Arial"/>
      </rPr>
      <t xml:space="preserve">
- Superior a 100% hasta 120% : 20 puntos
- Superior a 121% hasta 130% : 30 puntos
- Superior a 131% En adelante :  40 puntos
Cada uno de los contratos deberá haber sido por un valor igual o mayor al 10% del aporte realizado por el MINISTERIO PARA ESTE PROCESO para ser tenido en cuenta.
Los contratos o convenios deberán relacionarse con el desarrollo de contratos o convenios en los que se evidencie la ejecución en organización, gestión e implementación de proyectos artísticos y culturales de circulación nacional.</t>
    </r>
  </si>
  <si>
    <t>NUMERO DE CONTRATO o CONVENIO TOMADO COMO HABILITANTE</t>
  </si>
  <si>
    <t>VALOR TOTAL EN PESOS A 2026</t>
  </si>
  <si>
    <t>VALOR FINAL PARA CONSORCIOS O UNIONES TEMPORALES</t>
  </si>
  <si>
    <t>El convenio o contrato es por un Valor mayor a $2.743.968.525=</t>
  </si>
  <si>
    <t xml:space="preserve">Observaciones </t>
  </si>
  <si>
    <t>Adquisición de implementos artísticos y culturales para el
fortalecimiento de acciones y procesos formativos en la casa de la cultura Raimundo Cruz, del municipio de la Primavera Vichada vigencia 2025</t>
  </si>
  <si>
    <t xml:space="preserve">NO CUMPLE </t>
  </si>
  <si>
    <t>128-2025</t>
  </si>
  <si>
    <t>Desarrollar actividades culturales y artísticas en el marco de los siguientes eventos: día de la llaneridad mayo y junio, encuentro nacional directivo SENA 2025, intercambios artísticos y culturales en el departamento de Boyacá (Tunja y Villa de Leiva) feria expocultural y "PRIDE -OSIG" dando cumplimiento a la agenda anual multicultural de la vigencia 2025, del programa "promoción de las artes y los saberes que fomentan la
cultura para todos.</t>
  </si>
  <si>
    <r>
      <t xml:space="preserve">NO CUMPLE - </t>
    </r>
    <r>
      <rPr>
        <sz val="9"/>
        <rFont val="Arial"/>
        <family val="2"/>
      </rPr>
      <t xml:space="preserve">Se solicita aportar información que permita validar la experiencia de este convenio respecto a  formación artística, proyectos con enfoque étnico o proyectos de fortalecimiento de oficios conexos de la danza asociados a la confección de vestuarios. </t>
    </r>
  </si>
  <si>
    <t>1305 - 2012</t>
  </si>
  <si>
    <t>MINISTERIO DE CULTURA</t>
  </si>
  <si>
    <t>Aunar recursos humanos, administrativos, financieros y de asistencia técnica para realizar la itinerancia de las exposiciones que conforman los 14 Salones Regionales de Artistas en 2012.</t>
  </si>
  <si>
    <t>SI</t>
  </si>
  <si>
    <t xml:space="preserve">TOTAL CONTRATOS O CONVENIOS QUE CUMPLEN CON CRITERIOS PARA SER PONDERADOS </t>
  </si>
  <si>
    <t>VALOR TOTAL DE LOS CONTRATOS O CONVENIOS QUE CUMPLEN CON CRITERIOS PARA SER PONDERADOS</t>
  </si>
  <si>
    <t xml:space="preserve">% superior al presupuesto oficial </t>
  </si>
  <si>
    <t xml:space="preserve">PUNTAJE </t>
  </si>
  <si>
    <t xml:space="preserve">NUMERO DE CONTRATO O CONVENIO </t>
  </si>
  <si>
    <t>TOTAL PROYECTOS DE EXPERIENCIA COORDINADOR</t>
  </si>
  <si>
    <t>PUNTAJE TOTAL</t>
  </si>
  <si>
    <t>0 puntos</t>
  </si>
  <si>
    <t>Año</t>
  </si>
  <si>
    <t>Salario Mínimo</t>
  </si>
  <si>
    <t>(Pesos Colombianos)</t>
  </si>
  <si>
    <t>Salario Mínimo 2023</t>
  </si>
  <si>
    <t>Salario Mínimo 2022</t>
  </si>
  <si>
    <t>Salario Mínimo 2021</t>
  </si>
  <si>
    <t>Salario Mínimo 2020</t>
  </si>
  <si>
    <t>Salario Mínimo 2019</t>
  </si>
  <si>
    <t>Salario Mínimo 2018</t>
  </si>
  <si>
    <t>Salario Mínimo 2017</t>
  </si>
  <si>
    <t>Salario Mínimo 2016</t>
  </si>
  <si>
    <t>Salario Mínimo 2015</t>
  </si>
  <si>
    <t>Salario Mínimo 2014</t>
  </si>
  <si>
    <t>Salario Mínimo 2013</t>
  </si>
  <si>
    <t>Salario Mínimo 2012</t>
  </si>
  <si>
    <t>Salario Mínimo 2011</t>
  </si>
  <si>
    <t>Salario Mínimo 2010</t>
  </si>
  <si>
    <t>Salario Mínimo 2009</t>
  </si>
  <si>
    <t xml:space="preserve">GERSON LEONARDO JARA </t>
  </si>
  <si>
    <t>DOCTOR EN CIENCIAS DE LA EDUCACIÓN</t>
  </si>
  <si>
    <t>CUMPLE - Se acepta la subsanación presentada</t>
  </si>
  <si>
    <r>
      <t xml:space="preserve">EXPERIENCIA ESPECIFICA DE LA ESAL. La ESAL debe relacionar en el Anexo 6B de experiencia, contratos o convenios que evidencien experiencia especifica en la ejecución de proyectos de formación artística en al menos cinco (5) departamentos del país en el marco del mismo contrato o convenio.
</t>
    </r>
    <r>
      <rPr>
        <sz val="9"/>
        <color rgb="FF000000"/>
        <rFont val="Arial"/>
      </rPr>
      <t>- Un (1) contrato o convenio adicional al específico requerido como habilitante: 15 puntos
- Dos (2) contratos o convenios adicionales al específico requerido como habilitante: 30 puntos
Los contratos o convenios deberán haber incluido la ejecución de actividades que se correspondan con la organización, gestión e implementación de proyectos artísticos o culturales enfocados a procesos de circulación internacional o encuentros de cooperación internacional gubernamental o encuentros académicos internacionales cuyo valor, en este campo, corresponda por lo menos al cinco por ciento (5%) del presupuesto oficial determinado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</si>
</sst>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164" formatCode="_-* #,##0.00\ _€_-;\-* #,##0.00\ _€_-;_-* &quot;-&quot;??\ _€_-;_-@_-"/>
    <numFmt numFmtId="165" formatCode="d\ &quot;de&quot;\ mmmm\ &quot;de&quot;\ yyyy"/>
    <numFmt numFmtId="166" formatCode="[$-C0A]dd\-mmm\-yy;@"/>
    <numFmt numFmtId="167" formatCode="_ * #,##0_ ;_ * \-#,##0_ ;_ * &quot;-&quot;??_ ;_ @_ "/>
    <numFmt numFmtId="168" formatCode="_-[$$-409]* #,##0_ ;_-[$$-409]* \-#,##0\ ;_-[$$-409]* &quot;-&quot;??_ ;_-@_ "/>
    <numFmt numFmtId="169" formatCode="_-[$$-409]* #,##0.00_ ;_-[$$-409]* \-#,##0.00\ ;_-[$$-409]* &quot;-&quot;??_ ;_-@_ "/>
    <numFmt numFmtId="170" formatCode="_(&quot;$&quot;* #,##0_);_(&quot;$&quot;* \(#,##0\);_(&quot;$&quot;* &quot;-&quot;??_);_(@_)"/>
  </numFmts>
  <fonts count="21" x14ac:knownFonts="1">
    <font>
      <sz val="10"/>
      <name val="Arial"/>
    </font>
    <font>
      <sz val="10"/>
      <name val="Arial"/>
      <family val="2"/>
    </font>
    <font>
      <b/>
      <sz val="9"/>
      <name val="Arial"/>
      <family val="2"/>
    </font>
    <font>
      <sz val="9"/>
      <name val="Arial"/>
      <family val="2"/>
    </font>
    <font>
      <b/>
      <sz val="9"/>
      <color rgb="FF000000"/>
      <name val="Arial"/>
      <family val="2"/>
    </font>
    <font>
      <b/>
      <sz val="9"/>
      <color rgb="FF000000"/>
      <name val="Arial"/>
    </font>
    <font>
      <sz val="9"/>
      <color rgb="FF000000"/>
      <name val="Arial"/>
    </font>
    <font>
      <sz val="10"/>
      <color rgb="FF000000"/>
      <name val="Arial"/>
    </font>
    <font>
      <b/>
      <sz val="9"/>
      <name val="Arial"/>
    </font>
    <font>
      <sz val="9"/>
      <name val="Arial"/>
    </font>
    <font>
      <b/>
      <sz val="10"/>
      <name val="Arial"/>
    </font>
    <font>
      <b/>
      <sz val="10"/>
      <color rgb="FF000000"/>
      <name val="Arial"/>
    </font>
    <font>
      <sz val="10"/>
      <color rgb="FF000000"/>
      <name val="Arial"/>
      <family val="2"/>
    </font>
    <font>
      <b/>
      <sz val="10"/>
      <color rgb="FF000000"/>
      <name val="Arial"/>
      <family val="2"/>
    </font>
    <font>
      <b/>
      <sz val="9"/>
      <color rgb="FF242424"/>
      <name val="Arial"/>
    </font>
    <font>
      <b/>
      <sz val="11"/>
      <color rgb="FF000000"/>
      <name val="Calibri"/>
      <family val="2"/>
    </font>
    <font>
      <u/>
      <sz val="10"/>
      <color theme="10"/>
      <name val="Arial"/>
    </font>
    <font>
      <b/>
      <sz val="12"/>
      <name val="Arial"/>
      <family val="2"/>
    </font>
    <font>
      <sz val="12"/>
      <name val="Arial"/>
      <family val="2"/>
    </font>
    <font>
      <sz val="10"/>
      <name val="Arial"/>
    </font>
    <font>
      <sz val="9"/>
      <color rgb="FF000000"/>
      <name val="Arial"/>
      <family val="2"/>
    </font>
  </fonts>
  <fills count="10">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rgb="FFFFFFFF"/>
        <bgColor rgb="FF000000"/>
      </patternFill>
    </fill>
    <fill>
      <patternFill patternType="solid">
        <fgColor rgb="FFD9D9D9"/>
        <bgColor rgb="FF000000"/>
      </patternFill>
    </fill>
    <fill>
      <patternFill patternType="solid">
        <fgColor rgb="FFDDD9C4"/>
        <bgColor rgb="FF000000"/>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00"/>
        <bgColor indexed="64"/>
      </patternFill>
    </fill>
  </fills>
  <borders count="3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diagonal/>
    </border>
    <border>
      <left/>
      <right/>
      <top/>
      <bottom style="thin">
        <color rgb="FF000000"/>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top/>
      <bottom/>
      <diagonal/>
    </border>
    <border>
      <left style="thin">
        <color indexed="64"/>
      </left>
      <right style="thin">
        <color indexed="64"/>
      </right>
      <top/>
      <bottom style="thin">
        <color indexed="64"/>
      </bottom>
      <diagonal/>
    </border>
  </borders>
  <cellStyleXfs count="5">
    <xf numFmtId="0" fontId="0" fillId="0" borderId="0"/>
    <xf numFmtId="164" fontId="1" fillId="0" borderId="0" applyFont="0" applyFill="0" applyBorder="0" applyAlignment="0" applyProtection="0"/>
    <xf numFmtId="0" fontId="16" fillId="0" borderId="0" applyNumberFormat="0" applyFill="0" applyBorder="0" applyAlignment="0" applyProtection="0"/>
    <xf numFmtId="9" fontId="19" fillId="0" borderId="0" applyFont="0" applyFill="0" applyBorder="0" applyAlignment="0" applyProtection="0"/>
    <xf numFmtId="44" fontId="19" fillId="0" borderId="0" applyFont="0" applyFill="0" applyBorder="0" applyAlignment="0" applyProtection="0"/>
  </cellStyleXfs>
  <cellXfs count="224">
    <xf numFmtId="0" fontId="0" fillId="0" borderId="0" xfId="0"/>
    <xf numFmtId="0" fontId="2" fillId="0" borderId="0" xfId="0" applyFont="1" applyAlignment="1" applyProtection="1">
      <alignment vertical="center"/>
      <protection hidden="1"/>
    </xf>
    <xf numFmtId="0" fontId="3" fillId="0" borderId="0" xfId="0" applyFont="1" applyProtection="1">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horizontal="justify" vertical="center" wrapText="1"/>
      <protection hidden="1"/>
    </xf>
    <xf numFmtId="166" fontId="3" fillId="0" borderId="0" xfId="0" applyNumberFormat="1" applyFont="1" applyAlignment="1" applyProtection="1">
      <alignment horizontal="center" vertical="center" wrapText="1"/>
      <protection hidden="1"/>
    </xf>
    <xf numFmtId="167" fontId="2" fillId="0" borderId="0" xfId="1" applyNumberFormat="1" applyFont="1" applyFill="1" applyBorder="1" applyAlignment="1" applyProtection="1">
      <alignment horizontal="center" vertical="center" wrapText="1"/>
      <protection hidden="1"/>
    </xf>
    <xf numFmtId="0" fontId="3" fillId="0" borderId="0" xfId="0" applyFont="1" applyAlignment="1" applyProtection="1">
      <alignment horizontal="center" vertical="top" wrapText="1"/>
      <protection hidden="1"/>
    </xf>
    <xf numFmtId="0" fontId="3" fillId="0" borderId="0" xfId="0" applyFont="1" applyAlignment="1" applyProtection="1">
      <alignment vertical="top" wrapText="1"/>
      <protection hidden="1"/>
    </xf>
    <xf numFmtId="0" fontId="2" fillId="0" borderId="0" xfId="0" applyFont="1" applyAlignment="1" applyProtection="1">
      <alignment horizontal="center"/>
      <protection hidden="1"/>
    </xf>
    <xf numFmtId="0" fontId="2" fillId="0" borderId="0" xfId="0" applyFont="1" applyProtection="1">
      <protection hidden="1"/>
    </xf>
    <xf numFmtId="0" fontId="2" fillId="0" borderId="0" xfId="0" applyFont="1" applyAlignment="1" applyProtection="1">
      <alignment vertical="top" wrapText="1"/>
      <protection hidden="1"/>
    </xf>
    <xf numFmtId="0" fontId="3" fillId="0" borderId="0" xfId="0" applyFont="1"/>
    <xf numFmtId="0" fontId="3" fillId="0" borderId="0" xfId="0" applyFont="1" applyAlignment="1" applyProtection="1">
      <alignment horizontal="center"/>
      <protection hidden="1"/>
    </xf>
    <xf numFmtId="0" fontId="2" fillId="0" borderId="0" xfId="0" applyFont="1" applyAlignment="1" applyProtection="1">
      <alignment horizontal="center" vertical="center"/>
      <protection hidden="1"/>
    </xf>
    <xf numFmtId="0" fontId="2" fillId="0" borderId="0" xfId="0" applyFont="1" applyAlignment="1" applyProtection="1">
      <alignment horizontal="left" vertical="center"/>
      <protection hidden="1"/>
    </xf>
    <xf numFmtId="0" fontId="6"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6" fillId="0" borderId="0" xfId="0" applyFont="1"/>
    <xf numFmtId="0" fontId="6" fillId="0" borderId="0" xfId="0" applyFont="1" applyAlignment="1">
      <alignment vertical="center" wrapText="1"/>
    </xf>
    <xf numFmtId="0" fontId="6" fillId="0" borderId="14" xfId="0" applyFont="1" applyBorder="1" applyAlignment="1">
      <alignment wrapText="1"/>
    </xf>
    <xf numFmtId="3" fontId="2" fillId="0" borderId="0" xfId="0" applyNumberFormat="1" applyFont="1" applyProtection="1">
      <protection hidden="1"/>
    </xf>
    <xf numFmtId="0" fontId="11" fillId="0" borderId="8" xfId="0" applyFont="1" applyBorder="1" applyAlignment="1">
      <alignment horizontal="center" vertical="center" wrapText="1"/>
    </xf>
    <xf numFmtId="0" fontId="7" fillId="0" borderId="8" xfId="0" applyFont="1" applyBorder="1" applyAlignment="1">
      <alignment horizontal="center" vertical="center" wrapText="1"/>
    </xf>
    <xf numFmtId="0" fontId="3" fillId="0" borderId="8" xfId="0" applyFont="1" applyBorder="1" applyAlignment="1" applyProtection="1">
      <alignment horizontal="center" vertical="center" wrapText="1"/>
      <protection hidden="1"/>
    </xf>
    <xf numFmtId="14" fontId="3" fillId="0" borderId="8" xfId="0" applyNumberFormat="1" applyFont="1" applyBorder="1" applyAlignment="1" applyProtection="1">
      <alignment horizontal="center" vertical="center" wrapText="1"/>
      <protection hidden="1"/>
    </xf>
    <xf numFmtId="168" fontId="3" fillId="0" borderId="8" xfId="0" applyNumberFormat="1" applyFont="1" applyBorder="1" applyAlignment="1" applyProtection="1">
      <alignment horizontal="center" vertical="center" wrapText="1"/>
      <protection hidden="1"/>
    </xf>
    <xf numFmtId="9" fontId="3" fillId="0" borderId="8" xfId="0" applyNumberFormat="1" applyFont="1" applyBorder="1" applyAlignment="1" applyProtection="1">
      <alignment horizontal="center" vertical="center" wrapText="1"/>
      <protection hidden="1"/>
    </xf>
    <xf numFmtId="0" fontId="2" fillId="0" borderId="8" xfId="0" applyFont="1" applyBorder="1" applyAlignment="1" applyProtection="1">
      <alignment horizontal="center" vertical="center"/>
      <protection hidden="1"/>
    </xf>
    <xf numFmtId="0" fontId="2" fillId="0" borderId="15" xfId="0" applyFont="1" applyBorder="1" applyAlignment="1" applyProtection="1">
      <alignment horizontal="center" vertical="center" wrapText="1"/>
      <protection hidden="1"/>
    </xf>
    <xf numFmtId="166" fontId="8" fillId="2" borderId="8" xfId="0" applyNumberFormat="1" applyFont="1" applyFill="1" applyBorder="1" applyAlignment="1" applyProtection="1">
      <alignment horizontal="center" vertical="center" wrapText="1"/>
      <protection hidden="1"/>
    </xf>
    <xf numFmtId="167" fontId="8" fillId="2" borderId="8" xfId="1" applyNumberFormat="1" applyFont="1" applyFill="1" applyBorder="1" applyAlignment="1" applyProtection="1">
      <alignment horizontal="center" vertical="center" wrapText="1"/>
      <protection hidden="1"/>
    </xf>
    <xf numFmtId="0" fontId="9" fillId="2" borderId="8" xfId="0" applyFont="1" applyFill="1" applyBorder="1" applyAlignment="1" applyProtection="1">
      <alignment vertical="top" wrapText="1"/>
      <protection hidden="1"/>
    </xf>
    <xf numFmtId="167" fontId="8" fillId="2" borderId="8" xfId="0" applyNumberFormat="1" applyFont="1" applyFill="1" applyBorder="1" applyAlignment="1" applyProtection="1">
      <alignment horizontal="center" vertical="center"/>
      <protection hidden="1"/>
    </xf>
    <xf numFmtId="167" fontId="10" fillId="2" borderId="8" xfId="0" applyNumberFormat="1" applyFont="1" applyFill="1" applyBorder="1" applyAlignment="1" applyProtection="1">
      <alignment horizontal="center" vertical="center" wrapText="1"/>
      <protection hidden="1"/>
    </xf>
    <xf numFmtId="0" fontId="6" fillId="0" borderId="8" xfId="0" applyFont="1" applyBorder="1" applyAlignment="1">
      <alignment vertical="center" wrapText="1"/>
    </xf>
    <xf numFmtId="0" fontId="5" fillId="0" borderId="8" xfId="0" applyFont="1" applyBorder="1" applyAlignment="1">
      <alignment vertical="center" wrapText="1"/>
    </xf>
    <xf numFmtId="0" fontId="6" fillId="4" borderId="8" xfId="0" applyFont="1" applyFill="1" applyBorder="1" applyAlignment="1">
      <alignment vertical="center" wrapText="1"/>
    </xf>
    <xf numFmtId="0" fontId="6" fillId="0" borderId="0" xfId="0" applyFont="1" applyAlignment="1">
      <alignment wrapText="1"/>
    </xf>
    <xf numFmtId="168" fontId="6" fillId="0" borderId="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0" fillId="0" borderId="0" xfId="0" applyAlignment="1">
      <alignment vertical="center"/>
    </xf>
    <xf numFmtId="0" fontId="4" fillId="0" borderId="18" xfId="0" applyFont="1" applyBorder="1" applyAlignment="1">
      <alignment horizontal="center" vertical="center" wrapText="1"/>
    </xf>
    <xf numFmtId="169" fontId="12" fillId="3" borderId="18" xfId="0" applyNumberFormat="1" applyFont="1" applyFill="1" applyBorder="1" applyAlignment="1">
      <alignment horizontal="right" vertical="center" wrapText="1"/>
    </xf>
    <xf numFmtId="169" fontId="12" fillId="3" borderId="19" xfId="0" applyNumberFormat="1" applyFont="1" applyFill="1" applyBorder="1" applyAlignment="1">
      <alignment horizontal="right" vertical="center" wrapText="1"/>
    </xf>
    <xf numFmtId="170" fontId="13" fillId="0" borderId="8" xfId="0" applyNumberFormat="1" applyFont="1" applyBorder="1" applyAlignment="1">
      <alignment horizontal="right" vertical="center" wrapText="1"/>
    </xf>
    <xf numFmtId="169" fontId="12" fillId="3" borderId="8" xfId="0" applyNumberFormat="1" applyFont="1" applyFill="1" applyBorder="1" applyAlignment="1">
      <alignment horizontal="right" vertical="center" wrapText="1"/>
    </xf>
    <xf numFmtId="0" fontId="12" fillId="0" borderId="8" xfId="0" applyFont="1" applyBorder="1" applyAlignment="1">
      <alignment horizontal="right" vertical="center" wrapText="1"/>
    </xf>
    <xf numFmtId="0" fontId="11" fillId="0" borderId="8" xfId="0" applyFont="1" applyBorder="1" applyAlignment="1">
      <alignment horizontal="center" vertical="center" wrapText="1" indent="3"/>
    </xf>
    <xf numFmtId="0" fontId="3" fillId="0" borderId="8" xfId="0" applyFont="1" applyBorder="1" applyAlignment="1" applyProtection="1">
      <alignment horizontal="left" vertical="center" wrapText="1"/>
      <protection hidden="1"/>
    </xf>
    <xf numFmtId="3" fontId="3" fillId="0" borderId="0" xfId="0" applyNumberFormat="1" applyFont="1" applyProtection="1">
      <protection hidden="1"/>
    </xf>
    <xf numFmtId="9" fontId="3" fillId="3" borderId="8" xfId="0" applyNumberFormat="1" applyFont="1" applyFill="1" applyBorder="1" applyAlignment="1" applyProtection="1">
      <alignment horizontal="center" vertical="center" wrapText="1"/>
      <protection hidden="1"/>
    </xf>
    <xf numFmtId="0" fontId="8" fillId="0" borderId="15" xfId="0" applyFont="1" applyBorder="1" applyAlignment="1" applyProtection="1">
      <alignment horizontal="center" vertical="center" wrapText="1"/>
      <protection hidden="1"/>
    </xf>
    <xf numFmtId="0" fontId="8" fillId="0" borderId="22" xfId="0" applyFont="1" applyBorder="1" applyAlignment="1" applyProtection="1">
      <alignment horizontal="center" vertical="center" wrapText="1"/>
      <protection hidden="1"/>
    </xf>
    <xf numFmtId="0" fontId="8" fillId="0" borderId="23" xfId="0" applyFont="1" applyBorder="1" applyAlignment="1" applyProtection="1">
      <alignment horizontal="center" vertical="center" wrapText="1"/>
      <protection hidden="1"/>
    </xf>
    <xf numFmtId="0" fontId="9" fillId="0" borderId="8" xfId="0" applyFont="1" applyBorder="1" applyAlignment="1" applyProtection="1">
      <alignment horizontal="center" vertical="center" wrapText="1"/>
      <protection hidden="1"/>
    </xf>
    <xf numFmtId="0" fontId="9" fillId="0" borderId="9" xfId="0" applyFont="1" applyBorder="1" applyAlignment="1" applyProtection="1">
      <alignment horizontal="center" vertical="center" wrapText="1"/>
      <protection hidden="1"/>
    </xf>
    <xf numFmtId="168" fontId="9" fillId="0" borderId="8" xfId="0" applyNumberFormat="1" applyFont="1" applyBorder="1" applyAlignment="1" applyProtection="1">
      <alignment horizontal="center" vertical="center" wrapText="1"/>
      <protection hidden="1"/>
    </xf>
    <xf numFmtId="0" fontId="3" fillId="0" borderId="8" xfId="0" applyFont="1" applyBorder="1" applyAlignment="1" applyProtection="1">
      <alignment horizontal="center" vertical="center"/>
      <protection hidden="1"/>
    </xf>
    <xf numFmtId="0" fontId="9" fillId="0" borderId="12" xfId="0" applyFont="1" applyBorder="1" applyAlignment="1" applyProtection="1">
      <alignment horizontal="center" vertical="center" wrapText="1"/>
      <protection hidden="1"/>
    </xf>
    <xf numFmtId="0" fontId="9" fillId="0" borderId="0" xfId="0" applyFont="1" applyProtection="1">
      <protection hidden="1"/>
    </xf>
    <xf numFmtId="0" fontId="8" fillId="0" borderId="0" xfId="0" applyFont="1" applyAlignment="1" applyProtection="1">
      <alignment horizontal="center" vertical="center" wrapText="1"/>
      <protection hidden="1"/>
    </xf>
    <xf numFmtId="0" fontId="8" fillId="0" borderId="8" xfId="0" applyFont="1" applyBorder="1" applyAlignment="1" applyProtection="1">
      <alignment horizontal="center" vertical="center" wrapText="1"/>
      <protection hidden="1"/>
    </xf>
    <xf numFmtId="0" fontId="3" fillId="0" borderId="8" xfId="0" applyFont="1" applyBorder="1" applyAlignment="1" applyProtection="1">
      <alignment vertical="top" wrapText="1"/>
      <protection hidden="1"/>
    </xf>
    <xf numFmtId="0" fontId="3" fillId="0" borderId="8" xfId="0" applyFont="1" applyBorder="1" applyProtection="1">
      <protection hidden="1"/>
    </xf>
    <xf numFmtId="0" fontId="3" fillId="0" borderId="0" xfId="0" applyFont="1" applyAlignment="1" applyProtection="1">
      <alignment wrapText="1"/>
      <protection hidden="1"/>
    </xf>
    <xf numFmtId="0" fontId="9" fillId="3" borderId="9"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protection hidden="1"/>
    </xf>
    <xf numFmtId="0" fontId="8" fillId="0" borderId="18" xfId="0" applyFont="1" applyBorder="1" applyAlignment="1" applyProtection="1">
      <alignment horizontal="center" vertical="center" wrapText="1"/>
      <protection hidden="1"/>
    </xf>
    <xf numFmtId="169" fontId="3" fillId="0" borderId="8" xfId="0" applyNumberFormat="1" applyFont="1" applyBorder="1" applyAlignment="1" applyProtection="1">
      <alignment horizontal="center" vertical="center" wrapText="1"/>
      <protection hidden="1"/>
    </xf>
    <xf numFmtId="168" fontId="2" fillId="0" borderId="8" xfId="0" applyNumberFormat="1" applyFont="1" applyBorder="1" applyAlignment="1" applyProtection="1">
      <alignment horizontal="center" vertical="center"/>
      <protection hidden="1"/>
    </xf>
    <xf numFmtId="169" fontId="9" fillId="0" borderId="8" xfId="0" applyNumberFormat="1" applyFont="1" applyBorder="1" applyAlignment="1" applyProtection="1">
      <alignment horizontal="center" vertical="center" wrapText="1"/>
      <protection hidden="1"/>
    </xf>
    <xf numFmtId="0" fontId="2" fillId="0" borderId="2" xfId="0" applyFont="1" applyBorder="1" applyAlignment="1" applyProtection="1">
      <alignment vertical="center"/>
      <protection hidden="1"/>
    </xf>
    <xf numFmtId="0" fontId="9" fillId="0" borderId="8" xfId="0" applyFont="1" applyBorder="1" applyAlignment="1" applyProtection="1">
      <alignment horizontal="left" vertical="center" wrapText="1"/>
      <protection hidden="1"/>
    </xf>
    <xf numFmtId="0" fontId="7" fillId="0" borderId="0" xfId="0" applyFont="1"/>
    <xf numFmtId="0" fontId="7" fillId="0" borderId="0" xfId="0" applyFont="1" applyAlignment="1">
      <alignment horizontal="center"/>
    </xf>
    <xf numFmtId="0" fontId="8" fillId="0" borderId="0" xfId="0" applyFont="1" applyAlignment="1">
      <alignment vertical="center" wrapText="1"/>
    </xf>
    <xf numFmtId="0" fontId="7" fillId="0" borderId="32" xfId="0" applyFont="1" applyBorder="1"/>
    <xf numFmtId="0" fontId="8" fillId="0" borderId="0" xfId="0" applyFont="1" applyAlignment="1">
      <alignment vertical="center"/>
    </xf>
    <xf numFmtId="0" fontId="14" fillId="0" borderId="8" xfId="0" applyFont="1" applyBorder="1" applyAlignment="1">
      <alignment vertical="center"/>
    </xf>
    <xf numFmtId="0" fontId="8" fillId="4" borderId="8" xfId="0" applyFont="1" applyFill="1" applyBorder="1" applyAlignment="1">
      <alignment horizontal="center" vertical="center" wrapText="1"/>
    </xf>
    <xf numFmtId="0" fontId="8" fillId="4" borderId="8" xfId="0" applyFont="1" applyFill="1" applyBorder="1" applyAlignment="1">
      <alignment vertical="center" wrapText="1"/>
    </xf>
    <xf numFmtId="0" fontId="15" fillId="6" borderId="0" xfId="0" applyFont="1" applyFill="1" applyAlignment="1">
      <alignment horizontal="center"/>
    </xf>
    <xf numFmtId="0" fontId="7" fillId="4" borderId="0" xfId="0" applyFont="1" applyFill="1" applyAlignment="1">
      <alignment horizontal="center"/>
    </xf>
    <xf numFmtId="0" fontId="9" fillId="0" borderId="8" xfId="0" applyFont="1" applyBorder="1" applyAlignment="1">
      <alignment horizontal="center" vertical="center" wrapText="1"/>
    </xf>
    <xf numFmtId="14" fontId="6" fillId="0" borderId="8" xfId="0" applyNumberFormat="1"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horizontal="center" vertical="center"/>
    </xf>
    <xf numFmtId="0" fontId="15" fillId="0" borderId="0" xfId="0" applyFont="1" applyAlignment="1">
      <alignment horizontal="center" vertical="center"/>
    </xf>
    <xf numFmtId="0" fontId="9" fillId="0" borderId="0" xfId="0" applyFont="1" applyAlignment="1">
      <alignment horizontal="center" vertical="center" wrapText="1"/>
    </xf>
    <xf numFmtId="0" fontId="8" fillId="5" borderId="15" xfId="0" applyFont="1" applyFill="1" applyBorder="1" applyAlignment="1">
      <alignment horizontal="center" vertical="center" wrapText="1"/>
    </xf>
    <xf numFmtId="0" fontId="6" fillId="0" borderId="0" xfId="0" applyFont="1" applyAlignment="1">
      <alignment horizontal="center" vertical="center" wrapText="1"/>
    </xf>
    <xf numFmtId="0" fontId="10" fillId="5" borderId="8" xfId="0" applyFont="1" applyFill="1" applyBorder="1" applyAlignment="1">
      <alignment horizontal="center" vertical="center" wrapText="1"/>
    </xf>
    <xf numFmtId="1" fontId="6" fillId="0" borderId="8" xfId="0" applyNumberFormat="1" applyFont="1" applyBorder="1" applyAlignment="1">
      <alignment horizontal="center" vertical="center" wrapText="1"/>
    </xf>
    <xf numFmtId="0" fontId="9" fillId="4" borderId="0" xfId="0" applyFont="1" applyFill="1" applyAlignment="1">
      <alignment horizontal="center" vertical="center" wrapText="1"/>
    </xf>
    <xf numFmtId="0" fontId="5" fillId="5" borderId="8" xfId="0" applyFont="1" applyFill="1" applyBorder="1" applyAlignment="1">
      <alignment horizontal="center" vertical="center" wrapText="1"/>
    </xf>
    <xf numFmtId="0" fontId="17" fillId="4" borderId="18" xfId="0" applyFont="1" applyFill="1" applyBorder="1" applyAlignment="1">
      <alignment horizontal="center"/>
    </xf>
    <xf numFmtId="0" fontId="17" fillId="4" borderId="33" xfId="0" applyFont="1" applyFill="1" applyBorder="1" applyAlignment="1">
      <alignment horizontal="center" vertical="center"/>
    </xf>
    <xf numFmtId="0" fontId="18" fillId="4" borderId="18" xfId="0" applyFont="1" applyFill="1" applyBorder="1" applyAlignment="1">
      <alignment horizontal="center"/>
    </xf>
    <xf numFmtId="6" fontId="18" fillId="4" borderId="18" xfId="0" applyNumberFormat="1" applyFont="1" applyFill="1" applyBorder="1" applyAlignment="1">
      <alignment horizontal="center" vertical="top"/>
    </xf>
    <xf numFmtId="0" fontId="16" fillId="4" borderId="18" xfId="2" applyFill="1" applyBorder="1" applyAlignment="1">
      <alignment vertical="top"/>
    </xf>
    <xf numFmtId="0" fontId="9" fillId="0" borderId="8" xfId="0" applyFont="1" applyBorder="1" applyAlignment="1">
      <alignment horizontal="left" vertical="center" wrapText="1"/>
    </xf>
    <xf numFmtId="0" fontId="13" fillId="0" borderId="18" xfId="0" applyFont="1" applyBorder="1" applyAlignment="1">
      <alignment horizontal="center" vertical="center"/>
    </xf>
    <xf numFmtId="14" fontId="6" fillId="0" borderId="18" xfId="0" applyNumberFormat="1" applyFont="1" applyBorder="1" applyAlignment="1">
      <alignment vertical="center"/>
    </xf>
    <xf numFmtId="14" fontId="7" fillId="0" borderId="18" xfId="0" applyNumberFormat="1" applyFont="1" applyBorder="1" applyAlignment="1">
      <alignment vertical="center"/>
    </xf>
    <xf numFmtId="0" fontId="3" fillId="3" borderId="8" xfId="0" applyFont="1" applyFill="1" applyBorder="1" applyAlignment="1" applyProtection="1">
      <alignment horizontal="left" vertical="center" wrapText="1"/>
      <protection hidden="1"/>
    </xf>
    <xf numFmtId="14" fontId="3" fillId="0" borderId="8" xfId="0" applyNumberFormat="1" applyFont="1" applyBorder="1" applyAlignment="1" applyProtection="1">
      <alignment vertical="center" wrapText="1"/>
      <protection hidden="1"/>
    </xf>
    <xf numFmtId="0" fontId="8" fillId="0" borderId="20" xfId="0" applyFont="1" applyBorder="1" applyAlignment="1" applyProtection="1">
      <alignment horizontal="center" vertical="center" wrapText="1"/>
      <protection hidden="1"/>
    </xf>
    <xf numFmtId="0" fontId="8" fillId="0" borderId="21" xfId="0" applyFont="1" applyBorder="1" applyAlignment="1" applyProtection="1">
      <alignment horizontal="center" vertical="center" wrapText="1"/>
      <protection hidden="1"/>
    </xf>
    <xf numFmtId="0" fontId="2" fillId="0" borderId="20" xfId="0" applyFont="1" applyBorder="1" applyAlignment="1" applyProtection="1">
      <alignment horizontal="center" vertical="center" wrapText="1"/>
      <protection hidden="1"/>
    </xf>
    <xf numFmtId="0" fontId="8" fillId="0" borderId="9" xfId="0" applyFont="1" applyBorder="1" applyAlignment="1" applyProtection="1">
      <alignment horizontal="center" vertical="center" wrapText="1"/>
      <protection hidden="1"/>
    </xf>
    <xf numFmtId="0" fontId="8" fillId="0" borderId="11" xfId="0" applyFont="1" applyBorder="1" applyAlignment="1" applyProtection="1">
      <alignment horizontal="center" vertical="center" wrapText="1"/>
      <protection hidden="1"/>
    </xf>
    <xf numFmtId="0" fontId="7" fillId="8" borderId="8" xfId="0" applyFont="1" applyFill="1" applyBorder="1" applyAlignment="1">
      <alignment horizontal="center" vertical="center" wrapText="1"/>
    </xf>
    <xf numFmtId="0" fontId="3" fillId="0" borderId="8" xfId="0" applyFont="1" applyBorder="1" applyAlignment="1">
      <alignment horizontal="left" vertical="center" wrapText="1"/>
    </xf>
    <xf numFmtId="0" fontId="4" fillId="0" borderId="8" xfId="0" applyFont="1" applyBorder="1" applyAlignment="1">
      <alignment horizontal="center" vertical="center" wrapText="1"/>
    </xf>
    <xf numFmtId="0" fontId="2" fillId="0" borderId="18" xfId="0" applyFont="1" applyBorder="1" applyAlignment="1" applyProtection="1">
      <alignment horizontal="center" vertical="center" wrapText="1"/>
      <protection hidden="1"/>
    </xf>
    <xf numFmtId="9" fontId="9" fillId="0" borderId="9" xfId="0" applyNumberFormat="1" applyFont="1" applyBorder="1" applyAlignment="1" applyProtection="1">
      <alignment horizontal="center" vertical="center" wrapText="1"/>
      <protection hidden="1"/>
    </xf>
    <xf numFmtId="0" fontId="2" fillId="9" borderId="18" xfId="0" applyFont="1" applyFill="1" applyBorder="1" applyAlignment="1" applyProtection="1">
      <alignment horizontal="center" vertical="center" wrapText="1"/>
      <protection hidden="1"/>
    </xf>
    <xf numFmtId="0" fontId="9" fillId="0" borderId="22" xfId="0" applyFont="1" applyBorder="1" applyAlignment="1" applyProtection="1">
      <alignment horizontal="center" vertical="center" wrapText="1"/>
      <protection hidden="1"/>
    </xf>
    <xf numFmtId="0" fontId="9" fillId="0" borderId="18" xfId="0" applyFont="1" applyBorder="1" applyAlignment="1" applyProtection="1">
      <alignment horizontal="center" vertical="center" wrapText="1"/>
      <protection hidden="1"/>
    </xf>
    <xf numFmtId="9" fontId="2" fillId="0" borderId="8" xfId="3" applyFont="1" applyBorder="1" applyAlignment="1" applyProtection="1">
      <alignment horizontal="center" vertical="center"/>
      <protection hidden="1"/>
    </xf>
    <xf numFmtId="0" fontId="4" fillId="5" borderId="8" xfId="0" applyFont="1" applyFill="1" applyBorder="1" applyAlignment="1">
      <alignment horizontal="center" vertical="center" wrapText="1"/>
    </xf>
    <xf numFmtId="14" fontId="6" fillId="0" borderId="18" xfId="0" applyNumberFormat="1" applyFont="1" applyBorder="1" applyAlignment="1">
      <alignment horizontal="right" vertical="center"/>
    </xf>
    <xf numFmtId="168" fontId="3" fillId="0" borderId="9" xfId="0" applyNumberFormat="1" applyFont="1" applyBorder="1" applyAlignment="1" applyProtection="1">
      <alignment horizontal="center" vertical="center" wrapText="1"/>
      <protection hidden="1"/>
    </xf>
    <xf numFmtId="3" fontId="4" fillId="3" borderId="28" xfId="0" applyNumberFormat="1" applyFont="1" applyFill="1" applyBorder="1" applyAlignment="1" applyProtection="1">
      <alignment horizontal="center" vertical="center" wrapText="1"/>
      <protection hidden="1"/>
    </xf>
    <xf numFmtId="3" fontId="4" fillId="0" borderId="15" xfId="0" applyNumberFormat="1" applyFont="1" applyBorder="1" applyAlignment="1" applyProtection="1">
      <alignment horizontal="center" vertical="center" wrapText="1"/>
      <protection hidden="1"/>
    </xf>
    <xf numFmtId="3" fontId="20" fillId="3" borderId="18" xfId="0" applyNumberFormat="1" applyFont="1" applyFill="1" applyBorder="1" applyAlignment="1" applyProtection="1">
      <alignment horizontal="center" vertical="center" wrapText="1"/>
      <protection hidden="1"/>
    </xf>
    <xf numFmtId="0" fontId="2" fillId="0" borderId="8" xfId="0" applyFont="1" applyBorder="1" applyAlignment="1">
      <alignment horizontal="center" vertical="center" wrapText="1"/>
    </xf>
    <xf numFmtId="0" fontId="2" fillId="4" borderId="8" xfId="0" applyFont="1" applyFill="1" applyBorder="1" applyAlignment="1">
      <alignment vertical="center" wrapText="1"/>
    </xf>
    <xf numFmtId="44" fontId="6" fillId="0" borderId="8" xfId="4" applyFont="1" applyBorder="1" applyAlignment="1">
      <alignment vertical="center" wrapText="1"/>
    </xf>
    <xf numFmtId="44" fontId="6" fillId="0" borderId="8" xfId="4" applyFont="1" applyBorder="1" applyAlignment="1">
      <alignment horizontal="center" vertical="center" wrapText="1"/>
    </xf>
    <xf numFmtId="0" fontId="11" fillId="0" borderId="8" xfId="0" applyFont="1" applyBorder="1" applyAlignment="1">
      <alignment horizontal="center" vertical="center" wrapText="1"/>
    </xf>
    <xf numFmtId="0" fontId="7" fillId="0" borderId="8" xfId="0" applyFont="1" applyBorder="1" applyAlignment="1">
      <alignment horizontal="left" vertical="center" wrapText="1"/>
    </xf>
    <xf numFmtId="0" fontId="2" fillId="0" borderId="9" xfId="0" applyFont="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0" fontId="4" fillId="0" borderId="18" xfId="0" applyFont="1" applyBorder="1" applyAlignment="1">
      <alignment horizontal="center" vertical="center" wrapText="1"/>
    </xf>
    <xf numFmtId="0" fontId="13" fillId="0" borderId="8" xfId="0" applyFont="1" applyBorder="1" applyAlignment="1">
      <alignment horizontal="center" vertical="center" wrapText="1"/>
    </xf>
    <xf numFmtId="0" fontId="2" fillId="0" borderId="0" xfId="0" applyFont="1" applyAlignment="1" applyProtection="1">
      <alignment horizontal="center" vertical="center"/>
      <protection hidden="1"/>
    </xf>
    <xf numFmtId="0" fontId="2" fillId="0" borderId="0" xfId="0" applyFont="1" applyAlignment="1" applyProtection="1">
      <alignment horizontal="center" vertical="center" wrapText="1"/>
      <protection hidden="1"/>
    </xf>
    <xf numFmtId="0" fontId="3" fillId="2" borderId="8" xfId="0" applyFont="1" applyFill="1" applyBorder="1" applyAlignment="1" applyProtection="1">
      <alignment horizontal="center"/>
      <protection hidden="1"/>
    </xf>
    <xf numFmtId="0" fontId="2" fillId="0" borderId="0" xfId="0" applyFont="1" applyAlignment="1" applyProtection="1">
      <alignment horizontal="center"/>
      <protection hidden="1"/>
    </xf>
    <xf numFmtId="0" fontId="4" fillId="3" borderId="8" xfId="0" applyFont="1" applyFill="1" applyBorder="1" applyAlignment="1" applyProtection="1">
      <alignment horizontal="left" vertical="center" wrapText="1"/>
      <protection hidden="1"/>
    </xf>
    <xf numFmtId="0" fontId="2" fillId="3" borderId="8" xfId="0" applyFont="1" applyFill="1" applyBorder="1" applyAlignment="1" applyProtection="1">
      <alignment horizontal="left" vertical="center"/>
      <protection hidden="1"/>
    </xf>
    <xf numFmtId="0" fontId="2" fillId="0" borderId="15" xfId="0" applyFont="1" applyBorder="1" applyAlignment="1" applyProtection="1">
      <alignment horizontal="center" vertical="center" wrapText="1"/>
      <protection hidden="1"/>
    </xf>
    <xf numFmtId="0" fontId="2" fillId="0" borderId="0" xfId="0" applyFont="1" applyAlignment="1" applyProtection="1">
      <alignment horizontal="left" vertical="center"/>
      <protection hidden="1"/>
    </xf>
    <xf numFmtId="0" fontId="2" fillId="0" borderId="1"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4" xfId="0" applyFont="1" applyBorder="1" applyAlignment="1" applyProtection="1">
      <alignment horizontal="center" vertical="center"/>
      <protection hidden="1"/>
    </xf>
    <xf numFmtId="0" fontId="2" fillId="0" borderId="5" xfId="0" applyFont="1" applyBorder="1" applyAlignment="1" applyProtection="1">
      <alignment horizontal="center" vertical="center"/>
      <protection hidden="1"/>
    </xf>
    <xf numFmtId="0" fontId="2" fillId="0" borderId="6" xfId="0" applyFont="1" applyBorder="1" applyAlignment="1" applyProtection="1">
      <alignment horizontal="center" vertical="center"/>
      <protection hidden="1"/>
    </xf>
    <xf numFmtId="165" fontId="2" fillId="2" borderId="1" xfId="0" applyNumberFormat="1" applyFont="1" applyFill="1" applyBorder="1" applyAlignment="1" applyProtection="1">
      <alignment horizontal="center" vertical="center"/>
      <protection locked="0" hidden="1"/>
    </xf>
    <xf numFmtId="165" fontId="2" fillId="2" borderId="3" xfId="0" applyNumberFormat="1" applyFont="1" applyFill="1" applyBorder="1" applyAlignment="1" applyProtection="1">
      <alignment horizontal="center" vertical="center"/>
      <protection locked="0" hidden="1"/>
    </xf>
    <xf numFmtId="165" fontId="2" fillId="2" borderId="4" xfId="0" applyNumberFormat="1" applyFont="1" applyFill="1" applyBorder="1" applyAlignment="1" applyProtection="1">
      <alignment horizontal="center" vertical="center"/>
      <protection locked="0" hidden="1"/>
    </xf>
    <xf numFmtId="165" fontId="2" fillId="2" borderId="6" xfId="0" applyNumberFormat="1" applyFont="1" applyFill="1" applyBorder="1" applyAlignment="1" applyProtection="1">
      <alignment horizontal="center" vertical="center"/>
      <protection locked="0" hidden="1"/>
    </xf>
    <xf numFmtId="0" fontId="2" fillId="0" borderId="8" xfId="0" applyFont="1" applyBorder="1" applyAlignment="1" applyProtection="1">
      <alignment horizontal="center" vertical="center" wrapText="1"/>
      <protection hidden="1"/>
    </xf>
    <xf numFmtId="0" fontId="10" fillId="5" borderId="8"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7" borderId="8" xfId="0" applyFont="1" applyFill="1" applyBorder="1" applyAlignment="1">
      <alignment horizontal="center" vertical="center" wrapText="1"/>
    </xf>
    <xf numFmtId="0" fontId="6" fillId="0" borderId="0" xfId="0" applyFont="1"/>
    <xf numFmtId="0" fontId="7" fillId="0" borderId="0" xfId="0" applyFont="1"/>
    <xf numFmtId="0" fontId="9" fillId="0" borderId="8" xfId="0" applyFont="1" applyBorder="1" applyAlignment="1">
      <alignment horizontal="left" vertical="center" wrapText="1"/>
    </xf>
    <xf numFmtId="14" fontId="20" fillId="0" borderId="8" xfId="0" applyNumberFormat="1" applyFont="1" applyBorder="1" applyAlignment="1">
      <alignment horizontal="center" vertical="center" wrapText="1"/>
    </xf>
    <xf numFmtId="14" fontId="6" fillId="0" borderId="9" xfId="0" applyNumberFormat="1" applyFont="1" applyBorder="1" applyAlignment="1">
      <alignment horizontal="center" vertical="center" wrapText="1"/>
    </xf>
    <xf numFmtId="0" fontId="8" fillId="5" borderId="12"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0" borderId="8" xfId="0" applyFont="1" applyBorder="1" applyAlignment="1">
      <alignment horizontal="center" vertical="center" wrapText="1"/>
    </xf>
    <xf numFmtId="0" fontId="2" fillId="4" borderId="8"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8" fillId="0" borderId="32" xfId="0" applyFont="1" applyBorder="1" applyAlignment="1">
      <alignment horizontal="center" vertical="center" wrapText="1"/>
    </xf>
    <xf numFmtId="0" fontId="8" fillId="0" borderId="0" xfId="0" applyFont="1" applyAlignment="1">
      <alignment horizontal="center" vertical="center" wrapText="1"/>
    </xf>
    <xf numFmtId="0" fontId="3"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7" fillId="0" borderId="29" xfId="0" applyFont="1" applyBorder="1"/>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5" borderId="30"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2" fillId="4" borderId="8" xfId="0" applyFont="1" applyFill="1" applyBorder="1" applyAlignment="1">
      <alignment horizontal="center" vertical="center"/>
    </xf>
    <xf numFmtId="0" fontId="8" fillId="4" borderId="8" xfId="0" applyFont="1" applyFill="1" applyBorder="1" applyAlignment="1">
      <alignment horizontal="center" vertical="center"/>
    </xf>
    <xf numFmtId="0" fontId="5" fillId="0" borderId="7" xfId="0" applyFont="1" applyBorder="1" applyAlignment="1">
      <alignment vertical="center" wrapText="1"/>
    </xf>
    <xf numFmtId="0" fontId="5" fillId="0" borderId="17" xfId="0" applyFont="1" applyBorder="1" applyAlignment="1">
      <alignment vertical="center" wrapText="1"/>
    </xf>
    <xf numFmtId="0" fontId="5" fillId="0" borderId="8" xfId="0" applyFont="1" applyBorder="1" applyAlignment="1">
      <alignment horizontal="center" vertical="center" wrapText="1"/>
    </xf>
    <xf numFmtId="0" fontId="20" fillId="3" borderId="9"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11" xfId="0" applyFont="1" applyFill="1" applyBorder="1" applyAlignment="1">
      <alignment horizontal="left" vertical="center" wrapText="1"/>
    </xf>
    <xf numFmtId="44" fontId="6" fillId="0" borderId="9" xfId="4" applyFont="1" applyBorder="1" applyAlignment="1">
      <alignment horizontal="center" vertical="center" wrapText="1"/>
    </xf>
    <xf numFmtId="44" fontId="6" fillId="0" borderId="11" xfId="4" applyFont="1" applyBorder="1" applyAlignment="1">
      <alignment horizontal="center" vertical="center" wrapText="1"/>
    </xf>
    <xf numFmtId="0" fontId="8" fillId="0" borderId="12"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3" xfId="0" applyFont="1" applyBorder="1" applyAlignment="1">
      <alignment horizontal="center" vertical="center" wrapText="1"/>
    </xf>
    <xf numFmtId="0" fontId="5" fillId="4" borderId="8" xfId="0" applyFont="1" applyFill="1" applyBorder="1" applyAlignment="1">
      <alignment horizontal="center" vertical="center" wrapText="1"/>
    </xf>
    <xf numFmtId="0" fontId="5" fillId="0" borderId="8" xfId="0" applyFont="1" applyBorder="1" applyAlignment="1" applyProtection="1">
      <alignment horizontal="center" vertical="center" wrapText="1"/>
      <protection hidden="1"/>
    </xf>
    <xf numFmtId="0" fontId="5" fillId="0" borderId="28" xfId="0" applyFont="1" applyBorder="1" applyAlignment="1" applyProtection="1">
      <alignment horizontal="center" vertical="center" wrapText="1"/>
      <protection hidden="1"/>
    </xf>
    <xf numFmtId="0" fontId="8" fillId="0" borderId="20" xfId="0" applyFont="1" applyBorder="1" applyAlignment="1" applyProtection="1">
      <alignment horizontal="center" vertical="center" wrapText="1"/>
      <protection hidden="1"/>
    </xf>
    <xf numFmtId="0" fontId="8" fillId="0" borderId="21" xfId="0" applyFont="1" applyBorder="1" applyAlignment="1" applyProtection="1">
      <alignment horizontal="center" vertical="center" wrapText="1"/>
      <protection hidden="1"/>
    </xf>
    <xf numFmtId="0" fontId="9" fillId="0" borderId="8" xfId="0" applyFont="1" applyBorder="1" applyAlignment="1" applyProtection="1">
      <alignment horizontal="center" vertical="center" wrapText="1"/>
      <protection hidden="1"/>
    </xf>
    <xf numFmtId="0" fontId="9" fillId="0" borderId="9" xfId="0" applyFont="1" applyBorder="1" applyAlignment="1" applyProtection="1">
      <alignment horizontal="left" vertical="center" wrapText="1"/>
      <protection hidden="1"/>
    </xf>
    <xf numFmtId="0" fontId="9" fillId="0" borderId="11" xfId="0" applyFont="1" applyBorder="1" applyAlignment="1" applyProtection="1">
      <alignment horizontal="left" vertical="center" wrapText="1"/>
      <protection hidden="1"/>
    </xf>
    <xf numFmtId="0" fontId="9" fillId="0" borderId="9" xfId="0" applyFont="1" applyBorder="1" applyAlignment="1" applyProtection="1">
      <alignment horizontal="center" vertical="center" wrapText="1"/>
      <protection hidden="1"/>
    </xf>
    <xf numFmtId="0" fontId="9" fillId="0" borderId="11" xfId="0" applyFont="1" applyBorder="1" applyAlignment="1" applyProtection="1">
      <alignment horizontal="center" vertical="center" wrapText="1"/>
      <protection hidden="1"/>
    </xf>
    <xf numFmtId="166" fontId="8" fillId="0" borderId="8" xfId="0" applyNumberFormat="1" applyFont="1" applyBorder="1" applyAlignment="1" applyProtection="1">
      <alignment horizontal="center" vertical="center" wrapText="1"/>
      <protection hidden="1"/>
    </xf>
    <xf numFmtId="0" fontId="9" fillId="0" borderId="24" xfId="0" applyFont="1" applyBorder="1" applyAlignment="1" applyProtection="1">
      <alignment horizontal="center" vertical="center" wrapText="1"/>
      <protection hidden="1"/>
    </xf>
    <xf numFmtId="0" fontId="9" fillId="0" borderId="25" xfId="0" applyFont="1" applyBorder="1" applyAlignment="1" applyProtection="1">
      <alignment horizontal="center" vertical="center" wrapText="1"/>
      <protection hidden="1"/>
    </xf>
    <xf numFmtId="0" fontId="9" fillId="0" borderId="26" xfId="0" applyFont="1" applyBorder="1" applyAlignment="1" applyProtection="1">
      <alignment horizontal="center" vertical="center" wrapText="1"/>
      <protection hidden="1"/>
    </xf>
    <xf numFmtId="0" fontId="9" fillId="0" borderId="27" xfId="0" applyFont="1" applyBorder="1" applyAlignment="1" applyProtection="1">
      <alignment horizontal="center" vertical="center" wrapText="1"/>
      <protection hidden="1"/>
    </xf>
    <xf numFmtId="0" fontId="2" fillId="0" borderId="9" xfId="0" applyFont="1" applyBorder="1" applyAlignment="1" applyProtection="1">
      <alignment horizontal="center" vertical="top" wrapText="1"/>
      <protection hidden="1"/>
    </xf>
    <xf numFmtId="0" fontId="2" fillId="0" borderId="11" xfId="0" applyFont="1" applyBorder="1" applyAlignment="1" applyProtection="1">
      <alignment horizontal="center" vertical="top" wrapText="1"/>
      <protection hidden="1"/>
    </xf>
    <xf numFmtId="0" fontId="8" fillId="0" borderId="9" xfId="0" applyFont="1" applyBorder="1" applyAlignment="1" applyProtection="1">
      <alignment horizontal="center" vertical="center" wrapText="1"/>
      <protection hidden="1"/>
    </xf>
    <xf numFmtId="0" fontId="8" fillId="0" borderId="11" xfId="0" applyFont="1" applyBorder="1" applyAlignment="1" applyProtection="1">
      <alignment horizontal="center" vertical="center" wrapText="1"/>
      <protection hidden="1"/>
    </xf>
    <xf numFmtId="166" fontId="2" fillId="0" borderId="8" xfId="0" applyNumberFormat="1"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2" fillId="0" borderId="20" xfId="0" applyFont="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17" fillId="4" borderId="33" xfId="0" applyFont="1" applyFill="1" applyBorder="1" applyAlignment="1">
      <alignment horizontal="center" vertical="center"/>
    </xf>
  </cellXfs>
  <cellStyles count="5">
    <cellStyle name="Hipervínculo" xfId="2" builtinId="8"/>
    <cellStyle name="Millares" xfId="1" builtinId="3"/>
    <cellStyle name="Moneda" xfId="4" builtinId="4"/>
    <cellStyle name="Normal" xfId="0" builtinId="0"/>
    <cellStyle name="Porcentaje"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222250</xdr:colOff>
      <xdr:row>0</xdr:row>
      <xdr:rowOff>137583</xdr:rowOff>
    </xdr:from>
    <xdr:to>
      <xdr:col>2</xdr:col>
      <xdr:colOff>709519</xdr:colOff>
      <xdr:row>2</xdr:row>
      <xdr:rowOff>307975</xdr:rowOff>
    </xdr:to>
    <xdr:pic>
      <xdr:nvPicPr>
        <xdr:cNvPr id="3" name="Imagen 2" descr="Vista previa de imagen">
          <a:extLst>
            <a:ext uri="{FF2B5EF4-FFF2-40B4-BE49-F238E27FC236}">
              <a16:creationId xmlns:a16="http://schemas.microsoft.com/office/drawing/2014/main" id="{EAD21080-D418-4820-9D11-B07C2C3AB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917" y="137583"/>
          <a:ext cx="1304925" cy="7620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hyperlink" Target="https://www.salariominimocolombia.net/2016" TargetMode="External"/><Relationship Id="rId13" Type="http://schemas.openxmlformats.org/officeDocument/2006/relationships/hyperlink" Target="https://www.salariominimocolombia.net/2011" TargetMode="External"/><Relationship Id="rId3" Type="http://schemas.openxmlformats.org/officeDocument/2006/relationships/hyperlink" Target="https://www.salariominimocolombia.net/2021" TargetMode="External"/><Relationship Id="rId7" Type="http://schemas.openxmlformats.org/officeDocument/2006/relationships/hyperlink" Target="https://www.salariominimocolombia.net/2017" TargetMode="External"/><Relationship Id="rId12" Type="http://schemas.openxmlformats.org/officeDocument/2006/relationships/hyperlink" Target="https://www.salariominimocolombia.net/2012" TargetMode="External"/><Relationship Id="rId2" Type="http://schemas.openxmlformats.org/officeDocument/2006/relationships/hyperlink" Target="https://www.salariominimocolombia.net/2022" TargetMode="External"/><Relationship Id="rId1" Type="http://schemas.openxmlformats.org/officeDocument/2006/relationships/hyperlink" Target="https://www.salariominimocolombia.net/2023" TargetMode="External"/><Relationship Id="rId6" Type="http://schemas.openxmlformats.org/officeDocument/2006/relationships/hyperlink" Target="https://www.salariominimocolombia.net/2018" TargetMode="External"/><Relationship Id="rId11" Type="http://schemas.openxmlformats.org/officeDocument/2006/relationships/hyperlink" Target="https://www.salariominimocolombia.net/2013" TargetMode="External"/><Relationship Id="rId5" Type="http://schemas.openxmlformats.org/officeDocument/2006/relationships/hyperlink" Target="https://www.salariominimocolombia.net/2019" TargetMode="External"/><Relationship Id="rId15" Type="http://schemas.openxmlformats.org/officeDocument/2006/relationships/hyperlink" Target="https://www.salariominimocolombia.net/2009" TargetMode="External"/><Relationship Id="rId10" Type="http://schemas.openxmlformats.org/officeDocument/2006/relationships/hyperlink" Target="https://www.salariominimocolombia.net/2014" TargetMode="External"/><Relationship Id="rId4" Type="http://schemas.openxmlformats.org/officeDocument/2006/relationships/hyperlink" Target="https://www.salariominimocolombia.net/2020" TargetMode="External"/><Relationship Id="rId9" Type="http://schemas.openxmlformats.org/officeDocument/2006/relationships/hyperlink" Target="https://www.salariominimocolombia.net/2015" TargetMode="External"/><Relationship Id="rId14" Type="http://schemas.openxmlformats.org/officeDocument/2006/relationships/hyperlink" Target="https://www.salariominimocolombia.net/20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workbookViewId="0">
      <selection activeCell="J14" sqref="J14"/>
    </sheetView>
  </sheetViews>
  <sheetFormatPr baseColWidth="10" defaultColWidth="11.42578125" defaultRowHeight="12.75" x14ac:dyDescent="0.2"/>
  <cols>
    <col min="1" max="6" width="20.7109375" customWidth="1"/>
  </cols>
  <sheetData>
    <row r="1" spans="1:6" x14ac:dyDescent="0.2">
      <c r="A1" s="132" t="s">
        <v>0</v>
      </c>
      <c r="B1" s="132"/>
      <c r="C1" s="132"/>
      <c r="D1" s="132"/>
      <c r="E1" s="132"/>
      <c r="F1" s="132"/>
    </row>
    <row r="2" spans="1:6" ht="23.25" customHeight="1" x14ac:dyDescent="0.2">
      <c r="A2" s="132" t="s">
        <v>1</v>
      </c>
      <c r="B2" s="132"/>
      <c r="C2" s="132"/>
      <c r="D2" s="132"/>
      <c r="E2" s="132"/>
      <c r="F2" s="132"/>
    </row>
    <row r="3" spans="1:6" ht="65.25" customHeight="1" x14ac:dyDescent="0.2">
      <c r="A3" s="133" t="s">
        <v>2</v>
      </c>
      <c r="B3" s="133"/>
      <c r="C3" s="133" t="s">
        <v>3</v>
      </c>
      <c r="D3" s="133"/>
      <c r="E3" s="133" t="s">
        <v>4</v>
      </c>
      <c r="F3" s="133"/>
    </row>
    <row r="4" spans="1:6" ht="42" customHeight="1" x14ac:dyDescent="0.2">
      <c r="A4" s="48" t="s">
        <v>5</v>
      </c>
      <c r="B4" s="22" t="s">
        <v>6</v>
      </c>
      <c r="C4" s="22" t="s">
        <v>5</v>
      </c>
      <c r="D4" s="22" t="s">
        <v>6</v>
      </c>
      <c r="E4" s="22" t="s">
        <v>5</v>
      </c>
      <c r="F4" s="22" t="s">
        <v>6</v>
      </c>
    </row>
    <row r="5" spans="1:6" ht="24.75" customHeight="1" x14ac:dyDescent="0.2">
      <c r="A5" s="113" t="s">
        <v>5</v>
      </c>
      <c r="B5" s="23"/>
      <c r="C5" s="113" t="s">
        <v>5</v>
      </c>
      <c r="D5" s="23"/>
      <c r="E5" s="113" t="s">
        <v>5</v>
      </c>
      <c r="F5" s="23"/>
    </row>
  </sheetData>
  <mergeCells count="5">
    <mergeCell ref="A1:F1"/>
    <mergeCell ref="A2:F2"/>
    <mergeCell ref="A3:B3"/>
    <mergeCell ref="C3:D3"/>
    <mergeCell ref="E3:F3"/>
  </mergeCells>
  <printOptions horizont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L34"/>
  <sheetViews>
    <sheetView showGridLines="0" topLeftCell="A13" zoomScaleNormal="100" workbookViewId="0">
      <selection activeCell="K14" sqref="K14"/>
    </sheetView>
  </sheetViews>
  <sheetFormatPr baseColWidth="10" defaultColWidth="11.42578125" defaultRowHeight="12" x14ac:dyDescent="0.2"/>
  <cols>
    <col min="1" max="1" width="5.140625" style="2" customWidth="1"/>
    <col min="2" max="2" width="12.42578125" style="2" customWidth="1"/>
    <col min="3" max="3" width="18.85546875" style="2" customWidth="1"/>
    <col min="4" max="4" width="27" style="8" customWidth="1"/>
    <col min="5" max="5" width="42" style="8" customWidth="1"/>
    <col min="6" max="6" width="15.140625" style="8" customWidth="1"/>
    <col min="7" max="7" width="18.5703125" style="8" customWidth="1"/>
    <col min="8" max="8" width="20.7109375" style="8" customWidth="1"/>
    <col min="9" max="9" width="23" style="8" customWidth="1"/>
    <col min="10" max="10" width="21.5703125" style="2" customWidth="1"/>
    <col min="11" max="11" width="49.42578125" style="2" customWidth="1"/>
    <col min="12" max="12" width="11.85546875" style="2" bestFit="1" customWidth="1"/>
    <col min="13" max="16384" width="11.42578125" style="2"/>
  </cols>
  <sheetData>
    <row r="2" spans="1:12" ht="34.5" customHeight="1" x14ac:dyDescent="0.2">
      <c r="A2" s="139" t="s">
        <v>7</v>
      </c>
      <c r="B2" s="139"/>
      <c r="C2" s="139"/>
      <c r="D2" s="139"/>
      <c r="E2" s="139"/>
      <c r="F2" s="139"/>
      <c r="G2" s="139"/>
      <c r="H2" s="139"/>
      <c r="I2" s="139"/>
    </row>
    <row r="3" spans="1:12" ht="30" customHeight="1" x14ac:dyDescent="0.2">
      <c r="A3" s="138" t="s">
        <v>0</v>
      </c>
      <c r="B3" s="138"/>
      <c r="C3" s="138"/>
      <c r="D3" s="138"/>
      <c r="E3" s="138"/>
      <c r="F3" s="138"/>
      <c r="G3" s="138"/>
      <c r="H3" s="138"/>
      <c r="I3" s="138"/>
    </row>
    <row r="4" spans="1:12" ht="30" customHeight="1" x14ac:dyDescent="0.2">
      <c r="A4" s="138" t="s">
        <v>8</v>
      </c>
      <c r="B4" s="138"/>
      <c r="C4" s="138"/>
      <c r="D4" s="138"/>
      <c r="E4" s="138"/>
      <c r="F4" s="138"/>
      <c r="G4" s="138"/>
      <c r="H4" s="138"/>
      <c r="I4" s="138"/>
    </row>
    <row r="5" spans="1:12" ht="5.25" customHeight="1" x14ac:dyDescent="0.2">
      <c r="A5" s="9"/>
      <c r="B5" s="9"/>
      <c r="C5" s="9"/>
      <c r="D5" s="14"/>
      <c r="E5" s="14"/>
      <c r="F5" s="14"/>
      <c r="G5" s="14"/>
      <c r="H5" s="14"/>
    </row>
    <row r="6" spans="1:12" ht="30" customHeight="1" thickBot="1" x14ac:dyDescent="0.25">
      <c r="A6" s="9"/>
      <c r="B6" s="9"/>
      <c r="C6" s="9"/>
      <c r="D6" s="9"/>
      <c r="E6" s="9"/>
      <c r="F6" s="9"/>
      <c r="G6" s="9"/>
      <c r="H6" s="145" t="s">
        <v>9</v>
      </c>
      <c r="I6" s="145"/>
    </row>
    <row r="7" spans="1:12" ht="27" customHeight="1" thickTop="1" x14ac:dyDescent="0.2">
      <c r="A7" s="146" t="s">
        <v>10</v>
      </c>
      <c r="B7" s="147"/>
      <c r="C7" s="147"/>
      <c r="D7" s="147"/>
      <c r="E7" s="147"/>
      <c r="F7" s="147"/>
      <c r="G7" s="148"/>
      <c r="H7" s="152">
        <f ca="1">+TODAY()</f>
        <v>46113</v>
      </c>
      <c r="I7" s="153"/>
    </row>
    <row r="8" spans="1:12" ht="27" customHeight="1" thickBot="1" x14ac:dyDescent="0.25">
      <c r="A8" s="149"/>
      <c r="B8" s="150"/>
      <c r="C8" s="150"/>
      <c r="D8" s="150"/>
      <c r="E8" s="150"/>
      <c r="F8" s="150"/>
      <c r="G8" s="151"/>
      <c r="H8" s="154"/>
      <c r="I8" s="155"/>
    </row>
    <row r="9" spans="1:12" s="1" customFormat="1" ht="29.25" customHeight="1" thickTop="1" x14ac:dyDescent="0.2">
      <c r="B9" s="15" t="s">
        <v>11</v>
      </c>
      <c r="C9" s="15"/>
      <c r="D9" s="72"/>
      <c r="E9" s="72"/>
      <c r="F9" s="72"/>
      <c r="G9" s="72"/>
      <c r="H9" s="72"/>
      <c r="I9" s="72"/>
    </row>
    <row r="10" spans="1:12" s="1" customFormat="1" ht="119.25" customHeight="1" x14ac:dyDescent="0.2">
      <c r="A10" s="142" t="s">
        <v>12</v>
      </c>
      <c r="B10" s="143"/>
      <c r="C10" s="143"/>
      <c r="D10" s="143"/>
      <c r="E10" s="143"/>
      <c r="F10" s="143"/>
      <c r="G10" s="143"/>
      <c r="H10" s="143"/>
      <c r="I10" s="143"/>
      <c r="J10" s="28" t="s">
        <v>13</v>
      </c>
      <c r="K10" s="28" t="s">
        <v>14</v>
      </c>
    </row>
    <row r="11" spans="1:12" s="10" customFormat="1" ht="63.75" customHeight="1" x14ac:dyDescent="0.2">
      <c r="A11" s="144"/>
      <c r="B11" s="144"/>
      <c r="C11" s="29" t="s">
        <v>15</v>
      </c>
      <c r="D11" s="29" t="s">
        <v>16</v>
      </c>
      <c r="E11" s="29" t="s">
        <v>17</v>
      </c>
      <c r="F11" s="29" t="s">
        <v>18</v>
      </c>
      <c r="G11" s="29" t="s">
        <v>19</v>
      </c>
      <c r="H11" s="29" t="s">
        <v>20</v>
      </c>
      <c r="I11" s="29" t="s">
        <v>21</v>
      </c>
      <c r="J11" s="29" t="s">
        <v>22</v>
      </c>
      <c r="K11" s="29" t="s">
        <v>23</v>
      </c>
      <c r="L11" s="21"/>
    </row>
    <row r="12" spans="1:12" s="10" customFormat="1" ht="235.5" customHeight="1" x14ac:dyDescent="0.2">
      <c r="A12" s="156">
        <v>1</v>
      </c>
      <c r="B12" s="156"/>
      <c r="C12" s="24">
        <v>10</v>
      </c>
      <c r="D12" s="49" t="s">
        <v>24</v>
      </c>
      <c r="E12" s="49" t="s">
        <v>25</v>
      </c>
      <c r="F12" s="25">
        <v>45207</v>
      </c>
      <c r="G12" s="25">
        <v>45198</v>
      </c>
      <c r="H12" s="69">
        <v>167952000</v>
      </c>
      <c r="I12" s="27"/>
      <c r="J12" s="26">
        <f>J22</f>
        <v>355104836.23067302</v>
      </c>
      <c r="K12" s="125" t="s">
        <v>5</v>
      </c>
    </row>
    <row r="13" spans="1:12" s="10" customFormat="1" ht="134.25" customHeight="1" x14ac:dyDescent="0.2">
      <c r="A13" s="156">
        <v>2</v>
      </c>
      <c r="B13" s="156"/>
      <c r="C13" s="24" t="s">
        <v>26</v>
      </c>
      <c r="D13" s="106" t="s">
        <v>27</v>
      </c>
      <c r="E13" s="49" t="s">
        <v>28</v>
      </c>
      <c r="F13" s="107">
        <v>45322</v>
      </c>
      <c r="G13" s="107">
        <v>45322</v>
      </c>
      <c r="H13" s="69">
        <v>295000000</v>
      </c>
      <c r="I13" s="51"/>
      <c r="J13" s="124">
        <f t="shared" ref="J13:J14" si="0">J23</f>
        <v>397320750</v>
      </c>
      <c r="K13" s="127" t="s">
        <v>29</v>
      </c>
    </row>
    <row r="14" spans="1:12" s="10" customFormat="1" ht="96.75" customHeight="1" x14ac:dyDescent="0.2">
      <c r="A14" s="156">
        <v>3</v>
      </c>
      <c r="B14" s="156"/>
      <c r="C14" s="24" t="s">
        <v>30</v>
      </c>
      <c r="D14" s="49" t="s">
        <v>31</v>
      </c>
      <c r="E14" s="49" t="s">
        <v>32</v>
      </c>
      <c r="F14" s="107">
        <v>45606</v>
      </c>
      <c r="G14" s="107">
        <v>45576</v>
      </c>
      <c r="H14" s="69">
        <v>762000000</v>
      </c>
      <c r="I14" s="51"/>
      <c r="J14" s="124">
        <f t="shared" si="0"/>
        <v>1026299700.0000001</v>
      </c>
      <c r="K14" s="127" t="s">
        <v>29</v>
      </c>
    </row>
    <row r="15" spans="1:12" s="10" customFormat="1" ht="94.5" customHeight="1" x14ac:dyDescent="0.2">
      <c r="A15" s="134">
        <v>4</v>
      </c>
      <c r="B15" s="135"/>
      <c r="C15" s="24" t="s">
        <v>33</v>
      </c>
      <c r="D15" s="49" t="s">
        <v>31</v>
      </c>
      <c r="E15" s="49" t="s">
        <v>34</v>
      </c>
      <c r="F15" s="107">
        <v>45616</v>
      </c>
      <c r="G15" s="107">
        <v>45620</v>
      </c>
      <c r="H15" s="69">
        <v>1339960000</v>
      </c>
      <c r="I15" s="51"/>
      <c r="J15" s="124">
        <f>J25</f>
        <v>1804725126</v>
      </c>
      <c r="K15" s="127" t="s">
        <v>29</v>
      </c>
    </row>
    <row r="16" spans="1:12" s="10" customFormat="1" ht="181.5" customHeight="1" x14ac:dyDescent="0.2">
      <c r="A16" s="134">
        <v>5</v>
      </c>
      <c r="B16" s="135"/>
      <c r="C16" s="24" t="s">
        <v>35</v>
      </c>
      <c r="D16" s="49" t="s">
        <v>31</v>
      </c>
      <c r="E16" s="49" t="s">
        <v>36</v>
      </c>
      <c r="F16" s="107">
        <v>45709</v>
      </c>
      <c r="G16" s="107">
        <v>45748</v>
      </c>
      <c r="H16" s="69">
        <v>385000000</v>
      </c>
      <c r="I16" s="51"/>
      <c r="J16" s="124">
        <f t="shared" ref="J16:J17" si="1">J26</f>
        <v>473550000</v>
      </c>
      <c r="K16" s="127" t="s">
        <v>29</v>
      </c>
    </row>
    <row r="17" spans="1:11" s="10" customFormat="1" ht="94.5" customHeight="1" x14ac:dyDescent="0.2">
      <c r="A17" s="134">
        <v>6</v>
      </c>
      <c r="B17" s="135"/>
      <c r="C17" s="24" t="s">
        <v>37</v>
      </c>
      <c r="D17" s="49" t="s">
        <v>38</v>
      </c>
      <c r="E17" s="49" t="s">
        <v>39</v>
      </c>
      <c r="F17" s="107">
        <v>45755</v>
      </c>
      <c r="G17" s="107">
        <v>45815</v>
      </c>
      <c r="H17" s="69">
        <v>37997732</v>
      </c>
      <c r="I17" s="51"/>
      <c r="J17" s="26">
        <f t="shared" si="1"/>
        <v>46737210.359999999</v>
      </c>
      <c r="K17" s="126" t="s">
        <v>5</v>
      </c>
    </row>
    <row r="18" spans="1:11" ht="68.25" customHeight="1" x14ac:dyDescent="0.2">
      <c r="A18" s="140"/>
      <c r="B18" s="140"/>
      <c r="C18" s="140"/>
      <c r="D18" s="140"/>
      <c r="E18" s="140"/>
      <c r="F18" s="140"/>
      <c r="G18" s="30" t="s">
        <v>40</v>
      </c>
      <c r="H18" s="31">
        <f>SUM(H12:H17)</f>
        <v>2987909732</v>
      </c>
      <c r="I18" s="32"/>
      <c r="J18" s="33">
        <f>SUM(J12:J17)</f>
        <v>4103737622.5906734</v>
      </c>
      <c r="K18" s="34" t="s">
        <v>41</v>
      </c>
    </row>
    <row r="19" spans="1:11" ht="33" customHeight="1" x14ac:dyDescent="0.2">
      <c r="B19" s="3"/>
      <c r="C19" s="141"/>
      <c r="D19" s="141"/>
      <c r="E19" s="141"/>
      <c r="F19" s="141"/>
      <c r="G19" s="12"/>
      <c r="H19" s="6"/>
      <c r="I19" s="5"/>
    </row>
    <row r="20" spans="1:11" ht="65.099999999999994" hidden="1" customHeight="1" x14ac:dyDescent="0.2">
      <c r="B20" s="3"/>
      <c r="C20" s="3"/>
      <c r="D20" s="4"/>
      <c r="E20" s="136" t="s">
        <v>42</v>
      </c>
      <c r="F20" s="136"/>
      <c r="G20" s="136"/>
      <c r="H20" s="136"/>
      <c r="I20" s="136"/>
      <c r="J20" s="136"/>
    </row>
    <row r="21" spans="1:11" ht="38.25" hidden="1" customHeight="1" x14ac:dyDescent="0.2">
      <c r="B21" s="3"/>
      <c r="C21" s="3"/>
      <c r="D21" s="4"/>
      <c r="E21" s="42" t="s">
        <v>15</v>
      </c>
      <c r="F21" s="42" t="s">
        <v>43</v>
      </c>
      <c r="G21" s="42" t="s">
        <v>44</v>
      </c>
      <c r="H21" s="42" t="s">
        <v>45</v>
      </c>
      <c r="I21" s="42" t="s">
        <v>46</v>
      </c>
      <c r="J21" s="42" t="s">
        <v>47</v>
      </c>
    </row>
    <row r="22" spans="1:11" s="13" customFormat="1" ht="106.5" hidden="1" customHeight="1" x14ac:dyDescent="0.2">
      <c r="A22" s="2"/>
      <c r="B22" s="3"/>
      <c r="C22" s="3"/>
      <c r="D22" s="4"/>
      <c r="E22" s="24">
        <f t="shared" ref="E22:F25" si="2">C12</f>
        <v>10</v>
      </c>
      <c r="F22" s="24" t="str">
        <f t="shared" si="2"/>
        <v>Asociación de mujeres afrocolombianas de Casanare Nit.
900452045-5</v>
      </c>
      <c r="G22" s="26">
        <f t="shared" ref="G22:G27" si="3">H12</f>
        <v>167952000</v>
      </c>
      <c r="H22" s="43">
        <v>828116</v>
      </c>
      <c r="I22" s="43">
        <v>1750905</v>
      </c>
      <c r="J22" s="43">
        <f t="shared" ref="J22:J27" si="4">(G22/H22)*I22</f>
        <v>355104836.23067302</v>
      </c>
    </row>
    <row r="23" spans="1:11" s="13" customFormat="1" ht="115.5" hidden="1" customHeight="1" x14ac:dyDescent="0.2">
      <c r="A23" s="2"/>
      <c r="B23" s="3"/>
      <c r="C23" s="3"/>
      <c r="D23" s="4"/>
      <c r="E23" s="24" t="str">
        <f t="shared" si="2"/>
        <v>23-2024</v>
      </c>
      <c r="F23" s="24" t="str">
        <f t="shared" si="2"/>
        <v>Instituto de Cultura y turismo de Yopal. Nit. 901403046 - 7</v>
      </c>
      <c r="G23" s="26">
        <f t="shared" si="3"/>
        <v>295000000</v>
      </c>
      <c r="H23" s="43">
        <v>1300000</v>
      </c>
      <c r="I23" s="43">
        <v>1750905</v>
      </c>
      <c r="J23" s="43">
        <f t="shared" si="4"/>
        <v>397320750</v>
      </c>
    </row>
    <row r="24" spans="1:11" ht="133.5" hidden="1" customHeight="1" x14ac:dyDescent="0.2">
      <c r="B24" s="3"/>
      <c r="C24" s="3"/>
      <c r="D24" s="4"/>
      <c r="E24" s="24" t="str">
        <f t="shared" si="2"/>
        <v>2518 -2024</v>
      </c>
      <c r="F24" s="24" t="str">
        <f t="shared" si="2"/>
        <v>Gobernación de Casanare. Nit. 892099216-6</v>
      </c>
      <c r="G24" s="26">
        <f t="shared" si="3"/>
        <v>762000000</v>
      </c>
      <c r="H24" s="43">
        <v>1300000</v>
      </c>
      <c r="I24" s="43">
        <v>1750905</v>
      </c>
      <c r="J24" s="43">
        <f t="shared" si="4"/>
        <v>1026299700.0000001</v>
      </c>
    </row>
    <row r="25" spans="1:11" ht="99" hidden="1" customHeight="1" x14ac:dyDescent="0.2">
      <c r="A25" s="13"/>
      <c r="B25" s="13"/>
      <c r="C25" s="13"/>
      <c r="D25" s="7"/>
      <c r="E25" s="24" t="str">
        <f t="shared" si="2"/>
        <v>2858-2024</v>
      </c>
      <c r="F25" s="24" t="str">
        <f t="shared" si="2"/>
        <v>Gobernación de Casanare. Nit. 892099216-6</v>
      </c>
      <c r="G25" s="26">
        <f t="shared" si="3"/>
        <v>1339960000</v>
      </c>
      <c r="H25" s="43">
        <v>1300000</v>
      </c>
      <c r="I25" s="43">
        <v>1750905</v>
      </c>
      <c r="J25" s="44">
        <f t="shared" si="4"/>
        <v>1804725126</v>
      </c>
    </row>
    <row r="26" spans="1:11" ht="64.5" hidden="1" customHeight="1" x14ac:dyDescent="0.2">
      <c r="A26" s="13"/>
      <c r="B26" s="13"/>
      <c r="C26" s="13"/>
      <c r="D26" s="7"/>
      <c r="E26" s="24" t="s">
        <v>35</v>
      </c>
      <c r="F26" s="49" t="s">
        <v>31</v>
      </c>
      <c r="G26" s="26">
        <f t="shared" si="3"/>
        <v>385000000</v>
      </c>
      <c r="H26" s="43">
        <v>1423500</v>
      </c>
      <c r="I26" s="43">
        <v>1750905</v>
      </c>
      <c r="J26" s="44">
        <f t="shared" si="4"/>
        <v>473550000</v>
      </c>
      <c r="K26" s="65"/>
    </row>
    <row r="27" spans="1:11" ht="64.5" hidden="1" customHeight="1" x14ac:dyDescent="0.2">
      <c r="A27" s="13"/>
      <c r="B27" s="13"/>
      <c r="C27" s="13"/>
      <c r="D27" s="7"/>
      <c r="E27" s="24" t="str">
        <f>C17</f>
        <v>15-2025</v>
      </c>
      <c r="F27" s="24" t="str">
        <f>D17</f>
        <v>Municipio de la primavera. Nit. 800103308-8</v>
      </c>
      <c r="G27" s="26">
        <f t="shared" si="3"/>
        <v>37997732</v>
      </c>
      <c r="H27" s="43">
        <v>1423500</v>
      </c>
      <c r="I27" s="43">
        <v>1750905</v>
      </c>
      <c r="J27" s="46">
        <f t="shared" si="4"/>
        <v>46737210.359999999</v>
      </c>
      <c r="K27" s="65"/>
    </row>
    <row r="28" spans="1:11" ht="64.5" hidden="1" customHeight="1" x14ac:dyDescent="0.2">
      <c r="A28" s="13"/>
      <c r="B28" s="13"/>
      <c r="C28" s="13"/>
      <c r="D28" s="7"/>
      <c r="E28" s="24"/>
      <c r="F28" s="24"/>
      <c r="G28" s="71">
        <v>37997732</v>
      </c>
      <c r="H28" s="43">
        <v>1423500</v>
      </c>
      <c r="I28" s="43">
        <v>1750905</v>
      </c>
      <c r="J28" s="46">
        <f t="shared" ref="J28:J29" si="5">(G28/H28)*I28</f>
        <v>46737210.359999999</v>
      </c>
      <c r="K28" s="65"/>
    </row>
    <row r="29" spans="1:11" ht="64.5" hidden="1" customHeight="1" x14ac:dyDescent="0.2">
      <c r="A29" s="13"/>
      <c r="B29" s="13"/>
      <c r="C29" s="13"/>
      <c r="D29" s="7"/>
      <c r="E29" s="24"/>
      <c r="F29" s="24"/>
      <c r="G29" s="57">
        <v>161000000</v>
      </c>
      <c r="H29" s="43">
        <v>1423500</v>
      </c>
      <c r="I29" s="43">
        <v>1750905</v>
      </c>
      <c r="J29" s="46">
        <f t="shared" si="5"/>
        <v>198030000</v>
      </c>
      <c r="K29" s="65"/>
    </row>
    <row r="30" spans="1:11" ht="33.75" hidden="1" customHeight="1" x14ac:dyDescent="0.2">
      <c r="A30" s="10"/>
      <c r="B30" s="10"/>
      <c r="C30" s="10"/>
      <c r="D30" s="11"/>
      <c r="E30" s="137" t="s">
        <v>48</v>
      </c>
      <c r="F30" s="137"/>
      <c r="G30" s="45">
        <f>SUM(G22:G27)</f>
        <v>2987909732</v>
      </c>
      <c r="H30" s="47"/>
      <c r="I30" s="47"/>
      <c r="J30" s="45">
        <f>SUM(J22:J27)</f>
        <v>4103737622.5906734</v>
      </c>
    </row>
    <row r="31" spans="1:11" x14ac:dyDescent="0.2">
      <c r="K31" s="50"/>
    </row>
    <row r="32" spans="1:11" ht="4.5" customHeight="1" x14ac:dyDescent="0.2">
      <c r="G32" s="7"/>
      <c r="H32" s="7"/>
    </row>
    <row r="33" spans="7:8" ht="64.5" customHeight="1" x14ac:dyDescent="0.2">
      <c r="G33" s="7"/>
      <c r="H33" s="7"/>
    </row>
    <row r="34" spans="7:8" ht="5.25" customHeight="1" x14ac:dyDescent="0.2">
      <c r="G34" s="7"/>
      <c r="H34" s="7"/>
    </row>
  </sheetData>
  <mergeCells count="18">
    <mergeCell ref="A2:I2"/>
    <mergeCell ref="A18:F18"/>
    <mergeCell ref="A3:I3"/>
    <mergeCell ref="C19:F19"/>
    <mergeCell ref="A10:I10"/>
    <mergeCell ref="A11:B11"/>
    <mergeCell ref="H6:I6"/>
    <mergeCell ref="A7:G8"/>
    <mergeCell ref="H7:I8"/>
    <mergeCell ref="A12:B12"/>
    <mergeCell ref="A13:B13"/>
    <mergeCell ref="A14:B14"/>
    <mergeCell ref="A15:B15"/>
    <mergeCell ref="A17:B17"/>
    <mergeCell ref="E20:J20"/>
    <mergeCell ref="E30:F30"/>
    <mergeCell ref="A4:I4"/>
    <mergeCell ref="A16:B16"/>
  </mergeCells>
  <printOptions horizontalCentered="1"/>
  <pageMargins left="0.70866141732283472" right="0.70866141732283472" top="0.74803149606299213" bottom="0.74803149606299213" header="0.31496062992125984" footer="0.31496062992125984"/>
  <pageSetup paperSize="120" scale="5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3BA81-F6A5-4F5D-B6AE-F5D0A98C1EB4}">
  <dimension ref="A1:U22"/>
  <sheetViews>
    <sheetView topLeftCell="A13" zoomScale="90" zoomScaleNormal="90" workbookViewId="0">
      <selection activeCell="K10" sqref="K10"/>
    </sheetView>
  </sheetViews>
  <sheetFormatPr baseColWidth="10" defaultColWidth="11.42578125" defaultRowHeight="12.75" x14ac:dyDescent="0.2"/>
  <cols>
    <col min="4" max="4" width="17.5703125" customWidth="1"/>
    <col min="5" max="5" width="36.5703125" customWidth="1"/>
    <col min="6" max="6" width="19.5703125" customWidth="1"/>
    <col min="7" max="7" width="44.85546875" customWidth="1"/>
    <col min="9" max="9" width="13" customWidth="1"/>
    <col min="11" max="11" width="61.140625" customWidth="1"/>
    <col min="16" max="20" width="0" hidden="1" customWidth="1"/>
    <col min="21" max="21" width="36.85546875" hidden="1" customWidth="1"/>
    <col min="22" max="31" width="0" hidden="1" customWidth="1"/>
  </cols>
  <sheetData>
    <row r="1" spans="1:21" x14ac:dyDescent="0.2">
      <c r="A1" s="181"/>
      <c r="B1" s="181"/>
      <c r="C1" s="181"/>
      <c r="D1" s="181"/>
      <c r="E1" s="74"/>
      <c r="F1" s="74"/>
      <c r="G1" s="74"/>
      <c r="H1" s="74"/>
      <c r="I1" s="74"/>
      <c r="J1" s="74"/>
      <c r="K1" s="74"/>
      <c r="L1" s="74"/>
      <c r="M1" s="74"/>
      <c r="N1" s="74"/>
      <c r="O1" s="74"/>
      <c r="P1" s="75"/>
      <c r="Q1" s="75"/>
      <c r="R1" s="75"/>
      <c r="S1" s="75"/>
      <c r="T1" s="75"/>
      <c r="U1" s="75"/>
    </row>
    <row r="2" spans="1:21" x14ac:dyDescent="0.2">
      <c r="A2" s="182" t="s">
        <v>49</v>
      </c>
      <c r="B2" s="183"/>
      <c r="C2" s="183"/>
      <c r="D2" s="183"/>
      <c r="E2" s="183"/>
      <c r="F2" s="183"/>
      <c r="G2" s="183"/>
      <c r="H2" s="183"/>
      <c r="I2" s="183"/>
      <c r="J2" s="183"/>
      <c r="K2" s="184"/>
      <c r="L2" s="76"/>
      <c r="M2" s="74"/>
      <c r="N2" s="74"/>
      <c r="O2" s="74"/>
      <c r="P2" s="75"/>
      <c r="Q2" s="75"/>
      <c r="R2" s="75"/>
      <c r="S2" s="75"/>
      <c r="T2" s="75"/>
      <c r="U2" s="75"/>
    </row>
    <row r="3" spans="1:21" ht="57.75" customHeight="1" x14ac:dyDescent="0.2">
      <c r="A3" s="185" t="s">
        <v>50</v>
      </c>
      <c r="B3" s="171"/>
      <c r="C3" s="171"/>
      <c r="D3" s="171"/>
      <c r="E3" s="171"/>
      <c r="F3" s="171"/>
      <c r="G3" s="171"/>
      <c r="H3" s="171"/>
      <c r="I3" s="171"/>
      <c r="J3" s="171"/>
      <c r="K3" s="186"/>
      <c r="L3" s="77"/>
      <c r="M3" s="74"/>
      <c r="N3" s="74"/>
      <c r="O3" s="74"/>
      <c r="P3" s="75"/>
      <c r="Q3" s="75"/>
      <c r="R3" s="75"/>
      <c r="S3" s="75"/>
      <c r="T3" s="75"/>
      <c r="U3" s="75"/>
    </row>
    <row r="4" spans="1:21" ht="27" customHeight="1" x14ac:dyDescent="0.2">
      <c r="A4" s="173" t="s">
        <v>51</v>
      </c>
      <c r="B4" s="173"/>
      <c r="C4" s="173"/>
      <c r="D4" s="173"/>
      <c r="E4" s="173"/>
      <c r="F4" s="187" t="s">
        <v>52</v>
      </c>
      <c r="G4" s="188"/>
      <c r="H4" s="188"/>
      <c r="I4" s="188"/>
      <c r="J4" s="188"/>
      <c r="K4" s="188"/>
      <c r="L4" s="78"/>
      <c r="M4" s="74"/>
      <c r="N4" s="74"/>
      <c r="O4" s="74"/>
      <c r="P4" s="75"/>
      <c r="Q4" s="75"/>
      <c r="R4" s="75"/>
      <c r="S4" s="75"/>
      <c r="T4" s="75"/>
      <c r="U4" s="75"/>
    </row>
    <row r="5" spans="1:21" ht="33.75" customHeight="1" x14ac:dyDescent="0.2">
      <c r="A5" s="173" t="s">
        <v>53</v>
      </c>
      <c r="B5" s="173"/>
      <c r="C5" s="173"/>
      <c r="D5" s="173"/>
      <c r="E5" s="128" t="s">
        <v>158</v>
      </c>
      <c r="F5" s="79" t="s">
        <v>54</v>
      </c>
      <c r="G5" s="174" t="s">
        <v>159</v>
      </c>
      <c r="H5" s="175"/>
      <c r="I5" s="175"/>
      <c r="J5" s="81" t="s">
        <v>55</v>
      </c>
      <c r="K5" s="129" t="s">
        <v>6</v>
      </c>
      <c r="L5" s="78"/>
      <c r="M5" s="74"/>
      <c r="N5" s="74"/>
      <c r="O5" s="74"/>
      <c r="P5" s="75"/>
      <c r="Q5" s="75"/>
      <c r="R5" s="75"/>
      <c r="S5" s="75"/>
      <c r="T5" s="75"/>
      <c r="U5" s="75"/>
    </row>
    <row r="6" spans="1:21" x14ac:dyDescent="0.2">
      <c r="A6" s="176"/>
      <c r="B6" s="177"/>
      <c r="C6" s="177"/>
      <c r="D6" s="177"/>
      <c r="E6" s="177"/>
      <c r="F6" s="177"/>
      <c r="G6" s="177"/>
      <c r="H6" s="177"/>
      <c r="I6" s="177"/>
      <c r="J6" s="177"/>
      <c r="K6" s="177"/>
      <c r="L6" s="18"/>
      <c r="M6" s="74"/>
      <c r="N6" s="74"/>
      <c r="O6" s="74"/>
      <c r="P6" s="75" t="s">
        <v>57</v>
      </c>
      <c r="Q6" s="75"/>
      <c r="R6" s="75" t="s">
        <v>58</v>
      </c>
      <c r="S6" s="75"/>
      <c r="T6" s="75" t="s">
        <v>59</v>
      </c>
      <c r="U6" s="75" t="s">
        <v>60</v>
      </c>
    </row>
    <row r="7" spans="1:21" ht="15" x14ac:dyDescent="0.25">
      <c r="A7" s="175" t="s">
        <v>61</v>
      </c>
      <c r="B7" s="175"/>
      <c r="C7" s="175"/>
      <c r="D7" s="175" t="s">
        <v>62</v>
      </c>
      <c r="E7" s="175" t="s">
        <v>17</v>
      </c>
      <c r="F7" s="175" t="s">
        <v>63</v>
      </c>
      <c r="G7" s="175"/>
      <c r="H7" s="175" t="s">
        <v>64</v>
      </c>
      <c r="I7" s="175"/>
      <c r="J7" s="175"/>
      <c r="K7" s="175" t="s">
        <v>14</v>
      </c>
      <c r="L7" s="18"/>
      <c r="M7" s="74"/>
      <c r="N7" s="74"/>
      <c r="O7" s="74"/>
      <c r="P7" s="75"/>
      <c r="Q7" s="75">
        <v>0</v>
      </c>
      <c r="R7" s="82">
        <v>0</v>
      </c>
      <c r="S7" s="83">
        <v>0</v>
      </c>
      <c r="T7" s="82">
        <v>0</v>
      </c>
      <c r="U7" s="82">
        <v>0</v>
      </c>
    </row>
    <row r="8" spans="1:21" ht="15" x14ac:dyDescent="0.25">
      <c r="A8" s="175"/>
      <c r="B8" s="175"/>
      <c r="C8" s="175"/>
      <c r="D8" s="175"/>
      <c r="E8" s="175"/>
      <c r="F8" s="80" t="s">
        <v>18</v>
      </c>
      <c r="G8" s="80" t="s">
        <v>19</v>
      </c>
      <c r="H8" s="175"/>
      <c r="I8" s="175"/>
      <c r="J8" s="175"/>
      <c r="K8" s="175"/>
      <c r="L8" s="18"/>
      <c r="M8" s="74"/>
      <c r="N8" s="74"/>
      <c r="O8" s="74"/>
      <c r="P8" s="75"/>
      <c r="Q8" s="75"/>
      <c r="R8" s="82"/>
      <c r="S8" s="83"/>
      <c r="T8" s="82"/>
      <c r="U8" s="82"/>
    </row>
    <row r="9" spans="1:21" ht="15" x14ac:dyDescent="0.25">
      <c r="A9" s="175"/>
      <c r="B9" s="175"/>
      <c r="C9" s="175"/>
      <c r="D9" s="175"/>
      <c r="E9" s="175"/>
      <c r="F9" s="80" t="s">
        <v>65</v>
      </c>
      <c r="G9" s="80" t="s">
        <v>65</v>
      </c>
      <c r="H9" s="80" t="s">
        <v>66</v>
      </c>
      <c r="I9" s="80" t="s">
        <v>67</v>
      </c>
      <c r="J9" s="80" t="s">
        <v>68</v>
      </c>
      <c r="K9" s="175"/>
      <c r="L9" s="18"/>
      <c r="M9" s="74"/>
      <c r="N9" s="74"/>
      <c r="O9" s="74"/>
      <c r="P9" s="75"/>
      <c r="Q9" s="75">
        <v>0</v>
      </c>
      <c r="R9" s="82">
        <v>0</v>
      </c>
      <c r="S9" s="83">
        <v>0</v>
      </c>
      <c r="T9" s="82">
        <v>0</v>
      </c>
      <c r="U9" s="82">
        <v>0</v>
      </c>
    </row>
    <row r="10" spans="1:21" ht="244.5" customHeight="1" x14ac:dyDescent="0.25">
      <c r="A10" s="178" t="s">
        <v>69</v>
      </c>
      <c r="B10" s="179"/>
      <c r="C10" s="180"/>
      <c r="D10" s="114" t="s">
        <v>70</v>
      </c>
      <c r="E10" s="114" t="s">
        <v>71</v>
      </c>
      <c r="F10" s="85">
        <v>42430</v>
      </c>
      <c r="G10" s="85">
        <v>45792</v>
      </c>
      <c r="H10" s="84">
        <v>15</v>
      </c>
      <c r="I10" s="84">
        <v>2</v>
      </c>
      <c r="J10" s="84">
        <v>9</v>
      </c>
      <c r="K10" s="115" t="s">
        <v>5</v>
      </c>
      <c r="L10" s="18"/>
      <c r="M10" s="74"/>
      <c r="N10" s="74"/>
      <c r="O10" s="74"/>
      <c r="P10" s="75"/>
      <c r="Q10" s="75"/>
      <c r="R10" s="82"/>
      <c r="S10" s="83"/>
      <c r="T10" s="82"/>
      <c r="U10" s="82"/>
    </row>
    <row r="11" spans="1:21" ht="15" x14ac:dyDescent="0.2">
      <c r="A11" s="90"/>
      <c r="B11" s="90"/>
      <c r="C11" s="90"/>
      <c r="D11" s="90"/>
      <c r="E11" s="162" t="s">
        <v>64</v>
      </c>
      <c r="F11" s="162"/>
      <c r="G11" s="162"/>
      <c r="H11" s="91">
        <f>SUM(H10:H10)</f>
        <v>15</v>
      </c>
      <c r="I11" s="91">
        <f>SUM(I10:I10)</f>
        <v>2</v>
      </c>
      <c r="J11" s="91">
        <f>SUM(J10:J10)</f>
        <v>9</v>
      </c>
      <c r="K11" s="92"/>
      <c r="L11" s="86"/>
      <c r="M11" s="87"/>
      <c r="N11" s="87"/>
      <c r="O11" s="87"/>
      <c r="P11" s="88"/>
      <c r="Q11" s="88"/>
      <c r="R11" s="89"/>
      <c r="S11" s="88"/>
      <c r="T11" s="89"/>
      <c r="U11" s="89"/>
    </row>
    <row r="12" spans="1:21" ht="15" customHeight="1" x14ac:dyDescent="0.2">
      <c r="A12" s="90"/>
      <c r="B12" s="90"/>
      <c r="C12" s="90"/>
      <c r="D12" s="90"/>
      <c r="E12" s="163" t="s">
        <v>72</v>
      </c>
      <c r="F12" s="163"/>
      <c r="G12" s="163"/>
      <c r="H12" s="164"/>
      <c r="I12" s="164"/>
      <c r="J12" s="164"/>
      <c r="K12" s="92"/>
      <c r="L12" s="86"/>
      <c r="M12" s="87"/>
      <c r="N12" s="87"/>
      <c r="O12" s="87"/>
      <c r="P12" s="88"/>
      <c r="Q12" s="88"/>
      <c r="R12" s="89"/>
      <c r="S12" s="88"/>
      <c r="T12" s="89"/>
      <c r="U12" s="89"/>
    </row>
    <row r="13" spans="1:21" ht="15" x14ac:dyDescent="0.2">
      <c r="A13" s="90"/>
      <c r="B13" s="90"/>
      <c r="C13" s="90"/>
      <c r="D13" s="90"/>
      <c r="E13" s="163" t="s">
        <v>73</v>
      </c>
      <c r="F13" s="163"/>
      <c r="G13" s="163"/>
      <c r="H13" s="163"/>
      <c r="I13" s="163"/>
      <c r="J13" s="163"/>
      <c r="K13" s="92"/>
      <c r="L13" s="86"/>
      <c r="M13" s="87"/>
      <c r="N13" s="87"/>
      <c r="O13" s="87"/>
      <c r="P13" s="88"/>
      <c r="Q13" s="88"/>
      <c r="R13" s="89"/>
      <c r="S13" s="88"/>
      <c r="T13" s="89"/>
      <c r="U13" s="89"/>
    </row>
    <row r="14" spans="1:21" ht="14.25" customHeight="1" x14ac:dyDescent="0.2">
      <c r="A14" s="90"/>
      <c r="B14" s="90"/>
      <c r="C14" s="90"/>
      <c r="D14" s="90"/>
      <c r="E14" s="90"/>
      <c r="F14" s="92"/>
      <c r="G14" s="92"/>
      <c r="H14" s="90"/>
      <c r="I14" s="90"/>
      <c r="J14" s="90"/>
      <c r="K14" s="92"/>
      <c r="L14" s="86"/>
      <c r="M14" s="87"/>
      <c r="N14" s="87"/>
      <c r="O14" s="87"/>
      <c r="P14" s="88"/>
      <c r="Q14" s="88"/>
      <c r="R14" s="89"/>
      <c r="S14" s="88"/>
      <c r="T14" s="89"/>
      <c r="U14" s="89"/>
    </row>
    <row r="15" spans="1:21" ht="30" customHeight="1" x14ac:dyDescent="0.2">
      <c r="A15" s="159" t="s">
        <v>74</v>
      </c>
      <c r="B15" s="160"/>
      <c r="C15" s="160"/>
      <c r="D15" s="160"/>
      <c r="E15" s="160"/>
      <c r="F15" s="160"/>
      <c r="G15" s="160"/>
      <c r="H15" s="161"/>
      <c r="I15" s="165"/>
      <c r="J15" s="166"/>
      <c r="K15" s="166"/>
      <c r="L15" s="166"/>
      <c r="M15" s="88"/>
      <c r="N15" s="88"/>
      <c r="O15" s="89"/>
      <c r="P15" s="88"/>
      <c r="Q15" s="89"/>
      <c r="R15" s="89"/>
    </row>
    <row r="16" spans="1:21" ht="83.25" customHeight="1" x14ac:dyDescent="0.2">
      <c r="A16" s="170" t="s">
        <v>75</v>
      </c>
      <c r="B16" s="171"/>
      <c r="C16" s="171"/>
      <c r="D16" s="171"/>
      <c r="E16" s="171"/>
      <c r="F16" s="171"/>
      <c r="G16" s="171"/>
      <c r="H16" s="172"/>
      <c r="I16" s="165"/>
      <c r="J16" s="166"/>
      <c r="K16" s="166"/>
      <c r="L16" s="166"/>
      <c r="M16" s="88"/>
      <c r="N16" s="88"/>
      <c r="O16" s="89"/>
      <c r="P16" s="88"/>
      <c r="Q16" s="89"/>
      <c r="R16" s="89"/>
    </row>
    <row r="17" spans="1:21" ht="26.25" customHeight="1" x14ac:dyDescent="0.2">
      <c r="A17" s="157" t="s">
        <v>61</v>
      </c>
      <c r="B17" s="157"/>
      <c r="C17" s="157"/>
      <c r="D17" s="93" t="s">
        <v>62</v>
      </c>
      <c r="E17" s="93" t="s">
        <v>17</v>
      </c>
      <c r="F17" s="93" t="s">
        <v>76</v>
      </c>
      <c r="G17" s="157" t="s">
        <v>77</v>
      </c>
      <c r="H17" s="158"/>
      <c r="I17" s="103" t="s">
        <v>78</v>
      </c>
      <c r="J17" s="103" t="s">
        <v>79</v>
      </c>
      <c r="K17" s="74"/>
      <c r="L17" s="74"/>
      <c r="M17" s="88"/>
      <c r="N17" s="88"/>
      <c r="O17" s="89"/>
      <c r="P17" s="88"/>
      <c r="Q17" s="89"/>
      <c r="R17" s="89"/>
    </row>
    <row r="18" spans="1:21" ht="108.75" customHeight="1" x14ac:dyDescent="0.2">
      <c r="A18" s="167" t="s">
        <v>80</v>
      </c>
      <c r="B18" s="167"/>
      <c r="C18" s="167"/>
      <c r="D18" s="102" t="s">
        <v>81</v>
      </c>
      <c r="E18" s="102" t="s">
        <v>82</v>
      </c>
      <c r="F18" s="94">
        <v>1</v>
      </c>
      <c r="G18" s="168" t="s">
        <v>83</v>
      </c>
      <c r="H18" s="169"/>
      <c r="I18" s="104">
        <v>42401</v>
      </c>
      <c r="J18" s="105">
        <v>45656</v>
      </c>
      <c r="K18" s="166"/>
      <c r="L18" s="166"/>
      <c r="M18" s="88"/>
      <c r="N18" s="88"/>
      <c r="O18" s="89"/>
      <c r="P18" s="88">
        <f t="shared" ref="P18:S22" si="0">(N18-O18)*12</f>
        <v>0</v>
      </c>
      <c r="Q18" s="89">
        <f t="shared" ref="Q18:T22" si="1">INT(P18)</f>
        <v>0</v>
      </c>
      <c r="R18" s="89">
        <f t="shared" ref="R18:U22" si="2">(P18-Q18)*30</f>
        <v>0</v>
      </c>
    </row>
    <row r="19" spans="1:21" ht="90.75" customHeight="1" x14ac:dyDescent="0.2">
      <c r="A19" s="167" t="s">
        <v>80</v>
      </c>
      <c r="B19" s="167"/>
      <c r="C19" s="167"/>
      <c r="D19" s="102" t="s">
        <v>84</v>
      </c>
      <c r="E19" s="102" t="s">
        <v>85</v>
      </c>
      <c r="F19" s="94">
        <v>1</v>
      </c>
      <c r="G19" s="168" t="s">
        <v>86</v>
      </c>
      <c r="H19" s="169"/>
      <c r="I19" s="123" t="s">
        <v>87</v>
      </c>
      <c r="J19" s="105">
        <v>42734</v>
      </c>
      <c r="K19" s="166"/>
      <c r="L19" s="166"/>
      <c r="M19" s="88"/>
      <c r="N19" s="88"/>
      <c r="O19" s="89"/>
      <c r="P19" s="88">
        <f t="shared" si="0"/>
        <v>0</v>
      </c>
      <c r="Q19" s="89">
        <f t="shared" si="1"/>
        <v>0</v>
      </c>
      <c r="R19" s="89">
        <f t="shared" si="2"/>
        <v>0</v>
      </c>
    </row>
    <row r="20" spans="1:21" ht="84.75" customHeight="1" x14ac:dyDescent="0.2">
      <c r="A20" s="167" t="s">
        <v>80</v>
      </c>
      <c r="B20" s="167"/>
      <c r="C20" s="167"/>
      <c r="D20" s="102" t="s">
        <v>88</v>
      </c>
      <c r="E20" s="102" t="s">
        <v>89</v>
      </c>
      <c r="F20" s="94">
        <v>1</v>
      </c>
      <c r="G20" s="168" t="s">
        <v>83</v>
      </c>
      <c r="H20" s="169"/>
      <c r="I20" s="104">
        <v>42491</v>
      </c>
      <c r="J20" s="105">
        <v>42734</v>
      </c>
      <c r="K20" s="166"/>
      <c r="L20" s="166"/>
      <c r="M20" s="88"/>
      <c r="N20" s="88"/>
      <c r="O20" s="89"/>
      <c r="P20" s="88">
        <f t="shared" si="0"/>
        <v>0</v>
      </c>
      <c r="Q20" s="89">
        <f t="shared" si="1"/>
        <v>0</v>
      </c>
      <c r="R20" s="89">
        <f t="shared" si="2"/>
        <v>0</v>
      </c>
    </row>
    <row r="21" spans="1:21" ht="99" customHeight="1" x14ac:dyDescent="0.2">
      <c r="A21" s="167" t="s">
        <v>80</v>
      </c>
      <c r="B21" s="167"/>
      <c r="C21" s="167"/>
      <c r="D21" s="102" t="s">
        <v>90</v>
      </c>
      <c r="E21" s="102" t="s">
        <v>91</v>
      </c>
      <c r="F21" s="94">
        <v>1</v>
      </c>
      <c r="G21" s="168" t="s">
        <v>83</v>
      </c>
      <c r="H21" s="169"/>
      <c r="I21" s="104" t="s">
        <v>92</v>
      </c>
      <c r="J21" s="105">
        <v>42368</v>
      </c>
      <c r="K21" s="166"/>
      <c r="L21" s="166"/>
      <c r="M21" s="88"/>
      <c r="N21" s="88"/>
      <c r="O21" s="89"/>
      <c r="P21" s="88">
        <f t="shared" si="0"/>
        <v>0</v>
      </c>
      <c r="Q21" s="89">
        <f t="shared" si="1"/>
        <v>0</v>
      </c>
      <c r="R21" s="89">
        <f t="shared" si="2"/>
        <v>0</v>
      </c>
    </row>
    <row r="22" spans="1:21" ht="14.25" customHeight="1" x14ac:dyDescent="0.2">
      <c r="A22" s="165"/>
      <c r="B22" s="165"/>
      <c r="C22" s="165"/>
      <c r="D22" s="165"/>
      <c r="E22" s="18"/>
      <c r="F22" s="18"/>
      <c r="G22" s="18"/>
      <c r="H22" s="18"/>
      <c r="I22" s="18"/>
      <c r="J22" s="18"/>
      <c r="K22" s="18"/>
      <c r="L22" s="18"/>
      <c r="M22" s="74"/>
      <c r="N22" s="74"/>
      <c r="O22" s="74"/>
      <c r="P22" s="88">
        <f t="shared" ref="P22" si="3">IF(OR(G22=0),0,DAYS360(F22,G22)+1)</f>
        <v>0</v>
      </c>
      <c r="Q22" s="88">
        <f t="shared" ref="Q22" si="4">(P22/360)</f>
        <v>0</v>
      </c>
      <c r="R22" s="89">
        <f t="shared" ref="R22" si="5">INT(Q22)</f>
        <v>0</v>
      </c>
      <c r="S22" s="88">
        <f t="shared" si="0"/>
        <v>0</v>
      </c>
      <c r="T22" s="89">
        <f t="shared" si="1"/>
        <v>0</v>
      </c>
      <c r="U22" s="89">
        <f t="shared" si="2"/>
        <v>0</v>
      </c>
    </row>
  </sheetData>
  <mergeCells count="43">
    <mergeCell ref="A1:B1"/>
    <mergeCell ref="C1:D1"/>
    <mergeCell ref="A2:K2"/>
    <mergeCell ref="A3:K3"/>
    <mergeCell ref="A4:E4"/>
    <mergeCell ref="F4:K4"/>
    <mergeCell ref="K15:K16"/>
    <mergeCell ref="L15:L16"/>
    <mergeCell ref="A16:H16"/>
    <mergeCell ref="A5:D5"/>
    <mergeCell ref="G5:I5"/>
    <mergeCell ref="A6:K6"/>
    <mergeCell ref="A7:C9"/>
    <mergeCell ref="D7:D9"/>
    <mergeCell ref="E7:E9"/>
    <mergeCell ref="F7:G7"/>
    <mergeCell ref="H7:J8"/>
    <mergeCell ref="K7:K9"/>
    <mergeCell ref="A10:C10"/>
    <mergeCell ref="L18:L19"/>
    <mergeCell ref="A19:C19"/>
    <mergeCell ref="G19:H19"/>
    <mergeCell ref="A20:C20"/>
    <mergeCell ref="G20:H20"/>
    <mergeCell ref="K20:K21"/>
    <mergeCell ref="L20:L21"/>
    <mergeCell ref="A18:C18"/>
    <mergeCell ref="G18:H18"/>
    <mergeCell ref="A22:B22"/>
    <mergeCell ref="C22:D22"/>
    <mergeCell ref="K18:K19"/>
    <mergeCell ref="A21:C21"/>
    <mergeCell ref="G21:H21"/>
    <mergeCell ref="A17:C17"/>
    <mergeCell ref="G17:H17"/>
    <mergeCell ref="A15:H15"/>
    <mergeCell ref="E11:G11"/>
    <mergeCell ref="E12:G12"/>
    <mergeCell ref="H12:J12"/>
    <mergeCell ref="E13:G13"/>
    <mergeCell ref="H13:J13"/>
    <mergeCell ref="I15:I16"/>
    <mergeCell ref="J15:J1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1"/>
  <sheetViews>
    <sheetView workbookViewId="0">
      <selection activeCell="E10" sqref="E10:I10"/>
    </sheetView>
  </sheetViews>
  <sheetFormatPr baseColWidth="10" defaultColWidth="11.42578125" defaultRowHeight="12.75" x14ac:dyDescent="0.2"/>
  <cols>
    <col min="3" max="3" width="27" customWidth="1"/>
    <col min="4" max="4" width="16" customWidth="1"/>
    <col min="9" max="9" width="14.28515625" customWidth="1"/>
  </cols>
  <sheetData>
    <row r="1" spans="1:9" ht="12.75" customHeight="1" x14ac:dyDescent="0.2">
      <c r="A1" s="197" t="s">
        <v>0</v>
      </c>
      <c r="B1" s="198"/>
      <c r="C1" s="198"/>
      <c r="D1" s="198"/>
      <c r="E1" s="198"/>
      <c r="F1" s="198"/>
      <c r="G1" s="198"/>
      <c r="H1" s="198"/>
      <c r="I1" s="199"/>
    </row>
    <row r="2" spans="1:9" ht="64.5" customHeight="1" x14ac:dyDescent="0.2">
      <c r="A2" s="200" t="s">
        <v>93</v>
      </c>
      <c r="B2" s="200"/>
      <c r="C2" s="200"/>
      <c r="D2" s="200"/>
      <c r="E2" s="200"/>
      <c r="F2" s="200"/>
      <c r="G2" s="200"/>
      <c r="H2" s="200"/>
      <c r="I2" s="200"/>
    </row>
    <row r="3" spans="1:9" ht="33" customHeight="1" x14ac:dyDescent="0.2">
      <c r="A3" s="191" t="s">
        <v>94</v>
      </c>
      <c r="B3" s="191"/>
      <c r="C3" s="191"/>
      <c r="D3" s="191"/>
      <c r="E3" s="191"/>
      <c r="F3" s="191"/>
      <c r="G3" s="191"/>
      <c r="H3" s="191"/>
      <c r="I3" s="191"/>
    </row>
    <row r="4" spans="1:9" ht="33" customHeight="1" x14ac:dyDescent="0.2">
      <c r="A4" s="191" t="s">
        <v>95</v>
      </c>
      <c r="B4" s="191"/>
      <c r="C4" s="191"/>
      <c r="D4" s="191"/>
      <c r="E4" s="191"/>
      <c r="F4" s="191"/>
      <c r="G4" s="191"/>
      <c r="H4" s="191"/>
      <c r="I4" s="191"/>
    </row>
    <row r="5" spans="1:9" ht="25.5" customHeight="1" x14ac:dyDescent="0.2">
      <c r="A5" s="40" t="s">
        <v>96</v>
      </c>
      <c r="B5" s="40" t="s">
        <v>97</v>
      </c>
      <c r="C5" s="40" t="s">
        <v>97</v>
      </c>
      <c r="D5" s="191" t="s">
        <v>98</v>
      </c>
      <c r="E5" s="191"/>
      <c r="F5" s="191" t="s">
        <v>99</v>
      </c>
      <c r="G5" s="191"/>
      <c r="H5" s="191" t="s">
        <v>100</v>
      </c>
      <c r="I5" s="191"/>
    </row>
    <row r="6" spans="1:9" ht="34.9" customHeight="1" x14ac:dyDescent="0.2">
      <c r="A6" s="36" t="s">
        <v>101</v>
      </c>
      <c r="B6" s="35" t="s">
        <v>102</v>
      </c>
      <c r="C6" s="130">
        <v>114500000</v>
      </c>
      <c r="D6" s="191" t="s">
        <v>103</v>
      </c>
      <c r="E6" s="191" t="s">
        <v>104</v>
      </c>
      <c r="F6" s="191" t="s">
        <v>105</v>
      </c>
      <c r="G6" s="191"/>
      <c r="H6" s="36" t="s">
        <v>106</v>
      </c>
      <c r="I6" s="39">
        <v>274396853</v>
      </c>
    </row>
    <row r="7" spans="1:9" ht="51" customHeight="1" x14ac:dyDescent="0.2">
      <c r="A7" s="36" t="s">
        <v>107</v>
      </c>
      <c r="B7" s="35" t="s">
        <v>108</v>
      </c>
      <c r="C7" s="131">
        <f>H8-C6</f>
        <v>180500000</v>
      </c>
      <c r="D7" s="191"/>
      <c r="E7" s="191"/>
      <c r="F7" s="35" t="s">
        <v>109</v>
      </c>
      <c r="G7" s="37" t="s">
        <v>110</v>
      </c>
      <c r="H7" s="191" t="s">
        <v>111</v>
      </c>
      <c r="I7" s="191"/>
    </row>
    <row r="8" spans="1:9" ht="36.75" customHeight="1" x14ac:dyDescent="0.2">
      <c r="A8" s="191" t="s">
        <v>112</v>
      </c>
      <c r="B8" s="191"/>
      <c r="C8" s="131">
        <f>+C7+C6</f>
        <v>295000000</v>
      </c>
      <c r="D8" s="16" t="s">
        <v>113</v>
      </c>
      <c r="E8" s="16" t="s">
        <v>113</v>
      </c>
      <c r="F8" s="16" t="s">
        <v>114</v>
      </c>
      <c r="G8" s="16" t="s">
        <v>114</v>
      </c>
      <c r="H8" s="195">
        <v>295000000</v>
      </c>
      <c r="I8" s="196"/>
    </row>
    <row r="9" spans="1:9" x14ac:dyDescent="0.2">
      <c r="A9" s="20"/>
      <c r="B9" s="38"/>
      <c r="C9" s="38"/>
      <c r="D9" s="38"/>
      <c r="E9" s="38"/>
      <c r="F9" s="38"/>
      <c r="G9" s="38"/>
      <c r="H9" s="38"/>
      <c r="I9" s="38"/>
    </row>
    <row r="10" spans="1:9" s="41" customFormat="1" ht="160.5" customHeight="1" x14ac:dyDescent="0.2">
      <c r="A10" s="189" t="s">
        <v>115</v>
      </c>
      <c r="B10" s="190"/>
      <c r="C10" s="16" t="s">
        <v>116</v>
      </c>
      <c r="D10" s="17" t="s">
        <v>14</v>
      </c>
      <c r="E10" s="192" t="s">
        <v>160</v>
      </c>
      <c r="F10" s="193"/>
      <c r="G10" s="193"/>
      <c r="H10" s="193"/>
      <c r="I10" s="194"/>
    </row>
    <row r="11" spans="1:9" x14ac:dyDescent="0.2">
      <c r="A11" s="18"/>
      <c r="B11" s="18"/>
      <c r="C11" s="18"/>
      <c r="D11" s="18"/>
      <c r="E11" s="18"/>
      <c r="F11" s="18"/>
      <c r="G11" s="18"/>
      <c r="H11" s="18"/>
      <c r="I11" s="18"/>
    </row>
  </sheetData>
  <mergeCells count="15">
    <mergeCell ref="D5:E5"/>
    <mergeCell ref="F5:G5"/>
    <mergeCell ref="H5:I5"/>
    <mergeCell ref="A1:I1"/>
    <mergeCell ref="A3:I3"/>
    <mergeCell ref="A2:I2"/>
    <mergeCell ref="A4:I4"/>
    <mergeCell ref="A10:B10"/>
    <mergeCell ref="D6:D7"/>
    <mergeCell ref="E6:E7"/>
    <mergeCell ref="F6:G6"/>
    <mergeCell ref="H7:I7"/>
    <mergeCell ref="A8:B8"/>
    <mergeCell ref="E10:I10"/>
    <mergeCell ref="H8:I8"/>
  </mergeCells>
  <printOptions horizontalCentered="1" verticalCentered="1"/>
  <pageMargins left="0.7" right="0.7" top="0.75" bottom="0.75" header="0.3" footer="0.3"/>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16D2E-AC4C-4565-BC75-42F0118C1A73}">
  <dimension ref="A1:U42"/>
  <sheetViews>
    <sheetView tabSelected="1" topLeftCell="A18" zoomScale="90" zoomScaleNormal="90" workbookViewId="0">
      <selection activeCell="A21" sqref="A21:J21"/>
    </sheetView>
  </sheetViews>
  <sheetFormatPr baseColWidth="10" defaultColWidth="11.42578125" defaultRowHeight="12.75" x14ac:dyDescent="0.2"/>
  <cols>
    <col min="3" max="3" width="29.5703125" customWidth="1"/>
    <col min="5" max="5" width="38.42578125" customWidth="1"/>
    <col min="6" max="6" width="18.85546875" customWidth="1"/>
    <col min="7" max="7" width="22.42578125" customWidth="1"/>
    <col min="8" max="8" width="21.7109375" customWidth="1"/>
    <col min="9" max="9" width="24.42578125" customWidth="1"/>
    <col min="10" max="10" width="58.28515625" customWidth="1"/>
  </cols>
  <sheetData>
    <row r="1" spans="1:10" s="2" customFormat="1" ht="180" customHeight="1" x14ac:dyDescent="0.2">
      <c r="A1" s="201" t="s">
        <v>117</v>
      </c>
      <c r="B1" s="201"/>
      <c r="C1" s="201"/>
      <c r="D1" s="201"/>
      <c r="E1" s="201"/>
      <c r="F1" s="201"/>
      <c r="G1" s="201"/>
      <c r="H1" s="201"/>
      <c r="I1" s="202"/>
      <c r="J1" s="202"/>
    </row>
    <row r="2" spans="1:10" s="2" customFormat="1" ht="87.75" customHeight="1" x14ac:dyDescent="0.2">
      <c r="A2" s="203" t="s">
        <v>118</v>
      </c>
      <c r="B2" s="204"/>
      <c r="C2" s="52" t="s">
        <v>16</v>
      </c>
      <c r="D2" s="203" t="s">
        <v>17</v>
      </c>
      <c r="E2" s="204"/>
      <c r="F2" s="52" t="s">
        <v>119</v>
      </c>
      <c r="G2" s="52" t="s">
        <v>21</v>
      </c>
      <c r="H2" s="54" t="s">
        <v>120</v>
      </c>
      <c r="I2" s="116" t="s">
        <v>121</v>
      </c>
      <c r="J2" s="68" t="s">
        <v>122</v>
      </c>
    </row>
    <row r="3" spans="1:10" s="2" customFormat="1" ht="87.75" customHeight="1" x14ac:dyDescent="0.2">
      <c r="A3" s="208" t="s">
        <v>37</v>
      </c>
      <c r="B3" s="209"/>
      <c r="C3" s="73" t="s">
        <v>38</v>
      </c>
      <c r="D3" s="206" t="s">
        <v>123</v>
      </c>
      <c r="E3" s="207"/>
      <c r="F3" s="71">
        <v>37997732</v>
      </c>
      <c r="G3" s="117">
        <v>1</v>
      </c>
      <c r="H3" s="68"/>
      <c r="I3" s="116"/>
      <c r="J3" s="118" t="s">
        <v>124</v>
      </c>
    </row>
    <row r="4" spans="1:10" s="2" customFormat="1" ht="98.25" customHeight="1" x14ac:dyDescent="0.2">
      <c r="A4" s="205" t="s">
        <v>125</v>
      </c>
      <c r="B4" s="205"/>
      <c r="C4" s="73" t="s">
        <v>27</v>
      </c>
      <c r="D4" s="206" t="s">
        <v>126</v>
      </c>
      <c r="E4" s="207"/>
      <c r="F4" s="57">
        <v>198030000</v>
      </c>
      <c r="G4" s="117">
        <v>1</v>
      </c>
      <c r="H4" s="120"/>
      <c r="I4" s="68"/>
      <c r="J4" s="116" t="s">
        <v>127</v>
      </c>
    </row>
    <row r="5" spans="1:10" s="2" customFormat="1" ht="39.950000000000003" hidden="1" customHeight="1" x14ac:dyDescent="0.2">
      <c r="A5" s="211" t="s">
        <v>128</v>
      </c>
      <c r="B5" s="212"/>
      <c r="C5" s="55" t="s">
        <v>129</v>
      </c>
      <c r="D5" s="213" t="s">
        <v>130</v>
      </c>
      <c r="E5" s="214"/>
      <c r="F5" s="57">
        <v>616911000</v>
      </c>
      <c r="G5" s="59" t="s">
        <v>113</v>
      </c>
      <c r="H5" s="119" t="s">
        <v>131</v>
      </c>
      <c r="I5" s="59">
        <v>1</v>
      </c>
      <c r="J5" s="58" t="s">
        <v>56</v>
      </c>
    </row>
    <row r="6" spans="1:10" s="2" customFormat="1" ht="39.950000000000003" hidden="1" customHeight="1" x14ac:dyDescent="0.2">
      <c r="A6" s="60"/>
      <c r="B6" s="61"/>
      <c r="C6" s="8"/>
      <c r="D6" s="8"/>
      <c r="E6" s="8"/>
      <c r="F6" s="8"/>
      <c r="G6" s="210" t="s">
        <v>132</v>
      </c>
      <c r="H6" s="210"/>
      <c r="I6" s="62" t="e">
        <f>I4+#REF!+#REF!+#REF!+#REF!+I5</f>
        <v>#REF!</v>
      </c>
    </row>
    <row r="7" spans="1:10" s="2" customFormat="1" ht="39.950000000000003" hidden="1" customHeight="1" x14ac:dyDescent="0.2">
      <c r="D7" s="8"/>
      <c r="E7" s="8"/>
      <c r="F7" s="8"/>
      <c r="G7" s="63"/>
      <c r="H7" s="63"/>
      <c r="I7" s="64"/>
    </row>
    <row r="8" spans="1:10" s="2" customFormat="1" ht="39.950000000000003" hidden="1" customHeight="1" x14ac:dyDescent="0.2">
      <c r="D8" s="8"/>
      <c r="E8" s="8"/>
      <c r="F8" s="8"/>
      <c r="G8" s="63"/>
      <c r="H8" s="63"/>
      <c r="I8" s="64"/>
    </row>
    <row r="9" spans="1:10" s="2" customFormat="1" ht="39.950000000000003" hidden="1" customHeight="1" x14ac:dyDescent="0.2">
      <c r="D9" s="8"/>
      <c r="E9" s="8"/>
      <c r="F9" s="8"/>
      <c r="G9" s="63"/>
      <c r="H9" s="63"/>
      <c r="I9" s="64"/>
    </row>
    <row r="10" spans="1:10" s="2" customFormat="1" ht="39.950000000000003" hidden="1" customHeight="1" x14ac:dyDescent="0.2">
      <c r="D10" s="8"/>
      <c r="E10" s="8"/>
      <c r="F10" s="8"/>
      <c r="G10" s="63"/>
      <c r="H10" s="63"/>
      <c r="I10" s="64"/>
    </row>
    <row r="11" spans="1:10" s="2" customFormat="1" ht="39.950000000000003" hidden="1" customHeight="1" x14ac:dyDescent="0.2">
      <c r="D11" s="8"/>
      <c r="E11" s="8"/>
      <c r="F11" s="8"/>
      <c r="G11" s="63"/>
      <c r="H11" s="63"/>
      <c r="I11" s="64"/>
    </row>
    <row r="12" spans="1:10" s="2" customFormat="1" ht="39.950000000000003" hidden="1" customHeight="1" x14ac:dyDescent="0.2">
      <c r="D12" s="8"/>
      <c r="E12" s="8"/>
      <c r="F12" s="8"/>
      <c r="G12" s="63"/>
      <c r="H12" s="63"/>
      <c r="I12" s="64"/>
    </row>
    <row r="13" spans="1:10" s="2" customFormat="1" ht="39.950000000000003" hidden="1" customHeight="1" x14ac:dyDescent="0.2">
      <c r="D13" s="8"/>
      <c r="E13" s="8"/>
      <c r="F13" s="8"/>
      <c r="G13" s="63"/>
      <c r="H13" s="63"/>
      <c r="I13" s="64"/>
    </row>
    <row r="14" spans="1:10" s="2" customFormat="1" ht="39.950000000000003" hidden="1" customHeight="1" x14ac:dyDescent="0.2">
      <c r="D14" s="8"/>
      <c r="E14" s="8"/>
      <c r="F14" s="8"/>
      <c r="G14" s="63"/>
      <c r="H14" s="63"/>
      <c r="I14" s="64"/>
    </row>
    <row r="15" spans="1:10" s="2" customFormat="1" ht="39.950000000000003" hidden="1" customHeight="1" x14ac:dyDescent="0.2">
      <c r="D15" s="8"/>
      <c r="E15" s="8"/>
      <c r="F15" s="8"/>
      <c r="G15" s="63"/>
      <c r="H15" s="63"/>
      <c r="I15" s="64"/>
    </row>
    <row r="16" spans="1:10" s="2" customFormat="1" ht="39.950000000000003" hidden="1" customHeight="1" x14ac:dyDescent="0.2">
      <c r="D16" s="8"/>
      <c r="E16" s="8"/>
      <c r="F16" s="8"/>
      <c r="G16" s="63"/>
      <c r="H16" s="63"/>
      <c r="I16" s="64"/>
    </row>
    <row r="17" spans="1:10" s="2" customFormat="1" ht="48" customHeight="1" x14ac:dyDescent="0.2">
      <c r="D17" s="8"/>
      <c r="E17" s="8"/>
      <c r="F17" s="8"/>
      <c r="G17" s="215" t="s">
        <v>133</v>
      </c>
      <c r="H17" s="216"/>
      <c r="I17" s="70">
        <f>F4</f>
        <v>198030000</v>
      </c>
    </row>
    <row r="18" spans="1:10" s="2" customFormat="1" ht="29.25" customHeight="1" x14ac:dyDescent="0.2">
      <c r="D18" s="8"/>
      <c r="E18" s="8"/>
      <c r="F18" s="8"/>
      <c r="G18" s="215" t="s">
        <v>134</v>
      </c>
      <c r="H18" s="216"/>
      <c r="I18" s="121">
        <f>(2743968525+198030000)*1/2743968525</f>
        <v>1.0721691951623242</v>
      </c>
    </row>
    <row r="19" spans="1:10" s="2" customFormat="1" ht="24.95" customHeight="1" x14ac:dyDescent="0.2">
      <c r="D19" s="8"/>
      <c r="E19" s="8"/>
      <c r="F19" s="8"/>
      <c r="G19" s="210" t="s">
        <v>135</v>
      </c>
      <c r="H19" s="210"/>
      <c r="I19" s="67">
        <v>20</v>
      </c>
    </row>
    <row r="20" spans="1:10" s="2" customFormat="1" ht="24.95" customHeight="1" x14ac:dyDescent="0.2">
      <c r="D20" s="8"/>
      <c r="E20" s="8"/>
      <c r="F20" s="8"/>
      <c r="G20" s="8"/>
      <c r="H20" s="8"/>
      <c r="I20" s="8"/>
    </row>
    <row r="21" spans="1:10" s="2" customFormat="1" ht="148.5" customHeight="1" x14ac:dyDescent="0.2">
      <c r="A21" s="220" t="s">
        <v>161</v>
      </c>
      <c r="B21" s="201"/>
      <c r="C21" s="201"/>
      <c r="D21" s="201"/>
      <c r="E21" s="201"/>
      <c r="F21" s="201"/>
      <c r="G21" s="201"/>
      <c r="H21" s="201"/>
      <c r="I21" s="201"/>
      <c r="J21" s="201"/>
    </row>
    <row r="22" spans="1:10" s="2" customFormat="1" ht="48" x14ac:dyDescent="0.2">
      <c r="A22" s="221" t="s">
        <v>136</v>
      </c>
      <c r="B22" s="204"/>
      <c r="C22" s="52" t="s">
        <v>16</v>
      </c>
      <c r="D22" s="203" t="s">
        <v>17</v>
      </c>
      <c r="E22" s="204"/>
      <c r="F22" s="52" t="s">
        <v>119</v>
      </c>
      <c r="G22" s="52" t="s">
        <v>21</v>
      </c>
      <c r="H22" s="53" t="s">
        <v>120</v>
      </c>
      <c r="I22" s="217" t="s">
        <v>14</v>
      </c>
      <c r="J22" s="218"/>
    </row>
    <row r="23" spans="1:10" s="2" customFormat="1" ht="12" x14ac:dyDescent="0.2">
      <c r="A23" s="110"/>
      <c r="B23" s="109"/>
      <c r="C23" s="52"/>
      <c r="D23" s="108"/>
      <c r="E23" s="109"/>
      <c r="F23" s="52"/>
      <c r="G23" s="108"/>
      <c r="H23" s="53"/>
      <c r="I23" s="111"/>
      <c r="J23" s="112"/>
    </row>
    <row r="24" spans="1:10" s="2" customFormat="1" ht="145.5" customHeight="1" x14ac:dyDescent="0.2">
      <c r="A24" s="208"/>
      <c r="B24" s="209"/>
      <c r="C24" s="55"/>
      <c r="D24" s="208"/>
      <c r="E24" s="209"/>
      <c r="F24" s="71"/>
      <c r="G24" s="56"/>
      <c r="H24" s="55"/>
      <c r="I24" s="208"/>
      <c r="J24" s="209"/>
    </row>
    <row r="25" spans="1:10" s="2" customFormat="1" ht="12" x14ac:dyDescent="0.2">
      <c r="A25" s="205"/>
      <c r="B25" s="205"/>
      <c r="C25" s="55"/>
      <c r="D25" s="208"/>
      <c r="E25" s="209"/>
      <c r="F25" s="57">
        <f>+J13</f>
        <v>0</v>
      </c>
      <c r="G25" s="66" t="s">
        <v>113</v>
      </c>
      <c r="H25" s="55"/>
      <c r="I25" s="217"/>
      <c r="J25" s="218"/>
    </row>
    <row r="26" spans="1:10" s="2" customFormat="1" ht="12" x14ac:dyDescent="0.2">
      <c r="D26" s="8"/>
      <c r="E26" s="8"/>
      <c r="F26" s="8"/>
      <c r="G26" s="8"/>
      <c r="H26" s="8"/>
      <c r="I26" s="8"/>
    </row>
    <row r="27" spans="1:10" s="2" customFormat="1" ht="76.5" customHeight="1" x14ac:dyDescent="0.2">
      <c r="A27" s="60"/>
      <c r="B27" s="61"/>
      <c r="C27" s="8"/>
      <c r="D27" s="8"/>
      <c r="E27" s="8"/>
      <c r="F27" s="8"/>
      <c r="G27" s="219" t="s">
        <v>132</v>
      </c>
      <c r="H27" s="210"/>
      <c r="I27" s="62">
        <v>0</v>
      </c>
    </row>
    <row r="28" spans="1:10" s="2" customFormat="1" ht="12" x14ac:dyDescent="0.2">
      <c r="D28" s="8"/>
      <c r="E28" s="8"/>
      <c r="F28" s="8"/>
      <c r="G28" s="210" t="s">
        <v>135</v>
      </c>
      <c r="H28" s="210"/>
      <c r="I28" s="67">
        <v>0</v>
      </c>
    </row>
    <row r="29" spans="1:10" s="2" customFormat="1" ht="12" x14ac:dyDescent="0.2">
      <c r="D29" s="8"/>
      <c r="E29" s="8"/>
      <c r="F29" s="8"/>
      <c r="G29" s="8"/>
      <c r="H29" s="8"/>
      <c r="I29" s="8"/>
    </row>
    <row r="33" spans="1:21" ht="30" customHeight="1" x14ac:dyDescent="0.2">
      <c r="A33" s="159" t="s">
        <v>74</v>
      </c>
      <c r="B33" s="160"/>
      <c r="C33" s="160"/>
      <c r="D33" s="160"/>
      <c r="E33" s="160"/>
      <c r="F33" s="160"/>
      <c r="G33" s="160"/>
      <c r="H33" s="161"/>
      <c r="I33" s="165"/>
      <c r="J33" s="166"/>
      <c r="K33" s="166"/>
      <c r="L33" s="166"/>
      <c r="M33" s="88"/>
      <c r="N33" s="88"/>
      <c r="O33" s="89"/>
      <c r="P33" s="88"/>
      <c r="Q33" s="89"/>
      <c r="R33" s="89"/>
    </row>
    <row r="34" spans="1:21" ht="83.25" customHeight="1" x14ac:dyDescent="0.2">
      <c r="A34" s="170" t="s">
        <v>75</v>
      </c>
      <c r="B34" s="171"/>
      <c r="C34" s="171"/>
      <c r="D34" s="171"/>
      <c r="E34" s="171"/>
      <c r="F34" s="171"/>
      <c r="G34" s="171"/>
      <c r="H34" s="172"/>
      <c r="I34" s="165"/>
      <c r="J34" s="166"/>
      <c r="K34" s="166"/>
      <c r="L34" s="166"/>
      <c r="M34" s="88"/>
      <c r="N34" s="88"/>
      <c r="O34" s="89"/>
      <c r="P34" s="88"/>
      <c r="Q34" s="89"/>
      <c r="R34" s="89"/>
    </row>
    <row r="35" spans="1:21" ht="26.25" customHeight="1" x14ac:dyDescent="0.2">
      <c r="A35" s="157" t="s">
        <v>61</v>
      </c>
      <c r="B35" s="157"/>
      <c r="C35" s="157"/>
      <c r="D35" s="93" t="s">
        <v>62</v>
      </c>
      <c r="E35" s="93" t="s">
        <v>17</v>
      </c>
      <c r="F35" s="93" t="s">
        <v>76</v>
      </c>
      <c r="G35" s="157" t="s">
        <v>77</v>
      </c>
      <c r="H35" s="158"/>
      <c r="I35" s="103" t="s">
        <v>78</v>
      </c>
      <c r="J35" s="103" t="s">
        <v>79</v>
      </c>
      <c r="K35" s="74"/>
      <c r="L35" s="74"/>
      <c r="M35" s="88"/>
      <c r="N35" s="88"/>
      <c r="O35" s="89"/>
      <c r="P35" s="88"/>
      <c r="Q35" s="89"/>
      <c r="R35" s="89"/>
    </row>
    <row r="36" spans="1:21" ht="108.75" customHeight="1" x14ac:dyDescent="0.2">
      <c r="A36" s="167" t="s">
        <v>80</v>
      </c>
      <c r="B36" s="167"/>
      <c r="C36" s="167"/>
      <c r="D36" s="102" t="s">
        <v>81</v>
      </c>
      <c r="E36" s="102" t="s">
        <v>82</v>
      </c>
      <c r="F36" s="94">
        <v>1</v>
      </c>
      <c r="G36" s="168" t="s">
        <v>83</v>
      </c>
      <c r="H36" s="169"/>
      <c r="I36" s="104">
        <v>42401</v>
      </c>
      <c r="J36" s="105">
        <v>45656</v>
      </c>
      <c r="K36" s="166"/>
      <c r="L36" s="166"/>
      <c r="M36" s="88"/>
      <c r="N36" s="88"/>
      <c r="O36" s="89"/>
      <c r="P36" s="88">
        <f t="shared" ref="P36:S42" si="0">(N36-O36)*12</f>
        <v>0</v>
      </c>
      <c r="Q36" s="89">
        <f t="shared" ref="Q36:T42" si="1">INT(P36)</f>
        <v>0</v>
      </c>
      <c r="R36" s="89">
        <f t="shared" ref="R36:U42" si="2">(P36-Q36)*30</f>
        <v>0</v>
      </c>
    </row>
    <row r="37" spans="1:21" ht="90.75" customHeight="1" x14ac:dyDescent="0.2">
      <c r="A37" s="167" t="s">
        <v>80</v>
      </c>
      <c r="B37" s="167"/>
      <c r="C37" s="167"/>
      <c r="D37" s="102" t="s">
        <v>84</v>
      </c>
      <c r="E37" s="102" t="s">
        <v>85</v>
      </c>
      <c r="F37" s="94">
        <v>1</v>
      </c>
      <c r="G37" s="168" t="s">
        <v>86</v>
      </c>
      <c r="H37" s="169"/>
      <c r="I37" s="104" t="s">
        <v>87</v>
      </c>
      <c r="J37" s="105">
        <v>42734</v>
      </c>
      <c r="K37" s="166"/>
      <c r="L37" s="166"/>
      <c r="M37" s="88"/>
      <c r="N37" s="88"/>
      <c r="O37" s="89"/>
      <c r="P37" s="88">
        <f t="shared" si="0"/>
        <v>0</v>
      </c>
      <c r="Q37" s="89">
        <f t="shared" si="1"/>
        <v>0</v>
      </c>
      <c r="R37" s="89">
        <f t="shared" si="2"/>
        <v>0</v>
      </c>
    </row>
    <row r="38" spans="1:21" ht="84.75" customHeight="1" x14ac:dyDescent="0.2">
      <c r="A38" s="167" t="s">
        <v>80</v>
      </c>
      <c r="B38" s="167"/>
      <c r="C38" s="167"/>
      <c r="D38" s="102" t="s">
        <v>88</v>
      </c>
      <c r="E38" s="102" t="s">
        <v>89</v>
      </c>
      <c r="F38" s="94">
        <v>1</v>
      </c>
      <c r="G38" s="168" t="s">
        <v>83</v>
      </c>
      <c r="H38" s="169"/>
      <c r="I38" s="104">
        <v>42491</v>
      </c>
      <c r="J38" s="105">
        <v>42734</v>
      </c>
      <c r="K38" s="166"/>
      <c r="L38" s="166"/>
      <c r="M38" s="88"/>
      <c r="N38" s="88"/>
      <c r="O38" s="89"/>
      <c r="P38" s="88">
        <f t="shared" si="0"/>
        <v>0</v>
      </c>
      <c r="Q38" s="89">
        <f t="shared" si="1"/>
        <v>0</v>
      </c>
      <c r="R38" s="89">
        <f t="shared" si="2"/>
        <v>0</v>
      </c>
    </row>
    <row r="39" spans="1:21" ht="99" customHeight="1" x14ac:dyDescent="0.2">
      <c r="A39" s="167" t="s">
        <v>80</v>
      </c>
      <c r="B39" s="167"/>
      <c r="C39" s="167"/>
      <c r="D39" s="102" t="s">
        <v>90</v>
      </c>
      <c r="E39" s="102" t="s">
        <v>91</v>
      </c>
      <c r="F39" s="94">
        <v>1</v>
      </c>
      <c r="G39" s="168" t="s">
        <v>83</v>
      </c>
      <c r="H39" s="169"/>
      <c r="I39" s="104" t="s">
        <v>92</v>
      </c>
      <c r="J39" s="105">
        <v>42368</v>
      </c>
      <c r="K39" s="166"/>
      <c r="L39" s="166"/>
      <c r="M39" s="88"/>
      <c r="N39" s="88"/>
      <c r="O39" s="89"/>
      <c r="P39" s="88">
        <f t="shared" si="0"/>
        <v>0</v>
      </c>
      <c r="Q39" s="89">
        <f t="shared" si="1"/>
        <v>0</v>
      </c>
      <c r="R39" s="89">
        <f t="shared" si="2"/>
        <v>0</v>
      </c>
    </row>
    <row r="40" spans="1:21" ht="23.25" customHeight="1" x14ac:dyDescent="0.2">
      <c r="A40" s="95"/>
      <c r="B40" s="95"/>
      <c r="C40" s="95"/>
      <c r="D40" s="95"/>
      <c r="E40" s="91" t="s">
        <v>137</v>
      </c>
      <c r="F40" s="91">
        <v>0</v>
      </c>
      <c r="G40" s="19"/>
      <c r="H40" s="19"/>
      <c r="I40" s="19"/>
      <c r="J40" s="19"/>
      <c r="K40" s="19"/>
      <c r="L40" s="18"/>
      <c r="M40" s="74"/>
      <c r="N40" s="74"/>
      <c r="O40" s="74"/>
      <c r="P40" s="88">
        <f t="shared" ref="P40:P42" si="3">IF(OR(G40=0),0,DAYS360(F40,G40)+1)</f>
        <v>0</v>
      </c>
      <c r="Q40" s="88">
        <f t="shared" ref="Q40:Q42" si="4">(P40/360)</f>
        <v>0</v>
      </c>
      <c r="R40" s="89">
        <f t="shared" ref="R40:R42" si="5">INT(Q40)</f>
        <v>0</v>
      </c>
      <c r="S40" s="88">
        <f t="shared" si="0"/>
        <v>0</v>
      </c>
      <c r="T40" s="89">
        <f t="shared" si="1"/>
        <v>0</v>
      </c>
      <c r="U40" s="89">
        <f t="shared" si="2"/>
        <v>0</v>
      </c>
    </row>
    <row r="41" spans="1:21" ht="14.25" customHeight="1" x14ac:dyDescent="0.2">
      <c r="A41" s="165"/>
      <c r="B41" s="165"/>
      <c r="C41" s="165"/>
      <c r="D41" s="165"/>
      <c r="E41" s="96" t="s">
        <v>138</v>
      </c>
      <c r="F41" s="122" t="s">
        <v>139</v>
      </c>
      <c r="G41" s="19"/>
      <c r="H41" s="19"/>
      <c r="I41" s="19"/>
      <c r="J41" s="19"/>
      <c r="K41" s="18"/>
      <c r="L41" s="18"/>
      <c r="M41" s="74"/>
      <c r="N41" s="74"/>
      <c r="O41" s="74"/>
      <c r="P41" s="88">
        <f t="shared" si="3"/>
        <v>0</v>
      </c>
      <c r="Q41" s="88">
        <f t="shared" si="4"/>
        <v>0</v>
      </c>
      <c r="R41" s="89">
        <f t="shared" si="5"/>
        <v>0</v>
      </c>
      <c r="S41" s="88">
        <f t="shared" si="0"/>
        <v>0</v>
      </c>
      <c r="T41" s="89">
        <f t="shared" si="1"/>
        <v>0</v>
      </c>
      <c r="U41" s="89">
        <f t="shared" si="2"/>
        <v>0</v>
      </c>
    </row>
    <row r="42" spans="1:21" ht="14.25" customHeight="1" x14ac:dyDescent="0.2">
      <c r="A42" s="165"/>
      <c r="B42" s="165"/>
      <c r="C42" s="165"/>
      <c r="D42" s="165"/>
      <c r="E42" s="18"/>
      <c r="F42" s="18"/>
      <c r="G42" s="18"/>
      <c r="H42" s="18"/>
      <c r="I42" s="18"/>
      <c r="J42" s="18"/>
      <c r="K42" s="18"/>
      <c r="L42" s="18"/>
      <c r="M42" s="74"/>
      <c r="N42" s="74"/>
      <c r="O42" s="74"/>
      <c r="P42" s="88">
        <f t="shared" si="3"/>
        <v>0</v>
      </c>
      <c r="Q42" s="88">
        <f t="shared" si="4"/>
        <v>0</v>
      </c>
      <c r="R42" s="89">
        <f t="shared" si="5"/>
        <v>0</v>
      </c>
      <c r="S42" s="88">
        <f t="shared" si="0"/>
        <v>0</v>
      </c>
      <c r="T42" s="89">
        <f t="shared" si="1"/>
        <v>0</v>
      </c>
      <c r="U42" s="89">
        <f t="shared" si="2"/>
        <v>0</v>
      </c>
    </row>
  </sheetData>
  <mergeCells count="49">
    <mergeCell ref="A21:J21"/>
    <mergeCell ref="A22:B22"/>
    <mergeCell ref="D22:E22"/>
    <mergeCell ref="I22:J22"/>
    <mergeCell ref="A24:B24"/>
    <mergeCell ref="D24:E24"/>
    <mergeCell ref="I24:J24"/>
    <mergeCell ref="A25:B25"/>
    <mergeCell ref="D25:E25"/>
    <mergeCell ref="G28:H28"/>
    <mergeCell ref="I25:J25"/>
    <mergeCell ref="G27:H27"/>
    <mergeCell ref="G6:H6"/>
    <mergeCell ref="G19:H19"/>
    <mergeCell ref="A5:B5"/>
    <mergeCell ref="D5:E5"/>
    <mergeCell ref="G17:H17"/>
    <mergeCell ref="G18:H18"/>
    <mergeCell ref="A1:J1"/>
    <mergeCell ref="A2:B2"/>
    <mergeCell ref="D2:E2"/>
    <mergeCell ref="A4:B4"/>
    <mergeCell ref="D4:E4"/>
    <mergeCell ref="A3:B3"/>
    <mergeCell ref="D3:E3"/>
    <mergeCell ref="K33:K34"/>
    <mergeCell ref="L33:L34"/>
    <mergeCell ref="A34:H34"/>
    <mergeCell ref="A35:C35"/>
    <mergeCell ref="A36:C36"/>
    <mergeCell ref="K36:K37"/>
    <mergeCell ref="L36:L37"/>
    <mergeCell ref="A37:C37"/>
    <mergeCell ref="G37:H37"/>
    <mergeCell ref="A33:H33"/>
    <mergeCell ref="I33:I34"/>
    <mergeCell ref="J33:J34"/>
    <mergeCell ref="G36:H36"/>
    <mergeCell ref="G35:H35"/>
    <mergeCell ref="G38:H38"/>
    <mergeCell ref="K38:K39"/>
    <mergeCell ref="L38:L39"/>
    <mergeCell ref="A39:C39"/>
    <mergeCell ref="G39:H39"/>
    <mergeCell ref="A41:B41"/>
    <mergeCell ref="C41:D41"/>
    <mergeCell ref="A42:B42"/>
    <mergeCell ref="C42:D42"/>
    <mergeCell ref="A38:C3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28DA1-27AC-4445-8BAE-29CC716560C0}">
  <dimension ref="A1:B20"/>
  <sheetViews>
    <sheetView workbookViewId="0">
      <selection activeCell="B5" sqref="B5"/>
    </sheetView>
  </sheetViews>
  <sheetFormatPr baseColWidth="10" defaultColWidth="11.42578125" defaultRowHeight="12.75" x14ac:dyDescent="0.2"/>
  <cols>
    <col min="1" max="1" width="27.5703125" customWidth="1"/>
    <col min="2" max="2" width="28.85546875" customWidth="1"/>
  </cols>
  <sheetData>
    <row r="1" spans="1:2" ht="15.75" x14ac:dyDescent="0.25">
      <c r="A1" s="222" t="s">
        <v>140</v>
      </c>
      <c r="B1" s="97" t="s">
        <v>141</v>
      </c>
    </row>
    <row r="2" spans="1:2" ht="15" x14ac:dyDescent="0.2">
      <c r="A2" s="223"/>
      <c r="B2" s="99" t="s">
        <v>142</v>
      </c>
    </row>
    <row r="3" spans="1:2" ht="15.75" x14ac:dyDescent="0.2">
      <c r="A3" s="98"/>
      <c r="B3" s="100">
        <v>1750905</v>
      </c>
    </row>
    <row r="4" spans="1:2" ht="15.75" x14ac:dyDescent="0.2">
      <c r="A4" s="98"/>
      <c r="B4" s="100">
        <v>1423500</v>
      </c>
    </row>
    <row r="5" spans="1:2" ht="15.75" x14ac:dyDescent="0.2">
      <c r="A5" s="98"/>
      <c r="B5" s="100">
        <v>1300000</v>
      </c>
    </row>
    <row r="6" spans="1:2" ht="15" x14ac:dyDescent="0.2">
      <c r="A6" s="101" t="s">
        <v>143</v>
      </c>
      <c r="B6" s="100">
        <v>1160000</v>
      </c>
    </row>
    <row r="7" spans="1:2" ht="15" x14ac:dyDescent="0.2">
      <c r="A7" s="101" t="s">
        <v>144</v>
      </c>
      <c r="B7" s="100">
        <v>1000000</v>
      </c>
    </row>
    <row r="8" spans="1:2" ht="15" x14ac:dyDescent="0.2">
      <c r="A8" s="101" t="s">
        <v>145</v>
      </c>
      <c r="B8" s="100">
        <v>908526</v>
      </c>
    </row>
    <row r="9" spans="1:2" ht="15" x14ac:dyDescent="0.2">
      <c r="A9" s="101" t="s">
        <v>146</v>
      </c>
      <c r="B9" s="100">
        <v>877803</v>
      </c>
    </row>
    <row r="10" spans="1:2" ht="15" x14ac:dyDescent="0.2">
      <c r="A10" s="101" t="s">
        <v>147</v>
      </c>
      <c r="B10" s="100">
        <v>828116</v>
      </c>
    </row>
    <row r="11" spans="1:2" ht="15" x14ac:dyDescent="0.2">
      <c r="A11" s="101" t="s">
        <v>148</v>
      </c>
      <c r="B11" s="100">
        <v>781242</v>
      </c>
    </row>
    <row r="12" spans="1:2" ht="15" x14ac:dyDescent="0.2">
      <c r="A12" s="101" t="s">
        <v>149</v>
      </c>
      <c r="B12" s="100">
        <v>737717</v>
      </c>
    </row>
    <row r="13" spans="1:2" ht="15" x14ac:dyDescent="0.2">
      <c r="A13" s="101" t="s">
        <v>150</v>
      </c>
      <c r="B13" s="100">
        <v>689455</v>
      </c>
    </row>
    <row r="14" spans="1:2" ht="15" x14ac:dyDescent="0.2">
      <c r="A14" s="101" t="s">
        <v>151</v>
      </c>
      <c r="B14" s="100">
        <v>644350</v>
      </c>
    </row>
    <row r="15" spans="1:2" ht="15" x14ac:dyDescent="0.2">
      <c r="A15" s="101" t="s">
        <v>152</v>
      </c>
      <c r="B15" s="100">
        <v>616000</v>
      </c>
    </row>
    <row r="16" spans="1:2" ht="15" x14ac:dyDescent="0.2">
      <c r="A16" s="101" t="s">
        <v>153</v>
      </c>
      <c r="B16" s="100">
        <v>589500</v>
      </c>
    </row>
    <row r="17" spans="1:2" ht="15" x14ac:dyDescent="0.2">
      <c r="A17" s="101" t="s">
        <v>154</v>
      </c>
      <c r="B17" s="100">
        <v>566700</v>
      </c>
    </row>
    <row r="18" spans="1:2" ht="15" x14ac:dyDescent="0.2">
      <c r="A18" s="101" t="s">
        <v>155</v>
      </c>
      <c r="B18" s="100">
        <v>535600</v>
      </c>
    </row>
    <row r="19" spans="1:2" ht="15" x14ac:dyDescent="0.2">
      <c r="A19" s="101" t="s">
        <v>156</v>
      </c>
      <c r="B19" s="100">
        <v>515000</v>
      </c>
    </row>
    <row r="20" spans="1:2" ht="15" x14ac:dyDescent="0.2">
      <c r="A20" s="101" t="s">
        <v>157</v>
      </c>
      <c r="B20" s="100">
        <v>496900</v>
      </c>
    </row>
  </sheetData>
  <mergeCells count="1">
    <mergeCell ref="A1:A2"/>
  </mergeCells>
  <hyperlinks>
    <hyperlink ref="A6" r:id="rId1" display="https://www.salariominimocolombia.net/2023" xr:uid="{DCF6FE8B-012A-4C0B-A4B6-1FA4565D4FFA}"/>
    <hyperlink ref="A7" r:id="rId2" display="https://www.salariominimocolombia.net/2022" xr:uid="{D7E50A31-0E69-480E-8686-262084159BC8}"/>
    <hyperlink ref="A8" r:id="rId3" display="https://www.salariominimocolombia.net/2021" xr:uid="{7E0F0517-857D-45B2-BC43-BAB88D2A63E8}"/>
    <hyperlink ref="A9" r:id="rId4" display="https://www.salariominimocolombia.net/2020" xr:uid="{8A262F14-581C-4AA6-A7B7-F39BB51D1294}"/>
    <hyperlink ref="A10" r:id="rId5" display="https://www.salariominimocolombia.net/2019" xr:uid="{8F55139F-F60C-44EC-A899-75F6269600BF}"/>
    <hyperlink ref="A11" r:id="rId6" display="https://www.salariominimocolombia.net/2018" xr:uid="{3004962C-C837-47F0-BDA5-304F7EA202C9}"/>
    <hyperlink ref="A12" r:id="rId7" display="https://www.salariominimocolombia.net/2017" xr:uid="{10A2ED3F-E898-4B9A-A411-D18DEDC532B3}"/>
    <hyperlink ref="A13" r:id="rId8" display="https://www.salariominimocolombia.net/2016" xr:uid="{06D6A86F-C344-46E4-9089-45E705BF620E}"/>
    <hyperlink ref="A14" r:id="rId9" display="https://www.salariominimocolombia.net/2015" xr:uid="{7FD897F0-CD9A-4C2F-B582-B9D1AC6D20B0}"/>
    <hyperlink ref="A15" r:id="rId10" display="https://www.salariominimocolombia.net/2014" xr:uid="{1EC01B73-B341-4C16-99D5-441522D97439}"/>
    <hyperlink ref="A16" r:id="rId11" display="https://www.salariominimocolombia.net/2013" xr:uid="{413505D6-ED3E-4648-A390-F07386ACF900}"/>
    <hyperlink ref="A17" r:id="rId12" display="https://www.salariominimocolombia.net/2012" xr:uid="{8DC669D4-4261-4283-8C05-5D25EFBB7FF1}"/>
    <hyperlink ref="A18" r:id="rId13" display="https://www.salariominimocolombia.net/2011" xr:uid="{0F3D7DE2-2DE2-443E-A9A1-1A2774C7EE4C}"/>
    <hyperlink ref="A19" r:id="rId14" display="https://www.salariominimocolombia.net/2010" xr:uid="{CABB2610-DD68-4961-BF82-582E1DA2604E}"/>
    <hyperlink ref="A20" r:id="rId15" display="https://www.salariominimocolombia.net/2009" xr:uid="{BB466A35-A56D-44B9-994A-064939C745CA}"/>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a541e5e-85ee-475c-9819-c4b4564e039b" xsi:nil="true"/>
    <lcf76f155ced4ddcb4097134ff3c332f xmlns="2da80acf-c920-4c19-aa45-2d62a393a72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5F0894EB58A8F408EE8DBEC017592E8" ma:contentTypeVersion="19" ma:contentTypeDescription="Crear nuevo documento." ma:contentTypeScope="" ma:versionID="f842f6d5e85e7c4624947d5a77a0ca2f">
  <xsd:schema xmlns:xsd="http://www.w3.org/2001/XMLSchema" xmlns:xs="http://www.w3.org/2001/XMLSchema" xmlns:p="http://schemas.microsoft.com/office/2006/metadata/properties" xmlns:ns2="2da80acf-c920-4c19-aa45-2d62a393a728" xmlns:ns3="3a541e5e-85ee-475c-9819-c4b4564e039b" targetNamespace="http://schemas.microsoft.com/office/2006/metadata/properties" ma:root="true" ma:fieldsID="dc9c2fdecb9ee2a29ee4b694ef68d82a" ns2:_="" ns3:_="">
    <xsd:import namespace="2da80acf-c920-4c19-aa45-2d62a393a728"/>
    <xsd:import namespace="3a541e5e-85ee-475c-9819-c4b4564e039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a80acf-c920-4c19-aa45-2d62a393a7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a541e5e-85ee-475c-9819-c4b4564e039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1600056f-83e8-4955-85f0-2737c8874ade}" ma:internalName="TaxCatchAll" ma:showField="CatchAllData" ma:web="3a541e5e-85ee-475c-9819-c4b4564e03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03210A-CDD4-476A-B7C3-D713E986FD93}">
  <ds:schemaRefs>
    <ds:schemaRef ds:uri="http://schemas.microsoft.com/sharepoint/v3/contenttype/forms"/>
  </ds:schemaRefs>
</ds:datastoreItem>
</file>

<file path=customXml/itemProps2.xml><?xml version="1.0" encoding="utf-8"?>
<ds:datastoreItem xmlns:ds="http://schemas.openxmlformats.org/officeDocument/2006/customXml" ds:itemID="{1050D8CA-6B46-465F-8328-C9994EA77FAF}">
  <ds:schemaRefs>
    <ds:schemaRef ds:uri="http://purl.org/dc/elements/1.1/"/>
    <ds:schemaRef ds:uri="http://purl.org/dc/terms/"/>
    <ds:schemaRef ds:uri="http://www.w3.org/XML/1998/namespace"/>
    <ds:schemaRef ds:uri="http://schemas.microsoft.com/office/infopath/2007/PartnerControls"/>
    <ds:schemaRef ds:uri="http://schemas.microsoft.com/office/2006/documentManagement/types"/>
    <ds:schemaRef ds:uri="http://purl.org/dc/dcmitype/"/>
    <ds:schemaRef ds:uri="http://schemas.openxmlformats.org/package/2006/metadata/core-properties"/>
    <ds:schemaRef ds:uri="3a541e5e-85ee-475c-9819-c4b4564e039b"/>
    <ds:schemaRef ds:uri="2da80acf-c920-4c19-aa45-2d62a393a728"/>
    <ds:schemaRef ds:uri="http://schemas.microsoft.com/office/2006/metadata/properties"/>
  </ds:schemaRefs>
</ds:datastoreItem>
</file>

<file path=customXml/itemProps3.xml><?xml version="1.0" encoding="utf-8"?>
<ds:datastoreItem xmlns:ds="http://schemas.openxmlformats.org/officeDocument/2006/customXml" ds:itemID="{0ACC83CB-0F41-441F-B473-3947305F6D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a80acf-c920-4c19-aa45-2d62a393a728"/>
    <ds:schemaRef ds:uri="3a541e5e-85ee-475c-9819-c4b4564e03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HABILITANTE Est.Organizacional </vt:lpstr>
      <vt:lpstr>HABILITANTE Experiencia </vt:lpstr>
      <vt:lpstr>Equipo mínimo Coord. General</vt:lpstr>
      <vt:lpstr>HABILITANTE Contrapartida</vt:lpstr>
      <vt:lpstr>PONDERABLE</vt:lpstr>
      <vt:lpstr>Salario minimo</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Judith Alejandra Lopez Poveda</cp:lastModifiedBy>
  <cp:revision/>
  <dcterms:created xsi:type="dcterms:W3CDTF">2006-08-10T20:05:49Z</dcterms:created>
  <dcterms:modified xsi:type="dcterms:W3CDTF">2026-04-01T18:14:10Z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0x010100B5F0894EB58A8F408EE8DBEC017592E8</vt:lpwstr>
  </property>
  <property fmtid="{D5CDD505-2E9C-101B-9397-08002B2CF9AE}" pid="3" name="MediaServiceImageTags">
    <vt:lpwstr/>
  </property>
</Properties>
</file>