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06 - FERRETERIA/2. Evaluación Tecnica - Comercial/"/>
    </mc:Choice>
  </mc:AlternateContent>
  <xr:revisionPtr revIDLastSave="990" documentId="8_{0858F067-453A-4353-9FA5-7DA86DFB91B5}" xr6:coauthVersionLast="47" xr6:coauthVersionMax="47" xr10:uidLastSave="{B5BED6AD-7296-4884-9616-895934EFD5F6}"/>
  <bookViews>
    <workbookView xWindow="-15015" yWindow="-16635" windowWidth="29040" windowHeight="164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FORMATO!$A$7:$DU$172</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42" i="6" l="1"/>
  <c r="T150" i="6"/>
  <c r="DR127" i="6"/>
  <c r="DL127" i="6"/>
  <c r="DE127" i="6"/>
  <c r="CZ127" i="6"/>
  <c r="CX127" i="6"/>
  <c r="CS127" i="6"/>
  <c r="CQ127" i="6"/>
  <c r="CJ127" i="6"/>
  <c r="CE127" i="6"/>
  <c r="CC127" i="6"/>
  <c r="BX127" i="6"/>
  <c r="BV127" i="6"/>
  <c r="BQ127" i="6"/>
  <c r="BO127" i="6"/>
  <c r="BJ127" i="6"/>
  <c r="BH127" i="6"/>
  <c r="BC127" i="6"/>
  <c r="BA127" i="6"/>
  <c r="AV127" i="6"/>
  <c r="AT127" i="6"/>
  <c r="AM127" i="6"/>
  <c r="AH127" i="6"/>
  <c r="DS127" i="6" s="1"/>
  <c r="AF127" i="6"/>
  <c r="Y127" i="6"/>
  <c r="R127" i="6"/>
  <c r="K127" i="6"/>
  <c r="DR31" i="6"/>
  <c r="DL31" i="6"/>
  <c r="DE31" i="6"/>
  <c r="CX31" i="6"/>
  <c r="CS31" i="6"/>
  <c r="CQ31" i="6"/>
  <c r="CJ31" i="6"/>
  <c r="CC31" i="6"/>
  <c r="BV31" i="6"/>
  <c r="BO31" i="6"/>
  <c r="BH31" i="6"/>
  <c r="BA31" i="6"/>
  <c r="AT31" i="6"/>
  <c r="AM31" i="6"/>
  <c r="AF31" i="6"/>
  <c r="Y31" i="6"/>
  <c r="R31" i="6"/>
  <c r="K31" i="6"/>
  <c r="DR13" i="6"/>
  <c r="DL13" i="6"/>
  <c r="DE13" i="6"/>
  <c r="CX13" i="6"/>
  <c r="CQ13" i="6"/>
  <c r="CL13" i="6"/>
  <c r="CJ13" i="6"/>
  <c r="CC13" i="6"/>
  <c r="BV13" i="6"/>
  <c r="BO13" i="6"/>
  <c r="BH13" i="6"/>
  <c r="BA13" i="6"/>
  <c r="AT13" i="6"/>
  <c r="AM13" i="6"/>
  <c r="AF13" i="6"/>
  <c r="Y13" i="6"/>
  <c r="R13" i="6"/>
  <c r="K13" i="6"/>
  <c r="CS164" i="6"/>
  <c r="CS152" i="6"/>
  <c r="CS132" i="6"/>
  <c r="CS131" i="6"/>
  <c r="CS130" i="6"/>
  <c r="CS96" i="6"/>
  <c r="CS93" i="6"/>
  <c r="CS92" i="6"/>
  <c r="CS89" i="6"/>
  <c r="CS88" i="6"/>
  <c r="CS87" i="6"/>
  <c r="CS85" i="6"/>
  <c r="CS66" i="6"/>
  <c r="CS48" i="6"/>
  <c r="CS16" i="6"/>
  <c r="CS10" i="6"/>
  <c r="CE170" i="6"/>
  <c r="CE164" i="6"/>
  <c r="CE152" i="6"/>
  <c r="CE132" i="6"/>
  <c r="CE131" i="6"/>
  <c r="CE130" i="6"/>
  <c r="CE105" i="6"/>
  <c r="CE96" i="6"/>
  <c r="CE93" i="6"/>
  <c r="CE92" i="6"/>
  <c r="CE89" i="6"/>
  <c r="CE88" i="6"/>
  <c r="CE87" i="6"/>
  <c r="CE85" i="6"/>
  <c r="CE66" i="6"/>
  <c r="CE48" i="6"/>
  <c r="CE10" i="6"/>
  <c r="BX170" i="6"/>
  <c r="BX164" i="6"/>
  <c r="BX152" i="6"/>
  <c r="BX132" i="6"/>
  <c r="BX131" i="6"/>
  <c r="BX130" i="6"/>
  <c r="BX126" i="6"/>
  <c r="BX125" i="6"/>
  <c r="BX105" i="6"/>
  <c r="BX101" i="6"/>
  <c r="BX100" i="6"/>
  <c r="BX96" i="6"/>
  <c r="BX93" i="6"/>
  <c r="BX92" i="6"/>
  <c r="BX89" i="6"/>
  <c r="BX88" i="6"/>
  <c r="BX87" i="6"/>
  <c r="BX85" i="6"/>
  <c r="BX66" i="6"/>
  <c r="BX51" i="6"/>
  <c r="BX49" i="6"/>
  <c r="BX48" i="6"/>
  <c r="BQ170" i="6"/>
  <c r="BQ166" i="6"/>
  <c r="BQ164" i="6"/>
  <c r="BQ153" i="6"/>
  <c r="BQ152" i="6"/>
  <c r="BQ132" i="6"/>
  <c r="BQ131" i="6"/>
  <c r="BQ130" i="6"/>
  <c r="BQ96" i="6"/>
  <c r="BQ93" i="6"/>
  <c r="BQ92" i="6"/>
  <c r="BQ89" i="6"/>
  <c r="BQ88" i="6"/>
  <c r="BQ87" i="6"/>
  <c r="BQ85" i="6"/>
  <c r="BQ66" i="6"/>
  <c r="BQ16" i="6"/>
  <c r="BC170" i="6"/>
  <c r="BC166" i="6"/>
  <c r="BC164" i="6"/>
  <c r="BC153" i="6"/>
  <c r="BC152" i="6"/>
  <c r="BC132" i="6"/>
  <c r="BC131" i="6"/>
  <c r="BC130" i="6"/>
  <c r="BC126" i="6"/>
  <c r="BC125" i="6"/>
  <c r="BC105" i="6"/>
  <c r="BC101" i="6"/>
  <c r="BC100" i="6"/>
  <c r="BC96" i="6"/>
  <c r="BC93" i="6"/>
  <c r="BC92" i="6"/>
  <c r="BC89" i="6"/>
  <c r="BC88" i="6"/>
  <c r="BC87" i="6"/>
  <c r="BC85" i="6"/>
  <c r="BC66" i="6"/>
  <c r="BC51" i="6"/>
  <c r="BC49" i="6"/>
  <c r="BC16" i="6"/>
  <c r="BC10" i="6"/>
  <c r="CL169" i="6"/>
  <c r="CL104" i="6"/>
  <c r="CL103" i="6"/>
  <c r="CL78" i="6"/>
  <c r="CL22" i="6"/>
  <c r="CL19" i="6"/>
  <c r="CL14" i="6"/>
  <c r="CE76" i="6"/>
  <c r="BJ65" i="6"/>
  <c r="BJ62" i="6"/>
  <c r="CQ169" i="6"/>
  <c r="CQ168" i="6"/>
  <c r="CQ167" i="6"/>
  <c r="CQ161" i="6"/>
  <c r="CQ159" i="6"/>
  <c r="CQ155" i="6"/>
  <c r="CQ142" i="6"/>
  <c r="CQ137" i="6"/>
  <c r="CQ136" i="6"/>
  <c r="CQ135" i="6"/>
  <c r="CQ133" i="6"/>
  <c r="CQ122" i="6"/>
  <c r="CQ114" i="6"/>
  <c r="CQ113" i="6"/>
  <c r="CQ112" i="6"/>
  <c r="CQ107" i="6"/>
  <c r="CQ105" i="6"/>
  <c r="CQ104" i="6"/>
  <c r="CQ103" i="6"/>
  <c r="CQ97" i="6"/>
  <c r="CQ91" i="6"/>
  <c r="CQ82" i="6"/>
  <c r="CQ81" i="6"/>
  <c r="CQ78" i="6"/>
  <c r="CQ77" i="6"/>
  <c r="CQ70" i="6"/>
  <c r="CQ69" i="6"/>
  <c r="CQ68" i="6"/>
  <c r="CQ67" i="6"/>
  <c r="CQ64" i="6"/>
  <c r="CQ63" i="6"/>
  <c r="CQ46" i="6"/>
  <c r="CQ44" i="6"/>
  <c r="CQ43" i="6"/>
  <c r="CQ42" i="6"/>
  <c r="CQ38" i="6"/>
  <c r="CQ36" i="6"/>
  <c r="CQ35" i="6"/>
  <c r="CQ34" i="6"/>
  <c r="CQ33" i="6"/>
  <c r="CQ32" i="6"/>
  <c r="CQ30" i="6"/>
  <c r="CQ27" i="6"/>
  <c r="CQ26" i="6"/>
  <c r="CQ23" i="6"/>
  <c r="CQ22" i="6"/>
  <c r="CQ21" i="6"/>
  <c r="CQ20" i="6"/>
  <c r="CQ19" i="6"/>
  <c r="CQ17" i="6"/>
  <c r="CQ15" i="6"/>
  <c r="CQ14" i="6"/>
  <c r="CQ12" i="6"/>
  <c r="CQ11" i="6"/>
  <c r="CQ10" i="6"/>
  <c r="CQ9" i="6"/>
  <c r="CQ8" i="6"/>
  <c r="AT165" i="6"/>
  <c r="AT72" i="6"/>
  <c r="AT71" i="6"/>
  <c r="AM170" i="6"/>
  <c r="AM157" i="6"/>
  <c r="AM156" i="6"/>
  <c r="AM150" i="6"/>
  <c r="AM149" i="6"/>
  <c r="AM148" i="6"/>
  <c r="AM147" i="6"/>
  <c r="AM146" i="6"/>
  <c r="AM145" i="6"/>
  <c r="AM144" i="6"/>
  <c r="AM143" i="6"/>
  <c r="AM140" i="6"/>
  <c r="AM139" i="6"/>
  <c r="AM138" i="6"/>
  <c r="AM129" i="6"/>
  <c r="AM128" i="6"/>
  <c r="AM126" i="6"/>
  <c r="AM125" i="6"/>
  <c r="AM102" i="6"/>
  <c r="AM101" i="6"/>
  <c r="AM100" i="6"/>
  <c r="AM84" i="6"/>
  <c r="AM80" i="6"/>
  <c r="AM79" i="6"/>
  <c r="AM76" i="6"/>
  <c r="AM75" i="6"/>
  <c r="AM74" i="6"/>
  <c r="AM73" i="6"/>
  <c r="AM45" i="6"/>
  <c r="AM41" i="6"/>
  <c r="AM40" i="6"/>
  <c r="AM39" i="6"/>
  <c r="AM37" i="6"/>
  <c r="AM29" i="6"/>
  <c r="AM24" i="6"/>
  <c r="CX170" i="6"/>
  <c r="CX169" i="6"/>
  <c r="CX168" i="6"/>
  <c r="CX167" i="6"/>
  <c r="CX166" i="6"/>
  <c r="CX165" i="6"/>
  <c r="CX164" i="6"/>
  <c r="CX163" i="6"/>
  <c r="CX162" i="6"/>
  <c r="CX161" i="6"/>
  <c r="CX160" i="6"/>
  <c r="CX159" i="6"/>
  <c r="CX158" i="6"/>
  <c r="CX157" i="6"/>
  <c r="CX156" i="6"/>
  <c r="CX155" i="6"/>
  <c r="CX154" i="6"/>
  <c r="CX153" i="6"/>
  <c r="CX152" i="6"/>
  <c r="CX151" i="6"/>
  <c r="CX150" i="6"/>
  <c r="CX149" i="6"/>
  <c r="CX148" i="6"/>
  <c r="CX147" i="6"/>
  <c r="CX146" i="6"/>
  <c r="CX145" i="6"/>
  <c r="CX144" i="6"/>
  <c r="CX143" i="6"/>
  <c r="CX142" i="6"/>
  <c r="CX140" i="6"/>
  <c r="CX139" i="6"/>
  <c r="CX138" i="6"/>
  <c r="CX137" i="6"/>
  <c r="CX136" i="6"/>
  <c r="CX135" i="6"/>
  <c r="CX134" i="6"/>
  <c r="CX133" i="6"/>
  <c r="CX132" i="6"/>
  <c r="CX131" i="6"/>
  <c r="CX130" i="6"/>
  <c r="CX129" i="6"/>
  <c r="CX128" i="6"/>
  <c r="CX126" i="6"/>
  <c r="CX125" i="6"/>
  <c r="CX124" i="6"/>
  <c r="CX123" i="6"/>
  <c r="CX122" i="6"/>
  <c r="CX121" i="6"/>
  <c r="CX120" i="6"/>
  <c r="CX119" i="6"/>
  <c r="CX118" i="6"/>
  <c r="CX117" i="6"/>
  <c r="CX116" i="6"/>
  <c r="CX115" i="6"/>
  <c r="CX114" i="6"/>
  <c r="CX112" i="6"/>
  <c r="CX111" i="6"/>
  <c r="CX110" i="6"/>
  <c r="CX109" i="6"/>
  <c r="CX108" i="6"/>
  <c r="CX106" i="6"/>
  <c r="CX105" i="6"/>
  <c r="CX104" i="6"/>
  <c r="CX103" i="6"/>
  <c r="CX102" i="6"/>
  <c r="CX101" i="6"/>
  <c r="CX100" i="6"/>
  <c r="CX99" i="6"/>
  <c r="CX98" i="6"/>
  <c r="CX97" i="6"/>
  <c r="CX96" i="6"/>
  <c r="CX93" i="6"/>
  <c r="CX92" i="6"/>
  <c r="CX91" i="6"/>
  <c r="CX90" i="6"/>
  <c r="CX89" i="6"/>
  <c r="CX88" i="6"/>
  <c r="CX87" i="6"/>
  <c r="CX86" i="6"/>
  <c r="CX85" i="6"/>
  <c r="CX84" i="6"/>
  <c r="CX83" i="6"/>
  <c r="CX82" i="6"/>
  <c r="CX80" i="6"/>
  <c r="CX79" i="6"/>
  <c r="CX78" i="6"/>
  <c r="CX77" i="6"/>
  <c r="CX76" i="6"/>
  <c r="CX75" i="6"/>
  <c r="CX74" i="6"/>
  <c r="CX73" i="6"/>
  <c r="CX72" i="6"/>
  <c r="CX71" i="6"/>
  <c r="CX68" i="6"/>
  <c r="CX67" i="6"/>
  <c r="CX66" i="6"/>
  <c r="CX65" i="6"/>
  <c r="CX64" i="6"/>
  <c r="CX63" i="6"/>
  <c r="CX62" i="6"/>
  <c r="CX61" i="6"/>
  <c r="CX60" i="6"/>
  <c r="CX59" i="6"/>
  <c r="CX56" i="6"/>
  <c r="CX55" i="6"/>
  <c r="CX54" i="6"/>
  <c r="CX53" i="6"/>
  <c r="CX52" i="6"/>
  <c r="CX51" i="6"/>
  <c r="CX50" i="6"/>
  <c r="CX49" i="6"/>
  <c r="CX48" i="6"/>
  <c r="CX47" i="6"/>
  <c r="CX44" i="6"/>
  <c r="CX43" i="6"/>
  <c r="CX42" i="6"/>
  <c r="CX41" i="6"/>
  <c r="CX40" i="6"/>
  <c r="CX39" i="6"/>
  <c r="CX38" i="6"/>
  <c r="CX37" i="6"/>
  <c r="CX36" i="6"/>
  <c r="CX35" i="6"/>
  <c r="CX34" i="6"/>
  <c r="CX30" i="6"/>
  <c r="CX29" i="6"/>
  <c r="CX28" i="6"/>
  <c r="CX27" i="6"/>
  <c r="CX26" i="6"/>
  <c r="CX25" i="6"/>
  <c r="CX24" i="6"/>
  <c r="CX23" i="6"/>
  <c r="CX22" i="6"/>
  <c r="CX21" i="6"/>
  <c r="CX18" i="6"/>
  <c r="CX17" i="6"/>
  <c r="CX16" i="6"/>
  <c r="CX14" i="6"/>
  <c r="CX12" i="6"/>
  <c r="CX11" i="6"/>
  <c r="CX10" i="6"/>
  <c r="CX9" i="6"/>
  <c r="CX8" i="6"/>
  <c r="AF170" i="6"/>
  <c r="AF169" i="6"/>
  <c r="AF168" i="6"/>
  <c r="AF167" i="6"/>
  <c r="AF166" i="6"/>
  <c r="AF165" i="6"/>
  <c r="AF164" i="6"/>
  <c r="AF163" i="6"/>
  <c r="AF162" i="6"/>
  <c r="AF161" i="6"/>
  <c r="AF160" i="6"/>
  <c r="AF159" i="6"/>
  <c r="AF158" i="6"/>
  <c r="AF157" i="6"/>
  <c r="AF156" i="6"/>
  <c r="AF155" i="6"/>
  <c r="AF154" i="6"/>
  <c r="AF153" i="6"/>
  <c r="AF152" i="6"/>
  <c r="AF151" i="6"/>
  <c r="AF150" i="6"/>
  <c r="AF149" i="6"/>
  <c r="AF148" i="6"/>
  <c r="AF147" i="6"/>
  <c r="AF146" i="6"/>
  <c r="AF145" i="6"/>
  <c r="AF144" i="6"/>
  <c r="AF143" i="6"/>
  <c r="AF142" i="6"/>
  <c r="AF141" i="6"/>
  <c r="AF140" i="6"/>
  <c r="AF139" i="6"/>
  <c r="AF138" i="6"/>
  <c r="AF137" i="6"/>
  <c r="AF136" i="6"/>
  <c r="AF135" i="6"/>
  <c r="AF134" i="6"/>
  <c r="AF133" i="6"/>
  <c r="AF132" i="6"/>
  <c r="AF131" i="6"/>
  <c r="AF130" i="6"/>
  <c r="AF129" i="6"/>
  <c r="AF128" i="6"/>
  <c r="AF126" i="6"/>
  <c r="AF125" i="6"/>
  <c r="AF124" i="6"/>
  <c r="AF123" i="6"/>
  <c r="AF122" i="6"/>
  <c r="AF121" i="6"/>
  <c r="AF120" i="6"/>
  <c r="AF119" i="6"/>
  <c r="AF118" i="6"/>
  <c r="AF117" i="6"/>
  <c r="AF116" i="6"/>
  <c r="AF115" i="6"/>
  <c r="AF114" i="6"/>
  <c r="AF113" i="6"/>
  <c r="AF112" i="6"/>
  <c r="AF111" i="6"/>
  <c r="AF110" i="6"/>
  <c r="AF109" i="6"/>
  <c r="AF108" i="6"/>
  <c r="AF106" i="6"/>
  <c r="AF105" i="6"/>
  <c r="AF104" i="6"/>
  <c r="AF103" i="6"/>
  <c r="AF102" i="6"/>
  <c r="AF101" i="6"/>
  <c r="AF100" i="6"/>
  <c r="AF99" i="6"/>
  <c r="AF98" i="6"/>
  <c r="AF97" i="6"/>
  <c r="AF96" i="6"/>
  <c r="AF94" i="6"/>
  <c r="AF93" i="6"/>
  <c r="AF92" i="6"/>
  <c r="AF91" i="6"/>
  <c r="AF90" i="6"/>
  <c r="AF89" i="6"/>
  <c r="AF88" i="6"/>
  <c r="AF87" i="6"/>
  <c r="AF86" i="6"/>
  <c r="AF85" i="6"/>
  <c r="AF84" i="6"/>
  <c r="AF83" i="6"/>
  <c r="AF82" i="6"/>
  <c r="AF81" i="6"/>
  <c r="AF80" i="6"/>
  <c r="AF79" i="6"/>
  <c r="AF78" i="6"/>
  <c r="AF77" i="6"/>
  <c r="AF76" i="6"/>
  <c r="AF75" i="6"/>
  <c r="AF74" i="6"/>
  <c r="AF73" i="6"/>
  <c r="AF72" i="6"/>
  <c r="AF71" i="6"/>
  <c r="AF69" i="6"/>
  <c r="AF68" i="6"/>
  <c r="AF67" i="6"/>
  <c r="AF66" i="6"/>
  <c r="AF65" i="6"/>
  <c r="AF64" i="6"/>
  <c r="AF63" i="6"/>
  <c r="AF62" i="6"/>
  <c r="AF61" i="6"/>
  <c r="AF60" i="6"/>
  <c r="AF59" i="6"/>
  <c r="AF56" i="6"/>
  <c r="AF55" i="6"/>
  <c r="AF54" i="6"/>
  <c r="AF53" i="6"/>
  <c r="AF52" i="6"/>
  <c r="AF51" i="6"/>
  <c r="AF50" i="6"/>
  <c r="AF49" i="6"/>
  <c r="AF48" i="6"/>
  <c r="AF47" i="6"/>
  <c r="AF44" i="6"/>
  <c r="AF43" i="6"/>
  <c r="AF42" i="6"/>
  <c r="AF41" i="6"/>
  <c r="AF40" i="6"/>
  <c r="AF39" i="6"/>
  <c r="AF38" i="6"/>
  <c r="AF37" i="6"/>
  <c r="AF36" i="6"/>
  <c r="AF35" i="6"/>
  <c r="AF34" i="6"/>
  <c r="AF32" i="6"/>
  <c r="AF30" i="6"/>
  <c r="AF29" i="6"/>
  <c r="AF28" i="6"/>
  <c r="AF27" i="6"/>
  <c r="AF26" i="6"/>
  <c r="AF25" i="6"/>
  <c r="AF24" i="6"/>
  <c r="AF23" i="6"/>
  <c r="AF22" i="6"/>
  <c r="AF21" i="6"/>
  <c r="AF18" i="6"/>
  <c r="AF17" i="6"/>
  <c r="AF16" i="6"/>
  <c r="AF15" i="6"/>
  <c r="AF14" i="6"/>
  <c r="AF12" i="6"/>
  <c r="AF11" i="6"/>
  <c r="AF10" i="6"/>
  <c r="AF9" i="6"/>
  <c r="DK176" i="6"/>
  <c r="DK174" i="6"/>
  <c r="DD176" i="6"/>
  <c r="DD174" i="6"/>
  <c r="CW176" i="6"/>
  <c r="CW174" i="6"/>
  <c r="CP176" i="6"/>
  <c r="CP174" i="6"/>
  <c r="CI176" i="6"/>
  <c r="CI174" i="6"/>
  <c r="CB176" i="6"/>
  <c r="CB174" i="6"/>
  <c r="BV176" i="6"/>
  <c r="BU176" i="6"/>
  <c r="BU174" i="6"/>
  <c r="BN176" i="6"/>
  <c r="BN174" i="6"/>
  <c r="BG176" i="6"/>
  <c r="BG174" i="6"/>
  <c r="AZ176" i="6"/>
  <c r="AZ174" i="6"/>
  <c r="AS176" i="6"/>
  <c r="AS174" i="6"/>
  <c r="AL176" i="6"/>
  <c r="AL174" i="6"/>
  <c r="AE176" i="6"/>
  <c r="AE174" i="6"/>
  <c r="X176" i="6"/>
  <c r="X174" i="6"/>
  <c r="Q176" i="6"/>
  <c r="Q174" i="6"/>
  <c r="J176" i="6"/>
  <c r="J174" i="6"/>
  <c r="DR170" i="6"/>
  <c r="DL170" i="6"/>
  <c r="DE170" i="6"/>
  <c r="CQ170" i="6"/>
  <c r="CJ170" i="6"/>
  <c r="CC170" i="6"/>
  <c r="BV170" i="6"/>
  <c r="BO170" i="6"/>
  <c r="BH170" i="6"/>
  <c r="BA170" i="6"/>
  <c r="AT170" i="6"/>
  <c r="Y170" i="6"/>
  <c r="R170" i="6"/>
  <c r="K170" i="6"/>
  <c r="DR169" i="6"/>
  <c r="DL169" i="6"/>
  <c r="DE169" i="6"/>
  <c r="CJ169" i="6"/>
  <c r="CC169" i="6"/>
  <c r="BV169" i="6"/>
  <c r="BO169" i="6"/>
  <c r="BH169" i="6"/>
  <c r="BA169" i="6"/>
  <c r="AT169" i="6"/>
  <c r="AM169" i="6"/>
  <c r="Y169" i="6"/>
  <c r="R169" i="6"/>
  <c r="K169" i="6"/>
  <c r="DR168" i="6"/>
  <c r="DL168" i="6"/>
  <c r="DE168" i="6"/>
  <c r="CJ168" i="6"/>
  <c r="CC168" i="6"/>
  <c r="BV168" i="6"/>
  <c r="BO168" i="6"/>
  <c r="BH168" i="6"/>
  <c r="BA168" i="6"/>
  <c r="AT168" i="6"/>
  <c r="AT176" i="6" s="1"/>
  <c r="AM168" i="6"/>
  <c r="Y168" i="6"/>
  <c r="R168" i="6"/>
  <c r="K168" i="6"/>
  <c r="DR167" i="6"/>
  <c r="DL167" i="6"/>
  <c r="DE167" i="6"/>
  <c r="CJ167" i="6"/>
  <c r="CC167" i="6"/>
  <c r="BV167" i="6"/>
  <c r="BO167" i="6"/>
  <c r="BH167" i="6"/>
  <c r="BA167" i="6"/>
  <c r="AT167" i="6"/>
  <c r="AM167" i="6"/>
  <c r="Y167" i="6"/>
  <c r="R167" i="6"/>
  <c r="K167" i="6"/>
  <c r="DR166" i="6"/>
  <c r="DL166" i="6"/>
  <c r="DE166" i="6"/>
  <c r="CQ166" i="6"/>
  <c r="CJ166" i="6"/>
  <c r="CC166" i="6"/>
  <c r="BV166" i="6"/>
  <c r="BO166" i="6"/>
  <c r="BH166" i="6"/>
  <c r="BA166" i="6"/>
  <c r="AT166" i="6"/>
  <c r="AM166" i="6"/>
  <c r="Y166" i="6"/>
  <c r="R166" i="6"/>
  <c r="K166" i="6"/>
  <c r="DR165" i="6"/>
  <c r="DL165" i="6"/>
  <c r="DE165" i="6"/>
  <c r="CQ165" i="6"/>
  <c r="CJ165" i="6"/>
  <c r="CC165" i="6"/>
  <c r="BV165" i="6"/>
  <c r="BO165" i="6"/>
  <c r="BH165" i="6"/>
  <c r="BA165" i="6"/>
  <c r="AM165" i="6"/>
  <c r="Y165" i="6"/>
  <c r="R165" i="6"/>
  <c r="K165" i="6"/>
  <c r="DR164" i="6"/>
  <c r="DL164" i="6"/>
  <c r="DE164" i="6"/>
  <c r="CQ164" i="6"/>
  <c r="CJ164" i="6"/>
  <c r="CC164" i="6"/>
  <c r="BV164" i="6"/>
  <c r="BO164" i="6"/>
  <c r="BH164" i="6"/>
  <c r="BA164" i="6"/>
  <c r="AT164" i="6"/>
  <c r="AM164" i="6"/>
  <c r="Y164" i="6"/>
  <c r="R164" i="6"/>
  <c r="K164" i="6"/>
  <c r="DR163" i="6"/>
  <c r="DL163" i="6"/>
  <c r="DE163" i="6"/>
  <c r="CQ163" i="6"/>
  <c r="CJ163" i="6"/>
  <c r="CC163" i="6"/>
  <c r="BV163" i="6"/>
  <c r="BO163" i="6"/>
  <c r="BH163" i="6"/>
  <c r="BA163" i="6"/>
  <c r="AT163" i="6"/>
  <c r="AM163" i="6"/>
  <c r="Y163" i="6"/>
  <c r="R163" i="6"/>
  <c r="K163" i="6"/>
  <c r="DR162" i="6"/>
  <c r="DL162" i="6"/>
  <c r="DE162" i="6"/>
  <c r="CQ162" i="6"/>
  <c r="CJ162" i="6"/>
  <c r="CC162" i="6"/>
  <c r="BV162" i="6"/>
  <c r="BO162" i="6"/>
  <c r="BH162" i="6"/>
  <c r="BA162" i="6"/>
  <c r="AT162" i="6"/>
  <c r="AM162" i="6"/>
  <c r="Y162" i="6"/>
  <c r="R162" i="6"/>
  <c r="K162" i="6"/>
  <c r="DR161" i="6"/>
  <c r="DL161" i="6"/>
  <c r="DE161" i="6"/>
  <c r="CJ161" i="6"/>
  <c r="CC161" i="6"/>
  <c r="BV161" i="6"/>
  <c r="BO161" i="6"/>
  <c r="BH161" i="6"/>
  <c r="BA161" i="6"/>
  <c r="AT161" i="6"/>
  <c r="AM161" i="6"/>
  <c r="Y161" i="6"/>
  <c r="R161" i="6"/>
  <c r="K161" i="6"/>
  <c r="DR160" i="6"/>
  <c r="DL160" i="6"/>
  <c r="DE160" i="6"/>
  <c r="CQ160" i="6"/>
  <c r="CJ160" i="6"/>
  <c r="CC160" i="6"/>
  <c r="BV160" i="6"/>
  <c r="BO160" i="6"/>
  <c r="BH160" i="6"/>
  <c r="BA160" i="6"/>
  <c r="AT160" i="6"/>
  <c r="AM160" i="6"/>
  <c r="Y160" i="6"/>
  <c r="R160" i="6"/>
  <c r="K160" i="6"/>
  <c r="DR159" i="6"/>
  <c r="DL159" i="6"/>
  <c r="DE159" i="6"/>
  <c r="CJ159" i="6"/>
  <c r="CC159" i="6"/>
  <c r="BV159" i="6"/>
  <c r="BO159" i="6"/>
  <c r="BH159" i="6"/>
  <c r="BA159" i="6"/>
  <c r="AT159" i="6"/>
  <c r="AM159" i="6"/>
  <c r="Y159" i="6"/>
  <c r="R159" i="6"/>
  <c r="K159" i="6"/>
  <c r="DR158" i="6"/>
  <c r="DL158" i="6"/>
  <c r="DE158" i="6"/>
  <c r="CQ158" i="6"/>
  <c r="CJ158" i="6"/>
  <c r="CC158" i="6"/>
  <c r="BV158" i="6"/>
  <c r="BO158" i="6"/>
  <c r="BH158" i="6"/>
  <c r="BA158" i="6"/>
  <c r="AT158" i="6"/>
  <c r="AM158" i="6"/>
  <c r="Y158" i="6"/>
  <c r="R158" i="6"/>
  <c r="K158" i="6"/>
  <c r="DR157" i="6"/>
  <c r="DL157" i="6"/>
  <c r="DE157" i="6"/>
  <c r="CQ157" i="6"/>
  <c r="CJ157" i="6"/>
  <c r="CC157" i="6"/>
  <c r="BV157" i="6"/>
  <c r="BO157" i="6"/>
  <c r="BH157" i="6"/>
  <c r="BA157" i="6"/>
  <c r="AT157" i="6"/>
  <c r="Y157" i="6"/>
  <c r="R157" i="6"/>
  <c r="K157" i="6"/>
  <c r="DR156" i="6"/>
  <c r="DL156" i="6"/>
  <c r="DE156" i="6"/>
  <c r="CQ156" i="6"/>
  <c r="CJ156" i="6"/>
  <c r="CC156" i="6"/>
  <c r="BV156" i="6"/>
  <c r="BO156" i="6"/>
  <c r="BH156" i="6"/>
  <c r="BA156" i="6"/>
  <c r="AT156" i="6"/>
  <c r="Y156" i="6"/>
  <c r="R156" i="6"/>
  <c r="K156" i="6"/>
  <c r="DR155" i="6"/>
  <c r="DL155" i="6"/>
  <c r="DE155" i="6"/>
  <c r="CJ155" i="6"/>
  <c r="CC155" i="6"/>
  <c r="BV155" i="6"/>
  <c r="BO155" i="6"/>
  <c r="BH155" i="6"/>
  <c r="BA155" i="6"/>
  <c r="AT155" i="6"/>
  <c r="AM155" i="6"/>
  <c r="Y155" i="6"/>
  <c r="R155" i="6"/>
  <c r="K155" i="6"/>
  <c r="DR154" i="6"/>
  <c r="DL154" i="6"/>
  <c r="DE154" i="6"/>
  <c r="CQ154" i="6"/>
  <c r="CJ154" i="6"/>
  <c r="CC154" i="6"/>
  <c r="BV154" i="6"/>
  <c r="BO154" i="6"/>
  <c r="BH154" i="6"/>
  <c r="BA154" i="6"/>
  <c r="AT154" i="6"/>
  <c r="AM154" i="6"/>
  <c r="Y154" i="6"/>
  <c r="R154" i="6"/>
  <c r="K154" i="6"/>
  <c r="DR153" i="6"/>
  <c r="DL153" i="6"/>
  <c r="DE153" i="6"/>
  <c r="CQ153" i="6"/>
  <c r="CJ153" i="6"/>
  <c r="CC153" i="6"/>
  <c r="BV153" i="6"/>
  <c r="BO153" i="6"/>
  <c r="BH153" i="6"/>
  <c r="BA153" i="6"/>
  <c r="AT153" i="6"/>
  <c r="AM153" i="6"/>
  <c r="Y153" i="6"/>
  <c r="R153" i="6"/>
  <c r="K153" i="6"/>
  <c r="DR152" i="6"/>
  <c r="DL152" i="6"/>
  <c r="DE152" i="6"/>
  <c r="CQ152" i="6"/>
  <c r="CJ152" i="6"/>
  <c r="CC152" i="6"/>
  <c r="BV152" i="6"/>
  <c r="BO152" i="6"/>
  <c r="BH152" i="6"/>
  <c r="BA152" i="6"/>
  <c r="AT152" i="6"/>
  <c r="AM152" i="6"/>
  <c r="Y152" i="6"/>
  <c r="R152" i="6"/>
  <c r="K152" i="6"/>
  <c r="DR151" i="6"/>
  <c r="DL151" i="6"/>
  <c r="DE151" i="6"/>
  <c r="CQ151" i="6"/>
  <c r="CJ151" i="6"/>
  <c r="CC151" i="6"/>
  <c r="BV151" i="6"/>
  <c r="BO151" i="6"/>
  <c r="BH151" i="6"/>
  <c r="BA151" i="6"/>
  <c r="AT151" i="6"/>
  <c r="AM151" i="6"/>
  <c r="Y151" i="6"/>
  <c r="R151" i="6"/>
  <c r="K151" i="6"/>
  <c r="DR150" i="6"/>
  <c r="DL150" i="6"/>
  <c r="DE150" i="6"/>
  <c r="CQ150" i="6"/>
  <c r="CJ150" i="6"/>
  <c r="CC150" i="6"/>
  <c r="BV150" i="6"/>
  <c r="BO150" i="6"/>
  <c r="BH150" i="6"/>
  <c r="BA150" i="6"/>
  <c r="AT150" i="6"/>
  <c r="Y150" i="6"/>
  <c r="R150" i="6"/>
  <c r="K150" i="6"/>
  <c r="DR149" i="6"/>
  <c r="DL149" i="6"/>
  <c r="DE149" i="6"/>
  <c r="CQ149" i="6"/>
  <c r="CJ149" i="6"/>
  <c r="CC149" i="6"/>
  <c r="BV149" i="6"/>
  <c r="BO149" i="6"/>
  <c r="BH149" i="6"/>
  <c r="BA149" i="6"/>
  <c r="AT149" i="6"/>
  <c r="Y149" i="6"/>
  <c r="R149" i="6"/>
  <c r="K149" i="6"/>
  <c r="DR148" i="6"/>
  <c r="DL148" i="6"/>
  <c r="DE148" i="6"/>
  <c r="CQ148" i="6"/>
  <c r="CJ148" i="6"/>
  <c r="CC148" i="6"/>
  <c r="BV148" i="6"/>
  <c r="BO148" i="6"/>
  <c r="BH148" i="6"/>
  <c r="BA148" i="6"/>
  <c r="AT148" i="6"/>
  <c r="Y148" i="6"/>
  <c r="R148" i="6"/>
  <c r="K148" i="6"/>
  <c r="DR147" i="6"/>
  <c r="DL147" i="6"/>
  <c r="DE147" i="6"/>
  <c r="CQ147" i="6"/>
  <c r="CJ147" i="6"/>
  <c r="CC147" i="6"/>
  <c r="BV147" i="6"/>
  <c r="BO147" i="6"/>
  <c r="BH147" i="6"/>
  <c r="BA147" i="6"/>
  <c r="AT147" i="6"/>
  <c r="Y147" i="6"/>
  <c r="R147" i="6"/>
  <c r="K147" i="6"/>
  <c r="DR146" i="6"/>
  <c r="DL146" i="6"/>
  <c r="DE146" i="6"/>
  <c r="CQ146" i="6"/>
  <c r="CJ146" i="6"/>
  <c r="CC146" i="6"/>
  <c r="BV146" i="6"/>
  <c r="BO146" i="6"/>
  <c r="BH146" i="6"/>
  <c r="BA146" i="6"/>
  <c r="AT146" i="6"/>
  <c r="Y146" i="6"/>
  <c r="R146" i="6"/>
  <c r="K146" i="6"/>
  <c r="DR145" i="6"/>
  <c r="DL145" i="6"/>
  <c r="DE145" i="6"/>
  <c r="CQ145" i="6"/>
  <c r="CJ145" i="6"/>
  <c r="CC145" i="6"/>
  <c r="BV145" i="6"/>
  <c r="BO145" i="6"/>
  <c r="BH145" i="6"/>
  <c r="BA145" i="6"/>
  <c r="AT145" i="6"/>
  <c r="Y145" i="6"/>
  <c r="R145" i="6"/>
  <c r="K145" i="6"/>
  <c r="DR144" i="6"/>
  <c r="DL144" i="6"/>
  <c r="DE144" i="6"/>
  <c r="CQ144" i="6"/>
  <c r="CJ144" i="6"/>
  <c r="CC144" i="6"/>
  <c r="BV144" i="6"/>
  <c r="BO144" i="6"/>
  <c r="BH144" i="6"/>
  <c r="BA144" i="6"/>
  <c r="AT144" i="6"/>
  <c r="Y144" i="6"/>
  <c r="R144" i="6"/>
  <c r="K144" i="6"/>
  <c r="DR143" i="6"/>
  <c r="DL143" i="6"/>
  <c r="DE143" i="6"/>
  <c r="CQ143" i="6"/>
  <c r="CJ143" i="6"/>
  <c r="CC143" i="6"/>
  <c r="BV143" i="6"/>
  <c r="BO143" i="6"/>
  <c r="BH143" i="6"/>
  <c r="BA143" i="6"/>
  <c r="AT143" i="6"/>
  <c r="Y143" i="6"/>
  <c r="R143" i="6"/>
  <c r="K143" i="6"/>
  <c r="DR142" i="6"/>
  <c r="DL142" i="6"/>
  <c r="DE142" i="6"/>
  <c r="CJ142" i="6"/>
  <c r="CC142" i="6"/>
  <c r="BV142" i="6"/>
  <c r="BO142" i="6"/>
  <c r="BH142" i="6"/>
  <c r="BA142" i="6"/>
  <c r="AT142" i="6"/>
  <c r="AM142" i="6"/>
  <c r="Y142" i="6"/>
  <c r="R142" i="6"/>
  <c r="K142" i="6"/>
  <c r="DR141" i="6"/>
  <c r="DL141" i="6"/>
  <c r="DE141" i="6"/>
  <c r="CQ141" i="6"/>
  <c r="CJ141" i="6"/>
  <c r="CC141" i="6"/>
  <c r="BV141" i="6"/>
  <c r="BO141" i="6"/>
  <c r="BH141" i="6"/>
  <c r="BA141" i="6"/>
  <c r="AT141" i="6"/>
  <c r="AM141" i="6"/>
  <c r="Y141" i="6"/>
  <c r="R141" i="6"/>
  <c r="K141" i="6"/>
  <c r="DR140" i="6"/>
  <c r="DL140" i="6"/>
  <c r="DE140" i="6"/>
  <c r="CQ140" i="6"/>
  <c r="CJ140" i="6"/>
  <c r="CC140" i="6"/>
  <c r="BV140" i="6"/>
  <c r="BO140" i="6"/>
  <c r="BH140" i="6"/>
  <c r="BA140" i="6"/>
  <c r="AT140" i="6"/>
  <c r="Y140" i="6"/>
  <c r="R140" i="6"/>
  <c r="K140" i="6"/>
  <c r="DR139" i="6"/>
  <c r="DL139" i="6"/>
  <c r="DE139" i="6"/>
  <c r="CQ139" i="6"/>
  <c r="CJ139" i="6"/>
  <c r="CC139" i="6"/>
  <c r="BV139" i="6"/>
  <c r="BO139" i="6"/>
  <c r="BH139" i="6"/>
  <c r="BA139" i="6"/>
  <c r="AT139" i="6"/>
  <c r="Y139" i="6"/>
  <c r="R139" i="6"/>
  <c r="K139" i="6"/>
  <c r="DR138" i="6"/>
  <c r="DL138" i="6"/>
  <c r="DE138" i="6"/>
  <c r="CQ138" i="6"/>
  <c r="CJ138" i="6"/>
  <c r="CC138" i="6"/>
  <c r="BV138" i="6"/>
  <c r="BO138" i="6"/>
  <c r="BH138" i="6"/>
  <c r="BA138" i="6"/>
  <c r="AT138" i="6"/>
  <c r="Y138" i="6"/>
  <c r="R138" i="6"/>
  <c r="K138" i="6"/>
  <c r="DR137" i="6"/>
  <c r="DL137" i="6"/>
  <c r="DE137" i="6"/>
  <c r="CJ137" i="6"/>
  <c r="CC137" i="6"/>
  <c r="BV137" i="6"/>
  <c r="BO137" i="6"/>
  <c r="BH137" i="6"/>
  <c r="BA137" i="6"/>
  <c r="AT137" i="6"/>
  <c r="AM137" i="6"/>
  <c r="Y137" i="6"/>
  <c r="R137" i="6"/>
  <c r="K137" i="6"/>
  <c r="DR136" i="6"/>
  <c r="DL136" i="6"/>
  <c r="DE136" i="6"/>
  <c r="CJ136" i="6"/>
  <c r="CC136" i="6"/>
  <c r="BV136" i="6"/>
  <c r="BO136" i="6"/>
  <c r="BH136" i="6"/>
  <c r="BA136" i="6"/>
  <c r="AT136" i="6"/>
  <c r="AM136" i="6"/>
  <c r="Y136" i="6"/>
  <c r="R136" i="6"/>
  <c r="K136" i="6"/>
  <c r="DR135" i="6"/>
  <c r="DL135" i="6"/>
  <c r="DE135" i="6"/>
  <c r="CJ135" i="6"/>
  <c r="CC135" i="6"/>
  <c r="BV135" i="6"/>
  <c r="BO135" i="6"/>
  <c r="BH135" i="6"/>
  <c r="BA135" i="6"/>
  <c r="AT135" i="6"/>
  <c r="AM135" i="6"/>
  <c r="Y135" i="6"/>
  <c r="R135" i="6"/>
  <c r="K135" i="6"/>
  <c r="DR134" i="6"/>
  <c r="DL134" i="6"/>
  <c r="DE134" i="6"/>
  <c r="CQ134" i="6"/>
  <c r="CJ134" i="6"/>
  <c r="CC134" i="6"/>
  <c r="BV134" i="6"/>
  <c r="BO134" i="6"/>
  <c r="BH134" i="6"/>
  <c r="BA134" i="6"/>
  <c r="AT134" i="6"/>
  <c r="AM134" i="6"/>
  <c r="Y134" i="6"/>
  <c r="R134" i="6"/>
  <c r="K134" i="6"/>
  <c r="DR133" i="6"/>
  <c r="DL133" i="6"/>
  <c r="DE133" i="6"/>
  <c r="CJ133" i="6"/>
  <c r="CC133" i="6"/>
  <c r="BV133" i="6"/>
  <c r="BO133" i="6"/>
  <c r="BH133" i="6"/>
  <c r="BA133" i="6"/>
  <c r="AT133" i="6"/>
  <c r="AM133" i="6"/>
  <c r="Y133" i="6"/>
  <c r="R133" i="6"/>
  <c r="K133" i="6"/>
  <c r="DR132" i="6"/>
  <c r="DL132" i="6"/>
  <c r="DE132" i="6"/>
  <c r="CQ132" i="6"/>
  <c r="CJ132" i="6"/>
  <c r="CC132" i="6"/>
  <c r="BV132" i="6"/>
  <c r="BO132" i="6"/>
  <c r="BH132" i="6"/>
  <c r="BA132" i="6"/>
  <c r="AT132" i="6"/>
  <c r="AM132" i="6"/>
  <c r="Y132" i="6"/>
  <c r="R132" i="6"/>
  <c r="K132" i="6"/>
  <c r="DR131" i="6"/>
  <c r="DL131" i="6"/>
  <c r="DE131" i="6"/>
  <c r="CQ131" i="6"/>
  <c r="CJ131" i="6"/>
  <c r="CC131" i="6"/>
  <c r="BV131" i="6"/>
  <c r="BO131" i="6"/>
  <c r="BH131" i="6"/>
  <c r="BA131" i="6"/>
  <c r="AT131" i="6"/>
  <c r="AM131" i="6"/>
  <c r="Y131" i="6"/>
  <c r="R131" i="6"/>
  <c r="K131" i="6"/>
  <c r="DR130" i="6"/>
  <c r="DL130" i="6"/>
  <c r="DE130" i="6"/>
  <c r="CQ130" i="6"/>
  <c r="CJ130" i="6"/>
  <c r="CC130" i="6"/>
  <c r="BV130" i="6"/>
  <c r="BO130" i="6"/>
  <c r="BH130" i="6"/>
  <c r="BA130" i="6"/>
  <c r="AT130" i="6"/>
  <c r="AM130" i="6"/>
  <c r="Y130" i="6"/>
  <c r="R130" i="6"/>
  <c r="K130" i="6"/>
  <c r="DR129" i="6"/>
  <c r="DL129" i="6"/>
  <c r="DE129" i="6"/>
  <c r="CQ129" i="6"/>
  <c r="CJ129" i="6"/>
  <c r="CC129" i="6"/>
  <c r="BV129" i="6"/>
  <c r="BO129" i="6"/>
  <c r="BH129" i="6"/>
  <c r="BA129" i="6"/>
  <c r="AT129" i="6"/>
  <c r="Y129" i="6"/>
  <c r="R129" i="6"/>
  <c r="K129" i="6"/>
  <c r="DR128" i="6"/>
  <c r="DL128" i="6"/>
  <c r="DE128" i="6"/>
  <c r="CQ128" i="6"/>
  <c r="CJ128" i="6"/>
  <c r="CC128" i="6"/>
  <c r="BV128" i="6"/>
  <c r="BO128" i="6"/>
  <c r="BH128" i="6"/>
  <c r="BA128" i="6"/>
  <c r="AT128" i="6"/>
  <c r="Y128" i="6"/>
  <c r="R128" i="6"/>
  <c r="K128" i="6"/>
  <c r="DR126" i="6"/>
  <c r="DL126" i="6"/>
  <c r="DE126" i="6"/>
  <c r="CQ126" i="6"/>
  <c r="CJ126" i="6"/>
  <c r="CC126" i="6"/>
  <c r="BV126" i="6"/>
  <c r="BO126" i="6"/>
  <c r="BH126" i="6"/>
  <c r="BA126" i="6"/>
  <c r="AT126" i="6"/>
  <c r="Y126" i="6"/>
  <c r="R126" i="6"/>
  <c r="K126" i="6"/>
  <c r="DR125" i="6"/>
  <c r="DL125" i="6"/>
  <c r="DE125" i="6"/>
  <c r="CQ125" i="6"/>
  <c r="CJ125" i="6"/>
  <c r="CC125" i="6"/>
  <c r="BV125" i="6"/>
  <c r="BO125" i="6"/>
  <c r="BH125" i="6"/>
  <c r="BA125" i="6"/>
  <c r="AT125" i="6"/>
  <c r="Y125" i="6"/>
  <c r="R125" i="6"/>
  <c r="K125" i="6"/>
  <c r="DR124" i="6"/>
  <c r="DL124" i="6"/>
  <c r="DE124" i="6"/>
  <c r="CQ124" i="6"/>
  <c r="CJ124" i="6"/>
  <c r="CC124" i="6"/>
  <c r="BV124" i="6"/>
  <c r="BO124" i="6"/>
  <c r="BH124" i="6"/>
  <c r="BA124" i="6"/>
  <c r="AT124" i="6"/>
  <c r="AM124" i="6"/>
  <c r="Y124" i="6"/>
  <c r="R124" i="6"/>
  <c r="K124" i="6"/>
  <c r="DR123" i="6"/>
  <c r="DL123" i="6"/>
  <c r="DE123" i="6"/>
  <c r="CQ123" i="6"/>
  <c r="CJ123" i="6"/>
  <c r="CC123" i="6"/>
  <c r="BV123" i="6"/>
  <c r="BO123" i="6"/>
  <c r="BH123" i="6"/>
  <c r="BA123" i="6"/>
  <c r="AT123" i="6"/>
  <c r="AM123" i="6"/>
  <c r="Y123" i="6"/>
  <c r="R123" i="6"/>
  <c r="K123" i="6"/>
  <c r="DR122" i="6"/>
  <c r="DL122" i="6"/>
  <c r="DE122" i="6"/>
  <c r="CJ122" i="6"/>
  <c r="CC122" i="6"/>
  <c r="BV122" i="6"/>
  <c r="BO122" i="6"/>
  <c r="BH122" i="6"/>
  <c r="BA122" i="6"/>
  <c r="AT122" i="6"/>
  <c r="AM122" i="6"/>
  <c r="Y122" i="6"/>
  <c r="R122" i="6"/>
  <c r="K122" i="6"/>
  <c r="DR121" i="6"/>
  <c r="DL121" i="6"/>
  <c r="DE121" i="6"/>
  <c r="CQ121" i="6"/>
  <c r="CJ121" i="6"/>
  <c r="CC121" i="6"/>
  <c r="BV121" i="6"/>
  <c r="BO121" i="6"/>
  <c r="BH121" i="6"/>
  <c r="BA121" i="6"/>
  <c r="AT121" i="6"/>
  <c r="AM121" i="6"/>
  <c r="Y121" i="6"/>
  <c r="R121" i="6"/>
  <c r="K121" i="6"/>
  <c r="DR120" i="6"/>
  <c r="DL120" i="6"/>
  <c r="DE120" i="6"/>
  <c r="CQ120" i="6"/>
  <c r="CJ120" i="6"/>
  <c r="CC120" i="6"/>
  <c r="BV120" i="6"/>
  <c r="BO120" i="6"/>
  <c r="BH120" i="6"/>
  <c r="BA120" i="6"/>
  <c r="AT120" i="6"/>
  <c r="AM120" i="6"/>
  <c r="Y120" i="6"/>
  <c r="R120" i="6"/>
  <c r="K120" i="6"/>
  <c r="DR119" i="6"/>
  <c r="DL119" i="6"/>
  <c r="DE119" i="6"/>
  <c r="CQ119" i="6"/>
  <c r="CJ119" i="6"/>
  <c r="CC119" i="6"/>
  <c r="BV119" i="6"/>
  <c r="BO119" i="6"/>
  <c r="BH119" i="6"/>
  <c r="BA119" i="6"/>
  <c r="AT119" i="6"/>
  <c r="AM119" i="6"/>
  <c r="Y119" i="6"/>
  <c r="R119" i="6"/>
  <c r="K119" i="6"/>
  <c r="DR118" i="6"/>
  <c r="DL118" i="6"/>
  <c r="DE118" i="6"/>
  <c r="CQ118" i="6"/>
  <c r="CJ118" i="6"/>
  <c r="CC118" i="6"/>
  <c r="BV118" i="6"/>
  <c r="BO118" i="6"/>
  <c r="BH118" i="6"/>
  <c r="BA118" i="6"/>
  <c r="AT118" i="6"/>
  <c r="AM118" i="6"/>
  <c r="Y118" i="6"/>
  <c r="R118" i="6"/>
  <c r="K118" i="6"/>
  <c r="DR117" i="6"/>
  <c r="DL117" i="6"/>
  <c r="DE117" i="6"/>
  <c r="CQ117" i="6"/>
  <c r="CJ117" i="6"/>
  <c r="CC117" i="6"/>
  <c r="BV117" i="6"/>
  <c r="BO117" i="6"/>
  <c r="BH117" i="6"/>
  <c r="BA117" i="6"/>
  <c r="AT117" i="6"/>
  <c r="AM117" i="6"/>
  <c r="Y117" i="6"/>
  <c r="R117" i="6"/>
  <c r="K117" i="6"/>
  <c r="DR116" i="6"/>
  <c r="DL116" i="6"/>
  <c r="DE116" i="6"/>
  <c r="CQ116" i="6"/>
  <c r="CJ116" i="6"/>
  <c r="CC116" i="6"/>
  <c r="BV116" i="6"/>
  <c r="BO116" i="6"/>
  <c r="BH116" i="6"/>
  <c r="BA116" i="6"/>
  <c r="AT116" i="6"/>
  <c r="AM116" i="6"/>
  <c r="Y116" i="6"/>
  <c r="R116" i="6"/>
  <c r="K116" i="6"/>
  <c r="DR115" i="6"/>
  <c r="DL115" i="6"/>
  <c r="DE115" i="6"/>
  <c r="CQ115" i="6"/>
  <c r="CJ115" i="6"/>
  <c r="CC115" i="6"/>
  <c r="BV115" i="6"/>
  <c r="BO115" i="6"/>
  <c r="BH115" i="6"/>
  <c r="BA115" i="6"/>
  <c r="AT115" i="6"/>
  <c r="AM115" i="6"/>
  <c r="Y115" i="6"/>
  <c r="R115" i="6"/>
  <c r="K115" i="6"/>
  <c r="DR114" i="6"/>
  <c r="DL114" i="6"/>
  <c r="DE114" i="6"/>
  <c r="CJ114" i="6"/>
  <c r="CC114" i="6"/>
  <c r="BV114" i="6"/>
  <c r="BO114" i="6"/>
  <c r="BH114" i="6"/>
  <c r="BA114" i="6"/>
  <c r="AT114" i="6"/>
  <c r="AM114" i="6"/>
  <c r="Y114" i="6"/>
  <c r="R114" i="6"/>
  <c r="K114" i="6"/>
  <c r="DR113" i="6"/>
  <c r="DL113" i="6"/>
  <c r="DE113" i="6"/>
  <c r="CJ113" i="6"/>
  <c r="CC113" i="6"/>
  <c r="BV113" i="6"/>
  <c r="BO113" i="6"/>
  <c r="BH113" i="6"/>
  <c r="BA113" i="6"/>
  <c r="AT113" i="6"/>
  <c r="AM113" i="6"/>
  <c r="Y113" i="6"/>
  <c r="R113" i="6"/>
  <c r="K113" i="6"/>
  <c r="DR112" i="6"/>
  <c r="DL112" i="6"/>
  <c r="DE112" i="6"/>
  <c r="CJ112" i="6"/>
  <c r="CC112" i="6"/>
  <c r="BV112" i="6"/>
  <c r="BO112" i="6"/>
  <c r="BH112" i="6"/>
  <c r="BA112" i="6"/>
  <c r="AT112" i="6"/>
  <c r="AM112" i="6"/>
  <c r="Y112" i="6"/>
  <c r="R112" i="6"/>
  <c r="K112" i="6"/>
  <c r="DR111" i="6"/>
  <c r="DL111" i="6"/>
  <c r="DE111" i="6"/>
  <c r="CQ111" i="6"/>
  <c r="CJ111" i="6"/>
  <c r="CC111" i="6"/>
  <c r="BV111" i="6"/>
  <c r="BO111" i="6"/>
  <c r="BH111" i="6"/>
  <c r="BA111" i="6"/>
  <c r="AT111" i="6"/>
  <c r="AM111" i="6"/>
  <c r="Y111" i="6"/>
  <c r="R111" i="6"/>
  <c r="K111" i="6"/>
  <c r="DR110" i="6"/>
  <c r="DL110" i="6"/>
  <c r="DE110" i="6"/>
  <c r="CQ110" i="6"/>
  <c r="CJ110" i="6"/>
  <c r="CC110" i="6"/>
  <c r="BV110" i="6"/>
  <c r="BO110" i="6"/>
  <c r="BH110" i="6"/>
  <c r="BA110" i="6"/>
  <c r="AT110" i="6"/>
  <c r="AM110" i="6"/>
  <c r="Y110" i="6"/>
  <c r="R110" i="6"/>
  <c r="K110" i="6"/>
  <c r="DR109" i="6"/>
  <c r="DL109" i="6"/>
  <c r="DE109" i="6"/>
  <c r="CQ109" i="6"/>
  <c r="CJ109" i="6"/>
  <c r="CC109" i="6"/>
  <c r="BV109" i="6"/>
  <c r="BO109" i="6"/>
  <c r="BH109" i="6"/>
  <c r="BA109" i="6"/>
  <c r="AT109" i="6"/>
  <c r="AM109" i="6"/>
  <c r="Y109" i="6"/>
  <c r="R109" i="6"/>
  <c r="K109" i="6"/>
  <c r="DR108" i="6"/>
  <c r="DL108" i="6"/>
  <c r="DE108" i="6"/>
  <c r="CQ108" i="6"/>
  <c r="CJ108" i="6"/>
  <c r="CC108" i="6"/>
  <c r="BV108" i="6"/>
  <c r="BO108" i="6"/>
  <c r="BH108" i="6"/>
  <c r="BA108" i="6"/>
  <c r="AT108" i="6"/>
  <c r="AM108" i="6"/>
  <c r="Y108" i="6"/>
  <c r="R108" i="6"/>
  <c r="K108" i="6"/>
  <c r="DR107" i="6"/>
  <c r="DL107" i="6"/>
  <c r="DE107" i="6"/>
  <c r="CL107" i="6"/>
  <c r="CJ107" i="6"/>
  <c r="CE107" i="6"/>
  <c r="CC107" i="6"/>
  <c r="BV107" i="6"/>
  <c r="BO107" i="6"/>
  <c r="BH107" i="6"/>
  <c r="BA107" i="6"/>
  <c r="AT107" i="6"/>
  <c r="AM107" i="6"/>
  <c r="Y107" i="6"/>
  <c r="R107" i="6"/>
  <c r="K107" i="6"/>
  <c r="DR106" i="6"/>
  <c r="DL106" i="6"/>
  <c r="DE106" i="6"/>
  <c r="CQ106" i="6"/>
  <c r="CJ106" i="6"/>
  <c r="CC106" i="6"/>
  <c r="BV106" i="6"/>
  <c r="BO106" i="6"/>
  <c r="BH106" i="6"/>
  <c r="BA106" i="6"/>
  <c r="AT106" i="6"/>
  <c r="AM106" i="6"/>
  <c r="Y106" i="6"/>
  <c r="R106" i="6"/>
  <c r="K106" i="6"/>
  <c r="DR105" i="6"/>
  <c r="DL105" i="6"/>
  <c r="DE105" i="6"/>
  <c r="CJ105" i="6"/>
  <c r="CC105" i="6"/>
  <c r="BV105" i="6"/>
  <c r="BO105" i="6"/>
  <c r="BH105" i="6"/>
  <c r="BA105" i="6"/>
  <c r="AT105" i="6"/>
  <c r="AM105" i="6"/>
  <c r="Y105" i="6"/>
  <c r="R105" i="6"/>
  <c r="K105" i="6"/>
  <c r="DR104" i="6"/>
  <c r="DL104" i="6"/>
  <c r="DE104" i="6"/>
  <c r="CJ104" i="6"/>
  <c r="CC104" i="6"/>
  <c r="BV104" i="6"/>
  <c r="BO104" i="6"/>
  <c r="BH104" i="6"/>
  <c r="BA104" i="6"/>
  <c r="AT104" i="6"/>
  <c r="AM104" i="6"/>
  <c r="Y104" i="6"/>
  <c r="R104" i="6"/>
  <c r="K104" i="6"/>
  <c r="DR103" i="6"/>
  <c r="DL103" i="6"/>
  <c r="DE103" i="6"/>
  <c r="CJ103" i="6"/>
  <c r="CC103" i="6"/>
  <c r="BV103" i="6"/>
  <c r="BO103" i="6"/>
  <c r="BH103" i="6"/>
  <c r="BA103" i="6"/>
  <c r="AT103" i="6"/>
  <c r="AM103" i="6"/>
  <c r="Y103" i="6"/>
  <c r="R103" i="6"/>
  <c r="K103" i="6"/>
  <c r="DR102" i="6"/>
  <c r="DL102" i="6"/>
  <c r="DE102" i="6"/>
  <c r="CQ102" i="6"/>
  <c r="CJ102" i="6"/>
  <c r="CC102" i="6"/>
  <c r="BV102" i="6"/>
  <c r="BO102" i="6"/>
  <c r="BH102" i="6"/>
  <c r="BA102" i="6"/>
  <c r="AT102" i="6"/>
  <c r="Y102" i="6"/>
  <c r="R102" i="6"/>
  <c r="K102" i="6"/>
  <c r="DR101" i="6"/>
  <c r="DL101" i="6"/>
  <c r="DE101" i="6"/>
  <c r="CQ101" i="6"/>
  <c r="CJ101" i="6"/>
  <c r="CC101" i="6"/>
  <c r="BV101" i="6"/>
  <c r="BO101" i="6"/>
  <c r="BH101" i="6"/>
  <c r="BA101" i="6"/>
  <c r="AT101" i="6"/>
  <c r="Y101" i="6"/>
  <c r="R101" i="6"/>
  <c r="K101" i="6"/>
  <c r="DR100" i="6"/>
  <c r="DL100" i="6"/>
  <c r="DE100" i="6"/>
  <c r="CQ100" i="6"/>
  <c r="CJ100" i="6"/>
  <c r="CC100" i="6"/>
  <c r="BV100" i="6"/>
  <c r="BO100" i="6"/>
  <c r="BH100" i="6"/>
  <c r="BA100" i="6"/>
  <c r="AT100" i="6"/>
  <c r="Y100" i="6"/>
  <c r="R100" i="6"/>
  <c r="K100" i="6"/>
  <c r="DR99" i="6"/>
  <c r="DL99" i="6"/>
  <c r="DE99" i="6"/>
  <c r="CQ99" i="6"/>
  <c r="CJ99" i="6"/>
  <c r="CC99" i="6"/>
  <c r="BV99" i="6"/>
  <c r="BO99" i="6"/>
  <c r="BH99" i="6"/>
  <c r="BA99" i="6"/>
  <c r="AT99" i="6"/>
  <c r="AM99" i="6"/>
  <c r="Y99" i="6"/>
  <c r="R99" i="6"/>
  <c r="K99" i="6"/>
  <c r="DR98" i="6"/>
  <c r="DL98" i="6"/>
  <c r="DE98" i="6"/>
  <c r="CQ98" i="6"/>
  <c r="CJ98" i="6"/>
  <c r="CC98" i="6"/>
  <c r="BV98" i="6"/>
  <c r="BO98" i="6"/>
  <c r="BH98" i="6"/>
  <c r="BA98" i="6"/>
  <c r="AT98" i="6"/>
  <c r="AM98" i="6"/>
  <c r="Y98" i="6"/>
  <c r="R98" i="6"/>
  <c r="K98" i="6"/>
  <c r="DR97" i="6"/>
  <c r="DL97" i="6"/>
  <c r="DE97" i="6"/>
  <c r="CJ97" i="6"/>
  <c r="CC97" i="6"/>
  <c r="BV97" i="6"/>
  <c r="BO97" i="6"/>
  <c r="BH97" i="6"/>
  <c r="BA97" i="6"/>
  <c r="AT97" i="6"/>
  <c r="AM97" i="6"/>
  <c r="Y97" i="6"/>
  <c r="R97" i="6"/>
  <c r="K97" i="6"/>
  <c r="DR96" i="6"/>
  <c r="DL96" i="6"/>
  <c r="DE96" i="6"/>
  <c r="CQ96" i="6"/>
  <c r="CJ96" i="6"/>
  <c r="CC96" i="6"/>
  <c r="BV96" i="6"/>
  <c r="BO96" i="6"/>
  <c r="BH96" i="6"/>
  <c r="BA96" i="6"/>
  <c r="AT96" i="6"/>
  <c r="AM96" i="6"/>
  <c r="Y96" i="6"/>
  <c r="R96" i="6"/>
  <c r="K96" i="6"/>
  <c r="DR95" i="6"/>
  <c r="DL95" i="6"/>
  <c r="DE95" i="6"/>
  <c r="CQ95" i="6"/>
  <c r="CJ95" i="6"/>
  <c r="CC95" i="6"/>
  <c r="BV95" i="6"/>
  <c r="BO95" i="6"/>
  <c r="BH95" i="6"/>
  <c r="BA95" i="6"/>
  <c r="AT95" i="6"/>
  <c r="AM95" i="6"/>
  <c r="Y95" i="6"/>
  <c r="R95" i="6"/>
  <c r="K95" i="6"/>
  <c r="DR94" i="6"/>
  <c r="DL94" i="6"/>
  <c r="DE94" i="6"/>
  <c r="CQ94" i="6"/>
  <c r="CJ94" i="6"/>
  <c r="CC94" i="6"/>
  <c r="BV94" i="6"/>
  <c r="BO94" i="6"/>
  <c r="BH94" i="6"/>
  <c r="BA94" i="6"/>
  <c r="AT94" i="6"/>
  <c r="AM94" i="6"/>
  <c r="Y94" i="6"/>
  <c r="R94" i="6"/>
  <c r="K94" i="6"/>
  <c r="DR93" i="6"/>
  <c r="DL93" i="6"/>
  <c r="DE93" i="6"/>
  <c r="CQ93" i="6"/>
  <c r="CJ93" i="6"/>
  <c r="CC93" i="6"/>
  <c r="BV93" i="6"/>
  <c r="BO93" i="6"/>
  <c r="BH93" i="6"/>
  <c r="BA93" i="6"/>
  <c r="AT93" i="6"/>
  <c r="AM93" i="6"/>
  <c r="Y93" i="6"/>
  <c r="R93" i="6"/>
  <c r="K93" i="6"/>
  <c r="DR92" i="6"/>
  <c r="DL92" i="6"/>
  <c r="DE92" i="6"/>
  <c r="CQ92" i="6"/>
  <c r="CJ92" i="6"/>
  <c r="CC92" i="6"/>
  <c r="BV92" i="6"/>
  <c r="BO92" i="6"/>
  <c r="BH92" i="6"/>
  <c r="BA92" i="6"/>
  <c r="AT92" i="6"/>
  <c r="AM92" i="6"/>
  <c r="Y92" i="6"/>
  <c r="R92" i="6"/>
  <c r="K92" i="6"/>
  <c r="DR91" i="6"/>
  <c r="DL91" i="6"/>
  <c r="DE91" i="6"/>
  <c r="CJ91" i="6"/>
  <c r="CC91" i="6"/>
  <c r="BV91" i="6"/>
  <c r="BO91" i="6"/>
  <c r="BH91" i="6"/>
  <c r="BA91" i="6"/>
  <c r="AT91" i="6"/>
  <c r="AM91" i="6"/>
  <c r="Y91" i="6"/>
  <c r="R91" i="6"/>
  <c r="K91" i="6"/>
  <c r="DR90" i="6"/>
  <c r="DL90" i="6"/>
  <c r="DE90" i="6"/>
  <c r="CQ90" i="6"/>
  <c r="CJ90" i="6"/>
  <c r="CC90" i="6"/>
  <c r="BV90" i="6"/>
  <c r="BO90" i="6"/>
  <c r="BH90" i="6"/>
  <c r="BA90" i="6"/>
  <c r="AT90" i="6"/>
  <c r="AM90" i="6"/>
  <c r="Y90" i="6"/>
  <c r="R90" i="6"/>
  <c r="K90" i="6"/>
  <c r="DR89" i="6"/>
  <c r="DL89" i="6"/>
  <c r="DE89" i="6"/>
  <c r="CQ89" i="6"/>
  <c r="CJ89" i="6"/>
  <c r="CC89" i="6"/>
  <c r="BV89" i="6"/>
  <c r="BO89" i="6"/>
  <c r="BH89" i="6"/>
  <c r="BA89" i="6"/>
  <c r="AT89" i="6"/>
  <c r="AM89" i="6"/>
  <c r="Y89" i="6"/>
  <c r="R89" i="6"/>
  <c r="K89" i="6"/>
  <c r="DR88" i="6"/>
  <c r="DL88" i="6"/>
  <c r="DE88" i="6"/>
  <c r="CQ88" i="6"/>
  <c r="CJ88" i="6"/>
  <c r="CC88" i="6"/>
  <c r="BV88" i="6"/>
  <c r="BO88" i="6"/>
  <c r="BH88" i="6"/>
  <c r="BA88" i="6"/>
  <c r="AT88" i="6"/>
  <c r="AM88" i="6"/>
  <c r="Y88" i="6"/>
  <c r="R88" i="6"/>
  <c r="K88" i="6"/>
  <c r="DR87" i="6"/>
  <c r="DL87" i="6"/>
  <c r="DE87" i="6"/>
  <c r="CQ87" i="6"/>
  <c r="CJ87" i="6"/>
  <c r="CC87" i="6"/>
  <c r="BV87" i="6"/>
  <c r="BO87" i="6"/>
  <c r="BH87" i="6"/>
  <c r="BA87" i="6"/>
  <c r="AT87" i="6"/>
  <c r="AM87" i="6"/>
  <c r="Y87" i="6"/>
  <c r="R87" i="6"/>
  <c r="K87" i="6"/>
  <c r="DR86" i="6"/>
  <c r="DL86" i="6"/>
  <c r="DE86" i="6"/>
  <c r="CQ86" i="6"/>
  <c r="CJ86" i="6"/>
  <c r="CC86" i="6"/>
  <c r="BV86" i="6"/>
  <c r="BO86" i="6"/>
  <c r="BH86" i="6"/>
  <c r="BA86" i="6"/>
  <c r="AT86" i="6"/>
  <c r="AM86" i="6"/>
  <c r="Y86" i="6"/>
  <c r="R86" i="6"/>
  <c r="K86" i="6"/>
  <c r="DR85" i="6"/>
  <c r="DL85" i="6"/>
  <c r="DE85" i="6"/>
  <c r="CQ85" i="6"/>
  <c r="CJ85" i="6"/>
  <c r="CC85" i="6"/>
  <c r="BV85" i="6"/>
  <c r="BO85" i="6"/>
  <c r="BH85" i="6"/>
  <c r="BA85" i="6"/>
  <c r="AT85" i="6"/>
  <c r="AM85" i="6"/>
  <c r="Y85" i="6"/>
  <c r="R85" i="6"/>
  <c r="K85" i="6"/>
  <c r="DR84" i="6"/>
  <c r="DL84" i="6"/>
  <c r="DE84" i="6"/>
  <c r="CQ84" i="6"/>
  <c r="CJ84" i="6"/>
  <c r="CC84" i="6"/>
  <c r="BV84" i="6"/>
  <c r="BO84" i="6"/>
  <c r="BH84" i="6"/>
  <c r="BA84" i="6"/>
  <c r="AT84" i="6"/>
  <c r="Y84" i="6"/>
  <c r="R84" i="6"/>
  <c r="K84" i="6"/>
  <c r="DR83" i="6"/>
  <c r="DL83" i="6"/>
  <c r="DE83" i="6"/>
  <c r="CQ83" i="6"/>
  <c r="CJ83" i="6"/>
  <c r="CC83" i="6"/>
  <c r="BV83" i="6"/>
  <c r="BO83" i="6"/>
  <c r="BH83" i="6"/>
  <c r="BA83" i="6"/>
  <c r="AT83" i="6"/>
  <c r="AM83" i="6"/>
  <c r="Y83" i="6"/>
  <c r="R83" i="6"/>
  <c r="K83" i="6"/>
  <c r="DR82" i="6"/>
  <c r="DL82" i="6"/>
  <c r="DE82" i="6"/>
  <c r="CJ82" i="6"/>
  <c r="CC82" i="6"/>
  <c r="BV82" i="6"/>
  <c r="BO82" i="6"/>
  <c r="BH82" i="6"/>
  <c r="BA82" i="6"/>
  <c r="AT82" i="6"/>
  <c r="AM82" i="6"/>
  <c r="Y82" i="6"/>
  <c r="R82" i="6"/>
  <c r="K82" i="6"/>
  <c r="DR81" i="6"/>
  <c r="DL81" i="6"/>
  <c r="DE81" i="6"/>
  <c r="CJ81" i="6"/>
  <c r="CC81" i="6"/>
  <c r="BV81" i="6"/>
  <c r="BO81" i="6"/>
  <c r="BH81" i="6"/>
  <c r="BA81" i="6"/>
  <c r="AT81" i="6"/>
  <c r="AM81" i="6"/>
  <c r="Y81" i="6"/>
  <c r="R81" i="6"/>
  <c r="K81" i="6"/>
  <c r="DR80" i="6"/>
  <c r="DL80" i="6"/>
  <c r="DE80" i="6"/>
  <c r="CQ80" i="6"/>
  <c r="CJ80" i="6"/>
  <c r="CC80" i="6"/>
  <c r="BV80" i="6"/>
  <c r="BO80" i="6"/>
  <c r="BH80" i="6"/>
  <c r="BA80" i="6"/>
  <c r="AT80" i="6"/>
  <c r="Y80" i="6"/>
  <c r="R80" i="6"/>
  <c r="K80" i="6"/>
  <c r="DR79" i="6"/>
  <c r="DL79" i="6"/>
  <c r="DE79" i="6"/>
  <c r="CQ79" i="6"/>
  <c r="CJ79" i="6"/>
  <c r="CC79" i="6"/>
  <c r="BV79" i="6"/>
  <c r="BO79" i="6"/>
  <c r="BH79" i="6"/>
  <c r="BA79" i="6"/>
  <c r="AT79" i="6"/>
  <c r="Y79" i="6"/>
  <c r="R79" i="6"/>
  <c r="K79" i="6"/>
  <c r="DR78" i="6"/>
  <c r="DL78" i="6"/>
  <c r="DE78" i="6"/>
  <c r="CJ78" i="6"/>
  <c r="CC78" i="6"/>
  <c r="BV78" i="6"/>
  <c r="BO78" i="6"/>
  <c r="BH78" i="6"/>
  <c r="BA78" i="6"/>
  <c r="AT78" i="6"/>
  <c r="AM78" i="6"/>
  <c r="Y78" i="6"/>
  <c r="R78" i="6"/>
  <c r="K78" i="6"/>
  <c r="DR77" i="6"/>
  <c r="DL77" i="6"/>
  <c r="DE77" i="6"/>
  <c r="CJ77" i="6"/>
  <c r="CC77" i="6"/>
  <c r="BV77" i="6"/>
  <c r="BO77" i="6"/>
  <c r="BH77" i="6"/>
  <c r="BA77" i="6"/>
  <c r="AT77" i="6"/>
  <c r="AM77" i="6"/>
  <c r="Y77" i="6"/>
  <c r="R77" i="6"/>
  <c r="K77" i="6"/>
  <c r="DR76" i="6"/>
  <c r="DL76" i="6"/>
  <c r="DE76" i="6"/>
  <c r="CQ76" i="6"/>
  <c r="CJ76" i="6"/>
  <c r="CC76" i="6"/>
  <c r="BV76" i="6"/>
  <c r="BO76" i="6"/>
  <c r="BH76" i="6"/>
  <c r="BA76" i="6"/>
  <c r="AT76" i="6"/>
  <c r="Y76" i="6"/>
  <c r="R76" i="6"/>
  <c r="K76" i="6"/>
  <c r="DR75" i="6"/>
  <c r="DL75" i="6"/>
  <c r="DE75" i="6"/>
  <c r="CQ75" i="6"/>
  <c r="CJ75" i="6"/>
  <c r="CC75" i="6"/>
  <c r="BV75" i="6"/>
  <c r="BO75" i="6"/>
  <c r="BH75" i="6"/>
  <c r="BA75" i="6"/>
  <c r="AT75" i="6"/>
  <c r="Y75" i="6"/>
  <c r="R75" i="6"/>
  <c r="K75" i="6"/>
  <c r="DR74" i="6"/>
  <c r="DL74" i="6"/>
  <c r="DE74" i="6"/>
  <c r="CQ74" i="6"/>
  <c r="CJ74" i="6"/>
  <c r="CC74" i="6"/>
  <c r="BV74" i="6"/>
  <c r="BO74" i="6"/>
  <c r="BH74" i="6"/>
  <c r="BA74" i="6"/>
  <c r="AT74" i="6"/>
  <c r="Y74" i="6"/>
  <c r="R74" i="6"/>
  <c r="K74" i="6"/>
  <c r="DR73" i="6"/>
  <c r="DL73" i="6"/>
  <c r="DE73" i="6"/>
  <c r="CQ73" i="6"/>
  <c r="CJ73" i="6"/>
  <c r="CC73" i="6"/>
  <c r="BV73" i="6"/>
  <c r="BO73" i="6"/>
  <c r="BH73" i="6"/>
  <c r="BA73" i="6"/>
  <c r="AT73" i="6"/>
  <c r="Y73" i="6"/>
  <c r="R73" i="6"/>
  <c r="K73" i="6"/>
  <c r="DR72" i="6"/>
  <c r="DL72" i="6"/>
  <c r="DE72" i="6"/>
  <c r="CQ72" i="6"/>
  <c r="CJ72" i="6"/>
  <c r="CC72" i="6"/>
  <c r="BV72" i="6"/>
  <c r="BO72" i="6"/>
  <c r="BH72" i="6"/>
  <c r="BA72" i="6"/>
  <c r="AM72" i="6"/>
  <c r="Y72" i="6"/>
  <c r="R72" i="6"/>
  <c r="K72" i="6"/>
  <c r="DR71" i="6"/>
  <c r="DL71" i="6"/>
  <c r="DE71" i="6"/>
  <c r="CQ71" i="6"/>
  <c r="CJ71" i="6"/>
  <c r="CC71" i="6"/>
  <c r="BV71" i="6"/>
  <c r="BO71" i="6"/>
  <c r="BH71" i="6"/>
  <c r="BA71" i="6"/>
  <c r="AM71" i="6"/>
  <c r="Y71" i="6"/>
  <c r="R71" i="6"/>
  <c r="K71" i="6"/>
  <c r="DR70" i="6"/>
  <c r="DL70" i="6"/>
  <c r="DE70" i="6"/>
  <c r="CL70" i="6"/>
  <c r="CJ70" i="6"/>
  <c r="CE70" i="6"/>
  <c r="CC70" i="6"/>
  <c r="BX70" i="6"/>
  <c r="BV70" i="6"/>
  <c r="BQ70" i="6"/>
  <c r="BO70" i="6"/>
  <c r="BJ70" i="6"/>
  <c r="BH70" i="6"/>
  <c r="BA70" i="6"/>
  <c r="AT70" i="6"/>
  <c r="AO70" i="6"/>
  <c r="AM70" i="6"/>
  <c r="Y70" i="6"/>
  <c r="R70" i="6"/>
  <c r="K70" i="6"/>
  <c r="DR69" i="6"/>
  <c r="DL69" i="6"/>
  <c r="DE69" i="6"/>
  <c r="CL69" i="6"/>
  <c r="CJ69" i="6"/>
  <c r="CE69" i="6"/>
  <c r="CC69" i="6"/>
  <c r="BX69" i="6"/>
  <c r="BV69" i="6"/>
  <c r="BQ69" i="6"/>
  <c r="BO69" i="6"/>
  <c r="BJ69" i="6"/>
  <c r="BH69" i="6"/>
  <c r="BC69" i="6"/>
  <c r="BA69" i="6"/>
  <c r="AT69" i="6"/>
  <c r="AM69" i="6"/>
  <c r="Y69" i="6"/>
  <c r="R69" i="6"/>
  <c r="K69" i="6"/>
  <c r="DR68" i="6"/>
  <c r="DL68" i="6"/>
  <c r="DE68" i="6"/>
  <c r="CJ68" i="6"/>
  <c r="CC68" i="6"/>
  <c r="BV68" i="6"/>
  <c r="BO68" i="6"/>
  <c r="BH68" i="6"/>
  <c r="BA68" i="6"/>
  <c r="AT68" i="6"/>
  <c r="AM68" i="6"/>
  <c r="Y68" i="6"/>
  <c r="R68" i="6"/>
  <c r="K68" i="6"/>
  <c r="DR67" i="6"/>
  <c r="DL67" i="6"/>
  <c r="DE67" i="6"/>
  <c r="CJ67" i="6"/>
  <c r="CC67" i="6"/>
  <c r="BV67" i="6"/>
  <c r="BO67" i="6"/>
  <c r="BH67" i="6"/>
  <c r="BA67" i="6"/>
  <c r="AT67" i="6"/>
  <c r="AM67" i="6"/>
  <c r="Y67" i="6"/>
  <c r="R67" i="6"/>
  <c r="K67" i="6"/>
  <c r="DR66" i="6"/>
  <c r="DL66" i="6"/>
  <c r="DE66" i="6"/>
  <c r="CQ66" i="6"/>
  <c r="CJ66" i="6"/>
  <c r="CC66" i="6"/>
  <c r="BV66" i="6"/>
  <c r="BO66" i="6"/>
  <c r="BH66" i="6"/>
  <c r="BA66" i="6"/>
  <c r="AT66" i="6"/>
  <c r="AM66" i="6"/>
  <c r="Y66" i="6"/>
  <c r="R66" i="6"/>
  <c r="K66" i="6"/>
  <c r="DR65" i="6"/>
  <c r="DL65" i="6"/>
  <c r="DE65" i="6"/>
  <c r="CQ65" i="6"/>
  <c r="CJ65" i="6"/>
  <c r="CC65" i="6"/>
  <c r="BV65" i="6"/>
  <c r="BO65" i="6"/>
  <c r="BH65" i="6"/>
  <c r="BA65" i="6"/>
  <c r="AT65" i="6"/>
  <c r="AM65" i="6"/>
  <c r="Y65" i="6"/>
  <c r="R65" i="6"/>
  <c r="K65" i="6"/>
  <c r="DR64" i="6"/>
  <c r="DL64" i="6"/>
  <c r="DE64" i="6"/>
  <c r="CJ64" i="6"/>
  <c r="CC64" i="6"/>
  <c r="BV64" i="6"/>
  <c r="BO64" i="6"/>
  <c r="BH64" i="6"/>
  <c r="BA64" i="6"/>
  <c r="AT64" i="6"/>
  <c r="AM64" i="6"/>
  <c r="Y64" i="6"/>
  <c r="R64" i="6"/>
  <c r="K64" i="6"/>
  <c r="DR63" i="6"/>
  <c r="DL63" i="6"/>
  <c r="DE63" i="6"/>
  <c r="CJ63" i="6"/>
  <c r="CC63" i="6"/>
  <c r="BV63" i="6"/>
  <c r="BO63" i="6"/>
  <c r="BH63" i="6"/>
  <c r="BA63" i="6"/>
  <c r="AT63" i="6"/>
  <c r="AM63" i="6"/>
  <c r="Y63" i="6"/>
  <c r="R63" i="6"/>
  <c r="K63" i="6"/>
  <c r="DR62" i="6"/>
  <c r="DL62" i="6"/>
  <c r="DE62" i="6"/>
  <c r="CQ62" i="6"/>
  <c r="CJ62" i="6"/>
  <c r="CC62" i="6"/>
  <c r="BV62" i="6"/>
  <c r="BO62" i="6"/>
  <c r="BH62" i="6"/>
  <c r="BA62" i="6"/>
  <c r="AT62" i="6"/>
  <c r="AM62" i="6"/>
  <c r="Y62" i="6"/>
  <c r="R62" i="6"/>
  <c r="K62" i="6"/>
  <c r="DR61" i="6"/>
  <c r="DL61" i="6"/>
  <c r="DE61" i="6"/>
  <c r="CQ61" i="6"/>
  <c r="CJ61" i="6"/>
  <c r="CC61" i="6"/>
  <c r="BV61" i="6"/>
  <c r="BO61" i="6"/>
  <c r="BH61" i="6"/>
  <c r="BA61" i="6"/>
  <c r="AT61" i="6"/>
  <c r="AM61" i="6"/>
  <c r="Y61" i="6"/>
  <c r="R61" i="6"/>
  <c r="K61" i="6"/>
  <c r="DR60" i="6"/>
  <c r="DL60" i="6"/>
  <c r="DE60" i="6"/>
  <c r="CQ60" i="6"/>
  <c r="CJ60" i="6"/>
  <c r="CC60" i="6"/>
  <c r="BV60" i="6"/>
  <c r="BO60" i="6"/>
  <c r="BH60" i="6"/>
  <c r="BA60" i="6"/>
  <c r="AT60" i="6"/>
  <c r="AM60" i="6"/>
  <c r="Y60" i="6"/>
  <c r="R60" i="6"/>
  <c r="K60" i="6"/>
  <c r="DR59" i="6"/>
  <c r="DL59" i="6"/>
  <c r="DE59" i="6"/>
  <c r="CQ59" i="6"/>
  <c r="CJ59" i="6"/>
  <c r="CC59" i="6"/>
  <c r="BV59" i="6"/>
  <c r="BO59" i="6"/>
  <c r="BH59" i="6"/>
  <c r="BA59" i="6"/>
  <c r="AT59" i="6"/>
  <c r="AM59" i="6"/>
  <c r="Y59" i="6"/>
  <c r="R59" i="6"/>
  <c r="K59" i="6"/>
  <c r="DR58" i="6"/>
  <c r="DL58" i="6"/>
  <c r="DE58" i="6"/>
  <c r="CQ58" i="6"/>
  <c r="CJ58" i="6"/>
  <c r="CE58" i="6"/>
  <c r="CC58" i="6"/>
  <c r="BV58" i="6"/>
  <c r="BO58" i="6"/>
  <c r="BH58" i="6"/>
  <c r="BA58" i="6"/>
  <c r="AT58" i="6"/>
  <c r="AM58" i="6"/>
  <c r="Y58" i="6"/>
  <c r="R58" i="6"/>
  <c r="K58" i="6"/>
  <c r="DR57" i="6"/>
  <c r="DL57" i="6"/>
  <c r="DE57" i="6"/>
  <c r="CQ57" i="6"/>
  <c r="CJ57" i="6"/>
  <c r="CE57" i="6"/>
  <c r="CC57" i="6"/>
  <c r="BV57" i="6"/>
  <c r="BQ57" i="6"/>
  <c r="BO57" i="6"/>
  <c r="BJ57" i="6"/>
  <c r="BH57" i="6"/>
  <c r="BC57" i="6"/>
  <c r="BA57" i="6"/>
  <c r="AT57" i="6"/>
  <c r="AM57" i="6"/>
  <c r="AA57" i="6"/>
  <c r="Y57" i="6"/>
  <c r="R57" i="6"/>
  <c r="K57" i="6"/>
  <c r="DR56" i="6"/>
  <c r="DL56" i="6"/>
  <c r="DE56" i="6"/>
  <c r="CQ56" i="6"/>
  <c r="CJ56" i="6"/>
  <c r="CC56" i="6"/>
  <c r="BV56" i="6"/>
  <c r="BO56" i="6"/>
  <c r="BH56" i="6"/>
  <c r="BA56" i="6"/>
  <c r="AT56" i="6"/>
  <c r="AM56" i="6"/>
  <c r="Y56" i="6"/>
  <c r="R56" i="6"/>
  <c r="K56" i="6"/>
  <c r="DR55" i="6"/>
  <c r="DL55" i="6"/>
  <c r="DE55" i="6"/>
  <c r="CQ55" i="6"/>
  <c r="CJ55" i="6"/>
  <c r="CC55" i="6"/>
  <c r="BV55" i="6"/>
  <c r="BO55" i="6"/>
  <c r="BH55" i="6"/>
  <c r="BA55" i="6"/>
  <c r="AT55" i="6"/>
  <c r="AM55" i="6"/>
  <c r="Y55" i="6"/>
  <c r="R55" i="6"/>
  <c r="K55" i="6"/>
  <c r="DR54" i="6"/>
  <c r="DL54" i="6"/>
  <c r="DE54" i="6"/>
  <c r="CQ54" i="6"/>
  <c r="CJ54" i="6"/>
  <c r="CC54" i="6"/>
  <c r="BV54" i="6"/>
  <c r="BO54" i="6"/>
  <c r="BH54" i="6"/>
  <c r="BA54" i="6"/>
  <c r="AT54" i="6"/>
  <c r="AM54" i="6"/>
  <c r="Y54" i="6"/>
  <c r="R54" i="6"/>
  <c r="K54" i="6"/>
  <c r="DR53" i="6"/>
  <c r="DL53" i="6"/>
  <c r="DE53" i="6"/>
  <c r="CQ53" i="6"/>
  <c r="CJ53" i="6"/>
  <c r="CC53" i="6"/>
  <c r="BV53" i="6"/>
  <c r="BO53" i="6"/>
  <c r="BH53" i="6"/>
  <c r="BA53" i="6"/>
  <c r="AT53" i="6"/>
  <c r="AM53" i="6"/>
  <c r="Y53" i="6"/>
  <c r="R53" i="6"/>
  <c r="K53" i="6"/>
  <c r="DR52" i="6"/>
  <c r="DL52" i="6"/>
  <c r="DE52" i="6"/>
  <c r="CQ52" i="6"/>
  <c r="CJ52" i="6"/>
  <c r="CC52" i="6"/>
  <c r="BV52" i="6"/>
  <c r="BO52" i="6"/>
  <c r="BH52" i="6"/>
  <c r="BA52" i="6"/>
  <c r="AT52" i="6"/>
  <c r="AM52" i="6"/>
  <c r="Y52" i="6"/>
  <c r="R52" i="6"/>
  <c r="K52" i="6"/>
  <c r="DR51" i="6"/>
  <c r="DL51" i="6"/>
  <c r="DE51" i="6"/>
  <c r="CQ51" i="6"/>
  <c r="CJ51" i="6"/>
  <c r="CC51" i="6"/>
  <c r="BV51" i="6"/>
  <c r="BO51" i="6"/>
  <c r="BH51" i="6"/>
  <c r="BA51" i="6"/>
  <c r="AT51" i="6"/>
  <c r="AM51" i="6"/>
  <c r="Y51" i="6"/>
  <c r="R51" i="6"/>
  <c r="K51" i="6"/>
  <c r="DR50" i="6"/>
  <c r="DL50" i="6"/>
  <c r="DE50" i="6"/>
  <c r="CQ50" i="6"/>
  <c r="CJ50" i="6"/>
  <c r="CC50" i="6"/>
  <c r="BV50" i="6"/>
  <c r="BO50" i="6"/>
  <c r="BH50" i="6"/>
  <c r="BA50" i="6"/>
  <c r="AT50" i="6"/>
  <c r="AM50" i="6"/>
  <c r="Y50" i="6"/>
  <c r="R50" i="6"/>
  <c r="K50" i="6"/>
  <c r="DR49" i="6"/>
  <c r="DL49" i="6"/>
  <c r="DE49" i="6"/>
  <c r="CQ49" i="6"/>
  <c r="CJ49" i="6"/>
  <c r="CC49" i="6"/>
  <c r="BV49" i="6"/>
  <c r="BO49" i="6"/>
  <c r="BH49" i="6"/>
  <c r="BA49" i="6"/>
  <c r="AT49" i="6"/>
  <c r="AM49" i="6"/>
  <c r="Y49" i="6"/>
  <c r="R49" i="6"/>
  <c r="K49" i="6"/>
  <c r="DR48" i="6"/>
  <c r="DL48" i="6"/>
  <c r="DE48" i="6"/>
  <c r="CQ48" i="6"/>
  <c r="CJ48" i="6"/>
  <c r="CC48" i="6"/>
  <c r="BV48" i="6"/>
  <c r="BO48" i="6"/>
  <c r="BH48" i="6"/>
  <c r="BA48" i="6"/>
  <c r="AT48" i="6"/>
  <c r="AM48" i="6"/>
  <c r="Y48" i="6"/>
  <c r="R48" i="6"/>
  <c r="K48" i="6"/>
  <c r="DR47" i="6"/>
  <c r="DL47" i="6"/>
  <c r="DE47" i="6"/>
  <c r="CQ47" i="6"/>
  <c r="CJ47" i="6"/>
  <c r="CC47" i="6"/>
  <c r="BV47" i="6"/>
  <c r="BO47" i="6"/>
  <c r="BH47" i="6"/>
  <c r="BA47" i="6"/>
  <c r="AT47" i="6"/>
  <c r="AM47" i="6"/>
  <c r="Y47" i="6"/>
  <c r="R47" i="6"/>
  <c r="K47" i="6"/>
  <c r="DR46" i="6"/>
  <c r="DL46" i="6"/>
  <c r="DE46" i="6"/>
  <c r="CL46" i="6"/>
  <c r="CJ46" i="6"/>
  <c r="CC46" i="6"/>
  <c r="BV46" i="6"/>
  <c r="BQ46" i="6"/>
  <c r="BO46" i="6"/>
  <c r="BJ46" i="6"/>
  <c r="BH46" i="6"/>
  <c r="BA46" i="6"/>
  <c r="AV46" i="6"/>
  <c r="AT46" i="6"/>
  <c r="AM46" i="6"/>
  <c r="AA46" i="6"/>
  <c r="Y46" i="6"/>
  <c r="T46" i="6"/>
  <c r="R46" i="6"/>
  <c r="K46" i="6"/>
  <c r="DR45" i="6"/>
  <c r="DL45" i="6"/>
  <c r="DE45" i="6"/>
  <c r="CQ45" i="6"/>
  <c r="CJ45" i="6"/>
  <c r="CE45" i="6"/>
  <c r="CC45" i="6"/>
  <c r="BV45" i="6"/>
  <c r="BO45" i="6"/>
  <c r="BH45" i="6"/>
  <c r="BA45" i="6"/>
  <c r="AT45" i="6"/>
  <c r="Y45" i="6"/>
  <c r="R45" i="6"/>
  <c r="K45" i="6"/>
  <c r="DR44" i="6"/>
  <c r="DL44" i="6"/>
  <c r="DE44" i="6"/>
  <c r="CJ44" i="6"/>
  <c r="CC44" i="6"/>
  <c r="BV44" i="6"/>
  <c r="BO44" i="6"/>
  <c r="BH44" i="6"/>
  <c r="BA44" i="6"/>
  <c r="AT44" i="6"/>
  <c r="AM44" i="6"/>
  <c r="Y44" i="6"/>
  <c r="R44" i="6"/>
  <c r="K44" i="6"/>
  <c r="DR43" i="6"/>
  <c r="DL43" i="6"/>
  <c r="DE43" i="6"/>
  <c r="CJ43" i="6"/>
  <c r="CC43" i="6"/>
  <c r="BV43" i="6"/>
  <c r="BO43" i="6"/>
  <c r="BH43" i="6"/>
  <c r="BA43" i="6"/>
  <c r="AT43" i="6"/>
  <c r="AM43" i="6"/>
  <c r="Y43" i="6"/>
  <c r="R43" i="6"/>
  <c r="K43" i="6"/>
  <c r="DR42" i="6"/>
  <c r="DL42" i="6"/>
  <c r="DE42" i="6"/>
  <c r="CJ42" i="6"/>
  <c r="CC42" i="6"/>
  <c r="BV42" i="6"/>
  <c r="BO42" i="6"/>
  <c r="BH42" i="6"/>
  <c r="BA42" i="6"/>
  <c r="AT42" i="6"/>
  <c r="AM42" i="6"/>
  <c r="Y42" i="6"/>
  <c r="R42" i="6"/>
  <c r="K42" i="6"/>
  <c r="DR41" i="6"/>
  <c r="DL41" i="6"/>
  <c r="DE41" i="6"/>
  <c r="CQ41" i="6"/>
  <c r="CJ41" i="6"/>
  <c r="CC41" i="6"/>
  <c r="BV41" i="6"/>
  <c r="BO41" i="6"/>
  <c r="BH41" i="6"/>
  <c r="BA41" i="6"/>
  <c r="AT41" i="6"/>
  <c r="Y41" i="6"/>
  <c r="R41" i="6"/>
  <c r="K41" i="6"/>
  <c r="DR40" i="6"/>
  <c r="DL40" i="6"/>
  <c r="DE40" i="6"/>
  <c r="CQ40" i="6"/>
  <c r="CJ40" i="6"/>
  <c r="CC40" i="6"/>
  <c r="BV40" i="6"/>
  <c r="BO40" i="6"/>
  <c r="BH40" i="6"/>
  <c r="BA40" i="6"/>
  <c r="AT40" i="6"/>
  <c r="Y40" i="6"/>
  <c r="R40" i="6"/>
  <c r="K40" i="6"/>
  <c r="DR39" i="6"/>
  <c r="DL39" i="6"/>
  <c r="DE39" i="6"/>
  <c r="CQ39" i="6"/>
  <c r="CJ39" i="6"/>
  <c r="CC39" i="6"/>
  <c r="BV39" i="6"/>
  <c r="BO39" i="6"/>
  <c r="BH39" i="6"/>
  <c r="BA39" i="6"/>
  <c r="AT39" i="6"/>
  <c r="Y39" i="6"/>
  <c r="R39" i="6"/>
  <c r="K39" i="6"/>
  <c r="DR38" i="6"/>
  <c r="DL38" i="6"/>
  <c r="DE38" i="6"/>
  <c r="CJ38" i="6"/>
  <c r="CC38" i="6"/>
  <c r="BV38" i="6"/>
  <c r="BO38" i="6"/>
  <c r="BH38" i="6"/>
  <c r="BA38" i="6"/>
  <c r="AT38" i="6"/>
  <c r="AM38" i="6"/>
  <c r="Y38" i="6"/>
  <c r="R38" i="6"/>
  <c r="K38" i="6"/>
  <c r="DR37" i="6"/>
  <c r="DL37" i="6"/>
  <c r="DE37" i="6"/>
  <c r="CQ37" i="6"/>
  <c r="CJ37" i="6"/>
  <c r="CC37" i="6"/>
  <c r="BV37" i="6"/>
  <c r="BO37" i="6"/>
  <c r="BH37" i="6"/>
  <c r="BA37" i="6"/>
  <c r="AT37" i="6"/>
  <c r="Y37" i="6"/>
  <c r="R37" i="6"/>
  <c r="K37" i="6"/>
  <c r="DR36" i="6"/>
  <c r="DL36" i="6"/>
  <c r="DE36" i="6"/>
  <c r="CJ36" i="6"/>
  <c r="CC36" i="6"/>
  <c r="BV36" i="6"/>
  <c r="BO36" i="6"/>
  <c r="BH36" i="6"/>
  <c r="BA36" i="6"/>
  <c r="AT36" i="6"/>
  <c r="AM36" i="6"/>
  <c r="Y36" i="6"/>
  <c r="R36" i="6"/>
  <c r="K36" i="6"/>
  <c r="DR35" i="6"/>
  <c r="DL35" i="6"/>
  <c r="DE35" i="6"/>
  <c r="CJ35" i="6"/>
  <c r="CC35" i="6"/>
  <c r="BV35" i="6"/>
  <c r="BO35" i="6"/>
  <c r="BH35" i="6"/>
  <c r="BA35" i="6"/>
  <c r="AT35" i="6"/>
  <c r="AM35" i="6"/>
  <c r="Y35" i="6"/>
  <c r="R35" i="6"/>
  <c r="K35" i="6"/>
  <c r="DR34" i="6"/>
  <c r="DL34" i="6"/>
  <c r="DE34" i="6"/>
  <c r="CJ34" i="6"/>
  <c r="CC34" i="6"/>
  <c r="BV34" i="6"/>
  <c r="BO34" i="6"/>
  <c r="BH34" i="6"/>
  <c r="BA34" i="6"/>
  <c r="AT34" i="6"/>
  <c r="AM34" i="6"/>
  <c r="Y34" i="6"/>
  <c r="R34" i="6"/>
  <c r="K34" i="6"/>
  <c r="DR33" i="6"/>
  <c r="DL33" i="6"/>
  <c r="DE33" i="6"/>
  <c r="CL33" i="6"/>
  <c r="CJ33" i="6"/>
  <c r="CE33" i="6"/>
  <c r="CC33" i="6"/>
  <c r="BX33" i="6"/>
  <c r="BV33" i="6"/>
  <c r="BQ33" i="6"/>
  <c r="BO33" i="6"/>
  <c r="BJ33" i="6"/>
  <c r="BH33" i="6"/>
  <c r="BC33" i="6"/>
  <c r="BA33" i="6"/>
  <c r="AV33" i="6"/>
  <c r="AT33" i="6"/>
  <c r="AM33" i="6"/>
  <c r="Y33" i="6"/>
  <c r="R33" i="6"/>
  <c r="K33" i="6"/>
  <c r="DR32" i="6"/>
  <c r="DL32" i="6"/>
  <c r="DE32" i="6"/>
  <c r="CL32" i="6"/>
  <c r="CJ32" i="6"/>
  <c r="CE32" i="6"/>
  <c r="CC32" i="6"/>
  <c r="BX32" i="6"/>
  <c r="BV32" i="6"/>
  <c r="BQ32" i="6"/>
  <c r="BO32" i="6"/>
  <c r="BJ32" i="6"/>
  <c r="BH32" i="6"/>
  <c r="BA32" i="6"/>
  <c r="AT32" i="6"/>
  <c r="AM32" i="6"/>
  <c r="Y32" i="6"/>
  <c r="R32" i="6"/>
  <c r="K32" i="6"/>
  <c r="DR30" i="6"/>
  <c r="DL30" i="6"/>
  <c r="DE30" i="6"/>
  <c r="CJ30" i="6"/>
  <c r="CC30" i="6"/>
  <c r="BV30" i="6"/>
  <c r="BO30" i="6"/>
  <c r="BH30" i="6"/>
  <c r="BA30" i="6"/>
  <c r="AT30" i="6"/>
  <c r="AM30" i="6"/>
  <c r="Y30" i="6"/>
  <c r="R30" i="6"/>
  <c r="K30" i="6"/>
  <c r="DR29" i="6"/>
  <c r="DL29" i="6"/>
  <c r="DE29" i="6"/>
  <c r="CQ29" i="6"/>
  <c r="CJ29" i="6"/>
  <c r="CC29" i="6"/>
  <c r="BV29" i="6"/>
  <c r="BO29" i="6"/>
  <c r="BH29" i="6"/>
  <c r="BA29" i="6"/>
  <c r="AT29" i="6"/>
  <c r="Y29" i="6"/>
  <c r="R29" i="6"/>
  <c r="K29" i="6"/>
  <c r="DR28" i="6"/>
  <c r="DL28" i="6"/>
  <c r="DE28" i="6"/>
  <c r="CQ28" i="6"/>
  <c r="CJ28" i="6"/>
  <c r="CC28" i="6"/>
  <c r="BV28" i="6"/>
  <c r="BO28" i="6"/>
  <c r="BH28" i="6"/>
  <c r="BA28" i="6"/>
  <c r="AT28" i="6"/>
  <c r="AM28" i="6"/>
  <c r="Y28" i="6"/>
  <c r="R28" i="6"/>
  <c r="K28" i="6"/>
  <c r="DR27" i="6"/>
  <c r="DL27" i="6"/>
  <c r="DE27" i="6"/>
  <c r="CJ27" i="6"/>
  <c r="CC27" i="6"/>
  <c r="BV27" i="6"/>
  <c r="BO27" i="6"/>
  <c r="BH27" i="6"/>
  <c r="BA27" i="6"/>
  <c r="AT27" i="6"/>
  <c r="AM27" i="6"/>
  <c r="Y27" i="6"/>
  <c r="R27" i="6"/>
  <c r="K27" i="6"/>
  <c r="DR26" i="6"/>
  <c r="DL26" i="6"/>
  <c r="DE26" i="6"/>
  <c r="CJ26" i="6"/>
  <c r="CC26" i="6"/>
  <c r="BV26" i="6"/>
  <c r="BO26" i="6"/>
  <c r="BH26" i="6"/>
  <c r="BA26" i="6"/>
  <c r="AT26" i="6"/>
  <c r="AM26" i="6"/>
  <c r="Y26" i="6"/>
  <c r="R26" i="6"/>
  <c r="K26" i="6"/>
  <c r="DR25" i="6"/>
  <c r="DL25" i="6"/>
  <c r="DE25" i="6"/>
  <c r="CQ25" i="6"/>
  <c r="CJ25" i="6"/>
  <c r="CC25" i="6"/>
  <c r="BV25" i="6"/>
  <c r="BO25" i="6"/>
  <c r="BH25" i="6"/>
  <c r="BA25" i="6"/>
  <c r="AT25" i="6"/>
  <c r="AM25" i="6"/>
  <c r="Y25" i="6"/>
  <c r="R25" i="6"/>
  <c r="K25" i="6"/>
  <c r="DR24" i="6"/>
  <c r="DL24" i="6"/>
  <c r="DE24" i="6"/>
  <c r="CQ24" i="6"/>
  <c r="CJ24" i="6"/>
  <c r="CC24" i="6"/>
  <c r="BV24" i="6"/>
  <c r="BO24" i="6"/>
  <c r="BH24" i="6"/>
  <c r="BA24" i="6"/>
  <c r="AT24" i="6"/>
  <c r="Y24" i="6"/>
  <c r="R24" i="6"/>
  <c r="K24" i="6"/>
  <c r="DR23" i="6"/>
  <c r="DL23" i="6"/>
  <c r="DE23" i="6"/>
  <c r="CJ23" i="6"/>
  <c r="CC23" i="6"/>
  <c r="BV23" i="6"/>
  <c r="BO23" i="6"/>
  <c r="BH23" i="6"/>
  <c r="BA23" i="6"/>
  <c r="AT23" i="6"/>
  <c r="AM23" i="6"/>
  <c r="Y23" i="6"/>
  <c r="R23" i="6"/>
  <c r="K23" i="6"/>
  <c r="DR22" i="6"/>
  <c r="DL22" i="6"/>
  <c r="DE22" i="6"/>
  <c r="CJ22" i="6"/>
  <c r="CC22" i="6"/>
  <c r="BV22" i="6"/>
  <c r="BO22" i="6"/>
  <c r="BH22" i="6"/>
  <c r="BA22" i="6"/>
  <c r="AT22" i="6"/>
  <c r="AM22" i="6"/>
  <c r="Y22" i="6"/>
  <c r="R22" i="6"/>
  <c r="K22" i="6"/>
  <c r="DR21" i="6"/>
  <c r="DL21" i="6"/>
  <c r="DE21" i="6"/>
  <c r="CJ21" i="6"/>
  <c r="CC21" i="6"/>
  <c r="BV21" i="6"/>
  <c r="BO21" i="6"/>
  <c r="BH21" i="6"/>
  <c r="BA21" i="6"/>
  <c r="AT21" i="6"/>
  <c r="AM21" i="6"/>
  <c r="Y21" i="6"/>
  <c r="R21" i="6"/>
  <c r="K21" i="6"/>
  <c r="DR20" i="6"/>
  <c r="DL20" i="6"/>
  <c r="DE20" i="6"/>
  <c r="CL20" i="6"/>
  <c r="CJ20" i="6"/>
  <c r="CE20" i="6"/>
  <c r="CC20" i="6"/>
  <c r="BX20" i="6"/>
  <c r="BV20" i="6"/>
  <c r="BQ20" i="6"/>
  <c r="BO20" i="6"/>
  <c r="BJ20" i="6"/>
  <c r="BH20" i="6"/>
  <c r="BA20" i="6"/>
  <c r="AV20" i="6"/>
  <c r="AT20" i="6"/>
  <c r="AM20" i="6"/>
  <c r="Y20" i="6"/>
  <c r="R20" i="6"/>
  <c r="K20" i="6"/>
  <c r="DR19" i="6"/>
  <c r="DL19" i="6"/>
  <c r="DE19" i="6"/>
  <c r="CJ19" i="6"/>
  <c r="CE19" i="6"/>
  <c r="CC19" i="6"/>
  <c r="BX19" i="6"/>
  <c r="BV19" i="6"/>
  <c r="BQ19" i="6"/>
  <c r="BO19" i="6"/>
  <c r="BJ19" i="6"/>
  <c r="BH19" i="6"/>
  <c r="BC19" i="6"/>
  <c r="BA19" i="6"/>
  <c r="AV19" i="6"/>
  <c r="AT19" i="6"/>
  <c r="AM19" i="6"/>
  <c r="Y19" i="6"/>
  <c r="R19" i="6"/>
  <c r="K19" i="6"/>
  <c r="DR18" i="6"/>
  <c r="DL18" i="6"/>
  <c r="DE18" i="6"/>
  <c r="CQ18" i="6"/>
  <c r="CJ18" i="6"/>
  <c r="CC18" i="6"/>
  <c r="BV18" i="6"/>
  <c r="BO18" i="6"/>
  <c r="BH18" i="6"/>
  <c r="BA18" i="6"/>
  <c r="AT18" i="6"/>
  <c r="AM18" i="6"/>
  <c r="Y18" i="6"/>
  <c r="R18" i="6"/>
  <c r="K18" i="6"/>
  <c r="DR17" i="6"/>
  <c r="DL17" i="6"/>
  <c r="DE17" i="6"/>
  <c r="CJ17" i="6"/>
  <c r="CC17" i="6"/>
  <c r="BV17" i="6"/>
  <c r="BO17" i="6"/>
  <c r="BH17" i="6"/>
  <c r="BA17" i="6"/>
  <c r="AT17" i="6"/>
  <c r="AM17" i="6"/>
  <c r="Y17" i="6"/>
  <c r="R17" i="6"/>
  <c r="K17" i="6"/>
  <c r="DR16" i="6"/>
  <c r="DL16" i="6"/>
  <c r="DE16" i="6"/>
  <c r="CQ16" i="6"/>
  <c r="CJ16" i="6"/>
  <c r="CC16" i="6"/>
  <c r="BV16" i="6"/>
  <c r="BO16" i="6"/>
  <c r="BH16" i="6"/>
  <c r="BA16" i="6"/>
  <c r="AT16" i="6"/>
  <c r="AM16" i="6"/>
  <c r="Y16" i="6"/>
  <c r="R16" i="6"/>
  <c r="K16" i="6"/>
  <c r="DR15" i="6"/>
  <c r="DL15" i="6"/>
  <c r="DE15" i="6"/>
  <c r="CJ15" i="6"/>
  <c r="CC15" i="6"/>
  <c r="BV15" i="6"/>
  <c r="BO15" i="6"/>
  <c r="BH15" i="6"/>
  <c r="BA15" i="6"/>
  <c r="BA176" i="6" s="1"/>
  <c r="AT15" i="6"/>
  <c r="AM15" i="6"/>
  <c r="Y15" i="6"/>
  <c r="R15" i="6"/>
  <c r="K15" i="6"/>
  <c r="DR14" i="6"/>
  <c r="DL14" i="6"/>
  <c r="DE14" i="6"/>
  <c r="CJ14" i="6"/>
  <c r="CC14" i="6"/>
  <c r="BV14" i="6"/>
  <c r="BO14" i="6"/>
  <c r="BH14" i="6"/>
  <c r="BA14" i="6"/>
  <c r="AT14" i="6"/>
  <c r="AM14" i="6"/>
  <c r="Y14" i="6"/>
  <c r="R14" i="6"/>
  <c r="K14" i="6"/>
  <c r="DR12" i="6"/>
  <c r="DL12" i="6"/>
  <c r="DE12" i="6"/>
  <c r="CJ12" i="6"/>
  <c r="CC12" i="6"/>
  <c r="BV12" i="6"/>
  <c r="BO12" i="6"/>
  <c r="BH12" i="6"/>
  <c r="BA12" i="6"/>
  <c r="AT12" i="6"/>
  <c r="AM12" i="6"/>
  <c r="Y12" i="6"/>
  <c r="R12" i="6"/>
  <c r="K12" i="6"/>
  <c r="DR11" i="6"/>
  <c r="DL11" i="6"/>
  <c r="DE11" i="6"/>
  <c r="CJ11" i="6"/>
  <c r="CC11" i="6"/>
  <c r="BV11" i="6"/>
  <c r="BO11" i="6"/>
  <c r="BH11" i="6"/>
  <c r="BA11" i="6"/>
  <c r="AT11" i="6"/>
  <c r="AM11" i="6"/>
  <c r="Y11" i="6"/>
  <c r="R11" i="6"/>
  <c r="K11" i="6"/>
  <c r="DR10" i="6"/>
  <c r="DL10" i="6"/>
  <c r="DE10" i="6"/>
  <c r="CJ10" i="6"/>
  <c r="CC10" i="6"/>
  <c r="BV10" i="6"/>
  <c r="BO10" i="6"/>
  <c r="BH10" i="6"/>
  <c r="BA10" i="6"/>
  <c r="AT10" i="6"/>
  <c r="AM10" i="6"/>
  <c r="Y10" i="6"/>
  <c r="R10" i="6"/>
  <c r="K10" i="6"/>
  <c r="DR9" i="6"/>
  <c r="DL9" i="6"/>
  <c r="DE9" i="6"/>
  <c r="CJ9" i="6"/>
  <c r="CC9" i="6"/>
  <c r="BV9" i="6"/>
  <c r="BO9" i="6"/>
  <c r="BH9" i="6"/>
  <c r="BA9" i="6"/>
  <c r="AT9" i="6"/>
  <c r="AM9" i="6"/>
  <c r="Y9" i="6"/>
  <c r="R9" i="6"/>
  <c r="K9" i="6"/>
  <c r="DR8" i="6"/>
  <c r="DL8" i="6"/>
  <c r="DL7" i="6"/>
  <c r="DK7" i="6"/>
  <c r="DQ6" i="6"/>
  <c r="DN31" i="6" s="1"/>
  <c r="DE8" i="6"/>
  <c r="DE7" i="6"/>
  <c r="DD7" i="6"/>
  <c r="DJ6" i="6"/>
  <c r="DG31" i="6" s="1"/>
  <c r="CX7" i="6"/>
  <c r="CW7" i="6"/>
  <c r="DC6" i="6"/>
  <c r="CQ7" i="6"/>
  <c r="CP7" i="6"/>
  <c r="CV6" i="6"/>
  <c r="CJ8" i="6"/>
  <c r="CJ7" i="6"/>
  <c r="CI7" i="6"/>
  <c r="CO6" i="6"/>
  <c r="CL31" i="6" s="1"/>
  <c r="CC8" i="6"/>
  <c r="CC7" i="6"/>
  <c r="CB7" i="6"/>
  <c r="CH6" i="6"/>
  <c r="CE31" i="6" s="1"/>
  <c r="BV8" i="6"/>
  <c r="BV7" i="6"/>
  <c r="BU7" i="6"/>
  <c r="CA6" i="6"/>
  <c r="BO8" i="6"/>
  <c r="BO7" i="6"/>
  <c r="BN7" i="6"/>
  <c r="BT6" i="6"/>
  <c r="BH8" i="6"/>
  <c r="BH7" i="6"/>
  <c r="BG7" i="6"/>
  <c r="BM6" i="6"/>
  <c r="BA8" i="6"/>
  <c r="BA7" i="6"/>
  <c r="AZ7" i="6"/>
  <c r="BF6" i="6"/>
  <c r="AT8" i="6"/>
  <c r="AT7" i="6"/>
  <c r="AS7" i="6"/>
  <c r="AY6" i="6"/>
  <c r="AM8" i="6"/>
  <c r="AM7" i="6"/>
  <c r="AL7" i="6"/>
  <c r="AR6" i="6"/>
  <c r="AF8" i="6"/>
  <c r="AF7" i="6"/>
  <c r="AE7" i="6"/>
  <c r="AK6" i="6"/>
  <c r="AH31" i="6" s="1"/>
  <c r="Y8" i="6"/>
  <c r="Y7" i="6"/>
  <c r="X7" i="6"/>
  <c r="AD6" i="6"/>
  <c r="AA58" i="6" s="1"/>
  <c r="R8" i="6"/>
  <c r="R7" i="6"/>
  <c r="Q7" i="6"/>
  <c r="W6" i="6"/>
  <c r="B2" i="7"/>
  <c r="DL176" i="6" l="1"/>
  <c r="DT127" i="6"/>
  <c r="DU127" i="6"/>
  <c r="CZ13" i="6"/>
  <c r="CZ31" i="6"/>
  <c r="BX13" i="6"/>
  <c r="BX31" i="6"/>
  <c r="BQ58" i="6"/>
  <c r="BQ31" i="6"/>
  <c r="BJ107" i="6"/>
  <c r="BJ31" i="6"/>
  <c r="BC31" i="6"/>
  <c r="BC58" i="6"/>
  <c r="AV13" i="6"/>
  <c r="AV31" i="6"/>
  <c r="CS46" i="6"/>
  <c r="CS33" i="6"/>
  <c r="CS58" i="6"/>
  <c r="CS70" i="6"/>
  <c r="CS69" i="6"/>
  <c r="CS45" i="6"/>
  <c r="CS57" i="6"/>
  <c r="CS20" i="6"/>
  <c r="CS19" i="6"/>
  <c r="CS151" i="6"/>
  <c r="CS107" i="6"/>
  <c r="CS32" i="6"/>
  <c r="CS170" i="6"/>
  <c r="CS95" i="6"/>
  <c r="CS94" i="6"/>
  <c r="BQ107" i="6"/>
  <c r="BQ13" i="6"/>
  <c r="DS13" i="6" s="1"/>
  <c r="BC48" i="6"/>
  <c r="BC107" i="6"/>
  <c r="DN166" i="6"/>
  <c r="DN165" i="6"/>
  <c r="DN70" i="6"/>
  <c r="DN69" i="6"/>
  <c r="DN44" i="6"/>
  <c r="DN57" i="6"/>
  <c r="DN34" i="6"/>
  <c r="DN33" i="6"/>
  <c r="DN20" i="6"/>
  <c r="DN19" i="6"/>
  <c r="DN58" i="6"/>
  <c r="DN46" i="6"/>
  <c r="DN32" i="6"/>
  <c r="DN45" i="6"/>
  <c r="DN81" i="6"/>
  <c r="DG46" i="6"/>
  <c r="DG69" i="6"/>
  <c r="DG33" i="6"/>
  <c r="DG107" i="6"/>
  <c r="DG32" i="6"/>
  <c r="BQ45" i="6"/>
  <c r="BQ35" i="6"/>
  <c r="BQ36" i="6"/>
  <c r="BJ159" i="6"/>
  <c r="BJ162" i="6"/>
  <c r="BJ163" i="6"/>
  <c r="AH80" i="6"/>
  <c r="AH74" i="6"/>
  <c r="AH24" i="6"/>
  <c r="AH102" i="6"/>
  <c r="AH82" i="6"/>
  <c r="AH73" i="6"/>
  <c r="AA79" i="6"/>
  <c r="AA61" i="6"/>
  <c r="AA107" i="6"/>
  <c r="AA64" i="6"/>
  <c r="AA67" i="6"/>
  <c r="AA77" i="6"/>
  <c r="AA17" i="6"/>
  <c r="AA81" i="6"/>
  <c r="K176" i="6"/>
  <c r="CC176" i="6"/>
  <c r="DE176" i="6"/>
  <c r="AF176" i="6"/>
  <c r="BO176" i="6"/>
  <c r="CQ176" i="6"/>
  <c r="AM176" i="6"/>
  <c r="CJ176" i="6"/>
  <c r="Y176" i="6"/>
  <c r="BH176" i="6"/>
  <c r="R176" i="6"/>
  <c r="CZ107" i="6"/>
  <c r="CX107" i="6"/>
  <c r="CX95" i="6"/>
  <c r="CZ95" i="6"/>
  <c r="DS95" i="6" s="1"/>
  <c r="CX94" i="6"/>
  <c r="CZ94" i="6"/>
  <c r="CX81" i="6"/>
  <c r="CX70" i="6"/>
  <c r="CZ70" i="6"/>
  <c r="DS70" i="6" s="1"/>
  <c r="CX69" i="6"/>
  <c r="CZ69" i="6"/>
  <c r="CX58" i="6"/>
  <c r="CZ58" i="6"/>
  <c r="DS58" i="6" s="1"/>
  <c r="CX57" i="6"/>
  <c r="CZ57" i="6"/>
  <c r="DS57" i="6" s="1"/>
  <c r="CZ46" i="6"/>
  <c r="CX46" i="6"/>
  <c r="CX45" i="6"/>
  <c r="CX33" i="6"/>
  <c r="CZ33" i="6"/>
  <c r="CZ32" i="6"/>
  <c r="CX32" i="6"/>
  <c r="CX176" i="6" s="1"/>
  <c r="CZ20" i="6"/>
  <c r="DS20" i="6" s="1"/>
  <c r="CX20" i="6"/>
  <c r="CZ19" i="6"/>
  <c r="CX19" i="6"/>
  <c r="AF107" i="6"/>
  <c r="AF95" i="6"/>
  <c r="AF70" i="6"/>
  <c r="AF58" i="6"/>
  <c r="AF57" i="6"/>
  <c r="AH46" i="6"/>
  <c r="AF46" i="6"/>
  <c r="AH45" i="6"/>
  <c r="DS45" i="6" s="1"/>
  <c r="AF45" i="6"/>
  <c r="AH33" i="6"/>
  <c r="AF33" i="6"/>
  <c r="AF20" i="6"/>
  <c r="AH19" i="6"/>
  <c r="AF19" i="6"/>
  <c r="DL174" i="6"/>
  <c r="DE174" i="6"/>
  <c r="CQ174" i="6"/>
  <c r="CJ174" i="6"/>
  <c r="CC174" i="6"/>
  <c r="BV174" i="6"/>
  <c r="BO174" i="6"/>
  <c r="BH174" i="6"/>
  <c r="BA174" i="6"/>
  <c r="AT174" i="6"/>
  <c r="AM174" i="6"/>
  <c r="Y174" i="6"/>
  <c r="R174" i="6"/>
  <c r="DN77" i="6"/>
  <c r="DN27" i="6"/>
  <c r="DN114" i="6"/>
  <c r="DN151" i="6"/>
  <c r="DN17" i="6"/>
  <c r="DN43" i="6"/>
  <c r="DN78" i="6"/>
  <c r="DN137" i="6"/>
  <c r="DN111" i="6"/>
  <c r="DN136" i="6"/>
  <c r="DN91" i="6"/>
  <c r="DN68" i="6"/>
  <c r="DN67" i="6"/>
  <c r="DN42" i="6"/>
  <c r="DN154" i="6"/>
  <c r="DN29" i="6"/>
  <c r="DN64" i="6"/>
  <c r="DN153" i="6"/>
  <c r="DN103" i="6"/>
  <c r="DN15" i="6"/>
  <c r="DN104" i="6"/>
  <c r="DN30" i="6"/>
  <c r="DN26" i="6"/>
  <c r="DG42" i="6"/>
  <c r="DG43" i="6"/>
  <c r="DG44" i="6"/>
  <c r="DG113" i="6"/>
  <c r="DG112" i="6"/>
  <c r="DG104" i="6"/>
  <c r="DG103" i="6"/>
  <c r="DG101" i="6"/>
  <c r="DG63" i="6"/>
  <c r="DG26" i="6"/>
  <c r="DG155" i="6"/>
  <c r="DG64" i="6"/>
  <c r="DG67" i="6"/>
  <c r="DG27" i="6"/>
  <c r="DG111" i="6"/>
  <c r="DG29" i="6"/>
  <c r="DG30" i="6"/>
  <c r="DG37" i="6"/>
  <c r="DG78" i="6"/>
  <c r="CZ163" i="6"/>
  <c r="CZ136" i="6"/>
  <c r="CZ51" i="6"/>
  <c r="CZ26" i="6"/>
  <c r="CZ68" i="6"/>
  <c r="CZ129" i="6"/>
  <c r="CZ123" i="6"/>
  <c r="CZ157" i="6"/>
  <c r="DS92" i="6"/>
  <c r="CZ118" i="6"/>
  <c r="DS131" i="6"/>
  <c r="CZ144" i="6"/>
  <c r="CZ54" i="6"/>
  <c r="CZ67" i="6"/>
  <c r="CZ117" i="6"/>
  <c r="DS93" i="6"/>
  <c r="CZ151" i="6"/>
  <c r="CZ149" i="6"/>
  <c r="DS87" i="6"/>
  <c r="CZ27" i="6"/>
  <c r="CZ103" i="6"/>
  <c r="CZ124" i="6"/>
  <c r="CZ143" i="6"/>
  <c r="DS66" i="6"/>
  <c r="CZ86" i="6"/>
  <c r="DS132" i="6"/>
  <c r="CZ156" i="6"/>
  <c r="DS130" i="6"/>
  <c r="CZ105" i="6"/>
  <c r="CZ125" i="6"/>
  <c r="CZ116" i="6"/>
  <c r="CZ16" i="6"/>
  <c r="CZ142" i="6"/>
  <c r="CZ50" i="6"/>
  <c r="CZ155" i="6"/>
  <c r="CZ99" i="6"/>
  <c r="CZ29" i="6"/>
  <c r="CZ80" i="6"/>
  <c r="DS88" i="6"/>
  <c r="CZ40" i="6"/>
  <c r="CZ150" i="6"/>
  <c r="CZ43" i="6"/>
  <c r="CZ154" i="6"/>
  <c r="DS154" i="6" s="1"/>
  <c r="CZ39" i="6"/>
  <c r="CZ128" i="6"/>
  <c r="CZ38" i="6"/>
  <c r="CZ161" i="6"/>
  <c r="CZ53" i="6"/>
  <c r="CZ115" i="6"/>
  <c r="CZ106" i="6"/>
  <c r="CZ41" i="6"/>
  <c r="CZ18" i="6"/>
  <c r="CZ140" i="6"/>
  <c r="CZ162" i="6"/>
  <c r="CZ78" i="6"/>
  <c r="CZ126" i="6"/>
  <c r="CZ44" i="6"/>
  <c r="CZ56" i="6"/>
  <c r="DS152" i="6"/>
  <c r="CZ55" i="6"/>
  <c r="CZ104" i="6"/>
  <c r="CZ24" i="6"/>
  <c r="DS24" i="6" s="1"/>
  <c r="CZ139" i="6"/>
  <c r="CZ30" i="6"/>
  <c r="CZ52" i="6"/>
  <c r="CZ11" i="6"/>
  <c r="CZ145" i="6"/>
  <c r="CZ111" i="6"/>
  <c r="CZ119" i="6"/>
  <c r="CZ76" i="6"/>
  <c r="DS89" i="6"/>
  <c r="CZ28" i="6"/>
  <c r="CZ112" i="6"/>
  <c r="CZ138" i="6"/>
  <c r="CZ25" i="6"/>
  <c r="CZ12" i="6"/>
  <c r="CZ114" i="6"/>
  <c r="CZ137" i="6"/>
  <c r="CZ42" i="6"/>
  <c r="CZ75" i="6"/>
  <c r="CZ90" i="6"/>
  <c r="CZ91" i="6"/>
  <c r="CS163" i="6"/>
  <c r="CS142" i="6"/>
  <c r="CS65" i="6"/>
  <c r="CS157" i="6"/>
  <c r="CS67" i="6"/>
  <c r="CS117" i="6"/>
  <c r="CS17" i="6"/>
  <c r="CS141" i="6"/>
  <c r="CS149" i="6"/>
  <c r="CS129" i="6"/>
  <c r="CS68" i="6"/>
  <c r="CS91" i="6"/>
  <c r="CS74" i="6"/>
  <c r="DS74" i="6" s="1"/>
  <c r="CS124" i="6"/>
  <c r="CS42" i="6"/>
  <c r="CS156" i="6"/>
  <c r="CS18" i="6"/>
  <c r="CS140" i="6"/>
  <c r="CS90" i="6"/>
  <c r="CS75" i="6"/>
  <c r="CS76" i="6"/>
  <c r="CS125" i="6"/>
  <c r="CS155" i="6"/>
  <c r="CS139" i="6"/>
  <c r="CS119" i="6"/>
  <c r="CS150" i="6"/>
  <c r="CS111" i="6"/>
  <c r="CS138" i="6"/>
  <c r="CS26" i="6"/>
  <c r="CS27" i="6"/>
  <c r="CS161" i="6"/>
  <c r="CS153" i="6"/>
  <c r="CS116" i="6"/>
  <c r="CS43" i="6"/>
  <c r="CS78" i="6"/>
  <c r="CS115" i="6"/>
  <c r="CS44" i="6"/>
  <c r="CS38" i="6"/>
  <c r="CS40" i="6"/>
  <c r="CS114" i="6"/>
  <c r="CS51" i="6"/>
  <c r="CS113" i="6"/>
  <c r="CS29" i="6"/>
  <c r="CS145" i="6"/>
  <c r="CS52" i="6"/>
  <c r="CS112" i="6"/>
  <c r="CS126" i="6"/>
  <c r="CS53" i="6"/>
  <c r="CS106" i="6"/>
  <c r="CS54" i="6"/>
  <c r="CS39" i="6"/>
  <c r="CS137" i="6"/>
  <c r="CS105" i="6"/>
  <c r="CS55" i="6"/>
  <c r="CS118" i="6"/>
  <c r="CS14" i="6"/>
  <c r="CS136" i="6"/>
  <c r="CS104" i="6"/>
  <c r="CS81" i="6"/>
  <c r="CS56" i="6"/>
  <c r="CS123" i="6"/>
  <c r="CS103" i="6"/>
  <c r="CS77" i="6"/>
  <c r="CS144" i="6"/>
  <c r="CS62" i="6"/>
  <c r="CS128" i="6"/>
  <c r="CS41" i="6"/>
  <c r="CS102" i="6"/>
  <c r="DS102" i="6" s="1"/>
  <c r="CS80" i="6"/>
  <c r="CS30" i="6"/>
  <c r="CS15" i="6"/>
  <c r="CS143" i="6"/>
  <c r="CS101" i="6"/>
  <c r="CS63" i="6"/>
  <c r="CS100" i="6"/>
  <c r="CS64" i="6"/>
  <c r="CS99" i="6"/>
  <c r="CL77" i="6"/>
  <c r="CL43" i="6"/>
  <c r="CL44" i="6"/>
  <c r="CL105" i="6"/>
  <c r="CL137" i="6"/>
  <c r="CL155" i="6"/>
  <c r="CL112" i="6"/>
  <c r="CL161" i="6"/>
  <c r="CL30" i="6"/>
  <c r="CL91" i="6"/>
  <c r="CL11" i="6"/>
  <c r="CL63" i="6"/>
  <c r="CL26" i="6"/>
  <c r="CL12" i="6"/>
  <c r="CL113" i="6"/>
  <c r="CL136" i="6"/>
  <c r="CL38" i="6"/>
  <c r="CL27" i="6"/>
  <c r="CL15" i="6"/>
  <c r="CL68" i="6"/>
  <c r="CL42" i="6"/>
  <c r="CL142" i="6"/>
  <c r="CL17" i="6"/>
  <c r="CL67" i="6"/>
  <c r="CL81" i="6"/>
  <c r="CL64" i="6"/>
  <c r="CL114" i="6"/>
  <c r="CE157" i="6"/>
  <c r="CE156" i="6"/>
  <c r="CE153" i="6"/>
  <c r="CE163" i="6"/>
  <c r="CE137" i="6"/>
  <c r="CE14" i="6"/>
  <c r="CE123" i="6"/>
  <c r="CE15" i="6"/>
  <c r="CE16" i="6"/>
  <c r="CE17" i="6"/>
  <c r="CE141" i="6"/>
  <c r="CE18" i="6"/>
  <c r="CE140" i="6"/>
  <c r="CE78" i="6"/>
  <c r="CE139" i="6"/>
  <c r="CE114" i="6"/>
  <c r="CE55" i="6"/>
  <c r="CE113" i="6"/>
  <c r="CE50" i="6"/>
  <c r="CE126" i="6"/>
  <c r="CE104" i="6"/>
  <c r="CE56" i="6"/>
  <c r="CE118" i="6"/>
  <c r="CE103" i="6"/>
  <c r="CE112" i="6"/>
  <c r="CE115" i="6"/>
  <c r="CE63" i="6"/>
  <c r="CE44" i="6"/>
  <c r="CE101" i="6"/>
  <c r="CE125" i="6"/>
  <c r="CE64" i="6"/>
  <c r="CE30" i="6"/>
  <c r="CE53" i="6"/>
  <c r="CE100" i="6"/>
  <c r="CE39" i="6"/>
  <c r="CE42" i="6"/>
  <c r="CE116" i="6"/>
  <c r="CE40" i="6"/>
  <c r="CE99" i="6"/>
  <c r="CE51" i="6"/>
  <c r="CE41" i="6"/>
  <c r="CE124" i="6"/>
  <c r="CE67" i="6"/>
  <c r="CE129" i="6"/>
  <c r="CE106" i="6"/>
  <c r="CE68" i="6"/>
  <c r="CE27" i="6"/>
  <c r="CE117" i="6"/>
  <c r="CE38" i="6"/>
  <c r="CE91" i="6"/>
  <c r="CE26" i="6"/>
  <c r="CE54" i="6"/>
  <c r="CE29" i="6"/>
  <c r="CE138" i="6"/>
  <c r="CE52" i="6"/>
  <c r="CE77" i="6"/>
  <c r="CE119" i="6"/>
  <c r="CE43" i="6"/>
  <c r="CE111" i="6"/>
  <c r="BX67" i="6"/>
  <c r="BX78" i="6"/>
  <c r="BX142" i="6"/>
  <c r="BX68" i="6"/>
  <c r="BX16" i="6"/>
  <c r="BX143" i="6"/>
  <c r="BX15" i="6"/>
  <c r="BX144" i="6"/>
  <c r="BX14" i="6"/>
  <c r="BX27" i="6"/>
  <c r="BX30" i="6"/>
  <c r="BX12" i="6"/>
  <c r="BX11" i="6"/>
  <c r="BX113" i="6"/>
  <c r="BX91" i="6"/>
  <c r="BX153" i="6"/>
  <c r="BX29" i="6"/>
  <c r="BX26" i="6"/>
  <c r="BX63" i="6"/>
  <c r="BX112" i="6"/>
  <c r="BX64" i="6"/>
  <c r="BX150" i="6"/>
  <c r="BX137" i="6"/>
  <c r="BX128" i="6"/>
  <c r="BX149" i="6"/>
  <c r="BX77" i="6"/>
  <c r="BX145" i="6"/>
  <c r="BQ140" i="6"/>
  <c r="BQ139" i="6"/>
  <c r="BQ138" i="6"/>
  <c r="BQ129" i="6"/>
  <c r="BQ128" i="6"/>
  <c r="BQ126" i="6"/>
  <c r="BQ125" i="6"/>
  <c r="BQ124" i="6"/>
  <c r="BQ118" i="6"/>
  <c r="BQ117" i="6"/>
  <c r="BQ116" i="6"/>
  <c r="BQ115" i="6"/>
  <c r="BQ114" i="6"/>
  <c r="BQ113" i="6"/>
  <c r="BQ112" i="6"/>
  <c r="BQ106" i="6"/>
  <c r="BQ105" i="6"/>
  <c r="BQ104" i="6"/>
  <c r="BQ103" i="6"/>
  <c r="BQ101" i="6"/>
  <c r="BQ100" i="6"/>
  <c r="BQ99" i="6"/>
  <c r="BQ91" i="6"/>
  <c r="BQ90" i="6"/>
  <c r="BQ81" i="6"/>
  <c r="BQ63" i="6"/>
  <c r="BQ80" i="6"/>
  <c r="BQ79" i="6"/>
  <c r="BQ78" i="6"/>
  <c r="BQ77" i="6"/>
  <c r="BQ76" i="6"/>
  <c r="BQ68" i="6"/>
  <c r="BQ67" i="6"/>
  <c r="BQ65" i="6"/>
  <c r="BQ64" i="6"/>
  <c r="BQ56" i="6"/>
  <c r="BQ55" i="6"/>
  <c r="BQ54" i="6"/>
  <c r="BQ53" i="6"/>
  <c r="BQ52" i="6"/>
  <c r="BQ51" i="6"/>
  <c r="BQ50" i="6"/>
  <c r="BQ44" i="6"/>
  <c r="BQ43" i="6"/>
  <c r="BQ42" i="6"/>
  <c r="BQ41" i="6"/>
  <c r="BQ40" i="6"/>
  <c r="BQ39" i="6"/>
  <c r="BQ38" i="6"/>
  <c r="BQ30" i="6"/>
  <c r="BQ29" i="6"/>
  <c r="BQ27" i="6"/>
  <c r="BQ26" i="6"/>
  <c r="BQ17" i="6"/>
  <c r="BQ12" i="6"/>
  <c r="BQ11" i="6"/>
  <c r="BQ163" i="6"/>
  <c r="BQ161" i="6"/>
  <c r="BQ150" i="6"/>
  <c r="BQ157" i="6"/>
  <c r="BQ149" i="6"/>
  <c r="BQ156" i="6"/>
  <c r="BQ155" i="6"/>
  <c r="BQ119" i="6"/>
  <c r="BQ145" i="6"/>
  <c r="BQ137" i="6"/>
  <c r="BQ123" i="6"/>
  <c r="BQ144" i="6"/>
  <c r="BQ143" i="6"/>
  <c r="BQ142" i="6"/>
  <c r="BQ141" i="6"/>
  <c r="BQ111" i="6"/>
  <c r="BJ56" i="6"/>
  <c r="BJ18" i="6"/>
  <c r="BJ80" i="6"/>
  <c r="BJ44" i="6"/>
  <c r="BJ128" i="6"/>
  <c r="BJ125" i="6"/>
  <c r="BJ143" i="6"/>
  <c r="BJ42" i="6"/>
  <c r="BJ104" i="6"/>
  <c r="BJ90" i="6"/>
  <c r="BJ116" i="6"/>
  <c r="BJ141" i="6"/>
  <c r="BJ41" i="6"/>
  <c r="BJ117" i="6"/>
  <c r="BJ17" i="6"/>
  <c r="BJ30" i="6"/>
  <c r="BJ29" i="6"/>
  <c r="BJ67" i="6"/>
  <c r="BJ91" i="6"/>
  <c r="BJ16" i="6"/>
  <c r="BJ78" i="6"/>
  <c r="BJ53" i="6"/>
  <c r="BJ55" i="6"/>
  <c r="BJ112" i="6"/>
  <c r="BJ129" i="6"/>
  <c r="BJ126" i="6"/>
  <c r="BJ99" i="6"/>
  <c r="BJ115" i="6"/>
  <c r="BJ43" i="6"/>
  <c r="BJ142" i="6"/>
  <c r="BJ118" i="6"/>
  <c r="BJ26" i="6"/>
  <c r="BJ68" i="6"/>
  <c r="BJ114" i="6"/>
  <c r="BJ27" i="6"/>
  <c r="BJ39" i="6"/>
  <c r="BJ40" i="6"/>
  <c r="BJ64" i="6"/>
  <c r="BJ38" i="6"/>
  <c r="BJ63" i="6"/>
  <c r="BJ113" i="6"/>
  <c r="BJ81" i="6"/>
  <c r="BJ54" i="6"/>
  <c r="BJ103" i="6"/>
  <c r="BJ15" i="6"/>
  <c r="BJ150" i="6"/>
  <c r="BJ144" i="6"/>
  <c r="BJ145" i="6"/>
  <c r="BJ153" i="6"/>
  <c r="BJ161" i="6"/>
  <c r="BJ137" i="6"/>
  <c r="BJ149" i="6"/>
  <c r="BJ77" i="6"/>
  <c r="BJ119" i="6"/>
  <c r="BJ111" i="6"/>
  <c r="BC29" i="6"/>
  <c r="BC52" i="6"/>
  <c r="BC54" i="6"/>
  <c r="BC42" i="6"/>
  <c r="BC143" i="6"/>
  <c r="BC128" i="6"/>
  <c r="BC80" i="6"/>
  <c r="BC40" i="6"/>
  <c r="BC38" i="6"/>
  <c r="BC106" i="6"/>
  <c r="BC39" i="6"/>
  <c r="BC56" i="6"/>
  <c r="BC91" i="6"/>
  <c r="BC30" i="6"/>
  <c r="BC53" i="6"/>
  <c r="BC113" i="6"/>
  <c r="BC43" i="6"/>
  <c r="BC26" i="6"/>
  <c r="BC103" i="6"/>
  <c r="BC15" i="6"/>
  <c r="BC68" i="6"/>
  <c r="BC144" i="6"/>
  <c r="BC104" i="6"/>
  <c r="BC137" i="6"/>
  <c r="BC17" i="6"/>
  <c r="BC67" i="6"/>
  <c r="BC142" i="6"/>
  <c r="BC112" i="6"/>
  <c r="BC44" i="6"/>
  <c r="BC155" i="6"/>
  <c r="BC81" i="6"/>
  <c r="BC150" i="6"/>
  <c r="BC149" i="6"/>
  <c r="BC41" i="6"/>
  <c r="BC55" i="6"/>
  <c r="BC27" i="6"/>
  <c r="BC99" i="6"/>
  <c r="BC145" i="6"/>
  <c r="BC18" i="6"/>
  <c r="BC50" i="6"/>
  <c r="BC111" i="6"/>
  <c r="AV40" i="6"/>
  <c r="AV29" i="6"/>
  <c r="AV125" i="6"/>
  <c r="AV44" i="6"/>
  <c r="AV129" i="6"/>
  <c r="AV30" i="6"/>
  <c r="AV43" i="6"/>
  <c r="AV42" i="6"/>
  <c r="AV144" i="6"/>
  <c r="AV126" i="6"/>
  <c r="AV137" i="6"/>
  <c r="AV78" i="6"/>
  <c r="AV91" i="6"/>
  <c r="AV14" i="6"/>
  <c r="AV145" i="6"/>
  <c r="AV69" i="6"/>
  <c r="AV143" i="6"/>
  <c r="AV12" i="6"/>
  <c r="AV68" i="6"/>
  <c r="AV128" i="6"/>
  <c r="AV17" i="6"/>
  <c r="AV67" i="6"/>
  <c r="AV32" i="6"/>
  <c r="AV154" i="6"/>
  <c r="AV142" i="6"/>
  <c r="AV155" i="6"/>
  <c r="AV41" i="6"/>
  <c r="AV150" i="6"/>
  <c r="AV149" i="6"/>
  <c r="AV64" i="6"/>
  <c r="AV63" i="6"/>
  <c r="AV103" i="6"/>
  <c r="AV124" i="6"/>
  <c r="AV151" i="6"/>
  <c r="AV81" i="6"/>
  <c r="AV104" i="6"/>
  <c r="AV105" i="6"/>
  <c r="AV77" i="6"/>
  <c r="AV27" i="6"/>
  <c r="AV38" i="6"/>
  <c r="AV39" i="6"/>
  <c r="AV26" i="6"/>
  <c r="AO26" i="6"/>
  <c r="AO27" i="6"/>
  <c r="AH103" i="6"/>
  <c r="AH104" i="6"/>
  <c r="AH78" i="6"/>
  <c r="AH44" i="6"/>
  <c r="AH43" i="6"/>
  <c r="AH42" i="6"/>
  <c r="AH41" i="6"/>
  <c r="AH79" i="6"/>
  <c r="AH40" i="6"/>
  <c r="AH125" i="6"/>
  <c r="AH156" i="6"/>
  <c r="AH126" i="6"/>
  <c r="AH128" i="6"/>
  <c r="AH32" i="6"/>
  <c r="AH129" i="6"/>
  <c r="AH150" i="6"/>
  <c r="AH30" i="6"/>
  <c r="AH29" i="6"/>
  <c r="AH149" i="6"/>
  <c r="AH27" i="6"/>
  <c r="AH26" i="6"/>
  <c r="AH139" i="6"/>
  <c r="AH140" i="6"/>
  <c r="AH157" i="6"/>
  <c r="AH142" i="6"/>
  <c r="AH81" i="6"/>
  <c r="AH17" i="6"/>
  <c r="AH143" i="6"/>
  <c r="AH144" i="6"/>
  <c r="AH76" i="6"/>
  <c r="AH75" i="6"/>
  <c r="AH69" i="6"/>
  <c r="AH137" i="6"/>
  <c r="AH100" i="6"/>
  <c r="AH77" i="6"/>
  <c r="AH138" i="6"/>
  <c r="AH101" i="6"/>
  <c r="AH145" i="6"/>
  <c r="AA144" i="6"/>
  <c r="AA68" i="6"/>
  <c r="AA53" i="6"/>
  <c r="AA143" i="6"/>
  <c r="AA69" i="6"/>
  <c r="AA78" i="6"/>
  <c r="AA91" i="6"/>
  <c r="AA115" i="6"/>
  <c r="AA113" i="6"/>
  <c r="AA42" i="6"/>
  <c r="AA40" i="6"/>
  <c r="AA118" i="6"/>
  <c r="AA43" i="6"/>
  <c r="AA117" i="6"/>
  <c r="AA114" i="6"/>
  <c r="AA112" i="6"/>
  <c r="AA44" i="6"/>
  <c r="AA116" i="6"/>
  <c r="AA155" i="6"/>
  <c r="AA54" i="6"/>
  <c r="AA106" i="6"/>
  <c r="AA27" i="6"/>
  <c r="AA161" i="6"/>
  <c r="AA55" i="6"/>
  <c r="AA39" i="6"/>
  <c r="AA56" i="6"/>
  <c r="AA150" i="6"/>
  <c r="AA38" i="6"/>
  <c r="AA26" i="6"/>
  <c r="AA137" i="6"/>
  <c r="AA149" i="6"/>
  <c r="AA63" i="6"/>
  <c r="AA124" i="6"/>
  <c r="AA141" i="6"/>
  <c r="AA41" i="6"/>
  <c r="AA145" i="6"/>
  <c r="AA119" i="6"/>
  <c r="AA18" i="6"/>
  <c r="AA142" i="6"/>
  <c r="T17" i="6"/>
  <c r="T27" i="6"/>
  <c r="T91" i="6"/>
  <c r="T104" i="6"/>
  <c r="T26" i="6"/>
  <c r="T103" i="6"/>
  <c r="T137" i="6"/>
  <c r="T18" i="6"/>
  <c r="DN8" i="6"/>
  <c r="DL175" i="6"/>
  <c r="DN36" i="6"/>
  <c r="DN59" i="6"/>
  <c r="DN9" i="6"/>
  <c r="DN23" i="6"/>
  <c r="DN97" i="6"/>
  <c r="DN109" i="6"/>
  <c r="DN169" i="6"/>
  <c r="DN49" i="6"/>
  <c r="DN60" i="6"/>
  <c r="DN35" i="6"/>
  <c r="DN168" i="6"/>
  <c r="DN10" i="6"/>
  <c r="DN71" i="6"/>
  <c r="DN108" i="6"/>
  <c r="DN122" i="6"/>
  <c r="DN83" i="6"/>
  <c r="DN135" i="6"/>
  <c r="DG8" i="6"/>
  <c r="DE175" i="6"/>
  <c r="DG110" i="6"/>
  <c r="DG35" i="6"/>
  <c r="DG34" i="6"/>
  <c r="DG109" i="6"/>
  <c r="DG61" i="6"/>
  <c r="DG36" i="6"/>
  <c r="DG97" i="6"/>
  <c r="CZ8" i="6"/>
  <c r="CX175" i="6"/>
  <c r="CZ122" i="6"/>
  <c r="CZ84" i="6"/>
  <c r="CZ120" i="6"/>
  <c r="CZ121" i="6"/>
  <c r="CZ9" i="6"/>
  <c r="CZ21" i="6"/>
  <c r="CZ110" i="6"/>
  <c r="CZ23" i="6"/>
  <c r="CZ109" i="6"/>
  <c r="CZ82" i="6"/>
  <c r="CZ34" i="6"/>
  <c r="CZ35" i="6"/>
  <c r="CZ160" i="6"/>
  <c r="CZ108" i="6"/>
  <c r="CZ159" i="6"/>
  <c r="CZ36" i="6"/>
  <c r="CZ37" i="6"/>
  <c r="CZ158" i="6"/>
  <c r="CZ98" i="6"/>
  <c r="CZ47" i="6"/>
  <c r="CZ148" i="6"/>
  <c r="CZ48" i="6"/>
  <c r="CZ22" i="6"/>
  <c r="CZ97" i="6"/>
  <c r="CZ147" i="6"/>
  <c r="CZ49" i="6"/>
  <c r="CZ59" i="6"/>
  <c r="CZ146" i="6"/>
  <c r="DS96" i="6"/>
  <c r="CZ60" i="6"/>
  <c r="CZ83" i="6"/>
  <c r="CZ135" i="6"/>
  <c r="CZ72" i="6"/>
  <c r="DS85" i="6"/>
  <c r="CZ134" i="6"/>
  <c r="CZ133" i="6"/>
  <c r="DS164" i="6"/>
  <c r="CZ167" i="6"/>
  <c r="CS8" i="6"/>
  <c r="CS97" i="6"/>
  <c r="CS73" i="6"/>
  <c r="DS73" i="6" s="1"/>
  <c r="CS59" i="6"/>
  <c r="CS120" i="6"/>
  <c r="CS47" i="6"/>
  <c r="CS82" i="6"/>
  <c r="CS166" i="6"/>
  <c r="CS83" i="6"/>
  <c r="CS23" i="6"/>
  <c r="CS60" i="6"/>
  <c r="CS71" i="6"/>
  <c r="CS37" i="6"/>
  <c r="CS165" i="6"/>
  <c r="CS61" i="6"/>
  <c r="CS147" i="6"/>
  <c r="CS36" i="6"/>
  <c r="CS86" i="6"/>
  <c r="CS110" i="6"/>
  <c r="CS167" i="6"/>
  <c r="CS98" i="6"/>
  <c r="CS168" i="6"/>
  <c r="CS122" i="6"/>
  <c r="CS159" i="6"/>
  <c r="CS158" i="6"/>
  <c r="CS49" i="6"/>
  <c r="CS135" i="6"/>
  <c r="CS22" i="6"/>
  <c r="CS169" i="6"/>
  <c r="CS108" i="6"/>
  <c r="CS21" i="6"/>
  <c r="CS148" i="6"/>
  <c r="CS146" i="6"/>
  <c r="CS160" i="6"/>
  <c r="CS35" i="6"/>
  <c r="CS121" i="6"/>
  <c r="CS134" i="6"/>
  <c r="CQ175" i="6"/>
  <c r="CS9" i="6"/>
  <c r="CS109" i="6"/>
  <c r="CS34" i="6"/>
  <c r="CL8" i="6"/>
  <c r="CL10" i="6"/>
  <c r="CL159" i="6"/>
  <c r="CJ175" i="6"/>
  <c r="CL135" i="6"/>
  <c r="CL97" i="6"/>
  <c r="CL36" i="6"/>
  <c r="CL35" i="6"/>
  <c r="CL168" i="6"/>
  <c r="CL34" i="6"/>
  <c r="CL122" i="6"/>
  <c r="CL23" i="6"/>
  <c r="CL21" i="6"/>
  <c r="CL133" i="6"/>
  <c r="CL167" i="6"/>
  <c r="CL82" i="6"/>
  <c r="CL9" i="6"/>
  <c r="CE122" i="6"/>
  <c r="CE121" i="6"/>
  <c r="CE120" i="6"/>
  <c r="CE110" i="6"/>
  <c r="CE109" i="6"/>
  <c r="CE108" i="6"/>
  <c r="CE98" i="6"/>
  <c r="CE97" i="6"/>
  <c r="CE136" i="6"/>
  <c r="CE86" i="6"/>
  <c r="CE158" i="6"/>
  <c r="CE83" i="6"/>
  <c r="CE168" i="6"/>
  <c r="CE82" i="6"/>
  <c r="CE135" i="6"/>
  <c r="CE71" i="6"/>
  <c r="CE60" i="6"/>
  <c r="CE59" i="6"/>
  <c r="CE166" i="6"/>
  <c r="CE49" i="6"/>
  <c r="CE47" i="6"/>
  <c r="CE37" i="6"/>
  <c r="CE134" i="6"/>
  <c r="CE34" i="6"/>
  <c r="CE23" i="6"/>
  <c r="CE22" i="6"/>
  <c r="CE21" i="6"/>
  <c r="CC175" i="6"/>
  <c r="CE169" i="6"/>
  <c r="CE160" i="6"/>
  <c r="CE167" i="6"/>
  <c r="CE165" i="6"/>
  <c r="BX8" i="6"/>
  <c r="BV175" i="6"/>
  <c r="BX169" i="6"/>
  <c r="BX136" i="6"/>
  <c r="BX9" i="6"/>
  <c r="BX10" i="6"/>
  <c r="BX72" i="6"/>
  <c r="BX168" i="6"/>
  <c r="BX135" i="6"/>
  <c r="BX148" i="6"/>
  <c r="BX60" i="6"/>
  <c r="BX166" i="6"/>
  <c r="BX23" i="6"/>
  <c r="BX147" i="6"/>
  <c r="BX21" i="6"/>
  <c r="BX165" i="6"/>
  <c r="BX71" i="6"/>
  <c r="BX97" i="6"/>
  <c r="BX34" i="6"/>
  <c r="BX146" i="6"/>
  <c r="BX167" i="6"/>
  <c r="BQ8" i="6"/>
  <c r="BQ110" i="6"/>
  <c r="BQ47" i="6"/>
  <c r="BQ148" i="6"/>
  <c r="BQ120" i="6"/>
  <c r="BQ60" i="6"/>
  <c r="BQ98" i="6"/>
  <c r="BQ10" i="6"/>
  <c r="BQ23" i="6"/>
  <c r="BQ147" i="6"/>
  <c r="BQ9" i="6"/>
  <c r="BQ121" i="6"/>
  <c r="BQ168" i="6"/>
  <c r="BQ169" i="6"/>
  <c r="BQ59" i="6"/>
  <c r="BQ122" i="6"/>
  <c r="BQ167" i="6"/>
  <c r="BQ82" i="6"/>
  <c r="BQ146" i="6"/>
  <c r="BQ21" i="6"/>
  <c r="BQ136" i="6"/>
  <c r="BQ83" i="6"/>
  <c r="BQ135" i="6"/>
  <c r="BQ34" i="6"/>
  <c r="BQ134" i="6"/>
  <c r="BQ109" i="6"/>
  <c r="BQ160" i="6"/>
  <c r="BQ133" i="6"/>
  <c r="BQ48" i="6"/>
  <c r="BO175" i="6"/>
  <c r="BQ22" i="6"/>
  <c r="BQ159" i="6"/>
  <c r="BQ72" i="6"/>
  <c r="BQ97" i="6"/>
  <c r="BQ108" i="6"/>
  <c r="BQ158" i="6"/>
  <c r="BQ86" i="6"/>
  <c r="BQ37" i="6"/>
  <c r="BQ49" i="6"/>
  <c r="BH175" i="6"/>
  <c r="BJ120" i="6"/>
  <c r="BJ82" i="6"/>
  <c r="BJ168" i="6"/>
  <c r="BJ167" i="6"/>
  <c r="BJ72" i="6"/>
  <c r="BJ37" i="6"/>
  <c r="BJ21" i="6"/>
  <c r="BJ166" i="6"/>
  <c r="BJ165" i="6"/>
  <c r="BJ169" i="6"/>
  <c r="BJ160" i="6"/>
  <c r="BJ122" i="6"/>
  <c r="BJ22" i="6"/>
  <c r="BJ108" i="6"/>
  <c r="BJ136" i="6"/>
  <c r="BJ121" i="6"/>
  <c r="BJ158" i="6"/>
  <c r="BJ97" i="6"/>
  <c r="BJ148" i="6"/>
  <c r="BJ83" i="6"/>
  <c r="BJ98" i="6"/>
  <c r="BJ147" i="6"/>
  <c r="BJ86" i="6"/>
  <c r="BJ60" i="6"/>
  <c r="BJ34" i="6"/>
  <c r="BJ135" i="6"/>
  <c r="BJ146" i="6"/>
  <c r="BC148" i="6"/>
  <c r="BC147" i="6"/>
  <c r="BC110" i="6"/>
  <c r="BC146" i="6"/>
  <c r="BC82" i="6"/>
  <c r="BC83" i="6"/>
  <c r="BC86" i="6"/>
  <c r="BC98" i="6"/>
  <c r="BC37" i="6"/>
  <c r="BC109" i="6"/>
  <c r="BC47" i="6"/>
  <c r="BC34" i="6"/>
  <c r="BC61" i="6"/>
  <c r="BC135" i="6"/>
  <c r="BC60" i="6"/>
  <c r="BC59" i="6"/>
  <c r="BC136" i="6"/>
  <c r="BA175" i="6"/>
  <c r="BC36" i="6"/>
  <c r="AV8" i="6"/>
  <c r="AT175" i="6"/>
  <c r="AV34" i="6"/>
  <c r="AV148" i="6"/>
  <c r="AV23" i="6"/>
  <c r="AV166" i="6"/>
  <c r="AV10" i="6"/>
  <c r="AV121" i="6"/>
  <c r="AV136" i="6"/>
  <c r="AV9" i="6"/>
  <c r="AV97" i="6"/>
  <c r="AV36" i="6"/>
  <c r="AV122" i="6"/>
  <c r="AV37" i="6"/>
  <c r="AV22" i="6"/>
  <c r="AV135" i="6"/>
  <c r="AV169" i="6"/>
  <c r="AV165" i="6"/>
  <c r="AV35" i="6"/>
  <c r="AV167" i="6"/>
  <c r="AV123" i="6"/>
  <c r="AV21" i="6"/>
  <c r="AV11" i="6"/>
  <c r="AV134" i="6"/>
  <c r="AV133" i="6"/>
  <c r="AV147" i="6"/>
  <c r="AV61" i="6"/>
  <c r="AV146" i="6"/>
  <c r="AV82" i="6"/>
  <c r="AO8" i="6"/>
  <c r="AO10" i="6"/>
  <c r="AO72" i="6"/>
  <c r="AM175" i="6"/>
  <c r="AO11" i="6"/>
  <c r="AF175" i="6"/>
  <c r="AH135" i="6"/>
  <c r="AH34" i="6"/>
  <c r="AH136" i="6"/>
  <c r="AH146" i="6"/>
  <c r="AH147" i="6"/>
  <c r="AH148" i="6"/>
  <c r="AH36" i="6"/>
  <c r="AH170" i="6"/>
  <c r="AH84" i="6"/>
  <c r="AA134" i="6"/>
  <c r="AA110" i="6"/>
  <c r="AA83" i="6"/>
  <c r="AA135" i="6"/>
  <c r="AA136" i="6"/>
  <c r="AA146" i="6"/>
  <c r="AA159" i="6"/>
  <c r="AA97" i="6"/>
  <c r="AA147" i="6"/>
  <c r="AA148" i="6"/>
  <c r="AA158" i="6"/>
  <c r="AA111" i="6"/>
  <c r="AA160" i="6"/>
  <c r="AA120" i="6"/>
  <c r="AA60" i="6"/>
  <c r="AA108" i="6"/>
  <c r="AA121" i="6"/>
  <c r="AA122" i="6"/>
  <c r="Y175" i="6"/>
  <c r="AA37" i="6"/>
  <c r="AA109" i="6"/>
  <c r="AA123" i="6"/>
  <c r="AA86" i="6"/>
  <c r="AA82" i="6"/>
  <c r="AA59" i="6"/>
  <c r="R175" i="6"/>
  <c r="T97" i="6"/>
  <c r="T136" i="6"/>
  <c r="T135" i="6"/>
  <c r="K8" i="6"/>
  <c r="K174" i="6" s="1"/>
  <c r="DS94" i="6" l="1"/>
  <c r="DS107" i="6"/>
  <c r="DU13" i="6"/>
  <c r="DT13" i="6"/>
  <c r="DS14" i="6"/>
  <c r="CX174" i="6"/>
  <c r="DS64" i="6"/>
  <c r="DS12" i="6"/>
  <c r="DS165" i="6"/>
  <c r="DS79" i="6"/>
  <c r="DS81" i="6"/>
  <c r="DS125" i="6"/>
  <c r="DS126" i="6"/>
  <c r="DS128" i="6"/>
  <c r="DS124" i="6"/>
  <c r="DS141" i="6"/>
  <c r="DS145" i="6"/>
  <c r="DS18" i="6"/>
  <c r="DS11" i="6"/>
  <c r="DS170" i="6"/>
  <c r="DS84" i="6"/>
  <c r="DS129" i="6"/>
  <c r="DS139" i="6"/>
  <c r="DS140" i="6"/>
  <c r="DS76" i="6"/>
  <c r="DS75" i="6"/>
  <c r="DS100" i="6"/>
  <c r="DS138" i="6"/>
  <c r="DS101" i="6"/>
  <c r="DS144" i="6"/>
  <c r="DS53" i="6"/>
  <c r="DS143" i="6"/>
  <c r="DS40" i="6"/>
  <c r="DS54" i="6"/>
  <c r="DS161" i="6"/>
  <c r="DS55" i="6"/>
  <c r="DS39" i="6"/>
  <c r="DS56" i="6"/>
  <c r="DS149" i="6"/>
  <c r="DS41" i="6"/>
  <c r="DS48" i="6"/>
  <c r="DS98" i="6"/>
  <c r="DS49" i="6"/>
  <c r="DS8" i="6"/>
  <c r="DS10" i="6"/>
  <c r="DS72" i="6"/>
  <c r="DS71" i="6"/>
  <c r="DS36" i="6"/>
  <c r="DS35" i="6"/>
  <c r="DS15" i="6"/>
  <c r="DS23" i="6"/>
  <c r="DS9" i="6"/>
  <c r="DS133" i="6"/>
  <c r="DS168" i="6"/>
  <c r="DS167" i="6"/>
  <c r="DS21" i="6"/>
  <c r="DS166" i="6"/>
  <c r="DS169" i="6"/>
  <c r="DS22" i="6"/>
  <c r="DT95" i="6"/>
  <c r="DU95" i="6"/>
  <c r="DT70" i="6"/>
  <c r="DU70" i="6"/>
  <c r="DT58" i="6"/>
  <c r="DU58" i="6"/>
  <c r="DT57" i="6"/>
  <c r="DU57" i="6"/>
  <c r="DT20" i="6"/>
  <c r="DU20" i="6"/>
  <c r="DT45" i="6"/>
  <c r="DU45" i="6"/>
  <c r="DT92" i="6"/>
  <c r="DU92" i="6"/>
  <c r="DT131" i="6"/>
  <c r="DU131" i="6"/>
  <c r="DT93" i="6"/>
  <c r="DU93" i="6"/>
  <c r="DT87" i="6"/>
  <c r="DU87" i="6"/>
  <c r="DT66" i="6"/>
  <c r="DU66" i="6"/>
  <c r="DT132" i="6"/>
  <c r="DU132" i="6"/>
  <c r="DT130" i="6"/>
  <c r="DU130" i="6"/>
  <c r="DT88" i="6"/>
  <c r="DU88" i="6"/>
  <c r="DT154" i="6"/>
  <c r="DU154" i="6"/>
  <c r="DT89" i="6"/>
  <c r="DU89" i="6"/>
  <c r="DT152" i="6"/>
  <c r="DU152" i="6"/>
  <c r="DT102" i="6"/>
  <c r="DU102" i="6"/>
  <c r="DT96" i="6"/>
  <c r="DU96" i="6"/>
  <c r="DT85" i="6"/>
  <c r="DU85" i="6"/>
  <c r="DT164" i="6"/>
  <c r="DU164" i="6"/>
  <c r="DT74" i="6"/>
  <c r="DU74" i="6"/>
  <c r="DT24" i="6"/>
  <c r="DU24" i="6"/>
  <c r="DT73" i="6"/>
  <c r="DU73" i="6"/>
  <c r="AF174" i="6"/>
  <c r="DS151" i="6"/>
  <c r="DS28" i="6"/>
  <c r="DS25" i="6"/>
  <c r="DS99" i="6"/>
  <c r="DS50" i="6"/>
  <c r="DS162" i="6"/>
  <c r="DS16" i="6"/>
  <c r="DS90" i="6"/>
  <c r="DS65" i="6"/>
  <c r="DS62" i="6"/>
  <c r="DS153" i="6"/>
  <c r="DS163" i="6"/>
  <c r="DS105" i="6"/>
  <c r="DS110" i="6"/>
  <c r="DS83" i="6"/>
  <c r="DS146" i="6"/>
  <c r="DS159" i="6"/>
  <c r="DS147" i="6"/>
  <c r="DS148" i="6"/>
  <c r="DS160" i="6"/>
  <c r="DS60" i="6"/>
  <c r="DS61" i="6"/>
  <c r="DS37" i="6"/>
  <c r="DS109" i="6"/>
  <c r="DS123" i="6"/>
  <c r="DS86" i="6"/>
  <c r="DS59" i="6"/>
  <c r="N18" i="7"/>
  <c r="DU94" i="6" l="1"/>
  <c r="DT94" i="6"/>
  <c r="DT107" i="6"/>
  <c r="DU107" i="6"/>
  <c r="DT14" i="6"/>
  <c r="DU14" i="6"/>
  <c r="DU12" i="6"/>
  <c r="DT12" i="6"/>
  <c r="DT128" i="6"/>
  <c r="DU128" i="6"/>
  <c r="DT129" i="6"/>
  <c r="DU129" i="6"/>
  <c r="DT139" i="6"/>
  <c r="DU139" i="6"/>
  <c r="DT75" i="6"/>
  <c r="DU75" i="6"/>
  <c r="DT138" i="6"/>
  <c r="DU138" i="6"/>
  <c r="DT144" i="6"/>
  <c r="DU144" i="6"/>
  <c r="DT53" i="6"/>
  <c r="DU53" i="6"/>
  <c r="DT143" i="6"/>
  <c r="DU143" i="6"/>
  <c r="DT40" i="6"/>
  <c r="DU40" i="6"/>
  <c r="DT161" i="6"/>
  <c r="DU161" i="6"/>
  <c r="DU55" i="6"/>
  <c r="DT55" i="6"/>
  <c r="DT124" i="6"/>
  <c r="DU124" i="6"/>
  <c r="DT56" i="6"/>
  <c r="DU56" i="6"/>
  <c r="DT149" i="6"/>
  <c r="DU149" i="6"/>
  <c r="DT41" i="6"/>
  <c r="DU41" i="6"/>
  <c r="DU54" i="6"/>
  <c r="DT54" i="6"/>
  <c r="DT39" i="6"/>
  <c r="DU39" i="6"/>
  <c r="DT141" i="6"/>
  <c r="DU141" i="6"/>
  <c r="DT140" i="6"/>
  <c r="DU140" i="6"/>
  <c r="DT64" i="6"/>
  <c r="DU64" i="6"/>
  <c r="DT81" i="6"/>
  <c r="DU81" i="6"/>
  <c r="DT79" i="6"/>
  <c r="DU79" i="6"/>
  <c r="DT170" i="6"/>
  <c r="DU170" i="6"/>
  <c r="DT84" i="6"/>
  <c r="DU84" i="6"/>
  <c r="DT76" i="6"/>
  <c r="DU76" i="6"/>
  <c r="DU165" i="6"/>
  <c r="DT165" i="6"/>
  <c r="DU125" i="6"/>
  <c r="DT125" i="6"/>
  <c r="DU101" i="6"/>
  <c r="DT101" i="6"/>
  <c r="DT100" i="6"/>
  <c r="DU100" i="6"/>
  <c r="DT126" i="6"/>
  <c r="DU126" i="6"/>
  <c r="DU145" i="6"/>
  <c r="DT145" i="6"/>
  <c r="DT11" i="6"/>
  <c r="DU11" i="6"/>
  <c r="DU18" i="6"/>
  <c r="DT18" i="6"/>
  <c r="DT48" i="6"/>
  <c r="DU48" i="6"/>
  <c r="DU98" i="6"/>
  <c r="DT98" i="6"/>
  <c r="DU35" i="6"/>
  <c r="DT35" i="6"/>
  <c r="DT49" i="6"/>
  <c r="DU49" i="6"/>
  <c r="DT8" i="6"/>
  <c r="DU8" i="6"/>
  <c r="DT10" i="6"/>
  <c r="DU10" i="6"/>
  <c r="DT72" i="6"/>
  <c r="DU72" i="6"/>
  <c r="DT71" i="6"/>
  <c r="DU71" i="6"/>
  <c r="DT36" i="6"/>
  <c r="DU36" i="6"/>
  <c r="DU15" i="6"/>
  <c r="DT15" i="6"/>
  <c r="DU23" i="6"/>
  <c r="DT23" i="6"/>
  <c r="DU9" i="6"/>
  <c r="DT9" i="6"/>
  <c r="DU133" i="6"/>
  <c r="DT133" i="6"/>
  <c r="DU168" i="6"/>
  <c r="DT168" i="6"/>
  <c r="DU167" i="6"/>
  <c r="DT167" i="6"/>
  <c r="DU21" i="6"/>
  <c r="DT21" i="6"/>
  <c r="DU166" i="6"/>
  <c r="DT166" i="6"/>
  <c r="DU169" i="6"/>
  <c r="DT169" i="6"/>
  <c r="DU22" i="6"/>
  <c r="DT22" i="6"/>
  <c r="DT151" i="6"/>
  <c r="DU151" i="6"/>
  <c r="DT28" i="6"/>
  <c r="DU28" i="6"/>
  <c r="DT25" i="6"/>
  <c r="DU25" i="6"/>
  <c r="DT99" i="6"/>
  <c r="DU99" i="6"/>
  <c r="DT50" i="6"/>
  <c r="DU50" i="6"/>
  <c r="DT162" i="6"/>
  <c r="DU162" i="6"/>
  <c r="DT16" i="6"/>
  <c r="DU16" i="6"/>
  <c r="DT90" i="6"/>
  <c r="DU90" i="6"/>
  <c r="DT65" i="6"/>
  <c r="DU65" i="6"/>
  <c r="DT62" i="6"/>
  <c r="DU62" i="6"/>
  <c r="DT153" i="6"/>
  <c r="DU153" i="6"/>
  <c r="DT163" i="6"/>
  <c r="DU163" i="6"/>
  <c r="DT105" i="6"/>
  <c r="DU105" i="6"/>
  <c r="DT110" i="6"/>
  <c r="DU110" i="6"/>
  <c r="DT83" i="6"/>
  <c r="DU83" i="6"/>
  <c r="DT146" i="6"/>
  <c r="DU146" i="6"/>
  <c r="DT159" i="6"/>
  <c r="DU159" i="6"/>
  <c r="DT147" i="6"/>
  <c r="DU147" i="6"/>
  <c r="DT148" i="6"/>
  <c r="DU148" i="6"/>
  <c r="DT160" i="6"/>
  <c r="DU160" i="6"/>
  <c r="DT60" i="6"/>
  <c r="DU60" i="6"/>
  <c r="DT61" i="6"/>
  <c r="DU61" i="6"/>
  <c r="DT37" i="6"/>
  <c r="DU37" i="6"/>
  <c r="DT109" i="6"/>
  <c r="DU109" i="6"/>
  <c r="DT123" i="6"/>
  <c r="DU123" i="6"/>
  <c r="DT86" i="6"/>
  <c r="DU86" i="6"/>
  <c r="DT59" i="6"/>
  <c r="DU59" i="6"/>
  <c r="I33" i="7"/>
  <c r="H33" i="7"/>
  <c r="K7" i="6" l="1"/>
  <c r="J7" i="6"/>
  <c r="N17" i="7"/>
  <c r="P6" i="6" l="1"/>
  <c r="M158" i="6" l="1"/>
  <c r="DS158" i="6" s="1"/>
  <c r="M31" i="6"/>
  <c r="DS31" i="6" s="1"/>
  <c r="M150" i="6"/>
  <c r="DS150" i="6" s="1"/>
  <c r="M156" i="6"/>
  <c r="DS156" i="6" s="1"/>
  <c r="M142" i="6"/>
  <c r="DS142" i="6" s="1"/>
  <c r="M137" i="6"/>
  <c r="DS137" i="6" s="1"/>
  <c r="M114" i="6"/>
  <c r="DS114" i="6" s="1"/>
  <c r="M113" i="6"/>
  <c r="DS113" i="6" s="1"/>
  <c r="M136" i="6"/>
  <c r="DS136" i="6" s="1"/>
  <c r="M135" i="6"/>
  <c r="DS135" i="6" s="1"/>
  <c r="M134" i="6"/>
  <c r="DS134" i="6" s="1"/>
  <c r="M122" i="6"/>
  <c r="DS122" i="6" s="1"/>
  <c r="M121" i="6"/>
  <c r="DS121" i="6" s="1"/>
  <c r="M120" i="6"/>
  <c r="DS120" i="6" s="1"/>
  <c r="M119" i="6"/>
  <c r="DS119" i="6" s="1"/>
  <c r="M118" i="6"/>
  <c r="DS118" i="6" s="1"/>
  <c r="M117" i="6"/>
  <c r="DS117" i="6" s="1"/>
  <c r="M116" i="6"/>
  <c r="DS116" i="6" s="1"/>
  <c r="M115" i="6"/>
  <c r="DS115" i="6" s="1"/>
  <c r="M111" i="6"/>
  <c r="DS111" i="6" s="1"/>
  <c r="M108" i="6"/>
  <c r="DS108" i="6" s="1"/>
  <c r="M106" i="6"/>
  <c r="DS106" i="6" s="1"/>
  <c r="M104" i="6"/>
  <c r="DS104" i="6" s="1"/>
  <c r="M103" i="6"/>
  <c r="DS103" i="6" s="1"/>
  <c r="M26" i="6"/>
  <c r="DS26" i="6" s="1"/>
  <c r="M97" i="6"/>
  <c r="DS97" i="6" s="1"/>
  <c r="M91" i="6"/>
  <c r="DS91" i="6" s="1"/>
  <c r="M82" i="6"/>
  <c r="DS82" i="6" s="1"/>
  <c r="M80" i="6"/>
  <c r="DS80" i="6" s="1"/>
  <c r="M78" i="6"/>
  <c r="DS78" i="6" s="1"/>
  <c r="M77" i="6"/>
  <c r="DS77" i="6" s="1"/>
  <c r="M69" i="6"/>
  <c r="DS69" i="6" s="1"/>
  <c r="M68" i="6"/>
  <c r="DS68" i="6" s="1"/>
  <c r="M67" i="6"/>
  <c r="DS67" i="6" s="1"/>
  <c r="M63" i="6"/>
  <c r="DS63" i="6" s="1"/>
  <c r="M52" i="6"/>
  <c r="DS52" i="6" s="1"/>
  <c r="M51" i="6"/>
  <c r="DS51" i="6" s="1"/>
  <c r="M38" i="6"/>
  <c r="DS38" i="6" s="1"/>
  <c r="M47" i="6"/>
  <c r="DS47" i="6" s="1"/>
  <c r="M46" i="6"/>
  <c r="DS46" i="6" s="1"/>
  <c r="M44" i="6"/>
  <c r="DS44" i="6" s="1"/>
  <c r="M43" i="6"/>
  <c r="DS43" i="6" s="1"/>
  <c r="M42" i="6"/>
  <c r="DS42" i="6" s="1"/>
  <c r="M34" i="6"/>
  <c r="DS34" i="6" s="1"/>
  <c r="M33" i="6"/>
  <c r="DS33" i="6" s="1"/>
  <c r="M32" i="6"/>
  <c r="DS32" i="6" s="1"/>
  <c r="M30" i="6"/>
  <c r="DS30" i="6" s="1"/>
  <c r="M29" i="6"/>
  <c r="DS29" i="6" s="1"/>
  <c r="M27" i="6"/>
  <c r="DS27" i="6" s="1"/>
  <c r="M19" i="6"/>
  <c r="DS19" i="6" s="1"/>
  <c r="M17" i="6"/>
  <c r="DS17" i="6" s="1"/>
  <c r="M155" i="6"/>
  <c r="DS155" i="6" s="1"/>
  <c r="M112" i="6"/>
  <c r="DS112" i="6" s="1"/>
  <c r="K175" i="6"/>
  <c r="M157" i="6"/>
  <c r="DS157" i="6" s="1"/>
  <c r="M19" i="7"/>
  <c r="M17" i="7"/>
  <c r="N19" i="7"/>
  <c r="DT31" i="6" l="1"/>
  <c r="DU31" i="6"/>
  <c r="DT150" i="6"/>
  <c r="DU150" i="6"/>
  <c r="DT158" i="6"/>
  <c r="DU158" i="6"/>
  <c r="DT156" i="6"/>
  <c r="DU156" i="6"/>
  <c r="DT142" i="6"/>
  <c r="DU142" i="6"/>
  <c r="DT137" i="6"/>
  <c r="DU137" i="6"/>
  <c r="DT114" i="6"/>
  <c r="DU114" i="6"/>
  <c r="DT113" i="6"/>
  <c r="DU113" i="6"/>
  <c r="DT136" i="6"/>
  <c r="DU136" i="6"/>
  <c r="DT135" i="6"/>
  <c r="DU135" i="6"/>
  <c r="DT134" i="6"/>
  <c r="DU134" i="6"/>
  <c r="DT122" i="6"/>
  <c r="DU122" i="6"/>
  <c r="DT121" i="6"/>
  <c r="DU121" i="6"/>
  <c r="DT120" i="6"/>
  <c r="DU120" i="6"/>
  <c r="DT119" i="6"/>
  <c r="DU119" i="6"/>
  <c r="DT118" i="6"/>
  <c r="DU118" i="6"/>
  <c r="DT117" i="6"/>
  <c r="DU117" i="6"/>
  <c r="DT116" i="6"/>
  <c r="DU116" i="6"/>
  <c r="DT115" i="6"/>
  <c r="DU115" i="6"/>
  <c r="DT111" i="6"/>
  <c r="DU111" i="6"/>
  <c r="DT108" i="6"/>
  <c r="DU108" i="6"/>
  <c r="DT106" i="6"/>
  <c r="DU106" i="6"/>
  <c r="DT104" i="6"/>
  <c r="DU104" i="6"/>
  <c r="DT103" i="6"/>
  <c r="DU103" i="6"/>
  <c r="DT26" i="6"/>
  <c r="DU26" i="6"/>
  <c r="DT97" i="6"/>
  <c r="DU97" i="6"/>
  <c r="DT91" i="6"/>
  <c r="DU91" i="6"/>
  <c r="DT82" i="6"/>
  <c r="DU82" i="6"/>
  <c r="DT80" i="6"/>
  <c r="DU80" i="6"/>
  <c r="DT78" i="6"/>
  <c r="DU78" i="6"/>
  <c r="DT77" i="6"/>
  <c r="DU77" i="6"/>
  <c r="DT69" i="6"/>
  <c r="DU69" i="6"/>
  <c r="DT68" i="6"/>
  <c r="DU68" i="6"/>
  <c r="DT67" i="6"/>
  <c r="DU67" i="6"/>
  <c r="DT63" i="6"/>
  <c r="DU63" i="6"/>
  <c r="DT52" i="6"/>
  <c r="DU52" i="6"/>
  <c r="DT51" i="6"/>
  <c r="DU51" i="6"/>
  <c r="DT38" i="6"/>
  <c r="DU38" i="6"/>
  <c r="DT47" i="6"/>
  <c r="DU47" i="6"/>
  <c r="DT46" i="6"/>
  <c r="DU46" i="6"/>
  <c r="DT44" i="6"/>
  <c r="DU44" i="6"/>
  <c r="DT43" i="6"/>
  <c r="DU43" i="6"/>
  <c r="DT42" i="6"/>
  <c r="DU42" i="6"/>
  <c r="DT34" i="6"/>
  <c r="DU34" i="6"/>
  <c r="DT33" i="6"/>
  <c r="DU33" i="6"/>
  <c r="DT32" i="6"/>
  <c r="DU32" i="6"/>
  <c r="DT30" i="6"/>
  <c r="DU30" i="6"/>
  <c r="DT29" i="6"/>
  <c r="DU29" i="6"/>
  <c r="DT27" i="6"/>
  <c r="DU27" i="6"/>
  <c r="DT19" i="6"/>
  <c r="DU19" i="6"/>
  <c r="DT17" i="6"/>
  <c r="DU17" i="6"/>
  <c r="DT155" i="6"/>
  <c r="DU155" i="6"/>
  <c r="DT112" i="6"/>
  <c r="DU112" i="6"/>
  <c r="DT157" i="6"/>
  <c r="DU157" i="6"/>
  <c r="D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Q4" authorId="0" shapeId="0" xr:uid="{3A2AF1E0-4C5D-474E-86F7-DB105F8CEE11}">
      <text>
        <r>
          <rPr>
            <sz val="9"/>
            <color indexed="81"/>
            <rFont val="Tahoma"/>
            <family val="2"/>
          </rPr>
          <t>TENER EN CUENTA QUE AUN DEBEMOS REALIZAR LA CREACION COMO CLIENTES PARA CASA FERRETERA, PEDIDOS MINIMOS FUERA DE LA CIUDAD DE MEDELLIN DEBEN SER 500.000 ANTES DE IVA, DENTRO DE LA CIUDAD DE MEDELLIN 150.000 +IVA</t>
        </r>
      </text>
    </comment>
    <comment ref="AZ4" authorId="0" shapeId="0" xr:uid="{BC8C559E-4907-48CD-BEA0-F0F82DE4F1AB}">
      <text>
        <r>
          <rPr>
            <sz val="9"/>
            <color indexed="81"/>
            <rFont val="Tahoma"/>
            <family val="2"/>
          </rPr>
          <t>Contamos con un Stock Robusto de las marcas ofertadas, sin embargo, en caso depresentarse Alzas de fábrica o incrementos de consideración en el dólar se validarían losprecios con soporte oficial de las fábricas de común acuerdo entre las partes  / Despachos minimos de $ 1.500.000/ el valor total no incluye el iva</t>
        </r>
      </text>
    </comment>
    <comment ref="DD4" authorId="0" shapeId="0" xr:uid="{3ED1D971-23C8-4978-8F54-C56F69667A6D}">
      <text>
        <r>
          <rPr>
            <sz val="9"/>
            <color indexed="81"/>
            <rFont val="Tahoma"/>
            <family val="2"/>
          </rPr>
          <t>El tiempo de entrega se estimó como máximo con el fin de cubrir posibles contratiempos; sin embargo, las entregas pueden realizarse de manera anticipada.</t>
        </r>
      </text>
    </comment>
  </commentList>
</comments>
</file>

<file path=xl/sharedStrings.xml><?xml version="1.0" encoding="utf-8"?>
<sst xmlns="http://schemas.openxmlformats.org/spreadsheetml/2006/main" count="5797" uniqueCount="1022">
  <si>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</si>
  <si>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</si>
  <si>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</si>
  <si>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</si>
  <si>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</si>
  <si>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</si>
  <si>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</si>
  <si>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</si>
  <si>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</si>
  <si>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</si>
  <si>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</si>
  <si>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</si>
  <si>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</si>
  <si>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</si>
  <si>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</si>
  <si>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</si>
  <si>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</si>
  <si>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</si>
  <si>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</si>
  <si>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</si>
  <si>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</si>
  <si>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</si>
  <si>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</si>
  <si>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</si>
  <si>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</si>
  <si>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</si>
  <si>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</si>
  <si>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</si>
  <si>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</si>
  <si>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</si>
  <si>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</si>
  <si>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</si>
  <si>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</si>
  <si>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</si>
  <si>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</si>
  <si>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</si>
  <si>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</si>
  <si>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</si>
  <si>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</si>
  <si>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</si>
  <si>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</si>
  <si>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</si>
  <si>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</si>
  <si>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</si>
  <si>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PROVEEDOR</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</si>
  <si>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</si>
  <si>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</si>
  <si>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</si>
  <si>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</si>
  <si>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</si>
  <si>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</si>
  <si>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</si>
  <si>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</si>
  <si>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</si>
  <si>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</si>
  <si>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</si>
  <si>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</si>
  <si>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</si>
  <si>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</si>
  <si>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</si>
  <si>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</si>
  <si>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</si>
  <si>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</si>
  <si>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</si>
  <si>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</si>
  <si>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</si>
  <si>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</si>
  <si>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</si>
  <si>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</si>
  <si>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</si>
  <si>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</si>
  <si>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</si>
  <si>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</si>
  <si>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</si>
  <si>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</si>
  <si>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</si>
  <si>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</si>
  <si>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</si>
  <si>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</si>
  <si>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</si>
  <si>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</si>
  <si>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</si>
  <si>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</si>
  <si>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</si>
  <si>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</si>
  <si>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</si>
  <si>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PC08406</t>
  </si>
  <si>
    <t>Francisco Rodríguez A</t>
  </si>
  <si>
    <t>POS</t>
  </si>
  <si>
    <t>DESCRIPCION AMPLIADA</t>
  </si>
  <si>
    <t>10060619</t>
  </si>
  <si>
    <t>6</t>
  </si>
  <si>
    <t>67583</t>
  </si>
  <si>
    <t>Abrazadera,Ajust,1-1/2",GS,Chanel,Unistr</t>
  </si>
  <si>
    <t>ABRAZADERA;TIPO:Ajustable,DIAMETRO:1-1/2",MATERIAL:Acero Galvanizado,CARACTERISTICA ADICIONAL:Para  Chanel,CARACTERISTICA ADICIONAL: UNISTRUT</t>
  </si>
  <si>
    <t>Abrazadera,Ajust,CS,Tubo 1" perf U 1-5/8</t>
  </si>
  <si>
    <t>ABRAZADERA;:Ajustable,DIAMETRO,MATERIAL:Acero al carbono,TORNILLO,CARACTERISTICA ADICIONAL:Tuberia 1" a Perfil U 1-5/8"</t>
  </si>
  <si>
    <t>Abrazadera,Sopor,1",CS,P/Canal,Unistrut,</t>
  </si>
  <si>
    <t>ABRAZADERA;TIPO:Soporte,DIAMETRO:1",MATERIAL:Acero al carbono,RANGO APLICACION,TORNILLO,CARACTERISTICA ADICIONAL:Para canal,CARACTER ISTICA ADICIONAL:UNISTRUT,CARACTERISTICA ADICIONAL:Galvanizado,CARACTERISTICA ADICIONAL:Con tornillo y tuerca</t>
  </si>
  <si>
    <t>2</t>
  </si>
  <si>
    <t>13516</t>
  </si>
  <si>
    <t>Abrazadera,Sopor,3/4",CS,P/Canal,Unistru</t>
  </si>
  <si>
    <t>ABRAZADERA;TIPO:Soporte,DIAMETRO:3/4",MATERIAL:Acero al carbono,RANGO APLICACION,TORNILLO,CARACTERISTICA ADICIONAL:Para canal,CARACT ERISTICA ADICIONAL:UNISTRUT,CARACTERISTICA ADICIONAL:Galvanizado,CARACTERISTICA ADICIONAL:Con tornillo y tuerca</t>
  </si>
  <si>
    <t>10060573</t>
  </si>
  <si>
    <t>3</t>
  </si>
  <si>
    <t>10796</t>
  </si>
  <si>
    <t>Abrazadera,U,1",Acero,Electrogalv.,Unist</t>
  </si>
  <si>
    <t>ABRAZADERA;TIPO:U,DIAMETRO:1",MATERIAL:Acero,RANGO APLICACION,TORNILLO,CARACTERISTICA ADICIONAL:Electrogalvanizado,CARACTERISTICA AD ICIONAL:UNISTRUT,CARACTERISTICA ADICIONAL:P1113,CARACTERISTICA ADICIONAL:Para tubo</t>
  </si>
  <si>
    <t>10060425</t>
  </si>
  <si>
    <t>7</t>
  </si>
  <si>
    <t>17637</t>
  </si>
  <si>
    <t>Adaptador,Hembra,PVC,1",NPTxLiso,200Psi,</t>
  </si>
  <si>
    <t>TUBERIA ACCESORIOS PLASTICOS;NOMBRE:Adaptador,TIPO:Hembra,MATERIAL:PVC,DIAMETRO:1",ESPESOR,LONGITUD,EXTREMOS:NPT x Liso,ESPECIFICACI ON,GRADO,NORMA,FABRICACION,FABRICANTE,REFERENCIA,CARACTERISTICA ADICIONAL:200 Psi,CARACTERISTICA ADICIONAL:Para presion</t>
  </si>
  <si>
    <t>Adaptador,Rapid,Macho,50x1-1/2",Sistem.A</t>
  </si>
  <si>
    <t>TUBERIA ACCESORIOS PLASTICOS;NOMBRE:Adaptador,TIPO:Rapido,TIPO:Macho,DIAMETRO:50x1-1/2",CARACTERISTICA ADICIONAL:Sistema Agua Potabl e,CARACTERISTICA ADICIONAL:Presion Maxima: 8 Bares</t>
  </si>
  <si>
    <t>Adhesivo.Liq,Filtro.Aire,AAF,Viscosine.M</t>
  </si>
  <si>
    <t>ADHESIVO LIQUIDO;APLICACION:Filtro Aire,FABRICANTE:AAF INTERNATIONAL,REFERENCIA:Viscosine MA,VISCOSIDAD,TIEMPO DE ENDURECIMIENTO,RAN GO DE TEMPERATURA:&gt;50C°,RESISTENCIA,CARACTERISTICA ADICIONAL:Alta resistencia,CARACTERISTICA ADICIONAL:Compuesto Base Petroleo</t>
  </si>
  <si>
    <t>10060538</t>
  </si>
  <si>
    <t>5</t>
  </si>
  <si>
    <t>12577</t>
  </si>
  <si>
    <t>Adhesivo.Liq,LOCTITE,SUPERBONDER,495,3g</t>
  </si>
  <si>
    <t>ADHESIVO LIQUIDO;APLICACION,FABRICANTE:LOCTITE,REFERENCIA:SUPERBONDER,VISCOSIDAD,TIEMPO DE ENDURECIMIENTO,RANGO DE TEMPERATURA,RESIS TENCIA,CARACTERISTICA ADICIONAL:495,CARACTERISTICA ADICIONAL:3 Gramos</t>
  </si>
  <si>
    <t>10060460</t>
  </si>
  <si>
    <t>15</t>
  </si>
  <si>
    <t>67807</t>
  </si>
  <si>
    <t>Ajustador,Produc.epoxi,PINTUCO,5891067,U</t>
  </si>
  <si>
    <t>MATERIALES DE REVESTIMIENTO;NOMBRE:Ajustador,APLICACION:Para productos epoxi,FABRICANTE:PINTUCO,REFERENCIA:5891067,CARACTERISTICA AD ICIONAL:UFA53/20L/AA7</t>
  </si>
  <si>
    <t>10060479</t>
  </si>
  <si>
    <t>14</t>
  </si>
  <si>
    <t>7437</t>
  </si>
  <si>
    <t>Alambre,De.puas,CS,Calibr.14</t>
  </si>
  <si>
    <t>MATERIALES DE CONSTRUCCION CIVIL;NOMBRE:Alambre,MODIFICADOR:De puas,MATERIAL CIVIL:Acero al carbono,DIMENSION,APLICACION ESPECIFICA, APLICACION GENERAL,FABRICANTE,REFERENCIA,CARACTERISTICA ADICIONAL:Calibre 14</t>
  </si>
  <si>
    <t>4636</t>
  </si>
  <si>
    <t>Angulo,CS,2"x2"x1/4",6m,A36</t>
  </si>
  <si>
    <t>ANGULO;MATERIAL:Acero al carbon,DIMENSION:2" X 2" X 1/4",LONGITUD:6 Metros,CARACTERISTICA ADICIONAL:A36</t>
  </si>
  <si>
    <t>4645</t>
  </si>
  <si>
    <t>Angulo,CS,2"x2"x3/16",6m,A36</t>
  </si>
  <si>
    <t>ANGULO;MATERIAL:Acero al carbon,DIMENSION:2" X 2" X 3/16",LONGITUD:6 Metros,CARACTERISTICA ADICIONAL:A36</t>
  </si>
  <si>
    <t>7030</t>
  </si>
  <si>
    <t>Angulo,CS,3"x3"x1/4",6m,A36</t>
  </si>
  <si>
    <t>ANGULO;MATERIAL:Acero al carbon,DIMENSION:3"x3"x1/4",LONGITUD:6 Metros,CARACTERISTICA ADICIONAL:A36</t>
  </si>
  <si>
    <t>1</t>
  </si>
  <si>
    <t>4643</t>
  </si>
  <si>
    <t>Angulo,CS,3"x3"x3/8",6m,A36</t>
  </si>
  <si>
    <t>ANGULO;MATERIAL:Acero al carbon,DIMENSION:3" X 3" X 3/8",LONGITUD:6 Metros,CARACTERISTICA ADICIONAL:A36</t>
  </si>
  <si>
    <t>10060483</t>
  </si>
  <si>
    <t>15599</t>
  </si>
  <si>
    <t>Anillo,Ret,Eje,Ventil,ROTOR.CLIP,SH-300,</t>
  </si>
  <si>
    <t>PARTES PARA AIRE ACONDICIONADO;NOMBRE:Anillo,TIPO,MODIFICADOR:Retencion,APLICACION GENERAL:Eje,APLICACION GENERAL:Ventilador,FABRICA NTE:ROTOR CLIP,MODELO:SH-300,CARACTERISTICAS ADICIONALES:Diametro Eje 3"</t>
  </si>
  <si>
    <t>12</t>
  </si>
  <si>
    <t/>
  </si>
  <si>
    <t>ARENA FINA</t>
  </si>
  <si>
    <t>10060474</t>
  </si>
  <si>
    <t>16244</t>
  </si>
  <si>
    <t>Bateria,AA,Alkalina,1.5V</t>
  </si>
  <si>
    <t>BATERIA;FORMA:AA,TIPO:Alkalina,VOLTAGE NOMINAL:1.5 Voltios</t>
  </si>
  <si>
    <t>10060530</t>
  </si>
  <si>
    <t>BLOQUE#5 ESTANDA12X20X30 CM 5.2 15.5U/M2</t>
  </si>
  <si>
    <t>5178</t>
  </si>
  <si>
    <t>Bolsa plast,Negro,Cal.4,100x100cm,Residu</t>
  </si>
  <si>
    <t>TERMOPLASTICOS;NOMBRE:Bolsa plastica,TIPO DE TERMOPLASTICO:Negro,CALIBRE PLASTICO:Cal 4,DIMENSION PLASTICO:100cmX100cm,CARACTERISTIC A ADICIONAL:Para residuos</t>
  </si>
  <si>
    <t>10060430</t>
  </si>
  <si>
    <t>5177</t>
  </si>
  <si>
    <t>Bolsa plast,Roja,Cal.4,100x100cm,Residuo</t>
  </si>
  <si>
    <t>TERMOPLASTICOS;NOMBRE:Bolsa plastica,TIPO DE TERMOPLASTICO:Roja,CALIBRE PLASTICO:Cal 4,DIMENSION PLASTICO:100cmX100cm,CARACTERISTICA  ADICIONAL:Para residuos</t>
  </si>
  <si>
    <t>5176</t>
  </si>
  <si>
    <t>Bolsa plast,Verde,Cal.4,100x100cm,Residu</t>
  </si>
  <si>
    <t>TERMOPLASTICOS;NOMBRE:Bolsa plastica,TIPO DE TERMOPLASTICO:Verde,CALIBRE PLASTICO:Cal 4,DIMENSION PLASTICO:100cmX100cm,CARACTERISTIC A ADICIONAL:Para residuos</t>
  </si>
  <si>
    <t>10060601</t>
  </si>
  <si>
    <t>10060602</t>
  </si>
  <si>
    <t>17322</t>
  </si>
  <si>
    <t>Boquilla,N°6,TIG,WELDCRAFT,54N-16</t>
  </si>
  <si>
    <t>EQUIPO SOLDADURA O CORTE POR GAS;NOMBRE:Boquilla,MODIFICADOR:N°6,APLICACION ESPECIFICA,APLICACION GENERAL:TIG,FABRICANTE:WELDCRAFT,R EFERENCIA:54N-16</t>
  </si>
  <si>
    <t>17323</t>
  </si>
  <si>
    <t>Boquilla,N°8,TIG,WELDCRAFT,54N-14</t>
  </si>
  <si>
    <t>EQUIPO SOLDADURA O CORTE POR GAS;NOMBRE:Boquilla,MODIFICADOR:N°8,APLICACION ESPECIFICA,APLICACION GENERAL:TIG,FABRICANTE:WELDCRAFT,R EFERENCIA:54N-14</t>
  </si>
  <si>
    <t>24</t>
  </si>
  <si>
    <t>4860</t>
  </si>
  <si>
    <t>Brocha,Nylon,1",PICASSO</t>
  </si>
  <si>
    <t>HERRAMIENTA MANUAL;NOMBRE:Brocha,TIPO,MATERIAL:Nylon,DIMENSION:1",APLICACION,LONGITUD,FABRICANTE:PICASSO</t>
  </si>
  <si>
    <t>19</t>
  </si>
  <si>
    <t>67303</t>
  </si>
  <si>
    <t>Brocha,Nylon,2"</t>
  </si>
  <si>
    <t>HERRAMIENTA MANUAL;NOMBRE:Brocha,MATERIAL:Nylon,DIMENSION:2"</t>
  </si>
  <si>
    <t>10060501</t>
  </si>
  <si>
    <t>4861</t>
  </si>
  <si>
    <t>Brocha,Nylon,2",PICASSO</t>
  </si>
  <si>
    <t>HERRAMIENTA MANUAL;NOMBRE:Brocha,TIPO,MATERIAL:Nylon,DIMENSION:2",APLICACION,LONGITUD,FABRICANTE:PICASSO</t>
  </si>
  <si>
    <t>4</t>
  </si>
  <si>
    <t>10060596</t>
  </si>
  <si>
    <t>11</t>
  </si>
  <si>
    <t>4859</t>
  </si>
  <si>
    <t>Brocha,Nylon,3"</t>
  </si>
  <si>
    <t>HERRAMIENTA MANUAL;NOMBRE:Brocha,TIPO,MATERIAL:Nylon,DIMENSION:3"</t>
  </si>
  <si>
    <t>10060535</t>
  </si>
  <si>
    <t>Cable,Seg,3/8",Antilat,Mang,44",DIXON,WS</t>
  </si>
  <si>
    <t>HERRAMIENTA MANUAL;NOMBRE:Cable,TIPO:De seguridad,MATERIAL,DIMENSION,PESO,APLICACION:Antilatigo,APLICACION:Para manguera,LONGITUD:44 ",FABRICANTE:DIXON,REFERENCIA:WSR4,REVESTIMIENTO,CARACTERISTICAS ADICIONALES:225 psi</t>
  </si>
  <si>
    <t>10060531</t>
  </si>
  <si>
    <t>17083</t>
  </si>
  <si>
    <t>Cadena,Eslab,Plast,5/16",10m,Señaliz,Amr</t>
  </si>
  <si>
    <t>CADENA;TIPO:Eslabones,MATERIAL:Plastico,ACABADO,PASO:5/16",DIMENSIONES:Longitud 10 Metros,CARGA MAXIMA,DESIGNACION,CARACTERISTICAS A DICIONALES:Para señalizacion,CARACTERISTICAS ADICIONALES:Amarillo</t>
  </si>
  <si>
    <t>8</t>
  </si>
  <si>
    <t>66262</t>
  </si>
  <si>
    <t>Catalizador,Epox,A,INTERNATIONAL,1028732</t>
  </si>
  <si>
    <t>CATALIZADOR;APLICACION:Epoxico,COMPONENTE:A,FABRICANTE:INTERNATIONAL PROTECTIVE COATI,REFERENCIA:10287326,REFERENCIA:RAL 7001 RM,CAR ACTERISTICAS ADICIONALES:Almacenamiento 12 meses,CARACTERISTICAS ADICIONALES:INTERSEAL 670 HS,CARACTERISTICAS ADICIONALES:25ºC (77ºF ),CARACTERISTICAS ADICIONALES:Reinspeccion posterior almacen,CARACTERISTICAS ADICIONALES:Almacenar en seco,CARACTERISTICAS ADICIONAL ES:Almacenar a la sombra,CARACTERISTICAS ADICIONALES:Aislar de fuentes de calor,CARACTERISTICAS ADICIONALES:Aislar de fuentes de ign icion</t>
  </si>
  <si>
    <t>66263</t>
  </si>
  <si>
    <t>Catalizador,Epox,A,INTERNATIONAL,FAJ034/</t>
  </si>
  <si>
    <t>CATALIZADOR;APLICACION:Epoxico,COMPONENTE:A,FABRICANTE:INTERNATIONAL PROTECTIVE COATI,REFERENCIA:FAJ034/5,REFERENCIA:10127827,CARACT ERISTICAS ADICIONALES:Relación de mezcla 4:1,CARACTERISTICAS ADICIONALES:Almacenamiento 12 meses,CARACTERISTICAS ADICIONALES:25ºC (7 7ºF),CARACTERISTICAS ADICIONALES:Reinspeccion posterior almacen,CARACTERISTICAS ADICIONALES:Almacenar en seco,CARACTERISTICAS ADICIO NALES:Almacenar a la sombra,CARACTERISTICAS ADICIONALES:Aislar de fuentes de calor,CARACTERISTICAS ADICIONALES:Aislar de fuentes de ignicion,CARACTERISTICAS ADICIONALES:INTERGARD 263</t>
  </si>
  <si>
    <t>13284</t>
  </si>
  <si>
    <t>Catalizador,Epox,B,INTERNATIONAL,1012804</t>
  </si>
  <si>
    <t>CATALIZADOR;APLICACION:Epoxico,COMPONENTE:B,FABRICANTE:INTERNATIONAL PROTECTIVE COATI,REFERENCIA:10128047,CARACTERISTICAS ADICIONALE S:Relación de mezcla 4:1,CARACTERISTICAS ADICIONALES:INTERSEAL 670 HS,CARACTERISTICAS ADICIONALES:Almacenamiento 12 meses,CARACTERIS TICAS ADICIONALES:25ºC (77ºF),CARACTERISTICAS ADICIONALES:Reinspeccion posterior almacen,CARACTERISTICAS ADICIONALES:Almacenar en se co,CARACTERISTICAS ADICIONALES:Almacenar a la sombra,CARACTERISTICAS ADICIONALES:Aislar de fuentes de calor,CARACTERISTICAS ADICIONA LES:Aislar de fuentes de ignicion</t>
  </si>
  <si>
    <t>66264</t>
  </si>
  <si>
    <t>Catalizador,Epox,B,INTERNATIONAL,FAA262/</t>
  </si>
  <si>
    <t>CATALIZADOR;APLICACION:Epoxico,COMPONENTE:B,FABRICANTE:INTERNATIONAL PROTECTIVE COATI,REFERENCIA:FAA262/1,REFERENCIA:10128043,CARACT ERISTICAS ADICIONALES:Relación de mezcla 4:1,CARACTERISTICAS ADICIONALES:Almacenamiento 12 meses,CARACTERISTICAS ADICIONALES:INTERGA RD 263,CARACTERISTICAS ADICIONALES:25ºC (77ºF),CARACTERISTICAS ADICIONALES:Reinspeccion posterior almacen,CARACTERISTICAS ADICIONALE S:Almacenar en seco,CARACTERISTICAS ADICIONALES:Almacenar a la sombra,CARACTERISTICAS ADICIONALES:Aislar de fuentes de calor,CARACTE RISTICAS ADICIONALES:Aislar de fuentes de ignicion</t>
  </si>
  <si>
    <t>14215</t>
  </si>
  <si>
    <t>Catalizador,Esmlt.PUR,A,INTERNATIONAL,10</t>
  </si>
  <si>
    <t>CATALIZADOR;APLICACION:Esmalte poliuretano,COMPONENTE:A,FABRICANTE:INTERNATIONAL PROTECTIVE COATI,REFERENCIA:10166991,REFERENCIA:PHA 100,CARACTERISTICAS ADICIONALES:Almacenamiento 12 meses,CARACTERISTICAS ADICIONALES:INTERTHANE 990,CARACTERISTICAS ADICIONALES:Base Ultra Deep,CARACTERISTICAS ADICIONALES:25ºC (77ºF),CARACTERISTICAS ADICIONALES:Reinspeccion posterior almacen,CARACTERISTICAS ADICIO NALES:Almacenar en seco,CARACTERISTICAS ADICIONALES:Almacenar a la sombra,CARACTERISTICAS ADICIONALES:Aislar de fuentes de calor,CAR ACTERISTICAS ADICIONALES:Aislar de fuentes de ignicion</t>
  </si>
  <si>
    <t>13287</t>
  </si>
  <si>
    <t>Catalizador,Esmlt.PUR,B,INTERNATIONAL,10</t>
  </si>
  <si>
    <t>CATALIZADOR;APLICACION:Esmalte poliuretano,COMPONENTE:B,FABRICANTE:INTERNATIONAL PROTECTIVE COATI,REFERENCIA:10128085,REFERENCIA:PHA 046,CARACTERISTICAS ADICIONALES:Relación de mezcla 4:1,CARACTERISTICAS ADICIONALES:INTERTHANE 990,CARACTERISTICAS ADICIONALES:Almace namiento 12 meses,CARACTERISTICAS ADICIONALES:25ºC (77ºF),CARACTERISTICAS ADICIONALES:Reinspeccion posterior almacen,CARACTERISTICAS  ADICIONALES:Almacenar en seco,CARACTERISTICAS ADICIONALES:Almacenar a la sombra,CARACTERISTICAS ADICIONALES:Aislar de fuentes de ca lor,CARACTERISTICAS ADICIONALES:Aislar de fuentes de ignicion</t>
  </si>
  <si>
    <t>67806</t>
  </si>
  <si>
    <t>Catalizador,Manten/Repar,B,PINTUCO,58913</t>
  </si>
  <si>
    <t>CATALIZADOR;APLICACION:Mantenimiento y Reparacion,COMPONENTE:B,FABRICANTE:PINTUCO,REFERENCIA:5891370,CARACTERISTICAS ADICIONALES:Int erseal 670HS,CARACTERISTICAS ADICIONALES:EGA056/3.7L/AA7</t>
  </si>
  <si>
    <t>67805</t>
  </si>
  <si>
    <t>Catalizador,Manten/Repar,B,PINTUCO,58937</t>
  </si>
  <si>
    <t>CATALIZADOR;APLICACION:Mantenimiento y Reparacion,COMPONENTE:B,FABRICANTE:PINTUCO,REFERENCIA:5893798,CARACTERISTICAS ADICIONALES:INT ERGARD 740,CARACTERISTICAS ADICIONALES:ECA914/0.5l/AA7</t>
  </si>
  <si>
    <t>67804</t>
  </si>
  <si>
    <t>Catalizador,Manten/Repar,B,PINTUCO,59002</t>
  </si>
  <si>
    <t>CATALIZADOR;APLICACION:Mantenimiento y Reparacion,COMPONENTE:B,FABRICANTE:PINTUCO,REFERENCIA:5900230,CARACTERISTICAS ADICIONALES:ECA 914/3.7L/AA7,CARACTERISTICAS ADICIONALES:INTERGARD 740</t>
  </si>
  <si>
    <t>10</t>
  </si>
  <si>
    <t>5082</t>
  </si>
  <si>
    <t>Catalizador,Pint.Epoxipol,A,PINTUCO,1132</t>
  </si>
  <si>
    <t>CATALIZADOR;APLICACION:Pintura tipo epoxi poliamida,COMPONENTE:A,FABRICANTE:PINTUCO,REFERENCIA:113227</t>
  </si>
  <si>
    <t>CEMENTO ARGOS GRIS 50 KG</t>
  </si>
  <si>
    <t>8455</t>
  </si>
  <si>
    <t>Cemento,Chico,Sello.cortfueg</t>
  </si>
  <si>
    <t>CEMENTO;TIPO:Chico,PRESENTACION,APLICACION ESPECIFICA:Para sellos cortafuego</t>
  </si>
  <si>
    <t>Chazo,Metal,Expand,1/2",2-1/2"</t>
  </si>
  <si>
    <t>CHAZO;MATERIAL:Metalico,TIPO:Expandible,DIAMETRO:1/2",LONGITUD:2-1/2"</t>
  </si>
  <si>
    <t>Chazo,Plast,Estr,1/4",C/Torn</t>
  </si>
  <si>
    <t>CHAZO;MATERIAL:Plastico,TIPO:Estriado,DIAMETRO:1/4",LONGITUD,CARACTERISTICAS ADICIONALES:Con tornillo</t>
  </si>
  <si>
    <t>Chazo,Plast,Estr,7/16",C/Torn</t>
  </si>
  <si>
    <t>CHAZO;MATERIAL:Plastico,TIPO:Estriado,DIAMETRO:7/16",LONGITUD,CARACTERISTICAS ADICIONALES:Con tornillo</t>
  </si>
  <si>
    <t>Cilindro,Acomul.Aire,Valv.Ctrl,60lb,Gris</t>
  </si>
  <si>
    <t>PARTES PARA VALVULA;NOMBRE:Cilindro,MODIFICADOR:Acomulador de aire,APLICACION ESPECIFICA,APLICACION GENERICA:Para valvula de control ,DIAMETRO,CLASE,FABRICANTE,MODELO,CARACTERISTICAS ADICIONALES:60 Libras,CARACTERISTICAS ADICIONALES:Gris</t>
  </si>
  <si>
    <t>4944</t>
  </si>
  <si>
    <t>Cinta.Enmasc,1",Uso.Gral,3M</t>
  </si>
  <si>
    <t>CINTAS DE ENMASCARAR;ANCHO:1",LONGITUD,APLICACION ESPECIFICA:Uso general,FABRICANTE:3M</t>
  </si>
  <si>
    <t>10060600</t>
  </si>
  <si>
    <t>15714</t>
  </si>
  <si>
    <t>Cinta.Enmasc,18mm,55m,Uso.Gral,3M,233+</t>
  </si>
  <si>
    <t>CINTAS DE ENMASCARAR;ANCHO:18mm,LONGITUD:55m,APLICACION ESPECIFICA:Uso general,FABRICANTE:3M,REFERENCIA:233+</t>
  </si>
  <si>
    <t>4946</t>
  </si>
  <si>
    <t>Cinta.Enmasc,2",Uso.Gral</t>
  </si>
  <si>
    <t>CINTAS DE ENMASCARAR;ANCHO:2",LONGITUD,APLICACION ESPECIFICA:Uso general</t>
  </si>
  <si>
    <t>15437</t>
  </si>
  <si>
    <t>Codo,45°,PVC,1",Liso,Presion,200Psi,23°C</t>
  </si>
  <si>
    <t>TUBERIA ACCESORIOS PLASTICOS;NOMBRE:Codo,TIPO:45° Grados,MATERIAL:PVC,DIAMETRO:1",ESPESOR,LONGITUD,EXTREMOS:Liso,ESPECIFICACION,GRAD O,NORMA,FABRICACION,FABRICANTE,REFERENCIA,CARACTERISTICA ADICIONAL:Para presion,CARACTERISTICA ADICIONAL:200 Psi,CARACTERISTICA ADIC IONAL:Temperatura 23°C</t>
  </si>
  <si>
    <t>Codo,90°,CPVC,3/4",D1599,BLAZEMASTER,Pre</t>
  </si>
  <si>
    <t>TUBERIA ACCESORIOS PLASTICOS;NOMBRE:Codo,TIPO:90° Grados,MATERIAL:CPVC,DIAMETRO:3/4",ESPECIFICACION:ASTM D1599,FABRICANTE:BLAZEMASTE R,CARACTERISTICA ADICIONAL:Presion max: 1507psi,CARACTERISTICA ADICIONAL:175psi a 150ºF,CARACTERISTICA ADICIONAL:Alta resistencia a oxidacion,CARACTERISTICA ADICIONAL:Interna, externa y galvanica</t>
  </si>
  <si>
    <t>Codo,Flexicond,Galv,3/4"</t>
  </si>
  <si>
    <t>ACCESORIOS ELECTRICOS;NOMBRE:Codo,MODIFICADOR:Flexiconduit,MATERIAL:Galvanizado,DIAMETRO CONEXION:3/4"</t>
  </si>
  <si>
    <t>68409</t>
  </si>
  <si>
    <t>Compresor.Refrig,Hermet,Rot,23188BTU/h,2</t>
  </si>
  <si>
    <t>COMPRESOR REFRIGERANTE;CLASE:Hermetico,TIPO:Rotativo,CAPACIDAD:23188 BTU/h,VOLTAJE:208/230V,FASES:1,CARACTERISTICA ADICIONAL:Refrige rante 410A</t>
  </si>
  <si>
    <t>10060457</t>
  </si>
  <si>
    <t>Compresor.Refrig,Hermet,Scroll,12Tonelad</t>
  </si>
  <si>
    <t>COMPRESOR REFRIGERANTE;CLASE:Hermetico,TIPO:Scroll,CAPACIDAD:12Toneladas/144000BTU,VOLTAJE:460V,FASES:3,FABRICANTE:COPELAND,MODELO:Z R144KCE-TFD-551,CARACTERISTICA ADICIONAL:Con valvulas de servicio,CARACTERISTICA ADICIONAL:Para aire acondicionado,CARACTERISTICA AD ICIONAL:Refrigerante 410A,CARACTERISTICA ADICIONAL:50/60HZ</t>
  </si>
  <si>
    <t>Compuesto,Epox,Metal,20hr,BELZONA,1161,S</t>
  </si>
  <si>
    <t>MATERIALES DE REVESTIMIENTO;NOMBRE:Compuesto,TIPO:Epoxico,APLICACION:Metal,ADHERENCIA,TAMAÑO,TIEMPO DE SELLADO:20 Horas,PRESENTACION ,FUERZA DE TENSION,FABRICANTE:BELZONA,REFERENCIA:1161,REFERENCIA:Super UW-Metal,CARACTERISTICA ADICIONAL:Incluye Base/Solidificador</t>
  </si>
  <si>
    <t>9349</t>
  </si>
  <si>
    <t>Cuerda Nylon,3/8",Trenz</t>
  </si>
  <si>
    <t>CUERDA DE NYLON;DIAMETRO:3/8",LONGITUD,CONSTRUCCION:Trenzada</t>
  </si>
  <si>
    <t>4747</t>
  </si>
  <si>
    <t>Cuerda.Poliprop,1/4",Trenz</t>
  </si>
  <si>
    <t>CUERDA DE POLIPROPILENO;DIAMETRO:1/4",LONGITUD,CONSTRUCCION:Trenzada</t>
  </si>
  <si>
    <t>Escalera,Tijera,Fibra.Vid,6ft,5,6YG80,WE</t>
  </si>
  <si>
    <t>ESCALERA;TIPO:Tijera,MATERIAL:Fibra de vidrio,LONGITUD:6 Pies,PASOS:5,USO,REFERENCIA:6YG80,FABRICANTE:WERNER</t>
  </si>
  <si>
    <t>4856</t>
  </si>
  <si>
    <t>Espatula,1-1/2",STANLEY,28-080,Mang.Plas</t>
  </si>
  <si>
    <t>HERRAMIENTA MANUAL;NOMBRE:Espatula,TIPO,MATERIAL,DIMENSION:1-1/2",APLICACION,LONGITUD,FABRICANTE:STANLEY,REFERENCIA:28-080,CARACTERI STICAS ADICIONALES:Mango plastico</t>
  </si>
  <si>
    <t>4857</t>
  </si>
  <si>
    <t>Espatula,2"</t>
  </si>
  <si>
    <t>HERRAMIENTA MANUAL;NOMBRE:Espatula,TIPO,MATERIAL,DIMENSION:2"</t>
  </si>
  <si>
    <t>6133</t>
  </si>
  <si>
    <t>Estopa,Trapo,20cmX20cm</t>
  </si>
  <si>
    <t>PAÑOS DE LIMPIEZA;NOMBRE:Estopa,MODIFICADOR,MATERIAL:De trapo,DIMENSIONES:20cmX20cm</t>
  </si>
  <si>
    <t>Estuco,Acrylic,Masill.Plastic,Superf.Rug</t>
  </si>
  <si>
    <t>MATERIALES DE CONSTRUCCION CIVIL;NOMBRE:Estuco,MODIFICADOR:Acrilico,MATERIAL CIVIL:Masilla Plastica,APLICACION ESPECIFICA:Superficie  Rugosa/Manposteria,FABRICANTE:PINTUCO,CARACTERISTICA ADICIONAL:Resistente a la Humedad,CARACTERISTICA ADICIONAL:SKU: 7704488015329, CARACTERISTICA ADICIONAL:Densidad: 6.69-6.79Kg/Gal,CARACTERISTICA ADICIONAL:PH: 9.0-9.5,CARACTERISTICA ADICIONAL:Secado Total: 24 Ho ras</t>
  </si>
  <si>
    <t>Grasa,Silicona,CPL01,Std,P/sensor</t>
  </si>
  <si>
    <t>GRASA;APLICACION:Silicona,REFERENCIA:CPL 01,TEMPERATURA DE TRABAJO,PRESION DE TRABAJO,CARACTERISTICA ADICIONAL:Standard,CARACTERISTI CA ADICIONAL:Para sensores</t>
  </si>
  <si>
    <t>Gravilla,Triturado,3/4"</t>
  </si>
  <si>
    <t>GRAVILLA;TIPO:Triturado,GRANULOMETRIA:3/4"</t>
  </si>
  <si>
    <t>23</t>
  </si>
  <si>
    <t>68453</t>
  </si>
  <si>
    <t>Impermeabilizante,Acrilico,Sellar/Imperm</t>
  </si>
  <si>
    <t>MATERIALES DE REVESTIMIENTO;NOMBRE:Impermeabilizante,TIPO:Acrilico,APLICACION:Sellar/Impermeabilizar/Decorar,ADHERENCIA:Concreto/Lad rillo/Piedra,TIEMPO DE SELLADO:Secado Entre Manos: 1-2 Horas,FABRICANTE:PINTUCO,REFERENCIA:Aquablock,CARACTERISTICA ADICIONAL:Color:  Gris Lila,CARACTERISTICA ADICIONAL:SKU:100441,CARACTERISTICA ADICIONAL:Viscosidad: 100-110KU,CARACTERISTICA ADICIONAL:Densidad: 4.9 2-5.02 KG/Gal</t>
  </si>
  <si>
    <t>Kit,Epox,Liquid,Tuberia,1Kg,DUPONT,7-188</t>
  </si>
  <si>
    <t>MATERIALES DE REVESTIMIENTO;NOMBRE:Kit,TIPO:Epoxico,TIPO:Liquido,APLICACION:Para tuberia,ADHERENCIA,TAMAÑO,TIEMPO DE SELLADO,PRESENT ACION:1 Kilogramo,FUERZA DE TENSION,FABRICANTE:DUPONT,REFERENCIA:NAD GARD 7-1881</t>
  </si>
  <si>
    <t>10060512</t>
  </si>
  <si>
    <t>68551</t>
  </si>
  <si>
    <t>Kit,Luz,Ultraviol,AltxDiam:950x133mm,Tra</t>
  </si>
  <si>
    <t>HERRAMIENTA  ESPECIAL;NOMBRE:Kit,NOMBRE:Luz,MODIFICADOR:Ultravioleta,TIPO,DIMENSION:AlturaxDiametro: 950x133mm,LONGITUD,APLICACION:T ratamiento Agua Potable,CARACTERISTICA ADICIONAL:Potencia: 165W,CARACTERISTICA ADICIONAL:Vida Util: 9000Horas,CARACTERISTICA ADICION AL:Tasa Flujo: 36GPM,CARACTERISTICA ADICIONAL:Presion Trabajo: 8 Bar,CARACTERISTICA ADICIONAL:Voltaje: 110V-50/60HZ,CARACTERISTICA A DICIONAL:Corriente Lampara: 0.77A,CARACTERISTICA ADICIONAL:Entrada/Salida: 1.5" Macho,CARACTERISTICA ADICIONAL:Material Cilindro: 30 4SS,CARACTERISTICA ADICIONAL:Incluye: Balastro - Bombillo,CARACTERISTICA ADICIONAL:Incluye: O-ring-Cuarzo-Soporte</t>
  </si>
  <si>
    <t>Ladrillo,Tolete,Comun</t>
  </si>
  <si>
    <t>MATERIALES DE CONSTRUCCION CIVIL;NOMBRE:Ladrillo,MODIFICADOR:Tolete,MODIFICADOR:Comun</t>
  </si>
  <si>
    <t>Lija agua,Pol,A36,Csi,Pulimetal,A=12"</t>
  </si>
  <si>
    <t>Lija de agua;MATERIAL DEL SOPORTE:Poliester,NUMERO:A36,MATERIAL DEL GRANO:Carburo de silicio,CARACTERISTICA ADICIONAL:Pulimetal,CARA CTERISTICA ADICIONAL:A=12"</t>
  </si>
  <si>
    <t>11186</t>
  </si>
  <si>
    <t>Limpiador,Elect,Liq,CRC,16Oz</t>
  </si>
  <si>
    <t>LIMPIADOR DE USO GENERAL;NOMBRE:Limpiador,MODIFICADOR:Electronico,TIPO:Liquido,FABRICANTE:CRC,IDENTIFICACION,APLICACION,PRESENTACION :Spray 16 onz</t>
  </si>
  <si>
    <t>Llanta,Delant,TL,Diam:22.5",Anch.Seccion</t>
  </si>
  <si>
    <t>HERRAMIENTA  ESPECIAL;NOMBRE:Llanta,MODIFICADOR:Delantera,TIPO:TL,DIMENSION:Diametro: 22.5",DIMENSION:Ancho Seccion: 10",DIMENSION:D iametro Ring: 8",APLICACION:JOHN DEERE GATOR TH 6 X 5,FABRICANTE:CARLISTE,REFERENCIA:AT22.5X10-8</t>
  </si>
  <si>
    <t>Llanta,Maciza,Gener,260 PGIL3,Nucleo.Pla</t>
  </si>
  <si>
    <t>HERRAMIENTA  ESPECIAL;NOMBRE:Llanta,MODIFICADOR:Maciza,APLICACION:Para generador,REFERENCIA:260 PGIL3,CARACTERISTICA ADICIONAL:Nucle o Plastico,CARACTERISTICA ADICIONAL:Bandaje Goma,CARACTERISTICA ADICIONAL:Diametro Bandaje: 260mm,CARACTERISTICA ADICIONAL:Ancho Ban da: 80mm,CARACTERISTICA ADICIONAL:Ancho Cubo Nucleo: 75mm,CARACTERISTICA ADICIONAL:Diametro Rodamiento:20.2mm,CARACTERISTICA ADICION AL:Incluye: Tapacubo Plastico,CARACTERISTICA ADICIONAL:Peso: 150Kg</t>
  </si>
  <si>
    <t>Llanta,Remol,ST175/80R13,Tam.Rued:13",Di</t>
  </si>
  <si>
    <t>HERRAMIENTA  ESPECIAL;NOMBRE:Llanta,MODIFICADOR:Remolque,TIPO:ST175/80R13,DIMENSION:Tamaño Rueda: 13",DIMENSION:Diametro Circulo de Paso: 4.5",DIMENSION:Ancho Llanta: 4.5",DIMENSION:Ancho Seleccion: 175mm,APLICACION:Motobomba Goodwin,FABRICANTE:ECUSTOMRIM,REFERENC IA:TR00012,CARACTERISTICA ADICIONAL:Indice Carga: 91.00,CARACTERISTICA ADICIONAL:Color Rin: Blanco,CARACTERISTICA ADICIONAL:Ancho Se leccion: 175mm,CARACTERISTICA ADICIONAL:Patron Perno: 5,CARACTERISTICA ADICIONAL:Relacion Aspecto: 80</t>
  </si>
  <si>
    <t>Llanta,Trab.Pes,Ring.Met,10",Cargas,Capa</t>
  </si>
  <si>
    <t>HERRAMIENTA  ESPECIAL;NOMBRE:Llanta,MODIFICADOR:Trabajo Pesado,TIPO:Ring Metalico,DIMENSION:Diametro 10",LONGITUD,APLICACION:Cargas, FABRICANTE,REFERENCIA,CARACTERISTICA ADICIONAL:Capacidad 600Kg,CARACTERISTICA ADICIONAL:Espesor de Banda 1-1/8",CARACTERISTICA ADICI ONAL:Longitud Manzana 2-13/16",CARACTERISTICA ADICIONAL:Ancho Banda 2-1/2",CARACTERISTICA ADICIONAL:Nucleo en Gris,CARACTERISTICA AD ICIONAL,CARACTERISTICA ADICIONAL:Diametro 1",CARACTERISTICA ADICIONAL:Peso 7.63kg,CARACTERISTICA ADICIONAL:Rodamiento en Rodillo</t>
  </si>
  <si>
    <t>Llanta,Traser,TL,Diam:25",Anch.Seccion:1</t>
  </si>
  <si>
    <t>HERRAMIENTA  ESPECIAL;NOMBRE:Llanta,MODIFICADOR:Trasera,TIPO:TL,DIMENSION:Diametro: 25",DIMENSION:Ancho Seccion: 13",DIMENSION:Diame tro Ring: 9",APLICACION:JOHN DEERE GATOR TH 6 X 4,FABRICANTE:CARLISTE,REFERENCIA:AT25X13.00-9</t>
  </si>
  <si>
    <t>4616</t>
  </si>
  <si>
    <t>Lubricante,Penetr,5-56,CRC,P/pieza,16Oz</t>
  </si>
  <si>
    <t>LUBRICANTE DE USO GENERAL;TIPO:Penetrante,REFERENCIA:5-56,FABRICANTE:CRC,APLICACION:Para piezas,PRESENTACION:Spray 16 Onz</t>
  </si>
  <si>
    <t>11894</t>
  </si>
  <si>
    <t>Malla,PE,Polisombra,3m</t>
  </si>
  <si>
    <t>MALLA;MATERIAL:PE,TIPO:Polisombra,CALIBRE,DIMENSION:3m</t>
  </si>
  <si>
    <t>10060606</t>
  </si>
  <si>
    <t>10060505</t>
  </si>
  <si>
    <t>38236</t>
  </si>
  <si>
    <t>Medidor,Digit,Colect,Aire.Acond,ELITECH,</t>
  </si>
  <si>
    <t>PARTES PARA AIRE ACONDICIONADO;NOMBRE:Medidor,TIPO:Digital,MODIFICADOR:Colector,APLICACION GENERAL:Aire Acondicionado,FABRICANTE:ELI TECH,MODELO:EMG-40V,CARACTERISTICAS ADICIONALES:4 Valvulas,CARACTERISTICAS ADICIONALES:Con Mangueras,CARACTERISTICAS ADICIONALES:Con  Termometro,CARACTERISTICAS ADICIONALES:Con Abrazaderas</t>
  </si>
  <si>
    <t>Motor,Aire.Acond,Condens,BARD,W70A2-C</t>
  </si>
  <si>
    <t>PARTES PARA AIRE ACONDICIONADO;NOMBRE:Motor,TIPO,MODIFICADOR,APLICACION GENERAL:Aire Acondicionado,APLICACION GENERAL:Condensador,FA BRICANTE:BARD MANUFACTURING COMPANY,MODELO:W70A2-C</t>
  </si>
  <si>
    <t>5450</t>
  </si>
  <si>
    <t>Paño,Solv,WYPALL,X-70,Ind,11"X16.5"</t>
  </si>
  <si>
    <t>LIMPIADOR DE USO GENERAL;NOMBRE:Paño,MODIFICADOR:Solvente,TIPO,FABRICANTE:WYPALL,IDENTIFICACION:X-70,APLICACION:Industrial,PRESENTAC ION:Rollo 11" X 16.5"</t>
  </si>
  <si>
    <t>10060534</t>
  </si>
  <si>
    <t>11287</t>
  </si>
  <si>
    <t>Penetrante,Afloj,Liq,SHESTER,S-101,16Oz</t>
  </si>
  <si>
    <t>LIMPIADOR DE USO GENERAL;NOMBRE:Penetrante,MODIFICADOR:Aflojador,TIPO:Liquido,FABRICANTE:CLEAN SHESTER DE COLOMBIA Ltda,IDENTIFICACI ON:S-101,APLICACION,PRESENTACION:Spray 16 onz</t>
  </si>
  <si>
    <t>Pintura acril,Brill,H2O,Gris</t>
  </si>
  <si>
    <t>PINTURA ACRILICA;:Brillante,COMPONENTE:Agua,COLOR:Gris</t>
  </si>
  <si>
    <t>Pintura acril,Imprim,Vinil,Blanco,PINTUC</t>
  </si>
  <si>
    <t>PINTURA ACRILICA;BASE:Imprimante,COMPONENTE:Vinilo,COLOR:Blanco,FABRICANTE:PINTUCO,CARACTERISTICA ADICIONAL:Referencia 17045</t>
  </si>
  <si>
    <t>4374</t>
  </si>
  <si>
    <t>Pintura acril,Semi mate,H2O,Verde,PINTUC</t>
  </si>
  <si>
    <t>PINTURA ACRILICA;BASE:Semi mate,COMPONENTE:Agua,COLOR:Verde,FABRICANTE:PINTUCO,CARACTERISTICA ADICIONAL:Amazonas</t>
  </si>
  <si>
    <t>17</t>
  </si>
  <si>
    <t>68447</t>
  </si>
  <si>
    <t>Pintura.Agua,Copolim.Acril,Pared.Inter,V</t>
  </si>
  <si>
    <t>PINTURA A BASE DE AGUA;BASE:Copolimero Acrilico,USO:Paredes Interiores,COLOR:Verde Jardin Prado,PRESENTACION:1 Galon,TIEMPO DE SECAD O:6 Horas,FABRICANTE:PINTUCO,REFERENCIA:Viniltex Acriltex,CARACTERISTICA ADICIONAL:SKU:119060,CARACTERISTICA ADICIONAL:Acabado: Sati nado,CARACTERISTICA ADICIONAL:Viscosidad: 90-100KU,CARACTERISTICA ADICIONAL:Densidad: 4.6-4.7 Kg/Gal,CARACTERISTICA ADICIONAL:Lavabi lidad/Durabilidad,CARACTERISTICA ADICIONAL:Facil Limpieza,CARACTERISTICA ADICIONAL:Alta Resistencia Suciedad,CARACTERISTICA ADICIONA L:Zonas Alta Circulacion</t>
  </si>
  <si>
    <t>68449</t>
  </si>
  <si>
    <t>PINTURA A BASE DE AGUA;BASE:Copolimero Acrilico,USO:Paredes Interiores,COLOR:Verde Noche,PRESENTACION:1 Galon,TIEMPO DE SECADO:6 Hor as,FABRICANTE:PINTUCO,REFERENCIA:Viniltex Acriltex,CARACTERISTICA ADICIONAL:SKU:119399,CARACTERISTICA ADICIONAL:Acabado: Satinado,CA RACTERISTICA ADICIONAL:Viscosidad: 90-100KU,CARACTERISTICA ADICIONAL:Densidad: 4.6-4.7 Kg/Gal,CARACTERISTICA ADICIONAL:Lavabilidad/D urabilidad,CARACTERISTICA ADICIONAL:Facil Limpieza,CARACTERISTICA ADICIONAL:Alta Resistencia Suciedad,CARACTERISTICA ADICIONAL:Zonas  Alta Circulacion</t>
  </si>
  <si>
    <t>16</t>
  </si>
  <si>
    <t>15955</t>
  </si>
  <si>
    <t>Pintura.Agua,Resina,Blanco,PINTUCO,Koraz</t>
  </si>
  <si>
    <t>PINTURA A BASE DE AGUA;BASE:Resina,USO,COLOR:Blanco,PRESENTACION,TIEMPO DE SECADO,FABRICANTE:PINTUCO,REFERENCIA:Koraza Doble Vida,RE FERENCIA:2700</t>
  </si>
  <si>
    <t>Pintura.Esmal,Amarill,PINTUCO,Sintetica</t>
  </si>
  <si>
    <t>PINTURA  ESMALTE;COMPONENTES,COLOR:Amarillo,FABRICANTE:PINTUCO,APLICACION,CARACTERISTICA ADICIONAL:Sintetica</t>
  </si>
  <si>
    <t>9</t>
  </si>
  <si>
    <t>67797</t>
  </si>
  <si>
    <t>Pintura.Esmal,Epoxica,A/B,Blc,PINTUCO,59</t>
  </si>
  <si>
    <t>PINTURA  ESMALTE;COMPONENTES:Epoxica,COMPONENTES:A/B,COLOR:Blanco,FABRICANTE:PINTUCO,REFERENCIA PINTURA:5900229,APLICACION:Acabado C osmetico,CARACTERISTICA ADICIONAL:INTERGARD 740,CARACTERISTICA ADICIONAL:ECB000/20L/AA7</t>
  </si>
  <si>
    <t>67799</t>
  </si>
  <si>
    <t>Pintura.Esmal,Epoxica,A/B,PINTUCO,586727</t>
  </si>
  <si>
    <t>PINTURA  ESMALTE;COMPONENTES:Epoxica,COMPONENTES:A/B,FABRICANTE:PINTUCO,REFERENCIA PINTURA:5867278,APLICACION:Estructuras,CARACTERIS TICA ADICIONAL:Interseal 670HS,CARACTERISTICA ADICIONAL:EGA130/20L/AA7PG1,CARACTERISTICA ADICIONAL:RAL: 6019</t>
  </si>
  <si>
    <t>67803</t>
  </si>
  <si>
    <t>PINTURA  ESMALTE;COMPONENTES:Epoxica,COMPONENTES:A/B,FABRICANTE:PINTUCO,REFERENCIA PINTURA:5867270,APLICACION:Acabado Cosmetico,CARA CTERISTICA ADICIONAL:EGA105/20L/AA7PG5,CARACTERISTICA ADICIONAL:Interseal 670HS,CARACTERISTICA ADICIONAL:RAL: 6001</t>
  </si>
  <si>
    <t>13</t>
  </si>
  <si>
    <t>67802</t>
  </si>
  <si>
    <t>PINTURA  ESMALTE;COMPONENTES:Epoxica,COMPONENTES:A/B,FABRICANTE:PINTUCO,REFERENCIA PINTURA:5867270,APLICACION:Acabado Cosmetico,CARA CTERISTICA ADICIONAL:EGA105/20L/AA7PG5,CARACTERISTICA ADICIONAL:Interseal 670HS,CARACTERISTICA ADICIONAL:RAL: 5015</t>
  </si>
  <si>
    <t>67801</t>
  </si>
  <si>
    <t>Pintura.Esmal,Epoxica,A/B,PINTUCO,589207</t>
  </si>
  <si>
    <t>PINTURA  ESMALTE;COMPONENTES:Epoxica,COMPONENTES:A/B,FABRICANTE:PINTUCO,REFERENCIA PINTURA:5892079,APLICACION:Acabado Cosmetico,CARA CTERISTICA ADICIONAL:Interseal 670HS,CARACTERISTICA ADICIONAL:EGH017/20L/AA7,CARACTERISTICA ADICIONAL:RAL: 7004</t>
  </si>
  <si>
    <t>67800</t>
  </si>
  <si>
    <t>Pintura.Esmal,Epoxica,A/B,PINTUCO,589402</t>
  </si>
  <si>
    <t>PINTURA  ESMALTE;COMPONENTES:Epoxica,COMPONENTES:A/B,FABRICANTE:PINTUCO,REFERENCIA PINTURA:5894023,APLICACION:Acabado Cosmetico,CARA CTERISTICA ADICIONAL:INTERGARD 740,CARACTERISTICA ADICIONAL:ECA044/20l/AA7PG5,CARACTERISTICA ADICIONAL:RAL: 9005</t>
  </si>
  <si>
    <t>67798</t>
  </si>
  <si>
    <t>Pintura.Esmal,Epoxica,A/B,PINTUCO,589403</t>
  </si>
  <si>
    <t>PINTURA  ESMALTE;COMPONENTES:Epoxica,COMPONENTES:A/B,FABRICANTE:PINTUCO,REFERENCIA PINTURA:5894030,APLICACION:Acabado Cosmetico,CARA CTERISTICA ADICIONAL:INTERGARD 740,CARACTERISTICA ADICIONAL:ECA055/3,7l/AA7PG6,CARACTERISTICA ADICIONAL:RAL: 1003</t>
  </si>
  <si>
    <t>5081</t>
  </si>
  <si>
    <t>Pintura.Esmal,Epoxica,Gris,PINTUCO,Estru</t>
  </si>
  <si>
    <t>PINTURA  ESMALTE;COMPONENTES:Epoxica,COLOR:Gris,FABRICANTE:PINTUCO,APLICACION:Estructuras,CARACTERISTICA ADICIONAL:Referencia 113222</t>
  </si>
  <si>
    <t>4317</t>
  </si>
  <si>
    <t>Pintura.Esmal,Negro,PINTUCO</t>
  </si>
  <si>
    <t>PINTURA  ESMALTE;COMPONENTES,COLOR:Negro,FABRICANTE:PINTUCO</t>
  </si>
  <si>
    <t>18</t>
  </si>
  <si>
    <t>68450</t>
  </si>
  <si>
    <t>Pintura.Esmal,Verd.Jardín.Prado,PINTUCO,</t>
  </si>
  <si>
    <t>PINTURA  ESMALTE;COLOR:Verde Jardín Prado,FABRICANTE:PINTUCO,REFERENCIA PINTURA:Esmalte Pintulux Acualux,APLICACION:Metal/Madera/Con creto/PVC,CARACTERISTICA ADICIONAL:SKU:105063,CARACTERISTICA ADICIONAL:Viscosidad: 80-100KU,CARACTERISTICA ADICIONAL:Acabado: Semibr illante,CARACTERISTICA ADICIONAL:Densidad: 4.0-4.8 Kg/Gal,CARACTERISTICA ADICIONAL:Rapido Secado,CARACTERISTICA ADICIONAL:3 en 1</t>
  </si>
  <si>
    <t>20</t>
  </si>
  <si>
    <t>68451</t>
  </si>
  <si>
    <t>Pintura.Esmal,Verd.Noche,PINTUCO,Esmalte</t>
  </si>
  <si>
    <t>PINTURA  ESMALTE;COLOR:Verde Noche,FABRICANTE:PINTUCO,REFERENCIA PINTURA:Esmalte Pintulux 3 en 1,APLICACION:Metal/Madera,CARACTERIST ICA ADICIONAL:Viscosidad: 75-100KU,CARACTERISTICA ADICIONAL:SKU:104269,CARACTERISTICA ADICIONAL:Densidad: 3.7-5.4KG/Gal,CARACTERISTI CA ADICIONAL:Secado: 5-8 Horas,CARACTERISTICA ADICIONAL:3 en 1,CARACTERISTICA ADICIONAL:Acabado: Brillante-Mate</t>
  </si>
  <si>
    <t>10060594</t>
  </si>
  <si>
    <t>5140</t>
  </si>
  <si>
    <t>Polietileno,Agrolene,Cal.7,10x70m,Alta.D</t>
  </si>
  <si>
    <t>TERMOPLASTICOS;NOMBRE:Polietileno,TIPO DE TERMOPLASTICO:Agrolene,CALIBRE PLASTICO:Cal 7,DIMENSION PLASTICO:10Mx70m,CARACTERISTICA AD ICIONAL:Densidad A</t>
  </si>
  <si>
    <t>5137</t>
  </si>
  <si>
    <t>Polietileno,Negro,Cal.3,3m,Baja.Dens</t>
  </si>
  <si>
    <t>TERMOPLASTICOS;NOMBRE:Polietileno,TIPO DE TERMOPLASTICO:Negro,CALIBRE PLASTICO:Cal 3,DIMENSION PLASTICO:Ancho 3 metros,CARACTERISTIC A ADICIONAL:Densidad B</t>
  </si>
  <si>
    <t>5134</t>
  </si>
  <si>
    <t>Polietileno,Verde,Agrolene,Cal.8,10x50m</t>
  </si>
  <si>
    <t>TERMOPLASTICOS;NOMBRE:Polietileno,TIPO DE TERMOPLASTICO:Verde,TIPO DE TERMOPLASTICO:Agrolene,CALIBRE PLASTICO:Cal 8,DIMENSION PLASTI CO:10Mx50M</t>
  </si>
  <si>
    <t>16222</t>
  </si>
  <si>
    <t>Polin,Cilindric,Madera,6"X2m,Civil,Inmun</t>
  </si>
  <si>
    <t>MADERA DE ENCUADRE;NOMBRE:Polin,MODIFICADOR:Cilindrico,TIPO DE MADERA:En madera,DIMENSIONES:6"x 2m,APLICACION ESPECIFICA:Obras civil es,CARACTERISTICAS ADICIONALES:Inmunizado</t>
  </si>
  <si>
    <t>Polin,Madera,6"X6"X1.20M</t>
  </si>
  <si>
    <t>MADERA DE ENCUADRE;NOMBRE:Polin,TIPO DE MADERA:En madera,DIMENSIONES:6"X6"X1.20M</t>
  </si>
  <si>
    <t>PUERTAS 90X210CMGALVANIZ 6 PANEL APER IZ</t>
  </si>
  <si>
    <t>Rejilla,Estruct,2.6x1m,CS,Galv,Platina.1</t>
  </si>
  <si>
    <t>PARTES PARA ANDAMIO;NOMBRE:Rejilla,MODIFICADOR:Estructural,DIMENSIONES:2.6mx1m,MATERIAL:Acero al carbono,APLICACION ESPECIFICA,FABRI CANTE,REFERENCIA,CARACTERISTICAS ADICIONALES:Recubrimiento galvanizado,CARACTERISTICAS ADICIONALES:Platina.1"x1/8",CARACTERISTICAS A DICIONALES:Espacios de la rejilla 1"x2"</t>
  </si>
  <si>
    <t>Removedor,Pintura,PINTUCO,20110</t>
  </si>
  <si>
    <t>DILUYENTE DE PINTURA;NOMBRE:Removedor,MODIFICADOR,APLICACION ESPECIFICA:De Pintura,FABRICANTE:PINTUCO,REFERENCIA:20110</t>
  </si>
  <si>
    <t>60051</t>
  </si>
  <si>
    <t>Rodillo,De felpa,4",Pint.Estruc</t>
  </si>
  <si>
    <t>HERRAMIENTA MANUAL;NOMBRE:Rodillo,TIPO,MATERIAL:De felpa,DIMENSION:4",PESO,APLICACION:Para pintar estructuras</t>
  </si>
  <si>
    <t>60052</t>
  </si>
  <si>
    <t>Rodillo,De felpa,6",Pint.Estruc</t>
  </si>
  <si>
    <t>HERRAMIENTA MANUAL;NOMBRE:Rodillo,TIPO,MATERIAL:De felpa,DIMENSION:6",PESO,APLICACION:Para pintar estructuras</t>
  </si>
  <si>
    <t>6217</t>
  </si>
  <si>
    <t>Rodillo,De felpa,9",Pint.Estruc</t>
  </si>
  <si>
    <t>HERRAMIENTA MANUAL;NOMBRE:Rodillo,TIPO,MATERIAL:De felpa,DIMENSION:9",PESO,APLICACION:Para pintar estructuras</t>
  </si>
  <si>
    <t>10060517</t>
  </si>
  <si>
    <t>68530</t>
  </si>
  <si>
    <t>SIGMADUR 550,Acabad.Alta.Resistenc,20L,P</t>
  </si>
  <si>
    <t>MATERIALES DE REVESTIMIENTO;NOMBRE:SIGMADUR 550,APLICACION:Acabado Alta Resistencia,PRESENTACION:20 Litros,FABRICANTE:PPG,CARACTERIS TICA ADICIONAL:2 Componentes: A+B,CARACTERISTICA ADICIONAL:Bajo VOC,CARACTERISTICA ADICIONAL:Densidad: 1.3KG/L,CARACTERISTICA ADICIO NAL:Disolvente: Thinner 21-06,CARACTERISTICA ADICIONAL:Cura: -5ºC,CARACTERISTICA ADICIONAL:Base a Endurecedor: 7.33:1,CARACTERISTICA  ADICIONAL:Solidos 55 ±2%,CARACTERISTICA ADICIONAL:Ral 1028</t>
  </si>
  <si>
    <t>68529</t>
  </si>
  <si>
    <t>SIGMASHIELD 880,Acabad.Resistent.UV,20L,</t>
  </si>
  <si>
    <t>MATERIALES DE REVESTIMIENTO;NOMBRE:SIGMASHIELD 880,APLICACION:Acabado Resistente a UV,PRESENTACION:20 Litros,FABRICANTE:PPG,CARACTER ISTICA ADICIONAL:2 Componentes: A+B,CARACTERISTICA ADICIONAL:Bajo VOC,CARACTERISTICA ADICIONAL:Color: Gris,CARACTERISTICA ADICIONAL: Cura: -5ºC,CARACTERISTICA ADICIONAL:Densidad: 1.5KG/L,CARACTERISTICA ADICIONAL:Disolvente: Thinner 91-92,CARACTERISTICA ADICIONAL:So lidos: 85+-2%,CARACTERISTICA ADICIONAL:Base a Endurecedor: 3:1</t>
  </si>
  <si>
    <t>68528</t>
  </si>
  <si>
    <t>MATERIALES DE REVESTIMIENTO;NOMBRE:SIGMASHIELD 880,APLICACION:Acabado Resistente a UV,PRESENTACION:20 Litros,FABRICANTE:PPG,CARACTER ISTICA ADICIONAL:2 Componentes: A+B,CARACTERISTICA ADICIONAL:Cura: -5ºC,CARACTERISTICA ADICIONAL:Densidad: 1.5KG/L,CARACTERISTICA AD ICIONAL:Disolvente: Thinner 91-92,CARACTERISTICA ADICIONAL:Solidos: 85+-2%,CARACTERISTICA ADICIONAL:Base a Endurecedor: 3:1,CARACTER ISTICA ADICIONAL:Color: Negro</t>
  </si>
  <si>
    <t>22</t>
  </si>
  <si>
    <t>68454</t>
  </si>
  <si>
    <t>Silicona,Hidrof,Transp,PINTUCO,7W,Aspect</t>
  </si>
  <si>
    <t>SILICONA;TIPO DE SILICONA:Hidrofugo,COLOR DE SILICONA:Transparente,FABRICANTE SILICONA:PINTUCO,REFERENCIA SILICONA:7W,CARACTERISTICA S ADICIONALES:Aspecto: Lechoso,CARACTERISTICAS ADICIONALES:Densidad: 1+/-0.02 Kg/L,CARACTERISTICAS ADICIONALES:Secado Total: 1 Hora, CARACTERISTICAS ADICIONALES:Facil Absorcion,CARACTERISTICAS ADICIONALES:Base Agua,CARACTERISTICAS ADICIONALES:Bajo Olor,CARACTERISTI CAS ADICIONALES:Bajo VOC</t>
  </si>
  <si>
    <t>10060478</t>
  </si>
  <si>
    <t>2951</t>
  </si>
  <si>
    <t>Soldadura elec,E7018,5/32",BCH,CS,A.5,1,</t>
  </si>
  <si>
    <t>SOLDADURA ELECTRICA;CLASIFICACION:E7018,DIAMETRO DEL ELECTRODO:5/32",TIPO DE ELECTRODO:Bajo contenido hidrogeno,TIPO DE MATERIAL:Ace ro al carbono,REVESTIMIENTO,ESPECIFICACION:AWS A.5,1,CARACTERISTICA ADICIONAL:ICONTEC 2119, ASMW SF A.5.2</t>
  </si>
  <si>
    <t>4359</t>
  </si>
  <si>
    <t>Soldadura elec,E8010-G,1/8",AP,LAS,A.5.5</t>
  </si>
  <si>
    <t>SOLDADURA ELECTRICA;CLASIFICACION:E8010-G,DIAMETRO DEL ELECTRODO:1/8",TIPO DE ELECTRODO:Alta penetracion,TIPO DE MATERIAL:Acero baja  aleado,REVESTIMIENTO,ESPECIFICACION:AWS A.5.5</t>
  </si>
  <si>
    <t>2958</t>
  </si>
  <si>
    <t>Soldadura elec,E8010-G,5/32",AP,LAS,A.5.</t>
  </si>
  <si>
    <t>SOLDADURA ELECTRICA;CLASIFICACION:E8010-G,DIAMETRO DEL ELECTRODO:5/32",TIPO DE ELECTRODO:Alta penetracion,TIPO DE MATERIAL:Acero baj a aleado,REVESTIMIENTO,ESPECIFICACION:AWS A.5.5,CARACTERISTICA ADICIONAL:ICONTEC 2119, ASMW SF A.5.2</t>
  </si>
  <si>
    <t>2968</t>
  </si>
  <si>
    <t>Soldadura elec,E8018C2,1/8",AP,LAS,A.5.5</t>
  </si>
  <si>
    <t>SOLDADURA ELECTRICA;CLASIFICACION:E8018C2,DIAMETRO DEL ELECTRODO:1/8",TIPO DE ELECTRODO:Alta penetracion,TIPO DE MATERIAL:Acero baja  aleado,REVESTIMIENTO,ESPECIFICACION:AWS A.5.5,CARACTERISTICA ADICIONAL:ICONTEC 2119, ASMW SF A.5.2</t>
  </si>
  <si>
    <t>4357</t>
  </si>
  <si>
    <t>Soldadura elec,E8018C2,5/32",BCH,LAS,Pol</t>
  </si>
  <si>
    <t>SOLDADURA ELECTRICA;CLASIFICACION:E8018C2,DIAMETRO DEL ELECTRODO:5/32",TIPO DE ELECTRODO:Bajo contenido hidrogeno,TIPO DE MATERIAL:A cero baja aleado,REVESTIMIENTO:Polvo de hierro,REVESTIMIENTO:Carbonato de calcio,ESPECIFICACION:AWS A.5.5</t>
  </si>
  <si>
    <t>6541</t>
  </si>
  <si>
    <t>Soldadura elec,WIZ18S,7018X1/8",BCH,CS,A</t>
  </si>
  <si>
    <t>SOLDADURA ELECTRICA;CLASIFICACION:WIZ18S,DIAMETRO DEL ELECTRODO:7018x1/8",TIPO DE ELECTRODO:Bajo contenido hidrogeno,TIPO DE MATERIA L:Acero al carbono,REVESTIMIENTO,ESPECIFICACION:AWS A.5,1</t>
  </si>
  <si>
    <t>10060375</t>
  </si>
  <si>
    <t>TABLAS DE 30 CENTIMETRO X 3 METROS</t>
  </si>
  <si>
    <t>10060303</t>
  </si>
  <si>
    <t>Tapas de registro en material Poliester</t>
  </si>
  <si>
    <t>Te,CPVC,3/4",D1599,BLAZEMASTER,Pres.Max:</t>
  </si>
  <si>
    <t>TUBERIA ACCESORIOS PLASTICOS;NOMBRE:Te,MATERIAL:CPVC,DIAMETRO:3/4",ESPECIFICACION:ASTM D1599,FABRICANTE:BLAZEMASTER,CARACTERISTICA A DICIONAL:Presion max: 1507psi,CARACTERISTICA ADICIONAL:175psi a 150ºF,CARACTERISTICA ADICIONAL:Alta resistencia a oxidacion,CARACTER ISTICA ADICIONAL:Interna, externa y galvanica</t>
  </si>
  <si>
    <t>TEJA ARQUITECT TJ 3115 AZUL X3 .50MX6LAR</t>
  </si>
  <si>
    <t>THINNER CORRIENTE</t>
  </si>
  <si>
    <t>68533</t>
  </si>
  <si>
    <t>Thinner,Diluyent,Pint.epox,PPG,21-06,Pre</t>
  </si>
  <si>
    <t>DILUYENTE DE PINTURA;NOMBRE:Thinner,MODIFICADOR:Diluyente,APLICACION ESPECIFICA:Para pintura epoxica,FABRICANTE:PPG,REFERENCIA:21-06 ,CARACTERISTICAS ADICIONALES:Presentacion: 20L,CARACTERISTICAS ADICIONALES:Monocomponente,CARACTERISTICAS ADICIONALES:Densidad: 0.9K G/L,CARACTERISTICAS ADICIONALES:Solidos: 0%,CARACTERISTICAS ADICIONALES:Color: Transparente</t>
  </si>
  <si>
    <t>68531</t>
  </si>
  <si>
    <t>Thinner,Diluyent,Pint.epox,PPG,91-92,Pre</t>
  </si>
  <si>
    <t>DILUYENTE DE PINTURA;NOMBRE:Thinner,MODIFICADOR:Diluyente,APLICACION ESPECIFICA:Para pintura epoxica,FABRICANTE:PPG,REFERENCIA:91-92 ,CARACTERISTICAS ADICIONALES:Presentacion: 20L,CARACTERISTICAS ADICIONALES:Monocomponente,CARACTERISTICAS ADICIONALES:Densidad: 0.9K G/L,CARACTERISTICAS ADICIONALES:Solidos: 0%,CARACTERISTICAS ADICIONALES:Color: Transparente</t>
  </si>
  <si>
    <t>10060487</t>
  </si>
  <si>
    <t>5546</t>
  </si>
  <si>
    <t>Thinner,Pint.epox,PINTUCO,121135,Sust.Co</t>
  </si>
  <si>
    <t>DILUYENTE DE PINTURA;NOMBRE:Thinner,MODIFICADOR,APLICACION ESPECIFICA:Para pintura epoxica,FABRICANTE:PINTUCO,REFERENCIA:121135,CARA CTERISTICAS ADICIONALES:SUSTANCIA CONTROLADA</t>
  </si>
  <si>
    <t>TORNI AUTOPERCON ARANDELNEOPRE TEJAX300</t>
  </si>
  <si>
    <t>Tornillo,CS,Hex,1/2",11",UNC,GR.8,B18.2.</t>
  </si>
  <si>
    <t>TORNILLOS PARA METAL;MATERIAL:Acero al carbono,CABEZA DEL TORNILLO:Hexagonal,DIAMETRO:1/2",LONGITUD:11",ESPECIFICACION DE ROSCA:UNC, ESPECIFICACION,GRADO:Grado 8,NORMA:ASME B18.2.1,CARACTERISTICA ADICIONAL:Con doble arandela,CARACTERISTICA ADICIONAL:Con tuerca de s eguridad</t>
  </si>
  <si>
    <t>10060610</t>
  </si>
  <si>
    <t>16284</t>
  </si>
  <si>
    <t>Tornillo,CS,Hex,3/8",1-1/2",UNC,GR.8,B18</t>
  </si>
  <si>
    <t>TORNILLOS PARA METAL;MATERIAL:Acero al carbono,CABEZA DEL TORNILLO:Hexagonal,DIAMETRO:3/8",LONGITUD:1-1/2",ESPECIFICACION DE ROSCA:U NC,ESPECIFICACION,GRADO:Grado 8,NORMA:ASME B18.2.1,CARACTERISTICA ADICIONAL:Arandela y Tuerca Seguridad</t>
  </si>
  <si>
    <t>Tornillo,Pris,WCB.SERIES.100,M6x20L,P/N:</t>
  </si>
  <si>
    <t>PARTES PARA VALVULA;NOMBRE:Tornillo,MODIFICADOR:Prisionero,FABRICANTE:FORBES MARSHALL,MODELO:WCB SERIES 100,CARACTERISTICAS ADICIONA LES:M6x20L,CARACTERISTICAS ADICIONALES:P/N: A6020929</t>
  </si>
  <si>
    <t>10060323</t>
  </si>
  <si>
    <t>12361</t>
  </si>
  <si>
    <t>Tornillo,SS,10mm,30mm,Gr.2A,DIN933,M10</t>
  </si>
  <si>
    <t>TORNILLOS PARA METAL;MATERIAL:Acero inoxidable,CABEZA DEL TORNILLO,DIAMETRO:10mm,LONGITUD:30mm,ESPECIFICACION DE ROSCA,ESPECIFICACIO N,GRADO:2A,NORMA:DIN 933,CARACTERISTICA ADICIONAL:ISO M10</t>
  </si>
  <si>
    <t>TRITURADO</t>
  </si>
  <si>
    <t>Tubo,CPVC,3/4",4.57m,D1599,BLAZEMASTER,P</t>
  </si>
  <si>
    <t>TUBERIA ACCESORIOS PLASTICOS;NOMBRE:Tubo,MATERIAL:CPVC,DIAMETRO:3/4",LONGITUD:4.57m,ESPECIFICACION:ASTM D1599,FABRICANTE:BLAZEMASTER ,CARACTERISTICA ADICIONAL:Presion max: 1507psi,CARACTERISTICA ADICIONAL:175psi a 150ºF,CARACTERISTICA ADICIONAL:Alta resistencia a o xidacion,CARACTERISTICA ADICIONAL:Interna, externa y galvanica</t>
  </si>
  <si>
    <t>Union,CPVC,3/4",D1599,BLAZEMASTER,C/.Top</t>
  </si>
  <si>
    <t>TUBERIA ACCESORIOS PLASTICOS;NOMBRE:Union,MATERIAL:CPVC,DIAMETRO:3/4",ESPECIFICACION:ASTM D1599,FABRICANTE:BLAZEMASTER,CARACTERISTIC A ADICIONAL:Con tope interno,CARACTERISTICA ADICIONAL:Presion max: 1507psi,CARACTERISTICA ADICIONAL:175psi a 150ºF,CARACTERISTICA AD ICIONAL:Alta resistencia a oxidacion,CARACTERISTICA ADICIONAL:Interna, externa y galvanica</t>
  </si>
  <si>
    <t>Union,Rapid,PVC,1-1/2",Sistem.Agua.Potab</t>
  </si>
  <si>
    <t>TUBERIA ACCESORIOS PLASTICOS;NOMBRE:Union,TIPO:Rapido,MATERIAL:PVC,DIAMETRO:1-1/2",CARACTERISTICA ADICIONAL:Sistema Agua Potable,CAR ACTERISTICA ADICIONAL:Presion Maxima: 8 Bares</t>
  </si>
  <si>
    <t>15440</t>
  </si>
  <si>
    <t>Union,Senc,PVC,1",Liso,Presion,200Psi,23</t>
  </si>
  <si>
    <t>TUBERIA ACCESORIOS PLASTICOS;NOMBRE:Union,TIPO:Sencilla,MATERIAL:PVC,DIAMETRO:1",ESPESOR,LONGITUD,EXTREMOS:Liso,ESPECIFICACION,GRADO ,NORMA,FABRICACION,FABRICANTE,REFERENCIA,CARACTERISTICA ADICIONAL:Para presion,CARACTERISTICA ADICIONAL:200 Psi,CARACTERISTICA ADICI ONAL:Temperatura 23°C</t>
  </si>
  <si>
    <t>15455</t>
  </si>
  <si>
    <t>Union,Univers,PVC,1",Soldabl</t>
  </si>
  <si>
    <t>TUBERIA ACCESORIOS PLASTICOS;NOMBRE:Union,TIPO:Universal,MATERIAL:PVC,DIAMETRO:1",ESPESOR,LONGITUD,EXTREMOS:Soldable</t>
  </si>
  <si>
    <t>10060556</t>
  </si>
  <si>
    <t>2865</t>
  </si>
  <si>
    <t>Ventilador,TopTherm,C/filtro,DCS,RITTAL,</t>
  </si>
  <si>
    <t>PARTES PARA AIRE ACONDICIONADO;NOMBRE:Ventilador,TIPO:TopTherm,MODIFICADOR:Con filtro,APLICACION GENERAL:DCS,FABRICANTE:RITTAL,MODEL O:3245.510,CARACTERISTICAS ADICIONALES:Color RAL-7035</t>
  </si>
  <si>
    <t>EA</t>
  </si>
  <si>
    <t>GAL</t>
  </si>
  <si>
    <t>CQO</t>
  </si>
  <si>
    <t>L</t>
  </si>
  <si>
    <t>M</t>
  </si>
  <si>
    <t>PAA</t>
  </si>
  <si>
    <t>BTO</t>
  </si>
  <si>
    <t>KG</t>
  </si>
  <si>
    <t>M3</t>
  </si>
  <si>
    <t>gal</t>
  </si>
  <si>
    <t>KIT</t>
  </si>
  <si>
    <t>GRA</t>
  </si>
  <si>
    <t>PAE</t>
  </si>
  <si>
    <t>ROL</t>
  </si>
  <si>
    <t>M2</t>
  </si>
  <si>
    <t>VSA</t>
  </si>
  <si>
    <t>NC</t>
  </si>
  <si>
    <t>LOCTITE 495 X 20 GRAMOS EL QUE VIENE DE 3 GRAMOS ES EL SUPER BONDER CORRIENTE EL 495 VIENE DE 20 GR EN ADELANTE</t>
  </si>
  <si>
    <t>X 1000 MTS</t>
  </si>
  <si>
    <t>MARCA VARTA</t>
  </si>
  <si>
    <t>SE COTIZA LA SIGUIENTE REF DE ACUERDO A LA DESCRIPCION INTERTHANE 990 BASE ULTRA DEEP PARTE A PHA100/3.7L/AA7
LOS LITROS EQUIVALE AL GALON
REMODELACION</t>
  </si>
  <si>
    <t xml:space="preserve">SE COTIZA LA SIGUIENTE REF: INTERTHANE 990 PARTE B PHA046/3.7L/AA7 SEGÚN LA DESCRIPCION </t>
  </si>
  <si>
    <t>MARCA 3M REF. 101+</t>
  </si>
  <si>
    <t>MARCA 3M REF: 233+</t>
  </si>
  <si>
    <t>MARCA 3M REF:101+</t>
  </si>
  <si>
    <t>ROLLO X 250 MTS</t>
  </si>
  <si>
    <t>ROLLO X 500 MTS</t>
  </si>
  <si>
    <t>MARCA CRC X 16 ONZ</t>
  </si>
  <si>
    <t>SE COTIZA LA REF: 13884 CON EL RAL 7040 ACRILICA PARA MANTENIMIENTO</t>
  </si>
  <si>
    <t>SE COTIZA GALON DE PINTURA FILL ACRILICA VERDE AMAZONAS REF 27507  ES RECUBRIMIENTO ACRILICO ANTIHONGOS QUE IMPERMEABILIZA CUBIERTAS Y TERRAZAS</t>
  </si>
  <si>
    <t>MATERIAL COTYIZADO SEGÚN DESCRIPCION RAL Y TAMBIEN EL COMPONENTE B</t>
  </si>
  <si>
    <t>MATERIAL COTYIZADO SEGÚN DESCRIPCION  Y TAMBIEN EL COMPONENTE B</t>
  </si>
  <si>
    <t>PRODUCTO COTIZADO SEGÚN REF: 5867270 ESTE PRODUCTO EN PINTUCO NO ESTA DESIGANADO CON EL CODIGO 8EGA105) Y TAMPOCO RAL</t>
  </si>
  <si>
    <t>ESTA PINTURA SOLO ESTA CON LA REF: 5867270 Y NO VIENE CON RAL</t>
  </si>
  <si>
    <t>MATERIAL COTYIZADO SEGÚN DESCRIPCION RAL Y TAMBIEN EL COMPONENTE B ESTE PRODUCTO ES X GALON</t>
  </si>
  <si>
    <t>COMPONENTE A Y B REF: 13227 PINTUCOAT PINTUCOAT GRIS REF: 517 RAL7000</t>
  </si>
  <si>
    <t>REF: 1020  PINTUCO</t>
  </si>
  <si>
    <t>WEST ARCO</t>
  </si>
  <si>
    <t>DANIELA AGUILAR</t>
  </si>
  <si>
    <t xml:space="preserve">LOCTITE </t>
  </si>
  <si>
    <t>PINTUCO</t>
  </si>
  <si>
    <t xml:space="preserve">VARTA </t>
  </si>
  <si>
    <t>GOYA</t>
  </si>
  <si>
    <t xml:space="preserve">GOYA </t>
  </si>
  <si>
    <t>MULTIMARCA</t>
  </si>
  <si>
    <t>TESA</t>
  </si>
  <si>
    <t>CIPLAS</t>
  </si>
  <si>
    <t>HORN</t>
  </si>
  <si>
    <t>CRC</t>
  </si>
  <si>
    <t>WYPALL</t>
  </si>
  <si>
    <t>ESAB</t>
  </si>
  <si>
    <t>MARCA</t>
  </si>
  <si>
    <t>PEGANTE INSTANTANEO SUPER BONDER 3g 2719678 VERIFICAR FICHA TECNICA</t>
  </si>
  <si>
    <t>SE COTIZA POR CANECA DE 5 GALONES, POR LO COMPLETO DEL PRODUCTO SE HARIA EL ENVIO EN 2 LOTES, CADA UNO DE 5 CANECAS (DISOLVENTE EPOXICO 121209), EL COSTO ESTA POR LITROS</t>
  </si>
  <si>
    <t>PILA ALKALINA AA VARTA 4906-2 (Blisterx 2unds) VERIFICAR FICHA TECNICA</t>
  </si>
  <si>
    <t>BROCHA -POPULAR-MONA- C/NEGRO GOYA 1- VERIFICAR FICHA TECNICA</t>
  </si>
  <si>
    <t>BROCHA -POPULAR-MONA- C/NEGRO GOYA 2-  VERIFICAR FICHA TECNICA MISMA PARA TODAS LAS BROCHAS</t>
  </si>
  <si>
    <t>CADENA PLASTICA 5/16-AMARILLA X 10 METROS  (VIENEN SEPARADAS EN BOLSAS DE 5 METROS SE DEJAN UNIR CON FACILIDAD)</t>
  </si>
  <si>
    <t xml:space="preserve">CINTA ENMASCARAR FERRETERA TESA 1" (Rollo x 40mts) </t>
  </si>
  <si>
    <t>CINTA ENMASCARAR FERRETERA TESA 3/4" (Rollo x 40mts)</t>
  </si>
  <si>
    <t>CINTA ENMASCARAR FERRETERA TESA 2" (Rollo x 40mts)</t>
  </si>
  <si>
    <t>MANILA 3/8-(10mm) CIPLAS (METRO)  VERIFICAR LA FICHA TECNICA PARA VER SI ES LA REQUERIDA</t>
  </si>
  <si>
    <t>MANILA 1/4-(6mm) CIPLAS (METRO)   VERIFICAR LA FICHA TECNICA PARA VER SI ES LA REQUERIDA</t>
  </si>
  <si>
    <t>ESCALERA F/VIDRIO -HORN-6P 1.8mts TIJERA HESCFV406-I-113kl VERIFICAR FICHA TECNICA</t>
  </si>
  <si>
    <t>ESPATULA -MULTIMARCA- 2" M/PLASTICO</t>
  </si>
  <si>
    <t>LIMPIADOR ELECTRONICO -CRC-235cc REVISAR FICHA TECNICA</t>
  </si>
  <si>
    <t>LUBRICANTE PENETRANTE CRC 5-56 400cc  REVISAR FICHA TECNICA</t>
  </si>
  <si>
    <t>PAÑO WYPALL X 70 REGULAR UNIDAD 30242860 VERIFICAR FICHA TECNICA</t>
  </si>
  <si>
    <t>RODILLO -GOYA- FELPA JUNIOR 4-REF 1145 NARANJ-M/PLASTICO REVISAR FICHA TECNICA</t>
  </si>
  <si>
    <t>RODILLO -GOYA- FELPA JUNIOR 6-REF 1145 NARANJ-M/PLASTICO REVISAR FICHA TECNICA</t>
  </si>
  <si>
    <t xml:space="preserve">	RODILLO -GOYA- 9" C/REPUESTO HILO HIDRO FILICO AMARILLO REVISAR IMAGEN</t>
  </si>
  <si>
    <t>SOLDADURA -ESAB- 7018 5/32 (kilo) REVISAR FICHA TECNICA, SOLDADURA CERTIFICADA</t>
  </si>
  <si>
    <t>SOLDADURA -ESAB-7018 1/8 (kilo)</t>
  </si>
  <si>
    <t>NCT</t>
  </si>
  <si>
    <t>LUIS FREDY TORRES TORRES
licitaciones@chdecolombia.com</t>
  </si>
  <si>
    <t>310 8618764 - 3186801798</t>
  </si>
  <si>
    <t xml:space="preserve"> </t>
  </si>
  <si>
    <t>marca</t>
  </si>
  <si>
    <t>LOCTITE</t>
  </si>
  <si>
    <t>ENERGIZER</t>
  </si>
  <si>
    <t>INDUSTRIA NACIONAL</t>
  </si>
  <si>
    <t>ARGOS</t>
  </si>
  <si>
    <t>FIXSER</t>
  </si>
  <si>
    <t>TRUPER</t>
  </si>
  <si>
    <t>CARIBE</t>
  </si>
  <si>
    <t>Loctite</t>
  </si>
  <si>
    <t xml:space="preserve">Ninguno </t>
  </si>
  <si>
    <t>Vaquero</t>
  </si>
  <si>
    <t>Rotor Clip</t>
  </si>
  <si>
    <t>Energeizer</t>
  </si>
  <si>
    <t>Nacional</t>
  </si>
  <si>
    <t>Weldcraft</t>
  </si>
  <si>
    <t>Golden Pro</t>
  </si>
  <si>
    <t xml:space="preserve">Ofertamos Marca: Golde Pro </t>
  </si>
  <si>
    <t>Dixon</t>
  </si>
  <si>
    <t>Importada</t>
  </si>
  <si>
    <t>Cintandina</t>
  </si>
  <si>
    <t>GMCC</t>
  </si>
  <si>
    <t>Ofertamos: Compresor rotativo 24.000 BTU R-410 220v. Ficha tecnica adjunta.</t>
  </si>
  <si>
    <t>Copeland</t>
  </si>
  <si>
    <t>Belzona</t>
  </si>
  <si>
    <t>Milenio</t>
  </si>
  <si>
    <t>Werner</t>
  </si>
  <si>
    <t>Stanley</t>
  </si>
  <si>
    <t>ELITECH</t>
  </si>
  <si>
    <t>Bard</t>
  </si>
  <si>
    <t>Wypall</t>
  </si>
  <si>
    <t>Master</t>
  </si>
  <si>
    <t>PPG</t>
  </si>
  <si>
    <t>West Arco</t>
  </si>
  <si>
    <t>Rittal</t>
  </si>
  <si>
    <t>EDEMCO SAS</t>
  </si>
  <si>
    <t>camilo.vargas@edemco.co</t>
  </si>
  <si>
    <t>MECANO</t>
  </si>
  <si>
    <t>TRONEX</t>
  </si>
  <si>
    <t>GENERICO</t>
  </si>
  <si>
    <t>EDEM CO</t>
  </si>
  <si>
    <t>PLASTIMEC</t>
  </si>
  <si>
    <t>FIJADOR TUBO PERPENDICULAR PERFIL 1+1/2"</t>
  </si>
  <si>
    <t>FIJADOR TUBO PERPENDICULAR PERFIL 1"</t>
  </si>
  <si>
    <t>FIJADOR TUBO PERPENDICULAR PERFIL 3/4"</t>
  </si>
  <si>
    <t>PILA ALCALINA AA BLISTER 1.5V x 2UND</t>
  </si>
  <si>
    <t>CURVA CONDUIT P.V.C. 1" DE 90°</t>
  </si>
  <si>
    <t>CURVA CONDUIT P.V.C.  3/4" GENERICA</t>
  </si>
  <si>
    <t>CONECTOR CURVO 3/4" 90º ZINC CORAZA LIQU</t>
  </si>
  <si>
    <t>LIMPIADOR ELECTRONICO 8 ONZ (235 CM3 )</t>
  </si>
  <si>
    <t>TUBO PVC 3M X 3/4"PLASTIMEC</t>
  </si>
  <si>
    <t xml:space="preserve">FERREIMPORTADORA HMA SAS </t>
  </si>
  <si>
    <t>OLGA LUCIA ALVARADO</t>
  </si>
  <si>
    <t xml:space="preserve">CONDUVEN </t>
  </si>
  <si>
    <t>PAVCO</t>
  </si>
  <si>
    <t>INTERPLAST</t>
  </si>
  <si>
    <t xml:space="preserve">VAQUEROS </t>
  </si>
  <si>
    <t xml:space="preserve">IMPORTADO </t>
  </si>
  <si>
    <t>ENERGEIZER</t>
  </si>
  <si>
    <t>FN</t>
  </si>
  <si>
    <t xml:space="preserve">OXIWELD </t>
  </si>
  <si>
    <t xml:space="preserve">PLASTIC TOOLS </t>
  </si>
  <si>
    <t xml:space="preserve">ARGOS </t>
  </si>
  <si>
    <t>3M</t>
  </si>
  <si>
    <t xml:space="preserve">MECH </t>
  </si>
  <si>
    <t>TOOLS</t>
  </si>
  <si>
    <t xml:space="preserve">STANLEY </t>
  </si>
  <si>
    <t>SHESTER</t>
  </si>
  <si>
    <t xml:space="preserve">WEST ARCO </t>
  </si>
  <si>
    <t xml:space="preserve">PETROQUIMICA </t>
  </si>
  <si>
    <t xml:space="preserve">CARPETA COSIDA  DE 20CM X 20CM </t>
  </si>
  <si>
    <t xml:space="preserve">ROLLO X 88 PAÑOS DE 42 CM X 28 CM </t>
  </si>
  <si>
    <t>SE COTIZA LA REFERENCIA 1020</t>
  </si>
  <si>
    <t>SE COTIZA:Tubo Hotpro Rde11 3/4"</t>
  </si>
  <si>
    <t>Union Hotpro 3/4"</t>
  </si>
  <si>
    <t>Union Presion Deslizante 1.1/2"</t>
  </si>
  <si>
    <t>Union Presion 1"</t>
  </si>
  <si>
    <t>Union Universal 1"</t>
  </si>
  <si>
    <t xml:space="preserve">8 DIAS H </t>
  </si>
  <si>
    <t xml:space="preserve">15 DIAS H </t>
  </si>
  <si>
    <t>FERRETERIA LUIS PENAGOS SAS</t>
  </si>
  <si>
    <t>DIANA CAMACHO/ JUAN DAVID MENDEZ/  licitaciones@flp.com.co</t>
  </si>
  <si>
    <t>3174355491/6017436831</t>
  </si>
  <si>
    <t xml:space="preserve">NACIONAL </t>
  </si>
  <si>
    <t xml:space="preserve">SELLAMUR - PINTUCO </t>
  </si>
  <si>
    <t xml:space="preserve">ENERGIZER </t>
  </si>
  <si>
    <t>NACIONAL 90X 120</t>
  </si>
  <si>
    <t xml:space="preserve">VICTOR </t>
  </si>
  <si>
    <t>NACIONAL NACIONAL</t>
  </si>
  <si>
    <t>0 0</t>
  </si>
  <si>
    <t>PINTUCO SKU 319468</t>
  </si>
  <si>
    <t>PINTUCO  SKU 319468</t>
  </si>
  <si>
    <t>PINTUCO  SKU 319469</t>
  </si>
  <si>
    <t>PINTUCO  SKU 319470</t>
  </si>
  <si>
    <t>PINTUCO  SKU 319471</t>
  </si>
  <si>
    <t>PINTUCO  SKU 319472</t>
  </si>
  <si>
    <t>PINTUCO  SKU 319473</t>
  </si>
  <si>
    <t>PINTUCO  SKU 319474</t>
  </si>
  <si>
    <t>CEMEX SKU 220876 CEMEX SKU 220876</t>
  </si>
  <si>
    <t xml:space="preserve">3M </t>
  </si>
  <si>
    <t>STANLEY 28-081</t>
  </si>
  <si>
    <t xml:space="preserve">TITO PABON </t>
  </si>
  <si>
    <t xml:space="preserve">CRC </t>
  </si>
  <si>
    <t xml:space="preserve">NACIONAL ROLLO X 100 MTRS </t>
  </si>
  <si>
    <t>BOSCH GLM 50</t>
  </si>
  <si>
    <t xml:space="preserve">NACIONAL  ROLLO  </t>
  </si>
  <si>
    <t>CRC REF 5-56</t>
  </si>
  <si>
    <t xml:space="preserve">PINTUCO </t>
  </si>
  <si>
    <t>CUÑETE X 5 GALONES TITO PABON</t>
  </si>
  <si>
    <t xml:space="preserve">GALON PINTULUX </t>
  </si>
  <si>
    <t>NACIONAL ROLLO X 80 MTRS  CALIBRE 6 ANCHO 2-4</t>
  </si>
  <si>
    <t xml:space="preserve">PINTUCO - ANTIHONGO </t>
  </si>
  <si>
    <t xml:space="preserve">LINCON X KILO </t>
  </si>
  <si>
    <t xml:space="preserve">WEST ARCO X KILO </t>
  </si>
  <si>
    <t xml:space="preserve">WESTARCO </t>
  </si>
  <si>
    <t xml:space="preserve">LINCON </t>
  </si>
  <si>
    <t xml:space="preserve">NACIONAL X GALON </t>
  </si>
  <si>
    <t>Contamos con un Stock Robusto de las marcas ofertadas, sin embargo, en caso depresentarse Alzas de fábrica o incrementos de consideración en el dólar se validarían losprecios con soporte oficial de las fábricas de común acuerdo entre las partes  / Despachos minimos de $ 1.500.000</t>
  </si>
  <si>
    <t>GILBERTO FUENTES HERNÁNDEZ   g.fuentes@fepecol.com</t>
  </si>
  <si>
    <t>3163754737   Cel. 3158264622</t>
  </si>
  <si>
    <t>RAIN</t>
  </si>
  <si>
    <t>AAF/FLANDERS     -USA-</t>
  </si>
  <si>
    <t>IOWA O FIXER</t>
  </si>
  <si>
    <t>SIDENAL</t>
  </si>
  <si>
    <t>GP BATTERIES</t>
  </si>
  <si>
    <t>NACIONAL</t>
  </si>
  <si>
    <t>PLASTEMPACK</t>
  </si>
  <si>
    <t>ELECTRIC SAS</t>
  </si>
  <si>
    <t>PAVCO O SIMILAR</t>
  </si>
  <si>
    <t>DURMAN</t>
  </si>
  <si>
    <t>METALCORAZA</t>
  </si>
  <si>
    <t>NACIONAL DE TRENZADOS</t>
  </si>
  <si>
    <t>TESICOL</t>
  </si>
  <si>
    <t>STANLEY</t>
  </si>
  <si>
    <t>CARBORUNDUM O SIMILAR</t>
  </si>
  <si>
    <t>KIMBERLY</t>
  </si>
  <si>
    <t>JDF-CHINA</t>
  </si>
  <si>
    <t>AdDAPTADOR RAPIDO MACHO, PLASTICO NEGRO 50 x 1 1/2"</t>
  </si>
  <si>
    <t>ADHESIVO VISCOSINE EN PRESENTACIÓN DE 1 TAMBOR PLASTICO DE 30 GALONES Y 4 CUÑETES PLASTICOS DE 5 GALONES C/U, (IMPORTACIÓN)</t>
  </si>
  <si>
    <t>PRECIO DEL LITRO DE DISOLVENTE EPOXICO REF. 5891067, PRESENTACIÓN CUÑETE DE 5 GALONES (20 LITROS)                                                                                         [SE DESPACHARIAN 2 CUÑETES]</t>
  </si>
  <si>
    <t>ROLLO DE 350 MTS O 500 Y 200 MTS</t>
  </si>
  <si>
    <t>A G O T A D O</t>
  </si>
  <si>
    <t xml:space="preserve">C A R E C E M O S </t>
  </si>
  <si>
    <t>PARA COTIZAR LA GUAYA DE ESA LONGITUD ES NECESARIO SABER EL DIAMETRO DE LA MANGUERA, EL FLUIDO Y LA PRESIÓN.</t>
  </si>
  <si>
    <t>TRAMO DE 10 MTS</t>
  </si>
  <si>
    <t>PPRECIO POR LITRO, PRESENTACIÓN DE GALON (3,78541 LTS) DE INTERSEAL 670HS, PARTE "B", BAJA TEMPERATURA REF. 5891370.                                                                                     [SE DESPACHARIAN 28 GALONES EN TOTAL PARA LA ESTACIÓN DE MIRAFLORES]</t>
  </si>
  <si>
    <t>PRECIO POR 1/4 DE GALON (0,9464 LTS) DE CATALIZADOR INTERGARD 740 AMBAR, REF. 5893798                                                                         [SE DESPACHARIAN 3 GALONES]</t>
  </si>
  <si>
    <t>PRECIO DE 1/8" DE CATALIZADOR INCOLORO PARA EPOXICAS REF, 113227.</t>
  </si>
  <si>
    <t xml:space="preserve">C A R E C E MJ O S </t>
  </si>
  <si>
    <t>PRESENTACIÓN DE 1 LB, SELLANTE PARA SELLOS CORTAFUEGO REF. CHICO "A"</t>
  </si>
  <si>
    <t>USO GENERAL REF. 101+</t>
  </si>
  <si>
    <t>USO GENERAL REF. 233+</t>
  </si>
  <si>
    <t>PRESENTACIÓN ROLLO x 500 MTS</t>
  </si>
  <si>
    <t>REF. 28-080</t>
  </si>
  <si>
    <t>REF. 28-081</t>
  </si>
  <si>
    <t>PRECIO POR KG DE ESTUCO EXTERIORES ACRILICO , PRESENTACIÓN GALON DE 5 KG, REF. 27060</t>
  </si>
  <si>
    <t>GALON DE IMPERMEALIZANTE AQUABLOCK BLANCO REF. 27070</t>
  </si>
  <si>
    <t>LIJA DE TRAPO PULIMETAL GRANO A-36 CARBURO DE SILICIO, ANCHO 12"</t>
  </si>
  <si>
    <t>REF. CONTACLEANER x 16 OZ.</t>
  </si>
  <si>
    <t>ROLLO DE POLISOMBRA NEGRA AL 80%  DE 4 MTS DE ANCHO x 100 MTS.</t>
  </si>
  <si>
    <t>GALON DE IMPRIMANTE VINILO BLANCO REF. 3501</t>
  </si>
  <si>
    <t>GALON DE KORAZA VERDE AMAZONAS REF. 26671.</t>
  </si>
  <si>
    <t>GALON DE KORAZA DOBLE VIDA BLANCO REF. 26671.</t>
  </si>
  <si>
    <t>GALON DE PINTULUX AMARILLO TEU18, REF. 5890872</t>
  </si>
  <si>
    <t>PRECIO x LITRO DE ESMALTE EPOXICO INTERGARD 740 BLANCO RAL 9003, PRESENTACIÓN EN GALON (3,78541 LTS) PARTE "A", REF. 5893799 + 1/4 DE GALON (0,964 LTS) DE CATALIZADOR INTERGARD 740 AMBAR PARTE "B", REF. 5893798.                                            [SE DESPACHARIAN 10 GALONES CON SU CATALIZADOR RESPECTIVO]</t>
  </si>
  <si>
    <t>PRECIO x LITRO DE ESMALTE EPOXICO INTERSEAL 670HS, RAL 6019, PRESENTACIÓN EN GALON (3,78541 LTS) PARTE "A", REF. 3670HSBLEN + 1/4 DE GALON (0,964 LTS) DE CATALIZADOR INTERSEAL 670HS, PARTE "B", REF. 5893643.                                                                                [SE DESPACHARIAN 40 GALONES CON SU CATALIZADOR RESPECTIVO]</t>
  </si>
  <si>
    <t>PRECIO x LITRO DE ESMALTE EPOXICO INTERSEAL 670HS, RAL 6001, PRESENTACIÓN EN GALON (3,78541 LTS) PARTE "A", REF. 3670HSUDE + 1/4 DE GALON (0,964 LTS) DE CATALIZADOR INTERSEAL 670HS, PARTE "B", REF. 5893643.                                                                              [SE DESPACHARIAN 15 GALONES CON SU CATALIZADOR RESPECTIVO]</t>
  </si>
  <si>
    <t>PRECIO x LITRO DE ESMALTE EPOXICO INTERSEAL 670HS, RAL 5015, PRESENTACIÓN EN GALON (3,78541 LTS) PARTE "A", REF. 3670HSUDE + 1/4 DE GALON (0,964 LTS) DE CATALIZADOR INTERSEAL 670HS, PARTE "B", REF. 5893643.                                                                                                                     [SE DESPACHARIAN 10 GALONES CON SU CATALIZADOR RESPECTIVO]</t>
  </si>
  <si>
    <t>PRECIO x LITRO DE ESMALTE EPOXICO INTERSEAL 670HS, RAL 7004 PRESENTACIÓN EN GALON (3,78541 LTS) PARTE "A", REF. 3670HSBLEN + 1/4 DE GALON (0,964 LTS) DE CATALIZADOR INTERSEAL 670HS, PARTE "B", REF. 5893643.                                                                                                                     [SE DESPACHARIAN 75 GALONES CON SU CATALIZADOR RESPECTIVO]</t>
  </si>
  <si>
    <t>PRECIO x LITRO DE ESMALTE EPOXICO INTERGARD 740 RAL 9005, PRESENTACIÓN EN GALON (3,78541 LTS) PARTE "A", REF. 3740DENT + 1/4 DE GALON (0,964 LTS) DE CATALIZADOR INTERGARD 740 AMBAR PARTE "B", REF. 5893798.                                            [SE DESPACHARIAN 10 GALONES CON SU CATALIZADOR RESPECTIVO]</t>
  </si>
  <si>
    <t>PRECIO x LITRO DE ESMALTE EPOXICO INTERGARD 740 RAL 1003, PRESENTACIÓN EN GALON (3,78541 LTS) PARTE "A", REF. 3740DENT + 1/4 DE GALON (0,964 LTS) DE CATALIZADOR INTERGARD 740 AMBAR PARTE "B", REF. 5893798.                                            [SE DESPACHARIAN 10 GALONES CON SU CATALIZADOR RESPECTIVO]</t>
  </si>
  <si>
    <t>GALON DE PINTUCOAT GRIS REF. 5890577 + 1/8 DE GALON DE CATALIZADOR EPOXICO REF. 5891270</t>
  </si>
  <si>
    <t>GALON DE PINTULUX NEGRO  TEU95</t>
  </si>
  <si>
    <t>ROLLO x 50 MTS.</t>
  </si>
  <si>
    <t>GALON DE SILICONITE REF. 7W 3009</t>
  </si>
  <si>
    <t>SOLDADURA REF. WIZ 18S, ELECTRODO 5/32" CAJA x 20 KG,</t>
  </si>
  <si>
    <t>SOLDADURA REF. XL 810G, ELECTRODO 1/8" CAJA x 20 KG,</t>
  </si>
  <si>
    <t>SOLDADURA REF. XL 810G, ELECTRODO 5/32"  CAJA x 20 KG,</t>
  </si>
  <si>
    <t>SOLDADURA REF. WIZ 818 C2, ELECTRODO 1/8"  CAJA x 20 KG,</t>
  </si>
  <si>
    <t>SOLDADURA REF. WIZ 818 C2, ELECTRODO 5/32"  CAJA x 20 KG,</t>
  </si>
  <si>
    <t>SOLDADURA REF. WIZ 18S, ELECTRODO 1/8" CAJA x 20 KG,</t>
  </si>
  <si>
    <t>GALON DE DISOLVENTE PARA EPOXICAS REF. 21209</t>
  </si>
  <si>
    <t>PAQUETE x 300 UNIDADES.</t>
  </si>
  <si>
    <t>TORNILLO PRISIONERO SIN CABEZA MILIMETRICO 6 x 20</t>
  </si>
  <si>
    <t>TORNILLO CABEZA HEXAGONAL MILIMETRICO EN ACERO INOXIDABLE SS-304, A-2 10 x 30</t>
  </si>
  <si>
    <t xml:space="preserve">20 DÍAS EN LA ESTACIÓN </t>
  </si>
  <si>
    <t xml:space="preserve">8-10 SEMANAS EN LA ESTACIÓN </t>
  </si>
  <si>
    <t xml:space="preserve">30 DÍAS EN LA ESTACIÓN </t>
  </si>
  <si>
    <t>30 DÍAS EN LA ESTACIÓN</t>
  </si>
  <si>
    <t>IMPORTACIONES Y REPRESENTACIONES IMPOREP S.A.S.</t>
  </si>
  <si>
    <t>SANDRA MILENA ORTIZ SERNA</t>
  </si>
  <si>
    <t xml:space="preserve"> MARCA AAF|FLANDERS</t>
  </si>
  <si>
    <t>IOWA</t>
  </si>
  <si>
    <t>ENERGYZER</t>
  </si>
  <si>
    <t>CARIBE BROCHAS</t>
  </si>
  <si>
    <t xml:space="preserve"> RED HEAD (Usa)</t>
  </si>
  <si>
    <t>BLAZEMASTER</t>
  </si>
  <si>
    <t>TRENZACOL</t>
  </si>
  <si>
    <t>Collins</t>
  </si>
  <si>
    <t>Carborundum</t>
  </si>
  <si>
    <t>KIMBERLY/WYPALL</t>
  </si>
  <si>
    <t>AGROLENE</t>
  </si>
  <si>
    <t>CARIBE/ RODIEXPORT</t>
  </si>
  <si>
    <t>Este producto NO viene en presentación de galón, ;  En este momento tenemos disponible dos presentaciones que son de la siguiente manera:  UN CUÑETE DEACEITE VISCOSINE MA X 30 GALONES. DRUM, MARCAAAF|FLANDERS. /  4 CUÑETE ACEITE VISCOSINE MA X 5 GALONES. PAIL, MARCA AAF|FLANDERS. .  Adjunto ficha tecnica.  El valor ofertado es por galon-  tener en cuenta la presentacion</t>
  </si>
  <si>
    <t>NO DISPONEMOS</t>
  </si>
  <si>
    <t>Se entrega en presentacion de 350 metros</t>
  </si>
  <si>
    <t>BROCHAS DE MARCA PICASSO ESTAN AGOTADAS</t>
  </si>
  <si>
    <t xml:space="preserve">ADJUNTO FICHATECNICA PINTUCOAT 1.5 L CATALIZADOR 13227 </t>
  </si>
  <si>
    <t>ADJUNTO FICHA TECNICA</t>
  </si>
  <si>
    <t>NO VIENE POR 70 METROS</t>
  </si>
  <si>
    <t>45 DIAS</t>
  </si>
  <si>
    <t>30 DIAS CALENDARIO</t>
  </si>
  <si>
    <t>90 dias calendario</t>
  </si>
  <si>
    <t>45 DIAS CALENDARIO</t>
  </si>
  <si>
    <t xml:space="preserve">JOSE E CORDOBA  impollanocv@impollano.com </t>
  </si>
  <si>
    <t>310 6802403</t>
  </si>
  <si>
    <t>GERFOR - PAVCO</t>
  </si>
  <si>
    <t>AAF|FLANDERS</t>
  </si>
  <si>
    <t>EVEREADY</t>
  </si>
  <si>
    <t>3M - TESA</t>
  </si>
  <si>
    <t>BELZONA</t>
  </si>
  <si>
    <t>WYPAL</t>
  </si>
  <si>
    <t>AJUSTADOR EPOXICAS 21209 UFA153/20L/AA7</t>
  </si>
  <si>
    <t>INTERSEAL 670 HS GRIS RAL7001 PARTE A EGK766/20L/AA7</t>
  </si>
  <si>
    <t>INTERGARD 263 GRIS PARTE A FAJ034/20L/AA7</t>
  </si>
  <si>
    <t>INTERSEAL 670 HS PARTE B EGA247/3.7L/AA7</t>
  </si>
  <si>
    <t>INTERGARD 263 PARTE B FAA262/3.7L/AA7</t>
  </si>
  <si>
    <t>INTERTHANE 990 BASE ULTRA DEEP PARTE A PHA100/3.7L/AA7</t>
  </si>
  <si>
    <t>INTERTHANE 990 PARTE B PHA046/3.7L/AA7</t>
  </si>
  <si>
    <t>INTERSEAL 670 HS PARTE B BAJA TEM EGA056</t>
  </si>
  <si>
    <t>INTERGARD 740 PARTE B ECA914/3.7L/AA7</t>
  </si>
  <si>
    <t>EPOXY PRIMER 13227 PARTE B UEA302/1L/AA7</t>
  </si>
  <si>
    <t>SE OFERTA DE 1/2 X 3</t>
  </si>
  <si>
    <t>ESTUCO ACRILICO EXTERIOR BLANCO 27060 GALON 6 KG</t>
  </si>
  <si>
    <t>AQUABLOCK ULTRA BLANCO 27070 1 GL</t>
  </si>
  <si>
    <t>PINTURA ACRILICA ALTA ASEPSIA 27580</t>
  </si>
  <si>
    <t>IMPRIMAX 3501 BLANCO 5 GL</t>
  </si>
  <si>
    <t>KORAZA AMAZONAS 2667 1 GL</t>
  </si>
  <si>
    <t>ESMALTE PINTULUX TEU AMARILLO 18 1 GL</t>
  </si>
  <si>
    <t>INTERGARD 740 BLANCO RAL9003 PARTE A ECB000/20L/AA7
INTERGARD 740 PARTE B ECA914/3.7L/AA7</t>
  </si>
  <si>
    <t>INTERSEAL 670HS EGA130 20L/AA7 PG1
INTERSEAL 670 HS PARTE B EGA247/3.7L/AA7</t>
  </si>
  <si>
    <t>30 DIAS</t>
  </si>
  <si>
    <t>90 DIAS</t>
  </si>
  <si>
    <t>60 DIAS</t>
  </si>
  <si>
    <t>VENTAS@INDUFERROD.COM SEBASTIAN MONTOYA</t>
  </si>
  <si>
    <t>GERFOR/PAVCO</t>
  </si>
  <si>
    <t>AGRO/HERRAGRO</t>
  </si>
  <si>
    <t>ACASABOYACA/DIACO</t>
  </si>
  <si>
    <t xml:space="preserve">	WELDPRO</t>
  </si>
  <si>
    <t>WELDPRO</t>
  </si>
  <si>
    <t>FULL COLOR</t>
  </si>
  <si>
    <t>IMPORTADA</t>
  </si>
  <si>
    <t>MUNDIAL</t>
  </si>
  <si>
    <t>IMPORTADO</t>
  </si>
  <si>
    <t>TECINCOL</t>
  </si>
  <si>
    <t>JAGUAR</t>
  </si>
  <si>
    <t>CRC QD</t>
  </si>
  <si>
    <t>FELPA</t>
  </si>
  <si>
    <t>BBW</t>
  </si>
  <si>
    <t>NO OFERTADO</t>
  </si>
  <si>
    <t>LOCTITE X 20GR PRESENTACION</t>
  </si>
  <si>
    <t>BROCHA CERDA MONA CABO PLASTICO NEGRO RESISTENTE A DISOLVENTES.</t>
  </si>
  <si>
    <t>CADENA ESLABON GROSOR 8MM</t>
  </si>
  <si>
    <t>ANDRES SUAREZ / VENTAS2@INGEMEKS.COM</t>
  </si>
  <si>
    <t>CABALLO</t>
  </si>
  <si>
    <t>MILLER WELTCRAFT</t>
  </si>
  <si>
    <t>TOTAL</t>
  </si>
  <si>
    <t>DIXON</t>
  </si>
  <si>
    <t>INTERNATIONAL PROTECTIVE</t>
  </si>
  <si>
    <t>E&amp;N</t>
  </si>
  <si>
    <t>COPELAND</t>
  </si>
  <si>
    <t>ROCA</t>
  </si>
  <si>
    <t>eCustomRim</t>
  </si>
  <si>
    <t>FLEX</t>
  </si>
  <si>
    <t>ELI TECH</t>
  </si>
  <si>
    <t>BARD MANUFACTURING</t>
  </si>
  <si>
    <t>CLEAN SHESTER</t>
  </si>
  <si>
    <t>SE COTIZA PRESENTACION POR 1/4 DE GALON</t>
  </si>
  <si>
    <t>2 UNIDADES CON ENTREGA A 15 DIAS Y UNIDADES RESTANTES POR IMPORTACION DE 60 DIAS</t>
  </si>
  <si>
    <t>SE COTIZA PRECIO X GALON</t>
  </si>
  <si>
    <t xml:space="preserve">SE COTIZA: PINTUCOAT GRIS 517 (13222) PARTE A+ CATALIZADOR 13227 PARTE B </t>
  </si>
  <si>
    <t>SE COTIZA: ESMALTE PINTULUX NEGRO 9</t>
  </si>
  <si>
    <t>SE COTIZA EN MEDIDAS DE 15CM X 15 CM</t>
  </si>
  <si>
    <t>SE COTIZA PAQUETE X 300 UND</t>
  </si>
  <si>
    <t>REFERENCIA DESCONTINUADA SE COTIZA HOMOLOGO REFERENCIA 3245910 SK Blue e+ Ventilador con filtro EC 1161 m³/h,</t>
  </si>
  <si>
    <t>15 DIAS</t>
  </si>
  <si>
    <t>20 DIAS</t>
  </si>
  <si>
    <t xml:space="preserve">20 DIAS </t>
  </si>
  <si>
    <t>VENTAS@LOGSMART.COM.CO</t>
  </si>
  <si>
    <t>60 DÍAS</t>
  </si>
  <si>
    <t>AAF</t>
  </si>
  <si>
    <t>90 DÍAS</t>
  </si>
  <si>
    <t>PMV</t>
  </si>
  <si>
    <t>GERFOR</t>
  </si>
  <si>
    <t>3 EN 1</t>
  </si>
  <si>
    <t>PVM</t>
  </si>
  <si>
    <t>WESTARCO</t>
  </si>
  <si>
    <t>ACESCO</t>
  </si>
  <si>
    <r>
      <t xml:space="preserve">MARIA LIBIA ARENAS PEREA
</t>
    </r>
    <r>
      <rPr>
        <b/>
        <sz val="10"/>
        <color rgb="FF002060"/>
        <rFont val="Arial"/>
        <family val="2"/>
      </rPr>
      <t>pspyopal@gmail.com</t>
    </r>
  </si>
  <si>
    <t>( +57 ) 3015581520</t>
  </si>
  <si>
    <t>MPI</t>
  </si>
  <si>
    <t xml:space="preserve"> Kölor</t>
  </si>
  <si>
    <t>ABRACOL</t>
  </si>
  <si>
    <t>Adjunto Ficha Tecnica 67583</t>
  </si>
  <si>
    <t>Adjunto Ficha Tecnica 12577</t>
  </si>
  <si>
    <t>Adjunto Ficha Tecnica Item 17</t>
  </si>
  <si>
    <t>Adjunto Ficha Tecnica 16244</t>
  </si>
  <si>
    <t xml:space="preserve">Adjunto Ficha Tecnica Item 20 </t>
  </si>
  <si>
    <t xml:space="preserve">Adjunto Ficha Tecnica 5178_5177_5176 </t>
  </si>
  <si>
    <t>Adjunto Ficha Tecnica17322</t>
  </si>
  <si>
    <t>Adjunto Ficha Tecnica 17323</t>
  </si>
  <si>
    <t>Adjunto Ficha Tecnica 4860</t>
  </si>
  <si>
    <t>Adjunto Ficha Tecnica 67303 - 4861</t>
  </si>
  <si>
    <t>Adjunto Ficha Tecnica 4859</t>
  </si>
  <si>
    <t>Adjunto Ficha Tecnica  17083</t>
  </si>
  <si>
    <t>Adjunto ficha tecnica 13284 
Ofertamos 
INTERSEAL 670 HS PARTE B EGA247/3.7L/AA7</t>
  </si>
  <si>
    <t>Adjunto ficha tecnica 13287
Ofertamos 
INTERTHANE 990 PARTE B PHA046/3.7L/AA7</t>
  </si>
  <si>
    <t xml:space="preserve">Adjunto ficha tecnica Item 52 </t>
  </si>
  <si>
    <t>Adjunto ficha tecnica 7708</t>
  </si>
  <si>
    <t>Adjunto ficha tecnica 12583</t>
  </si>
  <si>
    <t>Adjunto ficha tecnica 4719
Ofertamos 
Chazos Metálicos Expansivos: Existen anclajes de expansión (camisa metálica) de 7/16" x 1" que incluyen tornillo y tuerca, utilizados para cargas industriales.</t>
  </si>
  <si>
    <t xml:space="preserve">Adjunto ficha tecnica 4944 </t>
  </si>
  <si>
    <t>Adjunto ficha tecnica 4946</t>
  </si>
  <si>
    <t>Adjunto ficha tecnica 4747</t>
  </si>
  <si>
    <t xml:space="preserve">Adjunto ficha tecnica  91319 
Ofertamos 
ESCALERA;TIPO:Tijera,MATERIAL:Fibra de vidrio,LONGITUD:6 Pies,PASOS:6,USO,
REFERENCIA:TJ FV06,FABRICANTE:RAM </t>
  </si>
  <si>
    <t>Adjunto ficha tecnica 4616</t>
  </si>
  <si>
    <t>Adjunto ficha tecnica 38236</t>
  </si>
  <si>
    <t>Adjunto ficha tecnica 5450</t>
  </si>
  <si>
    <t>Adjunto ficha tecnica  4041
Ofertamos 
IMPRIMAX 3501 BLANCO 1 GL
Referencia 17045
Aunque el nombre comercial es Imprimax, en catálogos industriales o de inventario interno, Pintuco utiliza códigos numéricos para identificar sus fórmulas. La referencia 17045 corresponde técnicamente a la línea de Imprimantes Acrílicos de la marca, validando que el producto físico es el correcto para la base blanca solicitada</t>
  </si>
  <si>
    <t>Adjunto ficha tecnica  68447 -68449</t>
  </si>
  <si>
    <t>Adjunto ficha tecnica  15955
Ofertamos 
KORAZA DOBLE VIDA 2700 BLANCO 1 GL</t>
  </si>
  <si>
    <t>Adjunto ficha tecnica   4314
Ofertamos 
ESMALTE PINTULUX TEU AMARILLO 18 1 GL</t>
  </si>
  <si>
    <t>Adjunto ficha tecnica   67797
Ofertamos 
INTERGARD 740 BLANCO RAL9003 PARTE A ECB000/3.7L/AA7 COLOR 
x galon 
NOTA Precio ofertado en litros pero se entrega en presentacion de x 1 galon</t>
  </si>
  <si>
    <t>Adjunto ficha tecnica   67799_67803_67802_67801 
Ofertamos 
NTERSEAL 670HS EGA130 3.7L/AA7 PG1 RAL 6019 
x galon 
NOTA Precio ofertado en litros pero se entrega en presentacion de x 1 galon</t>
  </si>
  <si>
    <t>Adjunto ficha tecnica   67799_67803_67802_67801
Ofertamos 
INTERSEAL 670HS EGA105 3.7L/AA7 PG5 RAL 6001
x galon  
NOTA Precio ofertado en litros pero se entrega en presentacion de x 1 galon</t>
  </si>
  <si>
    <t>Adjunto ficha tecnica   67799_67803_67802_67801 
Ofertamos
NTERSEAL 670HS EGA105 3.7L/AA7 PG5 RAL 5015
x galon 
NOTA Precio ofertado en litros pero se entrega en presentacion de x 1 galon</t>
  </si>
  <si>
    <t xml:space="preserve">Adjunto ficha tecnica   67799_67803_67802_67801 
Ofertamos
INTERSEAL 670 HS GRIS RAL7004 PARTE A EGH017/20L/AA7  GRIS RAL 7004
x caneca 20 L 
NOTA Precio ofertado en litros pero se entrega en presentacion de canecas 20 L </t>
  </si>
  <si>
    <t xml:space="preserve">Adjunto ficha tecnica   67800- 67798
Ofertamos
INTERGARD 740 ECA044 3.7L/AA7 PG5 RAL 9005
NOTA Precio ofertado en litros pero se entrega en presentacion  x 1 galon </t>
  </si>
  <si>
    <t xml:space="preserve">Adjunto ficha tecnica    67800- 67798
Ofertamos
INTERGARD 740 ECA055 3.7L/AA7 PG6 RAL 1003
NOTA Precio ofertado en litros pero se entrega en presentacion  x 1 galon </t>
  </si>
  <si>
    <t>Adjunto ficha tecnica    Item 122</t>
  </si>
  <si>
    <t>Adjunto ficha tecnica Item 145 
ofertamos 
Thinner Corriente 21219 Gl</t>
  </si>
  <si>
    <t xml:space="preserve">30 DIAS </t>
  </si>
  <si>
    <t xml:space="preserve">SUPPLYTEC SAS </t>
  </si>
  <si>
    <t>CAROLINA ANGARITA / licitaciones@supplytec.com</t>
  </si>
  <si>
    <t xml:space="preserve">SE OFERTA:
ABRAZADERA AJUSTABLE 1 1/2 </t>
  </si>
  <si>
    <t xml:space="preserve">SE OFERTA: 
ABRAZADERA AJUSTABLE 1 </t>
  </si>
  <si>
    <t>SE OFERTA: 
ABRAZADERA AJUSTABLE 3/4</t>
  </si>
  <si>
    <t xml:space="preserve">SE OFERTA LOCTITE 495 ADH INST GENERAL HASTA 121ºC X 20 g </t>
  </si>
  <si>
    <t xml:space="preserve">SE OFERTA: LOCTITE 495 ADH INST GENERAL HASTA 121ºC X 20 g </t>
  </si>
  <si>
    <t>SE OFERTA Alambre De Puas 14 X 500 Mts Finquero</t>
  </si>
  <si>
    <t xml:space="preserve">SE OFERTA: 
ANGULO G50 1/4" X 2" X 6M </t>
  </si>
  <si>
    <t>SE OFERTA: 
ANGULO G50 3/8" X 3" X 6M</t>
  </si>
  <si>
    <t xml:space="preserve">SE OFERTA: 
BATERIA AA ENERGIZER PAR </t>
  </si>
  <si>
    <t>SE OFERTA: 
BOLSA NEGRA ANCHO 100X100 CALIBRE 4"</t>
  </si>
  <si>
    <t>SE OFERTA: 
BOLSA ROJA ANCHO 100X100 CALIBRE 4"</t>
  </si>
  <si>
    <t>SE OFERTA: 
BOLSA VERDE ANCHO 100X100 CALIBRE 4"</t>
  </si>
  <si>
    <t xml:space="preserve">SE OFERTA: 
NOZZLE GAS LENS #6 REF:54N16 </t>
  </si>
  <si>
    <t>SE OFERTA: 
NOZZLE GAS LENS #8 REF:54N14</t>
  </si>
  <si>
    <t>SE OFERTA Brocha Profesional Silver 3 Pulgadas Kolor</t>
  </si>
  <si>
    <t xml:space="preserve">SE OFERTA: 
GUAYA SEG 3/8*44 DIXON  </t>
  </si>
  <si>
    <t>SE OFERTA: CADENA PLASTICA DE 5/16 ESDLABÓN 6MM X 10 MTRS DE LONGITUD</t>
  </si>
  <si>
    <t>SE OFERTA: GL INTERSEAL 670 HS PARTE B EGA010/1 0.75 ( INT ) 10128047</t>
  </si>
  <si>
    <t>SE OFERTA: 1/4 INTERGARD 740 PARTE B ECA914/1L/AA7 ( INT) 5893798</t>
  </si>
  <si>
    <t>SE OFERTA 1/4 INTERGARD 740 PARTE B ECA914/1L/AA7 ( INT)</t>
  </si>
  <si>
    <t>SE OFERTA 1/8 GL CATALIZADOR PINTUCOAT EPOXI INCOLORO</t>
  </si>
  <si>
    <t>SE OFERTA Chazo Estriado 1/4Pg Con Tornillo 100 Und Y Broca Fixser</t>
  </si>
  <si>
    <t>SE OFERTA : Cinta de Enmascarar 3M 101+ de Papel Crepé 24mm x 50m</t>
  </si>
  <si>
    <t>SE OFERTA: Cinta De Enmascarar Marca 3M 48Mm X 40M</t>
  </si>
  <si>
    <t xml:space="preserve">SE OFERTA: 
SEMICODO (45°) 1 PVC P </t>
  </si>
  <si>
    <t>SE OFEERTA:
CODO 3/4 CPVC BLAZEMASTER</t>
  </si>
  <si>
    <t>SE OFERTA: Cuerda de Albañilería 18x1088 T.W. Evans Cordage</t>
  </si>
  <si>
    <t>SE OFERTA: Cable Polipropileno De 1/4 (Venta Por Metro)</t>
  </si>
  <si>
    <t>SE OFERTA: Espátula Flexible Mango Plástico 2 Pulgadas Stanley Modelo 28-081S</t>
  </si>
  <si>
    <t>SE OFERTA: CUÑETE X 30 KG ESTUCOR ESTUCO PLASTICO CORONA66631800100</t>
  </si>
  <si>
    <t>SE OFERTA: Limpiador Dieléctrico / Lectra Clean No Clorado - CRC - 16 oz</t>
  </si>
  <si>
    <t>SE OFERTA: Lubricante Penetrante 5-56 16 Onz Crc</t>
  </si>
  <si>
    <t xml:space="preserve">SE OFERTA: WYPALL X-70 ROLLO REGULAR X 88 PAÑOS (42CM X 28CM) </t>
  </si>
  <si>
    <t>SE OFERTA: GL KORAZA VERDE AMAZONAS 2667402</t>
  </si>
  <si>
    <t>SE OFERTA: GL VINILTEX JARDIN DEL PRADO A VD106-A402</t>
  </si>
  <si>
    <t>SE OFERTA: GL KORAZA DOBLE VIDA BASE PASTEL</t>
  </si>
  <si>
    <t>SE OFERTA: GL TEU 95 PINTULUX NEGRO</t>
  </si>
  <si>
    <t>SE OFERTA: Rodillo Junior Felpa 4 Pulgadas Goya</t>
  </si>
  <si>
    <t>SE OFERTA: Rodillo Felpa 6,5 Pulgadas Kolor</t>
  </si>
  <si>
    <t>SE OFERTA: Rodillo 9 Pulgadas Profesional Felpa Acrílica</t>
  </si>
  <si>
    <t>SE OFERTA: Madera maciza Tabla Burra 30 Cm X 3 M</t>
  </si>
  <si>
    <t>SE OFERTA: 
TEE 3/4 CPVC BLAZEMASTER</t>
  </si>
  <si>
    <t>SE OFERTA: Teja Arquitect Tj 3115 Azul 1.01x6m Cal.31 0.27mm Acesco</t>
  </si>
  <si>
    <t>SE OFERTA: 
TUBO 3/4 CPVC BLAZEMASTER</t>
  </si>
  <si>
    <t xml:space="preserve">SE OFERTA: 
UNION 3/4 CPVC BLAZEMASTER </t>
  </si>
  <si>
    <t xml:space="preserve">SE OFERTA: 
UNION 1 PVC P </t>
  </si>
  <si>
    <t xml:space="preserve">SE OFERTA: SE OFERTA: 
UNIVERSAL 1 PVC PAVCO </t>
  </si>
  <si>
    <t xml:space="preserve">12 DIAS </t>
  </si>
  <si>
    <t xml:space="preserve">12  DIAS </t>
  </si>
  <si>
    <t>12 DIAS</t>
  </si>
  <si>
    <t>JUANGASPAR DORIA - gerencia@imporhpac.com</t>
  </si>
  <si>
    <t>CL  - PERALTA</t>
  </si>
  <si>
    <t>LOCTITE X 5 GRAMOS</t>
  </si>
  <si>
    <t>DIACO/IMPORTADO</t>
  </si>
  <si>
    <t>N/A</t>
  </si>
  <si>
    <t>SURTIPLAS</t>
  </si>
  <si>
    <t>WELDCRAFT</t>
  </si>
  <si>
    <t>GOYA ZAFIRA NEGRA SINTETICA</t>
  </si>
  <si>
    <t>FAB NACIONAL</t>
  </si>
  <si>
    <t xml:space="preserve">INTERNATIONAL </t>
  </si>
  <si>
    <t>3M REF 233+</t>
  </si>
  <si>
    <t>LIQUID TGHT</t>
  </si>
  <si>
    <t>FANES</t>
  </si>
  <si>
    <t>FANDELI</t>
  </si>
  <si>
    <t>CRC - QD CONTACT CLEANER</t>
  </si>
  <si>
    <t>CRC - 556 X 16ONZ</t>
  </si>
  <si>
    <t>WHYPALL</t>
  </si>
  <si>
    <t xml:space="preserve">SHESTER </t>
  </si>
  <si>
    <t>INTERNATIONAL  -PINTUCO</t>
  </si>
  <si>
    <t>PLASTILENE</t>
  </si>
  <si>
    <t>REJINCOL</t>
  </si>
  <si>
    <t>GOYA - FELPA OVEJERO</t>
  </si>
  <si>
    <t>EL AS</t>
  </si>
  <si>
    <t xml:space="preserve">SE OFERTA SOLO EL CATALIZADOR PRESENTACION DE 1/4 DE GALON </t>
  </si>
  <si>
    <t>SE OFERTA AL 80% DE 4 MTS DE ANCHA</t>
  </si>
  <si>
    <t>SE OFERTTA UN MILLAR</t>
  </si>
  <si>
    <t>3-5 DIAS</t>
  </si>
  <si>
    <t>5-10 DIAS</t>
  </si>
  <si>
    <t>3-6 DIAS</t>
  </si>
  <si>
    <t>30-45 DIAS</t>
  </si>
  <si>
    <t>10-15 DIAS</t>
  </si>
  <si>
    <t>4-8 DIAS</t>
  </si>
  <si>
    <t>10-20 DIAS</t>
  </si>
  <si>
    <t xml:space="preserve">3-8 DIAS </t>
  </si>
  <si>
    <t>o</t>
  </si>
  <si>
    <t>1015177 - APR INDUSTRIAL
OC 4533612</t>
  </si>
  <si>
    <t>5 DIAS</t>
  </si>
  <si>
    <t>1006971 - CENTRAL DE HERRAMIENTAS DE COLOMBIA SAS
OC 4533614</t>
  </si>
  <si>
    <t>Comercializadora de Ferretería en Colombia RFC S.A.S.
OC 4533615</t>
  </si>
  <si>
    <t xml:space="preserve">1012262 - John J. Flechas / ventasjf@rfcolombia.com </t>
  </si>
  <si>
    <t>1009742 - FERRETERIA PETROLERA COLOMBIANA S.A.S.
OC 4533616</t>
  </si>
  <si>
    <t>IMPORHPAC
OC 4533617</t>
  </si>
  <si>
    <t>1010330 - IMPORTADORA DEL LLANO C.V.   S.A.S
OC 4533618</t>
  </si>
  <si>
    <t>1015178 - INDUSTRIAL DE FERRTERIA Y RODAMIENTOS SAS
OC 4533619</t>
  </si>
  <si>
    <t>1012078 - INGENIERIA INDUSTRIAL ESPECIALIZADA INGEMEKS AS LTDA
OC 4533620</t>
  </si>
  <si>
    <t>1015200 - LOGSMART S.A.S
OC 4533621</t>
  </si>
  <si>
    <t>Se recomienda adjudicar a los proveedores APR Industrial, Central de herramientas de colombia, Comercializdora de Ferretería en Colombia RFC, Ferretería Petrolera Colombiana, Imporhpac, Importadora del Llano, Industrial de Ferretería y Rodamientos, Ingeniería Industrial Ingemeks, Logsmart y Proyectos y Servicios Profesionales por presentar la mejor oferta económica y cumplir técnicamente en cada una las líneas evaluadas.
El proveedor Casa Ferretera oferta los mejores precios para los items No 135 y 143 pero, posterior a la precallificación realizada el 4 de marzo y luego de solicitar verificación de beneficiarios finales, el RL registra un riesgo 4, por lo anterior se recomienda adjudicar estos items al proponente con 2da mejor oferta económica, quien es Logsmart.</t>
  </si>
  <si>
    <t>CASA FERRETERA SAS
OC 4533613 - Anulada proveedor riesgo 4</t>
  </si>
  <si>
    <t>PROYECTOS Y SERVICIOS PROFESIONALES SAS - PDTE CREACION VENDOR 
OC 4533622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</si>
</sst>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name val="Arial"/>
      <family val="2"/>
    </font>
    <font>
      <sz val="10"/>
      <name val="Aptos"/>
      <family val="2"/>
    </font>
    <font>
      <sz val="9"/>
      <color indexed="81"/>
      <name val="Tahoma"/>
      <family val="2"/>
    </font>
    <font>
      <sz val="9"/>
      <name val="Aptos"/>
      <family val="2"/>
    </font>
    <font>
      <b/>
      <sz val="9"/>
      <color rgb="FF002060"/>
      <name val="Arial"/>
      <family val="2"/>
    </font>
    <font>
      <b/>
      <sz val="10"/>
      <color rgb="FF002060"/>
      <name val="Arial"/>
      <family val="2"/>
    </font>
    <font>
      <sz val="9"/>
      <color rgb="FFFF0000"/>
      <name val="Arial"/>
      <family val="2"/>
    </font>
    <font>
      <sz val="9"/>
      <color theme="1"/>
      <name val="Arial"/>
      <family val="2"/>
    </font>
  </fonts>
  <fills count="2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rgb="FF92D050"/>
        <bgColor theme="0"/>
      </patternFill>
    </fill>
  </fills>
  <borders count="57">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top style="thin">
        <color indexed="64"/>
      </top>
      <bottom style="thin">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218">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166" fontId="15" fillId="15" borderId="3" xfId="1" applyNumberFormat="1"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19" fillId="0" borderId="49" xfId="1" applyNumberFormat="1" applyFont="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xf>
    <xf numFmtId="0" fontId="19" fillId="0" borderId="50" xfId="0" applyFont="1" applyBorder="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0" fontId="19" fillId="15" borderId="52" xfId="0"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43" xfId="1" applyNumberFormat="1" applyFont="1" applyFill="1" applyBorder="1" applyAlignment="1" applyProtection="1">
      <alignment horizontal="right"/>
    </xf>
    <xf numFmtId="0" fontId="15" fillId="15" borderId="0" xfId="0" applyFont="1" applyFill="1" applyAlignment="1" applyProtection="1">
      <alignment vertical="center" wrapText="1"/>
      <protection locked="0"/>
    </xf>
    <xf numFmtId="4" fontId="0" fillId="16" borderId="0" xfId="0" applyNumberFormat="1" applyFill="1" applyAlignment="1" applyProtection="1">
      <alignment horizontal="center" vertical="center" wrapText="1"/>
      <protection locked="0"/>
    </xf>
    <xf numFmtId="0" fontId="15"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5" fillId="15" borderId="25" xfId="0" applyFont="1" applyFill="1" applyBorder="1" applyAlignment="1" applyProtection="1">
      <alignment horizontal="center" vertical="center" wrapText="1"/>
      <protection locked="0"/>
    </xf>
    <xf numFmtId="0" fontId="15" fillId="15" borderId="29" xfId="0" applyFont="1" applyFill="1" applyBorder="1" applyAlignment="1" applyProtection="1">
      <alignment horizontal="center" vertical="center" wrapText="1"/>
      <protection locked="0"/>
    </xf>
    <xf numFmtId="172" fontId="15" fillId="15" borderId="36" xfId="0" applyNumberFormat="1" applyFont="1" applyFill="1" applyBorder="1" applyAlignment="1" applyProtection="1">
      <alignment horizontal="center" vertical="center" wrapText="1"/>
      <protection locked="0"/>
    </xf>
    <xf numFmtId="172" fontId="15" fillId="15" borderId="0" xfId="0" applyNumberFormat="1" applyFont="1" applyFill="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166" fontId="0" fillId="16" borderId="53" xfId="1" applyNumberFormat="1" applyFont="1" applyFill="1" applyBorder="1" applyAlignment="1" applyProtection="1">
      <alignment horizontal="center" vertical="center"/>
    </xf>
    <xf numFmtId="0" fontId="15" fillId="17" borderId="15" xfId="0" applyFont="1" applyFill="1" applyBorder="1" applyAlignment="1">
      <alignment horizontal="center" vertical="center" wrapText="1"/>
    </xf>
    <xf numFmtId="9" fontId="0" fillId="16" borderId="41" xfId="171" applyFont="1" applyFill="1" applyBorder="1" applyAlignment="1" applyProtection="1">
      <alignment horizontal="center" vertical="center"/>
    </xf>
    <xf numFmtId="9" fontId="0" fillId="16" borderId="51" xfId="171" applyFont="1" applyFill="1" applyBorder="1" applyAlignment="1" applyProtection="1">
      <alignment horizontal="center" vertical="center"/>
    </xf>
    <xf numFmtId="0" fontId="15" fillId="15" borderId="26" xfId="0" applyFont="1" applyFill="1" applyBorder="1" applyAlignment="1" applyProtection="1">
      <alignment horizontal="center" vertical="center" wrapText="1"/>
      <protection locked="0"/>
    </xf>
    <xf numFmtId="0" fontId="0" fillId="15" borderId="26" xfId="0" applyFill="1" applyBorder="1" applyAlignment="1" applyProtection="1">
      <alignment horizontal="center" vertical="center" wrapText="1"/>
      <protection locked="0"/>
    </xf>
    <xf numFmtId="0" fontId="26" fillId="0" borderId="12" xfId="0" applyFont="1" applyBorder="1" applyAlignment="1" applyProtection="1">
      <alignment horizontal="center" vertical="center" wrapText="1"/>
      <protection locked="0"/>
    </xf>
    <xf numFmtId="0" fontId="26" fillId="15" borderId="50" xfId="0" applyFont="1" applyFill="1" applyBorder="1" applyAlignment="1" applyProtection="1">
      <alignment horizontal="center" vertical="center" wrapText="1"/>
      <protection locked="0"/>
    </xf>
    <xf numFmtId="0" fontId="0" fillId="25" borderId="12" xfId="0" applyFill="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26" xfId="0" applyBorder="1" applyAlignment="1">
      <alignment horizontal="center" vertical="center"/>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15" fillId="16" borderId="4" xfId="0" applyFont="1" applyFill="1" applyBorder="1" applyAlignment="1">
      <alignment horizontal="right" vertical="center"/>
    </xf>
    <xf numFmtId="0" fontId="15"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5" fillId="17" borderId="2" xfId="0" applyFont="1" applyFill="1" applyBorder="1" applyAlignment="1" applyProtection="1">
      <alignment horizontal="center" vertical="center"/>
      <protection locked="0"/>
    </xf>
    <xf numFmtId="0" fontId="15" fillId="17" borderId="3" xfId="0" applyFont="1" applyFill="1" applyBorder="1" applyAlignment="1" applyProtection="1">
      <alignment horizontal="center" vertical="center"/>
      <protection locked="0"/>
    </xf>
    <xf numFmtId="0" fontId="15" fillId="17" borderId="16" xfId="0" applyFont="1" applyFill="1" applyBorder="1" applyAlignment="1" applyProtection="1">
      <alignment horizontal="center" vertical="center"/>
      <protection locked="0"/>
    </xf>
    <xf numFmtId="0" fontId="15" fillId="17" borderId="6" xfId="0" applyFont="1" applyFill="1" applyBorder="1" applyAlignment="1" applyProtection="1">
      <alignment horizontal="center" vertical="center"/>
      <protection locked="0"/>
    </xf>
    <xf numFmtId="0" fontId="15" fillId="17" borderId="21" xfId="0" applyFont="1" applyFill="1" applyBorder="1" applyAlignment="1" applyProtection="1">
      <alignment horizontal="center" vertical="center"/>
      <protection locked="0"/>
    </xf>
    <xf numFmtId="0" fontId="15" fillId="17" borderId="22" xfId="0" applyFont="1" applyFill="1" applyBorder="1" applyAlignment="1" applyProtection="1">
      <alignment horizontal="center" vertical="center"/>
      <protection locked="0"/>
    </xf>
    <xf numFmtId="0" fontId="21" fillId="24" borderId="54" xfId="0" applyFont="1" applyFill="1" applyBorder="1" applyAlignment="1" applyProtection="1">
      <alignment horizontal="center" vertical="center"/>
      <protection locked="0"/>
    </xf>
    <xf numFmtId="0" fontId="21" fillId="24" borderId="55" xfId="0" applyFont="1" applyFill="1" applyBorder="1" applyAlignment="1" applyProtection="1">
      <alignment horizontal="center" vertical="center"/>
      <protection locked="0"/>
    </xf>
    <xf numFmtId="0" fontId="23" fillId="24" borderId="54" xfId="0" applyFont="1" applyFill="1" applyBorder="1" applyAlignment="1" applyProtection="1">
      <alignment horizontal="center" vertical="center" wrapText="1"/>
      <protection locked="0"/>
    </xf>
    <xf numFmtId="0" fontId="23" fillId="24" borderId="54" xfId="0" applyFont="1" applyFill="1" applyBorder="1" applyAlignment="1" applyProtection="1">
      <alignment horizontal="center" vertical="center"/>
      <protection locked="0"/>
    </xf>
    <xf numFmtId="0" fontId="23" fillId="24" borderId="55" xfId="0" applyFont="1" applyFill="1" applyBorder="1" applyAlignment="1" applyProtection="1">
      <alignment horizontal="center" vertical="center"/>
      <protection locked="0"/>
    </xf>
    <xf numFmtId="0" fontId="19" fillId="24" borderId="34" xfId="0" applyFont="1" applyFill="1" applyBorder="1" applyAlignment="1" applyProtection="1">
      <alignment horizontal="center" vertical="center"/>
      <protection locked="0"/>
    </xf>
    <xf numFmtId="0" fontId="19" fillId="24" borderId="26" xfId="0" applyFont="1" applyFill="1" applyBorder="1" applyAlignment="1" applyProtection="1">
      <alignment horizontal="center" vertical="center"/>
      <protection locked="0"/>
    </xf>
    <xf numFmtId="0" fontId="19" fillId="24" borderId="56" xfId="0" applyFont="1" applyFill="1" applyBorder="1" applyAlignment="1" applyProtection="1">
      <alignment horizontal="center" vertical="center"/>
      <protection locked="0"/>
    </xf>
    <xf numFmtId="0" fontId="19" fillId="24" borderId="29" xfId="0" applyFont="1" applyFill="1" applyBorder="1" applyAlignment="1" applyProtection="1">
      <alignment horizontal="center" vertical="center"/>
      <protection locked="0"/>
    </xf>
    <xf numFmtId="0" fontId="10" fillId="24" borderId="34" xfId="170" applyFill="1" applyBorder="1" applyAlignment="1" applyProtection="1">
      <alignment horizontal="center" vertical="center"/>
      <protection locked="0"/>
    </xf>
    <xf numFmtId="0" fontId="19" fillId="24" borderId="34" xfId="0" applyFont="1" applyFill="1" applyBorder="1" applyAlignment="1" applyProtection="1">
      <alignment horizontal="center" vertical="center" wrapText="1"/>
      <protection locked="0"/>
    </xf>
    <xf numFmtId="0" fontId="19" fillId="24" borderId="26" xfId="0" applyFont="1" applyFill="1" applyBorder="1" applyAlignment="1" applyProtection="1">
      <alignment horizontal="center" vertical="center" wrapText="1"/>
      <protection locked="0"/>
    </xf>
    <xf numFmtId="0" fontId="19" fillId="24" borderId="56" xfId="0" applyFont="1" applyFill="1" applyBorder="1" applyAlignment="1" applyProtection="1">
      <alignment horizontal="center" vertical="center" wrapText="1"/>
      <protection locked="0"/>
    </xf>
    <xf numFmtId="0" fontId="19" fillId="24" borderId="29" xfId="0" applyFont="1" applyFill="1" applyBorder="1" applyAlignment="1" applyProtection="1">
      <alignment horizontal="center" vertical="center" wrapText="1"/>
      <protection locked="0"/>
    </xf>
    <xf numFmtId="0" fontId="20" fillId="24" borderId="34" xfId="0" applyFont="1" applyFill="1" applyBorder="1" applyAlignment="1" applyProtection="1">
      <alignment horizontal="center" vertical="center" wrapText="1"/>
      <protection locked="0"/>
    </xf>
    <xf numFmtId="0" fontId="20" fillId="24" borderId="26" xfId="0" applyFont="1" applyFill="1" applyBorder="1" applyAlignment="1" applyProtection="1">
      <alignment horizontal="center" vertical="center" wrapText="1"/>
      <protection locked="0"/>
    </xf>
    <xf numFmtId="0" fontId="20" fillId="24" borderId="56" xfId="0" applyFont="1" applyFill="1" applyBorder="1" applyAlignment="1" applyProtection="1">
      <alignment horizontal="center" vertical="center" wrapText="1"/>
      <protection locked="0"/>
    </xf>
    <xf numFmtId="0" fontId="20" fillId="24" borderId="29" xfId="0" applyFont="1" applyFill="1" applyBorder="1" applyAlignment="1" applyProtection="1">
      <alignment horizontal="center" vertical="center" wrapText="1"/>
      <protection locked="0"/>
    </xf>
    <xf numFmtId="0" fontId="20" fillId="24" borderId="34" xfId="0" applyFont="1" applyFill="1" applyBorder="1" applyAlignment="1" applyProtection="1">
      <alignment horizontal="center" vertical="center"/>
      <protection locked="0"/>
    </xf>
    <xf numFmtId="0" fontId="20" fillId="24" borderId="26" xfId="0" applyFont="1" applyFill="1" applyBorder="1" applyAlignment="1" applyProtection="1">
      <alignment horizontal="center" vertical="center"/>
      <protection locked="0"/>
    </xf>
    <xf numFmtId="0" fontId="20" fillId="24" borderId="56" xfId="0" applyFont="1" applyFill="1" applyBorder="1" applyAlignment="1" applyProtection="1">
      <alignment horizontal="center" vertical="center"/>
      <protection locked="0"/>
    </xf>
    <xf numFmtId="0" fontId="20" fillId="24" borderId="29" xfId="0" applyFont="1" applyFill="1" applyBorder="1" applyAlignment="1" applyProtection="1">
      <alignment horizontal="center" vertical="center"/>
      <protection locked="0"/>
    </xf>
    <xf numFmtId="0" fontId="24" fillId="24" borderId="34" xfId="0" applyFont="1" applyFill="1" applyBorder="1" applyAlignment="1" applyProtection="1">
      <alignment horizontal="center" vertical="center" wrapText="1"/>
      <protection locked="0"/>
    </xf>
    <xf numFmtId="0" fontId="24" fillId="24" borderId="26" xfId="0" applyFont="1" applyFill="1" applyBorder="1" applyAlignment="1" applyProtection="1">
      <alignment horizontal="center" vertical="center"/>
      <protection locked="0"/>
    </xf>
    <xf numFmtId="0" fontId="24" fillId="24" borderId="56" xfId="0" applyFont="1" applyFill="1" applyBorder="1" applyAlignment="1" applyProtection="1">
      <alignment horizontal="center" vertical="center"/>
      <protection locked="0"/>
    </xf>
    <xf numFmtId="0" fontId="24" fillId="24" borderId="29" xfId="0" applyFont="1" applyFill="1" applyBorder="1" applyAlignment="1" applyProtection="1">
      <alignment horizontal="center" vertical="center"/>
      <protection locked="0"/>
    </xf>
    <xf numFmtId="0" fontId="24" fillId="24" borderId="34" xfId="0" applyFont="1" applyFill="1" applyBorder="1" applyAlignment="1" applyProtection="1">
      <alignment horizontal="center" vertical="center"/>
      <protection locked="0"/>
    </xf>
    <xf numFmtId="0" fontId="10" fillId="24" borderId="34" xfId="170" applyFill="1" applyBorder="1" applyAlignment="1" applyProtection="1">
      <alignment horizontal="center" vertical="center" wrapText="1"/>
      <protection locked="0"/>
    </xf>
    <xf numFmtId="165" fontId="16" fillId="16" borderId="0" xfId="0" applyNumberFormat="1" applyFont="1" applyFill="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12">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VENTAS@LOGSMART.COM.CO" TargetMode="External"/><Relationship Id="rId7" Type="http://schemas.openxmlformats.org/officeDocument/2006/relationships/comments" Target="../comments1.xml"/><Relationship Id="rId2" Type="http://schemas.openxmlformats.org/officeDocument/2006/relationships/hyperlink" Target="mailto:VENTAS@INDUFERROD.COM%20SEBASTIAN%20MONTOYA" TargetMode="External"/><Relationship Id="rId1" Type="http://schemas.openxmlformats.org/officeDocument/2006/relationships/hyperlink" Target="mailto:camilo.vargas@edemco.co" TargetMode="External"/><Relationship Id="rId6" Type="http://schemas.openxmlformats.org/officeDocument/2006/relationships/vmlDrawing" Target="../drawings/vmlDrawing2.v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DU188"/>
  <sheetViews>
    <sheetView tabSelected="1" showWhiteSpace="0" zoomScale="85" zoomScaleNormal="85" zoomScaleSheetLayoutView="100" zoomScalePageLayoutView="85" workbookViewId="0">
      <pane xSplit="9" ySplit="7" topLeftCell="CQ168" activePane="bottomRight" state="frozen"/>
      <selection pane="topRight" activeCell="J1" sqref="J1"/>
      <selection pane="bottomLeft" activeCell="A8" sqref="A8"/>
      <selection pane="bottomRight" activeCell="DC181" sqref="DC181"/>
    </sheetView>
  </sheetViews>
  <sheetFormatPr baseColWidth="10" defaultColWidth="9.1796875" defaultRowHeight="12.5" x14ac:dyDescent="0.25"/>
  <cols>
    <col min="1" max="1" width="5.453125" style="20" customWidth="1"/>
    <col min="2" max="3" width="12.453125" style="20" customWidth="1"/>
    <col min="4" max="4" width="10" style="20" customWidth="1"/>
    <col min="5" max="6" width="32.453125" style="20" customWidth="1"/>
    <col min="7" max="7" width="8.26953125" style="20" customWidth="1"/>
    <col min="8" max="8" width="11.54296875" style="20" customWidth="1"/>
    <col min="9" max="9" width="8.26953125" style="20" customWidth="1"/>
    <col min="10" max="10" width="9.1796875" style="20" customWidth="1"/>
    <col min="11" max="11" width="16" style="39" customWidth="1"/>
    <col min="12" max="13" width="9.1796875" style="20" customWidth="1"/>
    <col min="14" max="14" width="9.453125" style="20" customWidth="1"/>
    <col min="15" max="15" width="9.1796875" style="20" customWidth="1"/>
    <col min="16" max="16" width="12.453125" style="20" customWidth="1"/>
    <col min="17" max="17" width="9.1796875" style="20" customWidth="1"/>
    <col min="18" max="18" width="12.6328125" style="20" customWidth="1"/>
    <col min="19" max="21" width="9.1796875" style="20" customWidth="1"/>
    <col min="22" max="22" width="14.81640625" style="20" customWidth="1"/>
    <col min="23" max="23" width="9.1796875" style="20" customWidth="1"/>
    <col min="24" max="24" width="14" style="20" customWidth="1"/>
    <col min="25" max="25" width="13.453125" style="20" customWidth="1"/>
    <col min="26" max="26" width="9.1796875" style="20" customWidth="1"/>
    <col min="27" max="27" width="14.453125" style="20" bestFit="1" customWidth="1"/>
    <col min="28" max="30" width="9.1796875" style="20" customWidth="1"/>
    <col min="31" max="31" width="14" style="20" customWidth="1"/>
    <col min="32" max="32" width="13.453125" style="20" customWidth="1"/>
    <col min="33" max="33" width="9.1796875" style="20" customWidth="1"/>
    <col min="34" max="34" width="14.453125" style="20" customWidth="1"/>
    <col min="35" max="45" width="9.1796875" style="20" customWidth="1"/>
    <col min="46" max="46" width="12.6328125" style="20" customWidth="1"/>
    <col min="47" max="48" width="9.1796875" style="20" customWidth="1"/>
    <col min="49" max="49" width="13.54296875" style="20" customWidth="1"/>
    <col min="50" max="51" width="9.1796875" style="20" customWidth="1"/>
    <col min="52" max="52" width="14" style="20" customWidth="1"/>
    <col min="53" max="53" width="13.453125" style="20" customWidth="1"/>
    <col min="54" max="54" width="9.1796875" style="20" customWidth="1"/>
    <col min="55" max="55" width="14.453125" style="20" customWidth="1"/>
    <col min="56" max="56" width="9.1796875" style="20" customWidth="1"/>
    <col min="57" max="57" width="26.36328125" style="20" customWidth="1"/>
    <col min="58" max="58" width="9.1796875" style="20" customWidth="1"/>
    <col min="59" max="59" width="14" style="20" bestFit="1" customWidth="1"/>
    <col min="60" max="60" width="12.6328125" style="20" customWidth="1"/>
    <col min="61" max="61" width="9.1796875" style="20" customWidth="1"/>
    <col min="62" max="62" width="14.453125" style="20" bestFit="1" customWidth="1"/>
    <col min="63" max="63" width="9.1796875" style="20" customWidth="1"/>
    <col min="64" max="64" width="22.7265625" style="20" customWidth="1"/>
    <col min="65" max="65" width="9.1796875" style="20" customWidth="1"/>
    <col min="66" max="66" width="14" style="20" customWidth="1"/>
    <col min="67" max="67" width="13.453125" style="20" customWidth="1"/>
    <col min="68" max="68" width="9.1796875" style="20" customWidth="1"/>
    <col min="69" max="69" width="14.453125" style="20" customWidth="1"/>
    <col min="70" max="70" width="18.08984375" style="20" customWidth="1"/>
    <col min="71" max="73" width="9.1796875" style="20" customWidth="1"/>
    <col min="74" max="74" width="13.453125" style="20" customWidth="1"/>
    <col min="75" max="79" width="9.1796875" style="20" customWidth="1"/>
    <col min="80" max="80" width="14" style="20" customWidth="1"/>
    <col min="81" max="81" width="12.6328125" style="20" customWidth="1"/>
    <col min="82" max="82" width="9.1796875" style="20" customWidth="1"/>
    <col min="83" max="83" width="14.453125" style="20" customWidth="1"/>
    <col min="84" max="86" width="9.1796875" style="20" customWidth="1"/>
    <col min="87" max="87" width="14" style="20" customWidth="1"/>
    <col min="88" max="88" width="13.453125" style="20" customWidth="1"/>
    <col min="89" max="89" width="9.1796875" style="20" customWidth="1"/>
    <col min="90" max="90" width="14.453125" style="20" customWidth="1"/>
    <col min="91" max="93" width="9.1796875" style="20" customWidth="1"/>
    <col min="94" max="94" width="14" style="20" customWidth="1"/>
    <col min="95" max="95" width="12.6328125" style="20" customWidth="1"/>
    <col min="96" max="96" width="9.1796875" style="20" customWidth="1"/>
    <col min="97" max="97" width="14.453125" style="20" customWidth="1"/>
    <col min="98" max="98" width="9.1796875" style="20" customWidth="1"/>
    <col min="99" max="99" width="24.7265625" style="20" customWidth="1"/>
    <col min="100" max="100" width="9.1796875" style="20" customWidth="1"/>
    <col min="101" max="101" width="14" style="20" bestFit="1" customWidth="1"/>
    <col min="102" max="102" width="12.6328125" style="20" customWidth="1"/>
    <col min="103" max="103" width="9.1796875" style="20" customWidth="1"/>
    <col min="104" max="104" width="14.453125" style="20" bestFit="1" customWidth="1"/>
    <col min="105" max="107" width="9.1796875" style="20" customWidth="1"/>
    <col min="108" max="108" width="14" style="20" customWidth="1"/>
    <col min="109" max="109" width="12.6328125" style="20" customWidth="1"/>
    <col min="110" max="112" width="9.1796875" style="20" customWidth="1"/>
    <col min="113" max="113" width="29.26953125" style="20" customWidth="1"/>
    <col min="114" max="114" width="9.1796875" style="20" customWidth="1"/>
    <col min="115" max="115" width="9.1796875" style="20"/>
    <col min="116" max="116" width="12.6328125" style="20" bestFit="1" customWidth="1"/>
    <col min="117" max="121" width="9.1796875" style="20"/>
    <col min="122" max="122" width="14.453125" style="20" bestFit="1" customWidth="1"/>
    <col min="123" max="123" width="13.7265625" style="20" bestFit="1" customWidth="1"/>
    <col min="124" max="124" width="9.1796875" style="20"/>
    <col min="125" max="125" width="14" style="20" customWidth="1"/>
    <col min="126" max="16384" width="9.1796875" style="20"/>
  </cols>
  <sheetData>
    <row r="1" spans="1:125" ht="30" customHeight="1" x14ac:dyDescent="0.3">
      <c r="A1" s="16"/>
      <c r="B1" s="17"/>
      <c r="C1" s="17"/>
      <c r="D1" s="154"/>
      <c r="E1" s="154"/>
      <c r="F1" s="95"/>
      <c r="G1" s="95"/>
      <c r="H1" s="95"/>
      <c r="I1" s="95"/>
      <c r="J1" s="18"/>
      <c r="K1" s="19"/>
      <c r="L1" s="18"/>
      <c r="M1" s="18"/>
      <c r="N1" s="18"/>
      <c r="O1" s="18"/>
      <c r="P1" s="18"/>
      <c r="Q1" s="120"/>
      <c r="R1" s="187" t="s">
        <v>541</v>
      </c>
      <c r="S1" s="187"/>
      <c r="T1" s="187"/>
      <c r="U1" s="188"/>
      <c r="V1" s="120"/>
      <c r="W1" s="120"/>
      <c r="X1" s="120"/>
      <c r="Y1" s="189" t="s">
        <v>577</v>
      </c>
      <c r="Z1" s="190"/>
      <c r="AA1" s="190"/>
      <c r="AB1" s="191"/>
      <c r="AC1" s="120"/>
      <c r="AD1" s="120"/>
      <c r="AE1" s="120"/>
      <c r="AF1" s="192" t="s">
        <v>1012</v>
      </c>
      <c r="AG1" s="193"/>
      <c r="AH1" s="194"/>
      <c r="AI1" s="195"/>
      <c r="AJ1" s="120"/>
      <c r="AK1" s="120"/>
      <c r="AL1" s="120"/>
      <c r="AM1" s="196" t="s">
        <v>615</v>
      </c>
      <c r="AN1" s="193"/>
      <c r="AO1" s="194"/>
      <c r="AP1" s="195"/>
      <c r="AQ1" s="120"/>
      <c r="AR1" s="120"/>
      <c r="AS1" s="120"/>
      <c r="AT1" s="192" t="s">
        <v>631</v>
      </c>
      <c r="AU1" s="193"/>
      <c r="AV1" s="194"/>
      <c r="AW1" s="195"/>
      <c r="AX1" s="120"/>
      <c r="AY1" s="120"/>
      <c r="AZ1" s="120"/>
      <c r="BA1" s="197" t="s">
        <v>660</v>
      </c>
      <c r="BB1" s="198"/>
      <c r="BC1" s="199"/>
      <c r="BD1" s="200"/>
      <c r="BE1" s="120"/>
      <c r="BF1" s="120"/>
      <c r="BG1" s="120"/>
      <c r="BH1" s="201" t="s">
        <v>697</v>
      </c>
      <c r="BI1" s="202"/>
      <c r="BJ1" s="203"/>
      <c r="BK1" s="204"/>
      <c r="BL1" s="120"/>
      <c r="BM1" s="120"/>
      <c r="BN1" s="120"/>
      <c r="BO1" s="197" t="s">
        <v>973</v>
      </c>
      <c r="BP1" s="198"/>
      <c r="BQ1" s="199"/>
      <c r="BR1" s="200"/>
      <c r="BS1" s="120"/>
      <c r="BT1" s="120"/>
      <c r="BU1" s="120"/>
      <c r="BV1" s="192" t="s">
        <v>769</v>
      </c>
      <c r="BW1" s="193"/>
      <c r="BX1" s="194"/>
      <c r="BY1" s="195"/>
      <c r="BZ1" s="120"/>
      <c r="CA1" s="120"/>
      <c r="CB1" s="120"/>
      <c r="CC1" s="192" t="s">
        <v>793</v>
      </c>
      <c r="CD1" s="193"/>
      <c r="CE1" s="194"/>
      <c r="CF1" s="195"/>
      <c r="CG1" s="120"/>
      <c r="CH1" s="120"/>
      <c r="CI1" s="120"/>
      <c r="CJ1" s="214" t="s">
        <v>823</v>
      </c>
      <c r="CK1" s="198"/>
      <c r="CL1" s="199"/>
      <c r="CM1" s="200"/>
      <c r="CN1" s="120"/>
      <c r="CO1" s="120"/>
      <c r="CP1" s="120"/>
      <c r="CQ1" s="197" t="s">
        <v>842</v>
      </c>
      <c r="CR1" s="198"/>
      <c r="CS1" s="199"/>
      <c r="CT1" s="200"/>
      <c r="CU1" s="120"/>
      <c r="CV1" s="120"/>
      <c r="CW1" s="120"/>
      <c r="CX1" s="196" t="s">
        <v>867</v>
      </c>
      <c r="CY1" s="193"/>
      <c r="CZ1" s="194"/>
      <c r="DA1" s="195"/>
      <c r="DB1" s="120"/>
      <c r="DC1" s="120"/>
      <c r="DD1" s="120"/>
      <c r="DE1" s="209" t="s">
        <v>877</v>
      </c>
      <c r="DF1" s="210"/>
      <c r="DG1" s="211"/>
      <c r="DH1" s="212"/>
      <c r="DI1" s="120"/>
      <c r="DJ1" s="120"/>
      <c r="DK1" s="120"/>
      <c r="DL1" s="197" t="s">
        <v>922</v>
      </c>
      <c r="DM1" s="198"/>
      <c r="DN1" s="199"/>
      <c r="DO1" s="200"/>
      <c r="DP1" s="120"/>
      <c r="DQ1" s="120"/>
      <c r="DR1" s="120"/>
      <c r="DS1" s="120"/>
      <c r="DT1" s="123"/>
    </row>
    <row r="2" spans="1:125" ht="15" customHeight="1" thickBot="1" x14ac:dyDescent="0.3">
      <c r="A2" s="21"/>
      <c r="D2" s="155"/>
      <c r="E2" s="155"/>
      <c r="F2" s="22"/>
      <c r="G2" s="22"/>
      <c r="H2" s="22"/>
      <c r="I2" s="22"/>
      <c r="J2" s="114"/>
      <c r="K2" s="23"/>
      <c r="L2" s="114"/>
      <c r="M2" s="114"/>
      <c r="N2" s="114"/>
      <c r="O2" s="114"/>
      <c r="P2" s="114"/>
      <c r="R2" s="187">
        <v>3128011556</v>
      </c>
      <c r="S2" s="187"/>
      <c r="T2" s="187"/>
      <c r="U2" s="188"/>
      <c r="Y2" s="190" t="s">
        <v>578</v>
      </c>
      <c r="Z2" s="190"/>
      <c r="AA2" s="190"/>
      <c r="AB2" s="191"/>
      <c r="AF2" s="192">
        <v>3112768114</v>
      </c>
      <c r="AG2" s="193"/>
      <c r="AH2" s="194"/>
      <c r="AI2" s="195"/>
      <c r="AM2" s="192">
        <v>3155141235</v>
      </c>
      <c r="AN2" s="193"/>
      <c r="AO2" s="194"/>
      <c r="AP2" s="195"/>
      <c r="AT2" s="192">
        <v>3213374853</v>
      </c>
      <c r="AU2" s="193"/>
      <c r="AV2" s="194"/>
      <c r="AW2" s="195"/>
      <c r="BA2" s="192" t="s">
        <v>661</v>
      </c>
      <c r="BB2" s="193"/>
      <c r="BC2" s="194"/>
      <c r="BD2" s="195"/>
      <c r="BH2" s="205" t="s">
        <v>698</v>
      </c>
      <c r="BI2" s="206"/>
      <c r="BJ2" s="207"/>
      <c r="BK2" s="208"/>
      <c r="BO2" s="197">
        <v>3144606837</v>
      </c>
      <c r="BP2" s="198"/>
      <c r="BQ2" s="199"/>
      <c r="BR2" s="200"/>
      <c r="BV2" s="192">
        <v>3019483513</v>
      </c>
      <c r="BW2" s="193"/>
      <c r="BX2" s="194"/>
      <c r="BY2" s="195"/>
      <c r="CC2" s="192" t="s">
        <v>794</v>
      </c>
      <c r="CD2" s="193"/>
      <c r="CE2" s="194"/>
      <c r="CF2" s="195"/>
      <c r="CJ2" s="197">
        <v>3208783467</v>
      </c>
      <c r="CK2" s="198"/>
      <c r="CL2" s="199"/>
      <c r="CM2" s="200"/>
      <c r="CQ2" s="197">
        <v>3107779927</v>
      </c>
      <c r="CR2" s="198"/>
      <c r="CS2" s="199"/>
      <c r="CT2" s="200"/>
      <c r="CX2" s="192">
        <v>3104977239</v>
      </c>
      <c r="CY2" s="193"/>
      <c r="CZ2" s="194"/>
      <c r="DA2" s="195"/>
      <c r="DE2" s="213" t="s">
        <v>878</v>
      </c>
      <c r="DF2" s="210"/>
      <c r="DG2" s="211"/>
      <c r="DH2" s="212"/>
      <c r="DL2" s="197">
        <v>3176668854</v>
      </c>
      <c r="DM2" s="198"/>
      <c r="DN2" s="199"/>
      <c r="DO2" s="200"/>
      <c r="DT2" s="124"/>
    </row>
    <row r="3" spans="1:125" ht="25.5" customHeight="1" thickBot="1" x14ac:dyDescent="0.3">
      <c r="A3" s="162" t="s">
        <v>50</v>
      </c>
      <c r="B3" s="163"/>
      <c r="C3" s="163"/>
      <c r="D3" s="164"/>
      <c r="E3" s="126" t="s">
        <v>86</v>
      </c>
      <c r="F3" s="22"/>
      <c r="G3" s="22"/>
      <c r="H3" s="22"/>
      <c r="I3" s="22"/>
      <c r="J3" s="114"/>
      <c r="K3" s="23"/>
      <c r="L3" s="114"/>
      <c r="M3" s="114"/>
      <c r="N3" s="114"/>
      <c r="O3" s="114"/>
      <c r="P3" s="114"/>
      <c r="DT3" s="124"/>
    </row>
    <row r="4" spans="1:125" ht="33.75" customHeight="1" thickBot="1" x14ac:dyDescent="0.3">
      <c r="A4" s="156" t="s">
        <v>31</v>
      </c>
      <c r="B4" s="157"/>
      <c r="C4" s="157"/>
      <c r="D4" s="158"/>
      <c r="E4" s="127" t="s">
        <v>87</v>
      </c>
      <c r="F4" s="22"/>
      <c r="J4" s="144" t="s">
        <v>1008</v>
      </c>
      <c r="K4" s="145"/>
      <c r="L4" s="145"/>
      <c r="M4" s="145"/>
      <c r="N4" s="146"/>
      <c r="O4" s="146"/>
      <c r="P4" s="147"/>
      <c r="Q4" s="144" t="s">
        <v>1020</v>
      </c>
      <c r="R4" s="145"/>
      <c r="S4" s="145"/>
      <c r="T4" s="145"/>
      <c r="U4" s="146"/>
      <c r="V4" s="146"/>
      <c r="W4" s="147"/>
      <c r="X4" s="144" t="s">
        <v>1010</v>
      </c>
      <c r="Y4" s="145"/>
      <c r="Z4" s="145"/>
      <c r="AA4" s="145"/>
      <c r="AB4" s="146"/>
      <c r="AC4" s="146"/>
      <c r="AD4" s="147"/>
      <c r="AE4" s="144" t="s">
        <v>1011</v>
      </c>
      <c r="AF4" s="145"/>
      <c r="AG4" s="145"/>
      <c r="AH4" s="145"/>
      <c r="AI4" s="146"/>
      <c r="AJ4" s="146"/>
      <c r="AK4" s="147"/>
      <c r="AL4" s="144" t="s">
        <v>614</v>
      </c>
      <c r="AM4" s="145"/>
      <c r="AN4" s="145"/>
      <c r="AO4" s="145"/>
      <c r="AP4" s="146"/>
      <c r="AQ4" s="146"/>
      <c r="AR4" s="147"/>
      <c r="AS4" s="144" t="s">
        <v>630</v>
      </c>
      <c r="AT4" s="145"/>
      <c r="AU4" s="145"/>
      <c r="AV4" s="145"/>
      <c r="AW4" s="146"/>
      <c r="AX4" s="146"/>
      <c r="AY4" s="147"/>
      <c r="AZ4" s="144" t="s">
        <v>659</v>
      </c>
      <c r="BA4" s="145"/>
      <c r="BB4" s="145"/>
      <c r="BC4" s="145"/>
      <c r="BD4" s="146"/>
      <c r="BE4" s="146"/>
      <c r="BF4" s="147"/>
      <c r="BG4" s="144" t="s">
        <v>1013</v>
      </c>
      <c r="BH4" s="145"/>
      <c r="BI4" s="145"/>
      <c r="BJ4" s="145"/>
      <c r="BK4" s="146"/>
      <c r="BL4" s="146"/>
      <c r="BM4" s="147"/>
      <c r="BN4" s="144" t="s">
        <v>1014</v>
      </c>
      <c r="BO4" s="145"/>
      <c r="BP4" s="145"/>
      <c r="BQ4" s="145"/>
      <c r="BR4" s="146"/>
      <c r="BS4" s="146"/>
      <c r="BT4" s="147"/>
      <c r="BU4" s="144" t="s">
        <v>768</v>
      </c>
      <c r="BV4" s="145"/>
      <c r="BW4" s="145"/>
      <c r="BX4" s="145"/>
      <c r="BY4" s="146"/>
      <c r="BZ4" s="146"/>
      <c r="CA4" s="147"/>
      <c r="CB4" s="144" t="s">
        <v>1015</v>
      </c>
      <c r="CC4" s="145"/>
      <c r="CD4" s="145"/>
      <c r="CE4" s="145"/>
      <c r="CF4" s="146"/>
      <c r="CG4" s="146"/>
      <c r="CH4" s="147"/>
      <c r="CI4" s="144" t="s">
        <v>1016</v>
      </c>
      <c r="CJ4" s="145"/>
      <c r="CK4" s="145"/>
      <c r="CL4" s="145"/>
      <c r="CM4" s="146"/>
      <c r="CN4" s="146"/>
      <c r="CO4" s="147"/>
      <c r="CP4" s="144" t="s">
        <v>1017</v>
      </c>
      <c r="CQ4" s="145"/>
      <c r="CR4" s="145"/>
      <c r="CS4" s="145"/>
      <c r="CT4" s="146"/>
      <c r="CU4" s="146"/>
      <c r="CV4" s="147"/>
      <c r="CW4" s="144" t="s">
        <v>1018</v>
      </c>
      <c r="CX4" s="145"/>
      <c r="CY4" s="145"/>
      <c r="CZ4" s="145"/>
      <c r="DA4" s="146"/>
      <c r="DB4" s="146"/>
      <c r="DC4" s="147"/>
      <c r="DD4" s="144" t="s">
        <v>1021</v>
      </c>
      <c r="DE4" s="145"/>
      <c r="DF4" s="145"/>
      <c r="DG4" s="145"/>
      <c r="DH4" s="146"/>
      <c r="DI4" s="146"/>
      <c r="DJ4" s="147"/>
      <c r="DK4" s="144" t="s">
        <v>921</v>
      </c>
      <c r="DL4" s="145"/>
      <c r="DM4" s="145"/>
      <c r="DN4" s="145"/>
      <c r="DO4" s="146"/>
      <c r="DP4" s="146"/>
      <c r="DQ4" s="147"/>
      <c r="DT4" s="124"/>
    </row>
    <row r="5" spans="1:125" ht="18" customHeight="1" thickBot="1" x14ac:dyDescent="0.3">
      <c r="A5" s="159" t="s">
        <v>41</v>
      </c>
      <c r="B5" s="160"/>
      <c r="C5" s="160"/>
      <c r="D5" s="161"/>
      <c r="E5" s="128">
        <v>46097</v>
      </c>
      <c r="F5" s="129"/>
      <c r="H5" s="24" t="s">
        <v>15</v>
      </c>
      <c r="I5" s="115">
        <v>2929</v>
      </c>
      <c r="J5" s="148" t="s">
        <v>12</v>
      </c>
      <c r="K5" s="149"/>
      <c r="L5" s="149"/>
      <c r="M5" s="149"/>
      <c r="N5" s="149"/>
      <c r="O5" s="150"/>
      <c r="P5" s="25" t="s">
        <v>32</v>
      </c>
      <c r="Q5" s="148" t="s">
        <v>12</v>
      </c>
      <c r="R5" s="149"/>
      <c r="S5" s="149"/>
      <c r="T5" s="149"/>
      <c r="U5" s="149"/>
      <c r="V5" s="150"/>
      <c r="W5" s="25" t="s">
        <v>32</v>
      </c>
      <c r="X5" s="148" t="s">
        <v>12</v>
      </c>
      <c r="Y5" s="149"/>
      <c r="Z5" s="149"/>
      <c r="AA5" s="149"/>
      <c r="AB5" s="149"/>
      <c r="AC5" s="150"/>
      <c r="AD5" s="25" t="s">
        <v>32</v>
      </c>
      <c r="AE5" s="148" t="s">
        <v>12</v>
      </c>
      <c r="AF5" s="149"/>
      <c r="AG5" s="149"/>
      <c r="AH5" s="149"/>
      <c r="AI5" s="149"/>
      <c r="AJ5" s="150"/>
      <c r="AK5" s="25" t="s">
        <v>32</v>
      </c>
      <c r="AL5" s="148" t="s">
        <v>12</v>
      </c>
      <c r="AM5" s="149"/>
      <c r="AN5" s="149"/>
      <c r="AO5" s="149"/>
      <c r="AP5" s="149"/>
      <c r="AQ5" s="150"/>
      <c r="AR5" s="25" t="s">
        <v>32</v>
      </c>
      <c r="AS5" s="148" t="s">
        <v>12</v>
      </c>
      <c r="AT5" s="149"/>
      <c r="AU5" s="149"/>
      <c r="AV5" s="149"/>
      <c r="AW5" s="149"/>
      <c r="AX5" s="150"/>
      <c r="AY5" s="25" t="s">
        <v>32</v>
      </c>
      <c r="AZ5" s="148" t="s">
        <v>12</v>
      </c>
      <c r="BA5" s="149"/>
      <c r="BB5" s="149"/>
      <c r="BC5" s="149"/>
      <c r="BD5" s="149"/>
      <c r="BE5" s="150"/>
      <c r="BF5" s="25" t="s">
        <v>32</v>
      </c>
      <c r="BG5" s="148" t="s">
        <v>12</v>
      </c>
      <c r="BH5" s="149"/>
      <c r="BI5" s="149"/>
      <c r="BJ5" s="149"/>
      <c r="BK5" s="149"/>
      <c r="BL5" s="150"/>
      <c r="BM5" s="25" t="s">
        <v>32</v>
      </c>
      <c r="BN5" s="148" t="s">
        <v>12</v>
      </c>
      <c r="BO5" s="149"/>
      <c r="BP5" s="149"/>
      <c r="BQ5" s="149"/>
      <c r="BR5" s="149"/>
      <c r="BS5" s="150"/>
      <c r="BT5" s="25" t="s">
        <v>32</v>
      </c>
      <c r="BU5" s="148" t="s">
        <v>12</v>
      </c>
      <c r="BV5" s="149"/>
      <c r="BW5" s="149"/>
      <c r="BX5" s="149"/>
      <c r="BY5" s="149"/>
      <c r="BZ5" s="150"/>
      <c r="CA5" s="25" t="s">
        <v>32</v>
      </c>
      <c r="CB5" s="148" t="s">
        <v>12</v>
      </c>
      <c r="CC5" s="149"/>
      <c r="CD5" s="149"/>
      <c r="CE5" s="149"/>
      <c r="CF5" s="149"/>
      <c r="CG5" s="150"/>
      <c r="CH5" s="25" t="s">
        <v>32</v>
      </c>
      <c r="CI5" s="148" t="s">
        <v>12</v>
      </c>
      <c r="CJ5" s="149"/>
      <c r="CK5" s="149"/>
      <c r="CL5" s="149"/>
      <c r="CM5" s="149"/>
      <c r="CN5" s="150"/>
      <c r="CO5" s="25" t="s">
        <v>32</v>
      </c>
      <c r="CP5" s="148" t="s">
        <v>12</v>
      </c>
      <c r="CQ5" s="149"/>
      <c r="CR5" s="149"/>
      <c r="CS5" s="149"/>
      <c r="CT5" s="149"/>
      <c r="CU5" s="150"/>
      <c r="CV5" s="25" t="s">
        <v>32</v>
      </c>
      <c r="CW5" s="148" t="s">
        <v>12</v>
      </c>
      <c r="CX5" s="149"/>
      <c r="CY5" s="149"/>
      <c r="CZ5" s="149"/>
      <c r="DA5" s="149"/>
      <c r="DB5" s="150"/>
      <c r="DC5" s="25" t="s">
        <v>32</v>
      </c>
      <c r="DD5" s="148" t="s">
        <v>12</v>
      </c>
      <c r="DE5" s="149"/>
      <c r="DF5" s="149"/>
      <c r="DG5" s="149"/>
      <c r="DH5" s="149"/>
      <c r="DI5" s="150"/>
      <c r="DJ5" s="25" t="s">
        <v>32</v>
      </c>
      <c r="DK5" s="148" t="s">
        <v>12</v>
      </c>
      <c r="DL5" s="149"/>
      <c r="DM5" s="149"/>
      <c r="DN5" s="149"/>
      <c r="DO5" s="149"/>
      <c r="DP5" s="150"/>
      <c r="DQ5" s="25" t="s">
        <v>32</v>
      </c>
      <c r="DT5" s="124"/>
    </row>
    <row r="6" spans="1:125" ht="18" customHeight="1" thickBot="1" x14ac:dyDescent="0.35">
      <c r="A6" s="21"/>
      <c r="D6" s="116"/>
      <c r="E6" s="117"/>
      <c r="F6" s="117"/>
      <c r="H6" s="22" t="s">
        <v>16</v>
      </c>
      <c r="I6" s="115">
        <v>3400</v>
      </c>
      <c r="J6" s="151" t="s">
        <v>22</v>
      </c>
      <c r="K6" s="152"/>
      <c r="L6" s="152"/>
      <c r="M6" s="152"/>
      <c r="N6" s="152"/>
      <c r="O6" s="153"/>
      <c r="P6" s="26">
        <f>VLOOKUP(J6,'HISTORICOS - FM'!$F$2:$G$12,2,0)</f>
        <v>0.99999999999999989</v>
      </c>
      <c r="Q6" s="151" t="s">
        <v>22</v>
      </c>
      <c r="R6" s="152"/>
      <c r="S6" s="152"/>
      <c r="T6" s="152"/>
      <c r="U6" s="152"/>
      <c r="V6" s="153"/>
      <c r="W6" s="26">
        <f>VLOOKUP(Q6,'HISTORICOS - FM'!$F$2:$G$12,2,0)</f>
        <v>0.99999999999999989</v>
      </c>
      <c r="X6" s="151" t="s">
        <v>22</v>
      </c>
      <c r="Y6" s="152"/>
      <c r="Z6" s="152"/>
      <c r="AA6" s="152"/>
      <c r="AB6" s="152"/>
      <c r="AC6" s="153"/>
      <c r="AD6" s="26">
        <f>VLOOKUP(X6,'HISTORICOS - FM'!$F$2:$G$12,2,0)</f>
        <v>0.99999999999999989</v>
      </c>
      <c r="AE6" s="151" t="s">
        <v>22</v>
      </c>
      <c r="AF6" s="152"/>
      <c r="AG6" s="152"/>
      <c r="AH6" s="152"/>
      <c r="AI6" s="152"/>
      <c r="AJ6" s="153"/>
      <c r="AK6" s="26">
        <f>VLOOKUP(AE6,'HISTORICOS - FM'!$F$2:$G$12,2,0)</f>
        <v>0.99999999999999989</v>
      </c>
      <c r="AL6" s="151" t="s">
        <v>22</v>
      </c>
      <c r="AM6" s="152"/>
      <c r="AN6" s="152"/>
      <c r="AO6" s="152"/>
      <c r="AP6" s="152"/>
      <c r="AQ6" s="153"/>
      <c r="AR6" s="26">
        <f>VLOOKUP(AL6,'HISTORICOS - FM'!$F$2:$G$12,2,0)</f>
        <v>0.99999999999999989</v>
      </c>
      <c r="AS6" s="151" t="s">
        <v>22</v>
      </c>
      <c r="AT6" s="152"/>
      <c r="AU6" s="152"/>
      <c r="AV6" s="152"/>
      <c r="AW6" s="152"/>
      <c r="AX6" s="153"/>
      <c r="AY6" s="26">
        <f>VLOOKUP(AS6,'HISTORICOS - FM'!$F$2:$G$12,2,0)</f>
        <v>0.99999999999999989</v>
      </c>
      <c r="AZ6" s="151" t="s">
        <v>22</v>
      </c>
      <c r="BA6" s="152"/>
      <c r="BB6" s="152"/>
      <c r="BC6" s="152"/>
      <c r="BD6" s="152"/>
      <c r="BE6" s="153"/>
      <c r="BF6" s="26">
        <f>VLOOKUP(AZ6,'HISTORICOS - FM'!$F$2:$G$12,2,0)</f>
        <v>0.99999999999999989</v>
      </c>
      <c r="BG6" s="151" t="s">
        <v>22</v>
      </c>
      <c r="BH6" s="152"/>
      <c r="BI6" s="152"/>
      <c r="BJ6" s="152"/>
      <c r="BK6" s="152"/>
      <c r="BL6" s="153"/>
      <c r="BM6" s="26">
        <f>VLOOKUP(BG6,'HISTORICOS - FM'!$F$2:$G$12,2,0)</f>
        <v>0.99999999999999989</v>
      </c>
      <c r="BN6" s="151" t="s">
        <v>22</v>
      </c>
      <c r="BO6" s="152"/>
      <c r="BP6" s="152"/>
      <c r="BQ6" s="152"/>
      <c r="BR6" s="152"/>
      <c r="BS6" s="153"/>
      <c r="BT6" s="26">
        <f>VLOOKUP(BN6,'HISTORICOS - FM'!$F$2:$G$12,2,0)</f>
        <v>0.99999999999999989</v>
      </c>
      <c r="BU6" s="151" t="s">
        <v>22</v>
      </c>
      <c r="BV6" s="152"/>
      <c r="BW6" s="152"/>
      <c r="BX6" s="152"/>
      <c r="BY6" s="152"/>
      <c r="BZ6" s="153"/>
      <c r="CA6" s="26">
        <f>VLOOKUP(BU6,'HISTORICOS - FM'!$F$2:$G$12,2,0)</f>
        <v>0.99999999999999989</v>
      </c>
      <c r="CB6" s="151" t="s">
        <v>22</v>
      </c>
      <c r="CC6" s="152"/>
      <c r="CD6" s="152"/>
      <c r="CE6" s="152"/>
      <c r="CF6" s="152"/>
      <c r="CG6" s="153"/>
      <c r="CH6" s="26">
        <f>VLOOKUP(CB6,'HISTORICOS - FM'!$F$2:$G$12,2,0)</f>
        <v>0.99999999999999989</v>
      </c>
      <c r="CI6" s="151" t="s">
        <v>22</v>
      </c>
      <c r="CJ6" s="152"/>
      <c r="CK6" s="152"/>
      <c r="CL6" s="152"/>
      <c r="CM6" s="152"/>
      <c r="CN6" s="153"/>
      <c r="CO6" s="26">
        <f>VLOOKUP(CI6,'HISTORICOS - FM'!$F$2:$G$12,2,0)</f>
        <v>0.99999999999999989</v>
      </c>
      <c r="CP6" s="151" t="s">
        <v>22</v>
      </c>
      <c r="CQ6" s="152"/>
      <c r="CR6" s="152"/>
      <c r="CS6" s="152"/>
      <c r="CT6" s="152"/>
      <c r="CU6" s="153"/>
      <c r="CV6" s="26">
        <f>VLOOKUP(CP6,'HISTORICOS - FM'!$F$2:$G$12,2,0)</f>
        <v>0.99999999999999989</v>
      </c>
      <c r="CW6" s="151" t="s">
        <v>22</v>
      </c>
      <c r="CX6" s="152"/>
      <c r="CY6" s="152"/>
      <c r="CZ6" s="152"/>
      <c r="DA6" s="152"/>
      <c r="DB6" s="153"/>
      <c r="DC6" s="26">
        <f>VLOOKUP(CW6,'HISTORICOS - FM'!$F$2:$G$12,2,0)</f>
        <v>0.99999999999999989</v>
      </c>
      <c r="DD6" s="151" t="s">
        <v>22</v>
      </c>
      <c r="DE6" s="152"/>
      <c r="DF6" s="152"/>
      <c r="DG6" s="152"/>
      <c r="DH6" s="152"/>
      <c r="DI6" s="153"/>
      <c r="DJ6" s="26">
        <f>VLOOKUP(DD6,'HISTORICOS - FM'!$F$2:$G$12,2,0)</f>
        <v>0.99999999999999989</v>
      </c>
      <c r="DK6" s="151" t="s">
        <v>22</v>
      </c>
      <c r="DL6" s="152"/>
      <c r="DM6" s="152"/>
      <c r="DN6" s="152"/>
      <c r="DO6" s="152"/>
      <c r="DP6" s="153"/>
      <c r="DQ6" s="26">
        <f>VLOOKUP(DK6,'HISTORICOS - FM'!$F$2:$G$12,2,0)</f>
        <v>0.99999999999999989</v>
      </c>
      <c r="DT6" s="124"/>
    </row>
    <row r="7" spans="1:125" s="22" customFormat="1" ht="51" customHeight="1" thickBot="1" x14ac:dyDescent="0.3">
      <c r="A7" s="27" t="s">
        <v>37</v>
      </c>
      <c r="B7" s="28" t="s">
        <v>38</v>
      </c>
      <c r="C7" s="28" t="s">
        <v>88</v>
      </c>
      <c r="D7" s="28" t="s">
        <v>39</v>
      </c>
      <c r="E7" s="28" t="s">
        <v>0</v>
      </c>
      <c r="F7" s="28" t="s">
        <v>89</v>
      </c>
      <c r="G7" s="28" t="s">
        <v>47</v>
      </c>
      <c r="H7" s="28" t="s">
        <v>48</v>
      </c>
      <c r="I7" s="29" t="s">
        <v>46</v>
      </c>
      <c r="J7" s="30" t="str">
        <f>"VR. UNIT - "&amp;P5</f>
        <v>VR. UNIT - COP</v>
      </c>
      <c r="K7" s="31" t="str">
        <f>"VR. TOTAL - "&amp;P5</f>
        <v>VR. TOTAL - COP</v>
      </c>
      <c r="L7" s="32"/>
      <c r="M7" s="33" t="s">
        <v>18</v>
      </c>
      <c r="N7" s="28" t="s">
        <v>10</v>
      </c>
      <c r="O7" s="28" t="s">
        <v>13</v>
      </c>
      <c r="P7" s="34" t="s">
        <v>14</v>
      </c>
      <c r="Q7" s="30" t="str">
        <f>"VR. UNIT - "&amp;W5</f>
        <v>VR. UNIT - COP</v>
      </c>
      <c r="R7" s="31" t="str">
        <f>"VR. TOTAL - "&amp;W5</f>
        <v>VR. TOTAL - COP</v>
      </c>
      <c r="S7" s="32"/>
      <c r="T7" s="33" t="s">
        <v>18</v>
      </c>
      <c r="U7" s="28" t="s">
        <v>554</v>
      </c>
      <c r="V7" s="28" t="s">
        <v>13</v>
      </c>
      <c r="W7" s="34" t="s">
        <v>14</v>
      </c>
      <c r="X7" s="30" t="str">
        <f>"VR. UNIT - "&amp;AD5</f>
        <v>VR. UNIT - COP</v>
      </c>
      <c r="Y7" s="31" t="str">
        <f>"VR. TOTAL - "&amp;AD5</f>
        <v>VR. TOTAL - COP</v>
      </c>
      <c r="Z7" s="32"/>
      <c r="AA7" s="33" t="s">
        <v>18</v>
      </c>
      <c r="AB7" s="28" t="s">
        <v>554</v>
      </c>
      <c r="AC7" s="28" t="s">
        <v>13</v>
      </c>
      <c r="AD7" s="34" t="s">
        <v>14</v>
      </c>
      <c r="AE7" s="30" t="str">
        <f>"VR. UNIT - "&amp;AK5</f>
        <v>VR. UNIT - COP</v>
      </c>
      <c r="AF7" s="31" t="str">
        <f>"VR. TOTAL - "&amp;AK5</f>
        <v>VR. TOTAL - COP</v>
      </c>
      <c r="AG7" s="32"/>
      <c r="AH7" s="33" t="s">
        <v>18</v>
      </c>
      <c r="AI7" s="28" t="s">
        <v>554</v>
      </c>
      <c r="AJ7" s="28" t="s">
        <v>13</v>
      </c>
      <c r="AK7" s="34" t="s">
        <v>14</v>
      </c>
      <c r="AL7" s="30" t="str">
        <f>"VR. UNIT - "&amp;AR5</f>
        <v>VR. UNIT - COP</v>
      </c>
      <c r="AM7" s="31" t="str">
        <f>"VR. TOTAL - "&amp;AR5</f>
        <v>VR. TOTAL - COP</v>
      </c>
      <c r="AN7" s="32"/>
      <c r="AO7" s="33" t="s">
        <v>18</v>
      </c>
      <c r="AP7" s="28" t="s">
        <v>554</v>
      </c>
      <c r="AQ7" s="28" t="s">
        <v>13</v>
      </c>
      <c r="AR7" s="34" t="s">
        <v>14</v>
      </c>
      <c r="AS7" s="30" t="str">
        <f>"VR. UNIT - "&amp;AY5</f>
        <v>VR. UNIT - COP</v>
      </c>
      <c r="AT7" s="31" t="str">
        <f>"VR. TOTAL - "&amp;AY5</f>
        <v>VR. TOTAL - COP</v>
      </c>
      <c r="AU7" s="32"/>
      <c r="AV7" s="33" t="s">
        <v>18</v>
      </c>
      <c r="AW7" s="28" t="s">
        <v>580</v>
      </c>
      <c r="AX7" s="28" t="s">
        <v>13</v>
      </c>
      <c r="AY7" s="34" t="s">
        <v>14</v>
      </c>
      <c r="AZ7" s="30" t="str">
        <f>"VR. UNIT - "&amp;BF5</f>
        <v>VR. UNIT - COP</v>
      </c>
      <c r="BA7" s="31" t="str">
        <f>"VR. TOTAL - "&amp;BF5</f>
        <v>VR. TOTAL - COP</v>
      </c>
      <c r="BB7" s="32"/>
      <c r="BC7" s="33" t="s">
        <v>18</v>
      </c>
      <c r="BD7" s="28" t="s">
        <v>554</v>
      </c>
      <c r="BE7" s="28" t="s">
        <v>13</v>
      </c>
      <c r="BF7" s="34" t="s">
        <v>14</v>
      </c>
      <c r="BG7" s="30" t="str">
        <f>"VR. UNIT - "&amp;BM5</f>
        <v>VR. UNIT - COP</v>
      </c>
      <c r="BH7" s="31" t="str">
        <f>"VR. TOTAL - "&amp;BM5</f>
        <v>VR. TOTAL - COP</v>
      </c>
      <c r="BI7" s="32"/>
      <c r="BJ7" s="33" t="s">
        <v>18</v>
      </c>
      <c r="BK7" s="28" t="s">
        <v>554</v>
      </c>
      <c r="BL7" s="28" t="s">
        <v>13</v>
      </c>
      <c r="BM7" s="34" t="s">
        <v>14</v>
      </c>
      <c r="BN7" s="30" t="str">
        <f>"VR. UNIT - "&amp;BT5</f>
        <v>VR. UNIT - COP</v>
      </c>
      <c r="BO7" s="31" t="str">
        <f>"VR. TOTAL - "&amp;BT5</f>
        <v>VR. TOTAL - COP</v>
      </c>
      <c r="BP7" s="32"/>
      <c r="BQ7" s="33" t="s">
        <v>18</v>
      </c>
      <c r="BR7" s="28" t="s">
        <v>554</v>
      </c>
      <c r="BS7" s="28" t="s">
        <v>13</v>
      </c>
      <c r="BT7" s="34" t="s">
        <v>14</v>
      </c>
      <c r="BU7" s="30" t="str">
        <f>"VR. UNIT - "&amp;CA5</f>
        <v>VR. UNIT - COP</v>
      </c>
      <c r="BV7" s="31" t="str">
        <f>"VR. TOTAL - "&amp;CA5</f>
        <v>VR. TOTAL - COP</v>
      </c>
      <c r="BW7" s="32"/>
      <c r="BX7" s="33" t="s">
        <v>18</v>
      </c>
      <c r="BY7" s="28" t="s">
        <v>554</v>
      </c>
      <c r="BZ7" s="28" t="s">
        <v>13</v>
      </c>
      <c r="CA7" s="34" t="s">
        <v>14</v>
      </c>
      <c r="CB7" s="30" t="str">
        <f>"VR. UNIT - "&amp;CH5</f>
        <v>VR. UNIT - COP</v>
      </c>
      <c r="CC7" s="31" t="str">
        <f>"VR. TOTAL - "&amp;CH5</f>
        <v>VR. TOTAL - COP</v>
      </c>
      <c r="CD7" s="32"/>
      <c r="CE7" s="33" t="s">
        <v>18</v>
      </c>
      <c r="CF7" s="28" t="s">
        <v>554</v>
      </c>
      <c r="CG7" s="28" t="s">
        <v>13</v>
      </c>
      <c r="CH7" s="34" t="s">
        <v>14</v>
      </c>
      <c r="CI7" s="30" t="str">
        <f>"VR. UNIT - "&amp;CO5</f>
        <v>VR. UNIT - COP</v>
      </c>
      <c r="CJ7" s="31" t="str">
        <f>"VR. TOTAL - "&amp;CO5</f>
        <v>VR. TOTAL - COP</v>
      </c>
      <c r="CK7" s="32"/>
      <c r="CL7" s="33" t="s">
        <v>18</v>
      </c>
      <c r="CM7" s="28" t="s">
        <v>554</v>
      </c>
      <c r="CN7" s="28" t="s">
        <v>13</v>
      </c>
      <c r="CO7" s="34" t="s">
        <v>14</v>
      </c>
      <c r="CP7" s="30" t="str">
        <f>"VR. UNIT - "&amp;CV5</f>
        <v>VR. UNIT - COP</v>
      </c>
      <c r="CQ7" s="31" t="str">
        <f>"VR. TOTAL - "&amp;CV5</f>
        <v>VR. TOTAL - COP</v>
      </c>
      <c r="CR7" s="32"/>
      <c r="CS7" s="33" t="s">
        <v>18</v>
      </c>
      <c r="CT7" s="28" t="s">
        <v>554</v>
      </c>
      <c r="CU7" s="28" t="s">
        <v>13</v>
      </c>
      <c r="CV7" s="34" t="s">
        <v>14</v>
      </c>
      <c r="CW7" s="30" t="str">
        <f>"VR. UNIT - "&amp;DC5</f>
        <v>VR. UNIT - COP</v>
      </c>
      <c r="CX7" s="31" t="str">
        <f>"VR. TOTAL - "&amp;DC5</f>
        <v>VR. TOTAL - COP</v>
      </c>
      <c r="CY7" s="32"/>
      <c r="CZ7" s="33" t="s">
        <v>18</v>
      </c>
      <c r="DA7" s="28" t="s">
        <v>554</v>
      </c>
      <c r="DB7" s="28" t="s">
        <v>13</v>
      </c>
      <c r="DC7" s="34" t="s">
        <v>14</v>
      </c>
      <c r="DD7" s="30" t="str">
        <f>"VR. UNIT - "&amp;DJ5</f>
        <v>VR. UNIT - COP</v>
      </c>
      <c r="DE7" s="31" t="str">
        <f>"VR. TOTAL - "&amp;DJ5</f>
        <v>VR. TOTAL - COP</v>
      </c>
      <c r="DF7" s="32"/>
      <c r="DG7" s="33" t="s">
        <v>18</v>
      </c>
      <c r="DH7" s="28" t="s">
        <v>554</v>
      </c>
      <c r="DI7" s="28" t="s">
        <v>13</v>
      </c>
      <c r="DJ7" s="34" t="s">
        <v>14</v>
      </c>
      <c r="DK7" s="30" t="str">
        <f>"VR. UNIT - "&amp;DQ5</f>
        <v>VR. UNIT - COP</v>
      </c>
      <c r="DL7" s="31" t="str">
        <f>"VR. TOTAL - "&amp;DQ5</f>
        <v>VR. TOTAL - COP</v>
      </c>
      <c r="DM7" s="32"/>
      <c r="DN7" s="33" t="s">
        <v>18</v>
      </c>
      <c r="DO7" s="28" t="s">
        <v>554</v>
      </c>
      <c r="DP7" s="28" t="s">
        <v>13</v>
      </c>
      <c r="DQ7" s="34" t="s">
        <v>14</v>
      </c>
      <c r="DR7" s="27" t="s">
        <v>4</v>
      </c>
      <c r="DS7" s="28" t="s">
        <v>3</v>
      </c>
      <c r="DT7" s="133" t="s">
        <v>7</v>
      </c>
      <c r="DU7" s="136" t="s">
        <v>44</v>
      </c>
    </row>
    <row r="8" spans="1:125" s="38" customFormat="1" ht="75" x14ac:dyDescent="0.25">
      <c r="A8" s="35">
        <v>1</v>
      </c>
      <c r="B8" s="140" t="s">
        <v>90</v>
      </c>
      <c r="C8" s="36" t="s">
        <v>91</v>
      </c>
      <c r="D8" s="36" t="s">
        <v>92</v>
      </c>
      <c r="E8" s="36" t="s">
        <v>93</v>
      </c>
      <c r="F8" s="36" t="s">
        <v>94</v>
      </c>
      <c r="G8" s="36" t="s">
        <v>503</v>
      </c>
      <c r="H8" s="36">
        <v>20</v>
      </c>
      <c r="I8" s="37" t="s">
        <v>75</v>
      </c>
      <c r="J8" s="89" t="s">
        <v>519</v>
      </c>
      <c r="K8" s="90" t="str">
        <f t="shared" ref="K8:K41" si="0">+IFERROR(J8*$H8,"-")</f>
        <v>-</v>
      </c>
      <c r="L8" s="91"/>
      <c r="M8" s="90"/>
      <c r="N8" s="92"/>
      <c r="O8" s="92"/>
      <c r="P8" s="93"/>
      <c r="Q8" s="89" t="s">
        <v>519</v>
      </c>
      <c r="R8" s="90" t="str">
        <f t="shared" ref="R8:R41" si="1">+IFERROR(Q8*$H8,"-")</f>
        <v>-</v>
      </c>
      <c r="S8" s="91"/>
      <c r="T8" s="90"/>
      <c r="U8" s="92"/>
      <c r="V8" s="92"/>
      <c r="W8" s="93"/>
      <c r="X8" s="89" t="s">
        <v>519</v>
      </c>
      <c r="Y8" s="90" t="str">
        <f t="shared" ref="Y8:Y41" si="2">+IFERROR(X8*$H8,"-")</f>
        <v>-</v>
      </c>
      <c r="Z8" s="91"/>
      <c r="AA8" s="90"/>
      <c r="AB8" s="92"/>
      <c r="AC8" s="92"/>
      <c r="AD8" s="93"/>
      <c r="AE8" s="89" t="s">
        <v>519</v>
      </c>
      <c r="AF8" s="90" t="str">
        <f t="shared" ref="AF8:AF41" si="3">+IFERROR(AE8*$H8,"-")</f>
        <v>-</v>
      </c>
      <c r="AG8" s="91"/>
      <c r="AH8" s="90"/>
      <c r="AI8" s="92"/>
      <c r="AJ8" s="92"/>
      <c r="AK8" s="92"/>
      <c r="AL8" s="89">
        <v>4196</v>
      </c>
      <c r="AM8" s="90">
        <f t="shared" ref="AM8:AM38" si="4">+IFERROR(AL8*$H8,"-")</f>
        <v>83920</v>
      </c>
      <c r="AN8" s="91"/>
      <c r="AO8" s="90">
        <f>+IFERROR(IF(AR$5="USD",AL8*$I$5*AR$6,IF(AR$5="COP",AL8*AR$6,AL8*AR$6*$I$6)),"-")</f>
        <v>4195.9999999999991</v>
      </c>
      <c r="AP8" s="92" t="s">
        <v>616</v>
      </c>
      <c r="AQ8" s="92" t="s">
        <v>621</v>
      </c>
      <c r="AR8" s="93">
        <v>8</v>
      </c>
      <c r="AS8" s="89">
        <v>2400</v>
      </c>
      <c r="AT8" s="90">
        <f t="shared" ref="AT8:AT41" si="5">+IFERROR(AS8*$H8,"-")</f>
        <v>48000</v>
      </c>
      <c r="AU8" s="91"/>
      <c r="AV8" s="90">
        <f t="shared" ref="AV8:AV14" si="6">+IFERROR(IF(AY$5="USD",AS8*$I$5*AY$6,IF(AY$5="COP",AS8*AY$6,AS8*AY$6*$I$6)),"-")</f>
        <v>2399.9999999999995</v>
      </c>
      <c r="AW8" s="92" t="s">
        <v>632</v>
      </c>
      <c r="AX8" s="92"/>
      <c r="AY8" s="93" t="s">
        <v>657</v>
      </c>
      <c r="AZ8" s="89" t="s">
        <v>519</v>
      </c>
      <c r="BA8" s="90" t="str">
        <f t="shared" ref="BA8:BA41" si="7">+IFERROR(AZ8*$H8,"-")</f>
        <v>-</v>
      </c>
      <c r="BB8" s="91"/>
      <c r="BC8" s="90"/>
      <c r="BD8" s="92" t="s">
        <v>579</v>
      </c>
      <c r="BE8" s="92"/>
      <c r="BF8" s="93"/>
      <c r="BG8" s="89" t="s">
        <v>519</v>
      </c>
      <c r="BH8" s="90" t="str">
        <f t="shared" ref="BH8:BH41" si="8">+IFERROR(BG8*$H8,"-")</f>
        <v>-</v>
      </c>
      <c r="BI8" s="91"/>
      <c r="BJ8" s="90"/>
      <c r="BK8" s="92"/>
      <c r="BL8" s="92"/>
      <c r="BM8" s="93"/>
      <c r="BN8" s="89">
        <v>1670</v>
      </c>
      <c r="BO8" s="90">
        <f t="shared" ref="BO8:BO41" si="9">+IFERROR(BN8*$H8,"-")</f>
        <v>33400</v>
      </c>
      <c r="BP8" s="91"/>
      <c r="BQ8" s="90">
        <f t="shared" ref="BQ8:BQ13" si="10">+IFERROR(IF(BT$5="USD",BN8*$I$5*BT$6,IF(BT$5="COP",BN8*BT$6,BN8*BT$6*$I$6)),"-")</f>
        <v>1669.9999999999998</v>
      </c>
      <c r="BR8" s="92" t="s">
        <v>974</v>
      </c>
      <c r="BS8" s="92"/>
      <c r="BT8" s="93" t="s">
        <v>999</v>
      </c>
      <c r="BU8" s="89">
        <v>18182</v>
      </c>
      <c r="BV8" s="90">
        <f t="shared" ref="BV8:BV41" si="11">+IFERROR(BU8*$H8,"-")</f>
        <v>363640</v>
      </c>
      <c r="BW8" s="91"/>
      <c r="BX8" s="90">
        <f t="shared" ref="BX8:BX16" si="12">+IFERROR(IF(CA$5="USD",BU8*$I$5*CA$6,IF(CA$5="COP",BU8*CA$6,BU8*CA$6*$I$6)),"-")</f>
        <v>18181.999999999996</v>
      </c>
      <c r="BY8" s="92" t="s">
        <v>616</v>
      </c>
      <c r="BZ8" s="92"/>
      <c r="CA8" s="93" t="s">
        <v>789</v>
      </c>
      <c r="CB8" s="89" t="s">
        <v>519</v>
      </c>
      <c r="CC8" s="90" t="str">
        <f t="shared" ref="CC8:CC41" si="13">+IFERROR(CB8*$H8,"-")</f>
        <v>-</v>
      </c>
      <c r="CD8" s="91"/>
      <c r="CE8" s="90"/>
      <c r="CF8" s="92"/>
      <c r="CG8" s="92"/>
      <c r="CH8" s="93"/>
      <c r="CI8" s="89">
        <v>1800</v>
      </c>
      <c r="CJ8" s="90">
        <f t="shared" ref="CJ8:CJ41" si="14">+IFERROR(CI8*$H8,"-")</f>
        <v>36000</v>
      </c>
      <c r="CK8" s="91"/>
      <c r="CL8" s="90">
        <f t="shared" ref="CL8:CL15" si="15">+IFERROR(IF(CO$5="USD",CI8*$I$5*CO$6,IF(CO$5="COP",CI8*CO$6,CI8*CO$6*$I$6)),"-")</f>
        <v>1799.9999999999998</v>
      </c>
      <c r="CM8" s="92" t="s">
        <v>704</v>
      </c>
      <c r="CN8" s="92"/>
      <c r="CO8" s="93">
        <v>4</v>
      </c>
      <c r="CP8" s="89">
        <v>1400</v>
      </c>
      <c r="CQ8" s="90">
        <f>+IFERROR(CP8*$H8,"-")</f>
        <v>28000</v>
      </c>
      <c r="CR8" s="91"/>
      <c r="CS8" s="90">
        <f>+IFERROR(IF(CV$5="USD",CP8*$I$5*CV$6,IF(CV$5="COP",CP8*CV$6,CP8*CV$6*$I$6)),"-")</f>
        <v>1399.9999999999998</v>
      </c>
      <c r="CT8" s="92" t="s">
        <v>830</v>
      </c>
      <c r="CU8" s="92"/>
      <c r="CV8" s="93" t="s">
        <v>864</v>
      </c>
      <c r="CW8" s="89">
        <v>924</v>
      </c>
      <c r="CX8" s="90">
        <f t="shared" ref="CX8:CX14" si="16">+IFERROR(CW8*$H8,"-")</f>
        <v>18480</v>
      </c>
      <c r="CY8" s="138" t="s">
        <v>1007</v>
      </c>
      <c r="CZ8" s="90">
        <f>+IFERROR(IF(DC$5="USD",CW8*$I$5*DC$6,IF(DC$5="COP",CW8*DC$6,CW8*DC$6*$I$6)),"-")</f>
        <v>923.99999999999989</v>
      </c>
      <c r="DA8" s="89" t="s">
        <v>704</v>
      </c>
      <c r="DB8" s="89"/>
      <c r="DC8" s="93" t="s">
        <v>868</v>
      </c>
      <c r="DD8" s="89">
        <v>23000</v>
      </c>
      <c r="DE8" s="90">
        <f t="shared" ref="DE8:DE41" si="17">+IFERROR(DD8*$H8,"-")</f>
        <v>460000</v>
      </c>
      <c r="DF8" s="91"/>
      <c r="DG8" s="90">
        <f>+IFERROR(IF(DJ$5="USD",DD8*$I$5*DJ$6,IF(DJ$5="COP",DD8*DJ$6,DD8*DJ$6*$I$6)),"-")</f>
        <v>22999.999999999996</v>
      </c>
      <c r="DH8" s="92"/>
      <c r="DI8" s="92" t="s">
        <v>882</v>
      </c>
      <c r="DJ8" s="93" t="s">
        <v>920</v>
      </c>
      <c r="DK8" s="89">
        <v>1299</v>
      </c>
      <c r="DL8" s="90">
        <f t="shared" ref="DL8:DL41" si="18">+IFERROR(DK8*$H8,"-")</f>
        <v>25980</v>
      </c>
      <c r="DM8" s="91"/>
      <c r="DN8" s="90">
        <f>+IFERROR(IF(DQ$5="USD",DK8*$I$5*DQ$6,IF(DQ$5="COP",DK8*DQ$6,DK8*DQ$6*$I$6)),"-")</f>
        <v>1298.9999999999998</v>
      </c>
      <c r="DO8" s="92"/>
      <c r="DP8" s="92" t="s">
        <v>923</v>
      </c>
      <c r="DQ8" s="93" t="s">
        <v>970</v>
      </c>
      <c r="DR8" s="130" t="str">
        <f>IFERROR(VLOOKUP($D8,'HISTORICOS - FM'!$A$1:$B$20558,2,0)," - ")</f>
        <v xml:space="preserve"> - </v>
      </c>
      <c r="DS8" s="131">
        <f>+MIN(M8,T8,AA8,AH8,AO8,BC8,BJ8,BQ8,CE8,CL8,CS8,CZ8,DG8,DN8)</f>
        <v>923.99999999999989</v>
      </c>
      <c r="DT8" s="134" t="str">
        <f t="shared" ref="DT8:DT41" si="19">+IFERROR((DS8/DR8)-1,"")</f>
        <v/>
      </c>
      <c r="DU8" s="137" t="str">
        <f>+IF(DS8=M8,$J$4,IF(DS8=T8,$Q$4,IF(DS8=AA8,$X$4,IF(DS8=AA8,$X$4,IF(DS8=AH8,$AE$4,IF(DS8=AO8,$AL$4,IF(DS8=AV8,$AS$4,IF(DS8=BC8,$AZ$4,IF(DS8=BJ8,$BG$4,IF(DS8=BQ8,$BN$4,IF(DS8=BX8,$BU$4,IF(DS8=CE8,$CB$4,IF(DS8=CL8,$CI$4,IF(DS8=CS8,$CP$4,IF(DS8=CZ8,$CW$4,IF(DS8=DG8,$DD$4,IF(DS8=DN8,$DK$4,0)))))))))))))))))</f>
        <v>1015200 - LOGSMART S.A.S
OC 4533621</v>
      </c>
    </row>
    <row r="9" spans="1:125" s="38" customFormat="1" ht="69" x14ac:dyDescent="0.25">
      <c r="A9" s="35">
        <v>2</v>
      </c>
      <c r="B9" s="140">
        <v>10059605</v>
      </c>
      <c r="C9" s="36">
        <v>2</v>
      </c>
      <c r="D9" s="36">
        <v>3721</v>
      </c>
      <c r="E9" s="36" t="s">
        <v>95</v>
      </c>
      <c r="F9" s="36" t="s">
        <v>96</v>
      </c>
      <c r="G9" s="36" t="s">
        <v>503</v>
      </c>
      <c r="H9" s="36">
        <v>10</v>
      </c>
      <c r="I9" s="37" t="s">
        <v>75</v>
      </c>
      <c r="J9" s="89" t="s">
        <v>519</v>
      </c>
      <c r="K9" s="90" t="str">
        <f t="shared" si="0"/>
        <v>-</v>
      </c>
      <c r="L9" s="91"/>
      <c r="M9" s="90"/>
      <c r="N9" s="92"/>
      <c r="O9" s="92"/>
      <c r="P9" s="93"/>
      <c r="Q9" s="89" t="s">
        <v>519</v>
      </c>
      <c r="R9" s="90" t="str">
        <f t="shared" si="1"/>
        <v>-</v>
      </c>
      <c r="S9" s="91"/>
      <c r="T9" s="90"/>
      <c r="U9" s="92"/>
      <c r="V9" s="92"/>
      <c r="W9" s="93"/>
      <c r="X9" s="89" t="s">
        <v>519</v>
      </c>
      <c r="Y9" s="90" t="str">
        <f t="shared" si="2"/>
        <v>-</v>
      </c>
      <c r="Z9" s="91"/>
      <c r="AA9" s="90"/>
      <c r="AB9" s="92"/>
      <c r="AC9" s="92"/>
      <c r="AD9" s="93"/>
      <c r="AE9" s="89" t="s">
        <v>519</v>
      </c>
      <c r="AF9" s="90" t="str">
        <f t="shared" si="3"/>
        <v>-</v>
      </c>
      <c r="AG9" s="91"/>
      <c r="AH9" s="90"/>
      <c r="AI9" s="92"/>
      <c r="AJ9" s="92"/>
      <c r="AK9" s="92"/>
      <c r="AL9" s="89" t="s">
        <v>519</v>
      </c>
      <c r="AM9" s="90" t="str">
        <f t="shared" si="4"/>
        <v>-</v>
      </c>
      <c r="AN9" s="91"/>
      <c r="AO9" s="90"/>
      <c r="AP9" s="92"/>
      <c r="AQ9" s="92"/>
      <c r="AR9" s="93"/>
      <c r="AS9" s="89">
        <v>2000</v>
      </c>
      <c r="AT9" s="90">
        <f t="shared" si="5"/>
        <v>20000</v>
      </c>
      <c r="AU9" s="91"/>
      <c r="AV9" s="90">
        <f t="shared" si="6"/>
        <v>1999.9999999999998</v>
      </c>
      <c r="AW9" s="92" t="s">
        <v>632</v>
      </c>
      <c r="AX9" s="92"/>
      <c r="AY9" s="93" t="s">
        <v>657</v>
      </c>
      <c r="AZ9" s="89" t="s">
        <v>519</v>
      </c>
      <c r="BA9" s="90" t="str">
        <f t="shared" si="7"/>
        <v>-</v>
      </c>
      <c r="BB9" s="91"/>
      <c r="BC9" s="90"/>
      <c r="BD9" s="92" t="s">
        <v>579</v>
      </c>
      <c r="BE9" s="92"/>
      <c r="BF9" s="93"/>
      <c r="BG9" s="89" t="s">
        <v>519</v>
      </c>
      <c r="BH9" s="90" t="str">
        <f t="shared" si="8"/>
        <v>-</v>
      </c>
      <c r="BI9" s="91"/>
      <c r="BJ9" s="90"/>
      <c r="BK9" s="92"/>
      <c r="BL9" s="92"/>
      <c r="BM9" s="93"/>
      <c r="BN9" s="89">
        <v>1015</v>
      </c>
      <c r="BO9" s="90">
        <f t="shared" si="9"/>
        <v>10150</v>
      </c>
      <c r="BP9" s="91"/>
      <c r="BQ9" s="90">
        <f t="shared" si="10"/>
        <v>1014.9999999999999</v>
      </c>
      <c r="BR9" s="92" t="s">
        <v>974</v>
      </c>
      <c r="BS9" s="92"/>
      <c r="BT9" s="93" t="s">
        <v>999</v>
      </c>
      <c r="BU9" s="89">
        <v>14545</v>
      </c>
      <c r="BV9" s="90">
        <f t="shared" si="11"/>
        <v>145450</v>
      </c>
      <c r="BW9" s="91"/>
      <c r="BX9" s="90">
        <f t="shared" si="12"/>
        <v>14544.999999999998</v>
      </c>
      <c r="BY9" s="92" t="s">
        <v>616</v>
      </c>
      <c r="BZ9" s="92"/>
      <c r="CA9" s="93" t="s">
        <v>789</v>
      </c>
      <c r="CB9" s="89" t="s">
        <v>519</v>
      </c>
      <c r="CC9" s="90" t="str">
        <f t="shared" si="13"/>
        <v>-</v>
      </c>
      <c r="CD9" s="91"/>
      <c r="CE9" s="90"/>
      <c r="CF9" s="92"/>
      <c r="CG9" s="92"/>
      <c r="CH9" s="93"/>
      <c r="CI9" s="89">
        <v>8500</v>
      </c>
      <c r="CJ9" s="90">
        <f t="shared" si="14"/>
        <v>85000</v>
      </c>
      <c r="CK9" s="91"/>
      <c r="CL9" s="90">
        <f t="shared" si="15"/>
        <v>8499.9999999999982</v>
      </c>
      <c r="CM9" s="92" t="s">
        <v>704</v>
      </c>
      <c r="CN9" s="92"/>
      <c r="CO9" s="93">
        <v>4</v>
      </c>
      <c r="CP9" s="89">
        <v>1300</v>
      </c>
      <c r="CQ9" s="90">
        <f t="shared" ref="CQ9:CQ15" si="20">+IFERROR(CP9*$H9,"-")</f>
        <v>13000</v>
      </c>
      <c r="CR9" s="91"/>
      <c r="CS9" s="90">
        <f>+IFERROR(IF(CV$5="USD",CP9*$I$5*CV$6,IF(CV$5="COP",CP9*CV$6,CP9*CV$6*$I$6)),"-")</f>
        <v>1299.9999999999998</v>
      </c>
      <c r="CT9" s="92" t="s">
        <v>830</v>
      </c>
      <c r="CU9" s="92"/>
      <c r="CV9" s="93" t="s">
        <v>864</v>
      </c>
      <c r="CW9" s="89">
        <v>840</v>
      </c>
      <c r="CX9" s="90">
        <f t="shared" si="16"/>
        <v>8400</v>
      </c>
      <c r="CY9" s="91" t="s">
        <v>1007</v>
      </c>
      <c r="CZ9" s="90">
        <f>+IFERROR(IF(DC$5="USD",CW9*$I$5*DC$6,IF(DC$5="COP",CW9*DC$6,CW9*DC$6*$I$6)),"-")</f>
        <v>839.99999999999989</v>
      </c>
      <c r="DA9" s="89" t="s">
        <v>704</v>
      </c>
      <c r="DB9" s="89"/>
      <c r="DC9" s="93" t="s">
        <v>868</v>
      </c>
      <c r="DD9" s="89" t="s">
        <v>519</v>
      </c>
      <c r="DE9" s="90" t="str">
        <f t="shared" si="17"/>
        <v>-</v>
      </c>
      <c r="DF9" s="91"/>
      <c r="DG9" s="90"/>
      <c r="DH9" s="92"/>
      <c r="DI9" s="92"/>
      <c r="DJ9" s="93"/>
      <c r="DK9" s="89">
        <v>994</v>
      </c>
      <c r="DL9" s="90">
        <f t="shared" si="18"/>
        <v>9940</v>
      </c>
      <c r="DM9" s="91"/>
      <c r="DN9" s="90">
        <f>+IFERROR(IF(DQ$5="USD",DK9*$I$5*DQ$6,IF(DQ$5="COP",DK9*DQ$6,DK9*DQ$6*$I$6)),"-")</f>
        <v>993.99999999999989</v>
      </c>
      <c r="DO9" s="92"/>
      <c r="DP9" s="92" t="s">
        <v>924</v>
      </c>
      <c r="DQ9" s="93" t="s">
        <v>970</v>
      </c>
      <c r="DR9" s="130" t="str">
        <f>IFERROR(VLOOKUP($D9,'HISTORICOS - FM'!$A$1:$B$20558,2,0)," - ")</f>
        <v xml:space="preserve"> - </v>
      </c>
      <c r="DS9" s="131">
        <f t="shared" ref="DS9:DS74" si="21">+MIN(M9,T9,AA9,AH9,AO9,BC9,BJ9,BQ9,CE9,CL9,CS9,CZ9,DG9,DN9)</f>
        <v>839.99999999999989</v>
      </c>
      <c r="DT9" s="134" t="str">
        <f t="shared" si="19"/>
        <v/>
      </c>
      <c r="DU9" s="137" t="str">
        <f t="shared" ref="DU9:DU74" si="22">+IF(DS9=M9,$J$4,IF(DS9=T9,$Q$4,IF(DS9=AA9,$X$4,IF(DS9=AA9,$X$4,IF(DS9=AH9,$AE$4,IF(DS9=AO9,$AL$4,IF(DS9=AV9,$AS$4,IF(DS9=BC9,$AZ$4,IF(DS9=BJ9,$BG$4,IF(DS9=BQ9,$BN$4,IF(DS9=BX9,$BU$4,IF(DS9=CE9,$CB$4,IF(DS9=CL9,$CI$4,IF(DS9=CS9,$CP$4,IF(DS9=CZ9,$CW$4,IF(DS9=DG9,$DD$4,IF(DS9=DN9,$DK$4,0)))))))))))))))))</f>
        <v>1015200 - LOGSMART S.A.S
OC 4533621</v>
      </c>
    </row>
    <row r="10" spans="1:125" s="38" customFormat="1" ht="137.5" x14ac:dyDescent="0.25">
      <c r="A10" s="35">
        <v>3</v>
      </c>
      <c r="B10" s="140">
        <v>10060679</v>
      </c>
      <c r="C10" s="36">
        <v>5</v>
      </c>
      <c r="D10" s="36">
        <v>13517</v>
      </c>
      <c r="E10" s="36" t="s">
        <v>97</v>
      </c>
      <c r="F10" s="36" t="s">
        <v>98</v>
      </c>
      <c r="G10" s="36" t="s">
        <v>503</v>
      </c>
      <c r="H10" s="36">
        <v>10</v>
      </c>
      <c r="I10" s="37" t="s">
        <v>69</v>
      </c>
      <c r="J10" s="89" t="s">
        <v>519</v>
      </c>
      <c r="K10" s="90" t="str">
        <f t="shared" si="0"/>
        <v>-</v>
      </c>
      <c r="L10" s="91"/>
      <c r="M10" s="90" t="s">
        <v>519</v>
      </c>
      <c r="N10" s="92"/>
      <c r="O10" s="92"/>
      <c r="P10" s="93"/>
      <c r="Q10" s="89" t="s">
        <v>519</v>
      </c>
      <c r="R10" s="90" t="str">
        <f t="shared" si="1"/>
        <v>-</v>
      </c>
      <c r="S10" s="91"/>
      <c r="T10" s="90" t="s">
        <v>519</v>
      </c>
      <c r="U10" s="92"/>
      <c r="V10" s="92"/>
      <c r="W10" s="93"/>
      <c r="X10" s="89" t="s">
        <v>519</v>
      </c>
      <c r="Y10" s="90" t="str">
        <f t="shared" si="2"/>
        <v>-</v>
      </c>
      <c r="Z10" s="91"/>
      <c r="AA10" s="90" t="s">
        <v>519</v>
      </c>
      <c r="AB10" s="92"/>
      <c r="AC10" s="92"/>
      <c r="AD10" s="93"/>
      <c r="AE10" s="89" t="s">
        <v>519</v>
      </c>
      <c r="AF10" s="90" t="str">
        <f t="shared" si="3"/>
        <v>-</v>
      </c>
      <c r="AG10" s="91"/>
      <c r="AH10" s="90" t="s">
        <v>519</v>
      </c>
      <c r="AI10" s="92" t="s">
        <v>150</v>
      </c>
      <c r="AJ10" s="92" t="s">
        <v>150</v>
      </c>
      <c r="AK10" s="92" t="s">
        <v>150</v>
      </c>
      <c r="AL10" s="89">
        <v>2250</v>
      </c>
      <c r="AM10" s="90">
        <f t="shared" si="4"/>
        <v>22500</v>
      </c>
      <c r="AN10" s="91"/>
      <c r="AO10" s="90">
        <f>+IFERROR(IF(AR$5="USD",AL10*$I$5*AR$6,IF(AR$5="COP",AL10*AR$6,AL10*AR$6*$I$6)),"-")</f>
        <v>2249.9999999999995</v>
      </c>
      <c r="AP10" s="92" t="s">
        <v>616</v>
      </c>
      <c r="AQ10" s="92" t="s">
        <v>622</v>
      </c>
      <c r="AR10" s="93">
        <v>8</v>
      </c>
      <c r="AS10" s="89">
        <v>2000</v>
      </c>
      <c r="AT10" s="90">
        <f t="shared" si="5"/>
        <v>20000</v>
      </c>
      <c r="AU10" s="91"/>
      <c r="AV10" s="90">
        <f t="shared" si="6"/>
        <v>1999.9999999999998</v>
      </c>
      <c r="AW10" s="92" t="s">
        <v>632</v>
      </c>
      <c r="AX10" s="92"/>
      <c r="AY10" s="93" t="s">
        <v>657</v>
      </c>
      <c r="AZ10" s="89" t="s">
        <v>519</v>
      </c>
      <c r="BA10" s="90" t="str">
        <f t="shared" si="7"/>
        <v>-</v>
      </c>
      <c r="BB10" s="91"/>
      <c r="BC10" s="90" t="str">
        <f>AZ10</f>
        <v>NC</v>
      </c>
      <c r="BD10" s="92" t="s">
        <v>579</v>
      </c>
      <c r="BE10" s="92"/>
      <c r="BF10" s="93"/>
      <c r="BG10" s="89" t="s">
        <v>519</v>
      </c>
      <c r="BH10" s="90" t="str">
        <f t="shared" si="8"/>
        <v>-</v>
      </c>
      <c r="BI10" s="91"/>
      <c r="BJ10" s="90" t="s">
        <v>519</v>
      </c>
      <c r="BK10" s="92"/>
      <c r="BL10" s="92"/>
      <c r="BM10" s="93"/>
      <c r="BN10" s="89">
        <v>1015</v>
      </c>
      <c r="BO10" s="90">
        <f t="shared" si="9"/>
        <v>10150</v>
      </c>
      <c r="BP10" s="91" t="s">
        <v>1007</v>
      </c>
      <c r="BQ10" s="90">
        <f t="shared" si="10"/>
        <v>1014.9999999999999</v>
      </c>
      <c r="BR10" s="92" t="s">
        <v>974</v>
      </c>
      <c r="BS10" s="92"/>
      <c r="BT10" s="93" t="s">
        <v>999</v>
      </c>
      <c r="BU10" s="89">
        <v>14545</v>
      </c>
      <c r="BV10" s="90">
        <f t="shared" si="11"/>
        <v>145450</v>
      </c>
      <c r="BW10" s="91"/>
      <c r="BX10" s="90">
        <f t="shared" si="12"/>
        <v>14544.999999999998</v>
      </c>
      <c r="BY10" s="92" t="s">
        <v>616</v>
      </c>
      <c r="BZ10" s="92"/>
      <c r="CA10" s="93" t="s">
        <v>789</v>
      </c>
      <c r="CB10" s="89" t="s">
        <v>519</v>
      </c>
      <c r="CC10" s="90" t="str">
        <f t="shared" si="13"/>
        <v>-</v>
      </c>
      <c r="CD10" s="91"/>
      <c r="CE10" s="90" t="str">
        <f>CB10</f>
        <v>NC</v>
      </c>
      <c r="CF10" s="92"/>
      <c r="CG10" s="92"/>
      <c r="CH10" s="93"/>
      <c r="CI10" s="89">
        <v>1500</v>
      </c>
      <c r="CJ10" s="90">
        <f t="shared" si="14"/>
        <v>15000</v>
      </c>
      <c r="CK10" s="91"/>
      <c r="CL10" s="90">
        <f t="shared" si="15"/>
        <v>1499.9999999999998</v>
      </c>
      <c r="CM10" s="92" t="s">
        <v>704</v>
      </c>
      <c r="CN10" s="92"/>
      <c r="CO10" s="93">
        <v>4</v>
      </c>
      <c r="CP10" s="89" t="s">
        <v>519</v>
      </c>
      <c r="CQ10" s="90" t="str">
        <f t="shared" si="20"/>
        <v>-</v>
      </c>
      <c r="CR10" s="91"/>
      <c r="CS10" s="90" t="str">
        <f>CP10</f>
        <v>NC</v>
      </c>
      <c r="CT10" s="92"/>
      <c r="CU10" s="92"/>
      <c r="CV10" s="93"/>
      <c r="CW10" s="89" t="s">
        <v>519</v>
      </c>
      <c r="CX10" s="90" t="str">
        <f t="shared" si="16"/>
        <v>-</v>
      </c>
      <c r="CY10" s="91"/>
      <c r="CZ10" s="90" t="s">
        <v>519</v>
      </c>
      <c r="DA10" s="89"/>
      <c r="DB10" s="89" t="s">
        <v>150</v>
      </c>
      <c r="DC10" s="93"/>
      <c r="DD10" s="89" t="s">
        <v>519</v>
      </c>
      <c r="DE10" s="90" t="str">
        <f t="shared" si="17"/>
        <v>-</v>
      </c>
      <c r="DF10" s="91"/>
      <c r="DG10" s="90" t="s">
        <v>519</v>
      </c>
      <c r="DH10" s="92"/>
      <c r="DI10" s="92"/>
      <c r="DJ10" s="93"/>
      <c r="DK10" s="89">
        <v>815</v>
      </c>
      <c r="DL10" s="90">
        <f t="shared" si="18"/>
        <v>8150</v>
      </c>
      <c r="DM10" s="91"/>
      <c r="DN10" s="90">
        <f>+IFERROR(IF(DQ$5="USD",DK10*$I$5*DQ$6,IF(DQ$5="COP",DK10*DQ$6,DK10*DQ$6*$I$6)),"-")</f>
        <v>814.99999999999989</v>
      </c>
      <c r="DO10" s="92"/>
      <c r="DP10" s="92" t="s">
        <v>925</v>
      </c>
      <c r="DQ10" s="93" t="s">
        <v>970</v>
      </c>
      <c r="DR10" s="130">
        <f>IFERROR(VLOOKUP($D10,'HISTORICOS - FM'!$A$1:$B$20558,2,0)," - ")</f>
        <v>1644.8046743496773</v>
      </c>
      <c r="DS10" s="131">
        <f t="shared" si="21"/>
        <v>814.99999999999989</v>
      </c>
      <c r="DT10" s="134">
        <f t="shared" si="19"/>
        <v>-0.50450043539532463</v>
      </c>
      <c r="DU10" s="137" t="str">
        <f t="shared" si="22"/>
        <v xml:space="preserve">SUPPLYTEC SAS </v>
      </c>
    </row>
    <row r="11" spans="1:125" s="38" customFormat="1" ht="137.5" x14ac:dyDescent="0.25">
      <c r="A11" s="35">
        <v>4</v>
      </c>
      <c r="B11" s="140" t="s">
        <v>90</v>
      </c>
      <c r="C11" s="36" t="s">
        <v>99</v>
      </c>
      <c r="D11" s="36" t="s">
        <v>100</v>
      </c>
      <c r="E11" s="36" t="s">
        <v>101</v>
      </c>
      <c r="F11" s="36" t="s">
        <v>102</v>
      </c>
      <c r="G11" s="36" t="s">
        <v>503</v>
      </c>
      <c r="H11" s="36">
        <v>25</v>
      </c>
      <c r="I11" s="37" t="s">
        <v>75</v>
      </c>
      <c r="J11" s="89" t="s">
        <v>519</v>
      </c>
      <c r="K11" s="90" t="str">
        <f t="shared" si="0"/>
        <v>-</v>
      </c>
      <c r="L11" s="91"/>
      <c r="M11" s="90"/>
      <c r="N11" s="92"/>
      <c r="O11" s="92"/>
      <c r="P11" s="93"/>
      <c r="Q11" s="89" t="s">
        <v>519</v>
      </c>
      <c r="R11" s="90" t="str">
        <f t="shared" si="1"/>
        <v>-</v>
      </c>
      <c r="S11" s="91"/>
      <c r="T11" s="90"/>
      <c r="U11" s="92"/>
      <c r="V11" s="92"/>
      <c r="W11" s="93"/>
      <c r="X11" s="89" t="s">
        <v>519</v>
      </c>
      <c r="Y11" s="90" t="str">
        <f t="shared" si="2"/>
        <v>-</v>
      </c>
      <c r="Z11" s="91"/>
      <c r="AA11" s="90"/>
      <c r="AB11" s="92"/>
      <c r="AC11" s="92"/>
      <c r="AD11" s="93"/>
      <c r="AE11" s="89" t="s">
        <v>519</v>
      </c>
      <c r="AF11" s="90" t="str">
        <f t="shared" si="3"/>
        <v>-</v>
      </c>
      <c r="AG11" s="91"/>
      <c r="AH11" s="90"/>
      <c r="AI11" s="92"/>
      <c r="AJ11" s="92"/>
      <c r="AK11" s="92"/>
      <c r="AL11" s="89">
        <v>1880</v>
      </c>
      <c r="AM11" s="90">
        <f t="shared" si="4"/>
        <v>47000</v>
      </c>
      <c r="AN11" s="91"/>
      <c r="AO11" s="90">
        <f>+IFERROR(IF(AR$5="USD",AL11*$I$5*AR$6,IF(AR$5="COP",AL11*AR$6,AL11*AR$6*$I$6)),"-")</f>
        <v>1879.9999999999998</v>
      </c>
      <c r="AP11" s="92" t="s">
        <v>616</v>
      </c>
      <c r="AQ11" s="92" t="s">
        <v>623</v>
      </c>
      <c r="AR11" s="93">
        <v>8</v>
      </c>
      <c r="AS11" s="89">
        <v>1900</v>
      </c>
      <c r="AT11" s="90">
        <f t="shared" si="5"/>
        <v>47500</v>
      </c>
      <c r="AU11" s="91"/>
      <c r="AV11" s="90">
        <f t="shared" si="6"/>
        <v>1899.9999999999998</v>
      </c>
      <c r="AW11" s="92" t="s">
        <v>632</v>
      </c>
      <c r="AX11" s="92"/>
      <c r="AY11" s="93" t="s">
        <v>657</v>
      </c>
      <c r="AZ11" s="89" t="s">
        <v>519</v>
      </c>
      <c r="BA11" s="90" t="str">
        <f t="shared" si="7"/>
        <v>-</v>
      </c>
      <c r="BB11" s="91"/>
      <c r="BC11" s="90"/>
      <c r="BD11" s="92" t="s">
        <v>579</v>
      </c>
      <c r="BE11" s="92"/>
      <c r="BF11" s="93"/>
      <c r="BG11" s="89" t="s">
        <v>519</v>
      </c>
      <c r="BH11" s="90" t="str">
        <f t="shared" si="8"/>
        <v>-</v>
      </c>
      <c r="BI11" s="91"/>
      <c r="BJ11" s="90"/>
      <c r="BK11" s="92"/>
      <c r="BL11" s="92"/>
      <c r="BM11" s="93"/>
      <c r="BN11" s="89">
        <v>1065</v>
      </c>
      <c r="BO11" s="90">
        <f t="shared" si="9"/>
        <v>26625</v>
      </c>
      <c r="BP11" s="91" t="s">
        <v>1007</v>
      </c>
      <c r="BQ11" s="90">
        <f t="shared" si="10"/>
        <v>1064.9999999999998</v>
      </c>
      <c r="BR11" s="92" t="s">
        <v>974</v>
      </c>
      <c r="BS11" s="92"/>
      <c r="BT11" s="93" t="s">
        <v>999</v>
      </c>
      <c r="BU11" s="89">
        <v>12727</v>
      </c>
      <c r="BV11" s="90">
        <f t="shared" si="11"/>
        <v>318175</v>
      </c>
      <c r="BW11" s="91"/>
      <c r="BX11" s="90">
        <f t="shared" si="12"/>
        <v>12726.999999999998</v>
      </c>
      <c r="BY11" s="92" t="s">
        <v>616</v>
      </c>
      <c r="BZ11" s="92"/>
      <c r="CA11" s="93" t="s">
        <v>789</v>
      </c>
      <c r="CB11" s="89" t="s">
        <v>519</v>
      </c>
      <c r="CC11" s="90" t="str">
        <f t="shared" si="13"/>
        <v>-</v>
      </c>
      <c r="CD11" s="91"/>
      <c r="CE11" s="90"/>
      <c r="CF11" s="92"/>
      <c r="CG11" s="92"/>
      <c r="CH11" s="93"/>
      <c r="CI11" s="89">
        <v>1380</v>
      </c>
      <c r="CJ11" s="90">
        <f t="shared" si="14"/>
        <v>34500</v>
      </c>
      <c r="CK11" s="91"/>
      <c r="CL11" s="90">
        <f t="shared" si="15"/>
        <v>1379.9999999999998</v>
      </c>
      <c r="CM11" s="92" t="s">
        <v>704</v>
      </c>
      <c r="CN11" s="92"/>
      <c r="CO11" s="93">
        <v>4</v>
      </c>
      <c r="CP11" s="89" t="s">
        <v>519</v>
      </c>
      <c r="CQ11" s="90" t="str">
        <f t="shared" si="20"/>
        <v>-</v>
      </c>
      <c r="CR11" s="91"/>
      <c r="CS11" s="90"/>
      <c r="CT11" s="92"/>
      <c r="CU11" s="92"/>
      <c r="CV11" s="93"/>
      <c r="CW11" s="89">
        <v>1134.453781512605</v>
      </c>
      <c r="CX11" s="90">
        <f t="shared" si="16"/>
        <v>28361.344537815126</v>
      </c>
      <c r="CY11" s="91"/>
      <c r="CZ11" s="90">
        <f>+IFERROR(IF(DC$5="USD",CW11*$I$5*DC$6,IF(DC$5="COP",CW11*DC$6,CW11*DC$6*$I$6)),"-")</f>
        <v>1134.4537815126048</v>
      </c>
      <c r="DA11" s="89" t="s">
        <v>704</v>
      </c>
      <c r="DB11" s="89"/>
      <c r="DC11" s="93" t="s">
        <v>868</v>
      </c>
      <c r="DD11" s="89" t="s">
        <v>519</v>
      </c>
      <c r="DE11" s="90" t="str">
        <f t="shared" si="17"/>
        <v>-</v>
      </c>
      <c r="DF11" s="91"/>
      <c r="DG11" s="90"/>
      <c r="DH11" s="92"/>
      <c r="DI11" s="92"/>
      <c r="DJ11" s="93"/>
      <c r="DK11" s="89" t="s">
        <v>519</v>
      </c>
      <c r="DL11" s="90" t="str">
        <f t="shared" si="18"/>
        <v>-</v>
      </c>
      <c r="DM11" s="91"/>
      <c r="DN11" s="90"/>
      <c r="DO11" s="92"/>
      <c r="DP11" s="92"/>
      <c r="DQ11" s="93"/>
      <c r="DR11" s="130" t="str">
        <f>IFERROR(VLOOKUP($D11,'HISTORICOS - FM'!$A$1:$B$20558,2,0)," - ")</f>
        <v xml:space="preserve"> - </v>
      </c>
      <c r="DS11" s="131">
        <f t="shared" si="21"/>
        <v>1064.9999999999998</v>
      </c>
      <c r="DT11" s="134" t="str">
        <f t="shared" si="19"/>
        <v/>
      </c>
      <c r="DU11" s="137" t="str">
        <f t="shared" si="22"/>
        <v>IMPORHPAC
OC 4533617</v>
      </c>
    </row>
    <row r="12" spans="1:125" s="38" customFormat="1" ht="125" x14ac:dyDescent="0.25">
      <c r="A12" s="35">
        <v>5</v>
      </c>
      <c r="B12" s="140" t="s">
        <v>103</v>
      </c>
      <c r="C12" s="36" t="s">
        <v>104</v>
      </c>
      <c r="D12" s="36" t="s">
        <v>105</v>
      </c>
      <c r="E12" s="36" t="s">
        <v>106</v>
      </c>
      <c r="F12" s="36" t="s">
        <v>107</v>
      </c>
      <c r="G12" s="36" t="s">
        <v>503</v>
      </c>
      <c r="H12" s="36">
        <v>10</v>
      </c>
      <c r="I12" s="37" t="s">
        <v>76</v>
      </c>
      <c r="J12" s="89" t="s">
        <v>519</v>
      </c>
      <c r="K12" s="90" t="str">
        <f t="shared" si="0"/>
        <v>-</v>
      </c>
      <c r="L12" s="91"/>
      <c r="M12" s="90"/>
      <c r="N12" s="92"/>
      <c r="O12" s="92"/>
      <c r="P12" s="93"/>
      <c r="Q12" s="89" t="s">
        <v>519</v>
      </c>
      <c r="R12" s="90" t="str">
        <f t="shared" si="1"/>
        <v>-</v>
      </c>
      <c r="S12" s="91"/>
      <c r="T12" s="90"/>
      <c r="U12" s="92"/>
      <c r="V12" s="92"/>
      <c r="W12" s="93"/>
      <c r="X12" s="89" t="s">
        <v>519</v>
      </c>
      <c r="Y12" s="90" t="str">
        <f t="shared" si="2"/>
        <v>-</v>
      </c>
      <c r="Z12" s="91"/>
      <c r="AA12" s="90"/>
      <c r="AB12" s="92"/>
      <c r="AC12" s="92"/>
      <c r="AD12" s="93"/>
      <c r="AE12" s="89" t="s">
        <v>519</v>
      </c>
      <c r="AF12" s="90" t="str">
        <f t="shared" si="3"/>
        <v>-</v>
      </c>
      <c r="AG12" s="91"/>
      <c r="AH12" s="90"/>
      <c r="AI12" s="92"/>
      <c r="AJ12" s="92"/>
      <c r="AK12" s="92"/>
      <c r="AL12" s="89" t="s">
        <v>519</v>
      </c>
      <c r="AM12" s="90" t="str">
        <f t="shared" si="4"/>
        <v>-</v>
      </c>
      <c r="AN12" s="91"/>
      <c r="AO12" s="90"/>
      <c r="AP12" s="92"/>
      <c r="AQ12" s="92"/>
      <c r="AR12" s="93"/>
      <c r="AS12" s="89">
        <v>5500</v>
      </c>
      <c r="AT12" s="90">
        <f t="shared" si="5"/>
        <v>55000</v>
      </c>
      <c r="AU12" s="91"/>
      <c r="AV12" s="90">
        <f t="shared" si="6"/>
        <v>5499.9999999999991</v>
      </c>
      <c r="AW12" s="92" t="s">
        <v>632</v>
      </c>
      <c r="AX12" s="92"/>
      <c r="AY12" s="93" t="s">
        <v>657</v>
      </c>
      <c r="AZ12" s="89" t="s">
        <v>519</v>
      </c>
      <c r="BA12" s="90" t="str">
        <f t="shared" si="7"/>
        <v>-</v>
      </c>
      <c r="BB12" s="91"/>
      <c r="BC12" s="90"/>
      <c r="BD12" s="92" t="s">
        <v>579</v>
      </c>
      <c r="BE12" s="92"/>
      <c r="BF12" s="93"/>
      <c r="BG12" s="89" t="s">
        <v>519</v>
      </c>
      <c r="BH12" s="90" t="str">
        <f t="shared" si="8"/>
        <v>-</v>
      </c>
      <c r="BI12" s="91"/>
      <c r="BJ12" s="90"/>
      <c r="BK12" s="92"/>
      <c r="BL12" s="92"/>
      <c r="BM12" s="93"/>
      <c r="BN12" s="89">
        <v>1015</v>
      </c>
      <c r="BO12" s="90">
        <f t="shared" si="9"/>
        <v>10150</v>
      </c>
      <c r="BP12" s="91"/>
      <c r="BQ12" s="90">
        <f t="shared" si="10"/>
        <v>1014.9999999999999</v>
      </c>
      <c r="BR12" s="92" t="s">
        <v>974</v>
      </c>
      <c r="BS12" s="92"/>
      <c r="BT12" s="93" t="s">
        <v>999</v>
      </c>
      <c r="BU12" s="89">
        <v>14545</v>
      </c>
      <c r="BV12" s="90">
        <f t="shared" si="11"/>
        <v>145450</v>
      </c>
      <c r="BW12" s="91"/>
      <c r="BX12" s="90">
        <f t="shared" si="12"/>
        <v>14544.999999999998</v>
      </c>
      <c r="BY12" s="92" t="s">
        <v>616</v>
      </c>
      <c r="BZ12" s="92"/>
      <c r="CA12" s="93" t="s">
        <v>789</v>
      </c>
      <c r="CB12" s="89" t="s">
        <v>519</v>
      </c>
      <c r="CC12" s="90" t="str">
        <f t="shared" si="13"/>
        <v>-</v>
      </c>
      <c r="CD12" s="91"/>
      <c r="CE12" s="90"/>
      <c r="CF12" s="92"/>
      <c r="CG12" s="92"/>
      <c r="CH12" s="93"/>
      <c r="CI12" s="89">
        <v>1480</v>
      </c>
      <c r="CJ12" s="90">
        <f t="shared" si="14"/>
        <v>14800</v>
      </c>
      <c r="CK12" s="91"/>
      <c r="CL12" s="90">
        <f t="shared" si="15"/>
        <v>1479.9999999999998</v>
      </c>
      <c r="CM12" s="92" t="s">
        <v>704</v>
      </c>
      <c r="CN12" s="92"/>
      <c r="CO12" s="93">
        <v>4</v>
      </c>
      <c r="CP12" s="89" t="s">
        <v>519</v>
      </c>
      <c r="CQ12" s="90" t="str">
        <f t="shared" si="20"/>
        <v>-</v>
      </c>
      <c r="CR12" s="91"/>
      <c r="CS12" s="90"/>
      <c r="CT12" s="92"/>
      <c r="CU12" s="92"/>
      <c r="CV12" s="93"/>
      <c r="CW12" s="89">
        <v>840</v>
      </c>
      <c r="CX12" s="90">
        <f t="shared" si="16"/>
        <v>8400</v>
      </c>
      <c r="CY12" s="138" t="s">
        <v>1007</v>
      </c>
      <c r="CZ12" s="90">
        <f>+IFERROR(IF(DC$5="USD",CW12*$I$5*DC$6,IF(DC$5="COP",CW12*DC$6,CW12*DC$6*$I$6)),"-")</f>
        <v>839.99999999999989</v>
      </c>
      <c r="DA12" s="89" t="s">
        <v>704</v>
      </c>
      <c r="DB12" s="89"/>
      <c r="DC12" s="93" t="s">
        <v>868</v>
      </c>
      <c r="DD12" s="89" t="s">
        <v>519</v>
      </c>
      <c r="DE12" s="90" t="str">
        <f t="shared" si="17"/>
        <v>-</v>
      </c>
      <c r="DF12" s="91"/>
      <c r="DG12" s="90"/>
      <c r="DH12" s="92"/>
      <c r="DI12" s="92"/>
      <c r="DJ12" s="93"/>
      <c r="DK12" s="89" t="s">
        <v>519</v>
      </c>
      <c r="DL12" s="90" t="str">
        <f t="shared" si="18"/>
        <v>-</v>
      </c>
      <c r="DM12" s="91"/>
      <c r="DN12" s="90"/>
      <c r="DO12" s="92"/>
      <c r="DP12" s="92"/>
      <c r="DQ12" s="93"/>
      <c r="DR12" s="130" t="str">
        <f>IFERROR(VLOOKUP($D12,'HISTORICOS - FM'!$A$1:$B$20558,2,0)," - ")</f>
        <v xml:space="preserve"> - </v>
      </c>
      <c r="DS12" s="131">
        <f t="shared" si="21"/>
        <v>839.99999999999989</v>
      </c>
      <c r="DT12" s="134" t="str">
        <f t="shared" si="19"/>
        <v/>
      </c>
      <c r="DU12" s="137" t="str">
        <f t="shared" si="22"/>
        <v>1015200 - LOGSMART S.A.S
OC 4533621</v>
      </c>
    </row>
    <row r="13" spans="1:125" s="38" customFormat="1" ht="125" x14ac:dyDescent="0.25">
      <c r="A13" s="35">
        <v>6</v>
      </c>
      <c r="B13" s="140">
        <v>10060769</v>
      </c>
      <c r="C13" s="36">
        <v>4</v>
      </c>
      <c r="D13" s="36">
        <v>10796</v>
      </c>
      <c r="E13" s="36" t="s">
        <v>106</v>
      </c>
      <c r="F13" s="36" t="s">
        <v>107</v>
      </c>
      <c r="G13" s="36" t="s">
        <v>503</v>
      </c>
      <c r="H13" s="36">
        <v>40</v>
      </c>
      <c r="I13" s="37" t="s">
        <v>76</v>
      </c>
      <c r="J13" s="89" t="s">
        <v>519</v>
      </c>
      <c r="K13" s="90" t="str">
        <f t="shared" ref="K13" si="23">+IFERROR(J13*$H13,"-")</f>
        <v>-</v>
      </c>
      <c r="L13" s="91"/>
      <c r="M13" s="90"/>
      <c r="N13" s="92"/>
      <c r="O13" s="92"/>
      <c r="P13" s="93"/>
      <c r="Q13" s="89" t="s">
        <v>519</v>
      </c>
      <c r="R13" s="90" t="str">
        <f t="shared" ref="R13" si="24">+IFERROR(Q13*$H13,"-")</f>
        <v>-</v>
      </c>
      <c r="S13" s="91"/>
      <c r="T13" s="90"/>
      <c r="U13" s="92"/>
      <c r="V13" s="92"/>
      <c r="W13" s="93"/>
      <c r="X13" s="89" t="s">
        <v>519</v>
      </c>
      <c r="Y13" s="90" t="str">
        <f t="shared" ref="Y13" si="25">+IFERROR(X13*$H13,"-")</f>
        <v>-</v>
      </c>
      <c r="Z13" s="91"/>
      <c r="AA13" s="90"/>
      <c r="AB13" s="92"/>
      <c r="AC13" s="92"/>
      <c r="AD13" s="93"/>
      <c r="AE13" s="89" t="s">
        <v>519</v>
      </c>
      <c r="AF13" s="90" t="str">
        <f t="shared" ref="AF13" si="26">+IFERROR(AE13*$H13,"-")</f>
        <v>-</v>
      </c>
      <c r="AG13" s="91"/>
      <c r="AH13" s="90"/>
      <c r="AI13" s="92"/>
      <c r="AJ13" s="92"/>
      <c r="AK13" s="92"/>
      <c r="AL13" s="89" t="s">
        <v>519</v>
      </c>
      <c r="AM13" s="90" t="str">
        <f t="shared" ref="AM13" si="27">+IFERROR(AL13*$H13,"-")</f>
        <v>-</v>
      </c>
      <c r="AN13" s="91"/>
      <c r="AO13" s="90"/>
      <c r="AP13" s="92"/>
      <c r="AQ13" s="92"/>
      <c r="AR13" s="93"/>
      <c r="AS13" s="89">
        <v>5500</v>
      </c>
      <c r="AT13" s="90">
        <f t="shared" ref="AT13" si="28">+IFERROR(AS13*$H13,"-")</f>
        <v>220000</v>
      </c>
      <c r="AU13" s="91"/>
      <c r="AV13" s="90">
        <f t="shared" ref="AV13" si="29">+IFERROR(IF(AY$5="USD",AS13*$I$5*AY$6,IF(AY$5="COP",AS13*AY$6,AS13*AY$6*$I$6)),"-")</f>
        <v>5499.9999999999991</v>
      </c>
      <c r="AW13" s="92" t="s">
        <v>632</v>
      </c>
      <c r="AX13" s="92"/>
      <c r="AY13" s="93" t="s">
        <v>657</v>
      </c>
      <c r="AZ13" s="89" t="s">
        <v>519</v>
      </c>
      <c r="BA13" s="90" t="str">
        <f t="shared" ref="BA13" si="30">+IFERROR(AZ13*$H13,"-")</f>
        <v>-</v>
      </c>
      <c r="BB13" s="91"/>
      <c r="BC13" s="90"/>
      <c r="BD13" s="92" t="s">
        <v>579</v>
      </c>
      <c r="BE13" s="92"/>
      <c r="BF13" s="93"/>
      <c r="BG13" s="89" t="s">
        <v>519</v>
      </c>
      <c r="BH13" s="90" t="str">
        <f t="shared" ref="BH13" si="31">+IFERROR(BG13*$H13,"-")</f>
        <v>-</v>
      </c>
      <c r="BI13" s="91"/>
      <c r="BJ13" s="90"/>
      <c r="BK13" s="92"/>
      <c r="BL13" s="92"/>
      <c r="BM13" s="93"/>
      <c r="BN13" s="89">
        <v>1015</v>
      </c>
      <c r="BO13" s="90">
        <f t="shared" ref="BO13" si="32">+IFERROR(BN13*$H13,"-")</f>
        <v>40600</v>
      </c>
      <c r="BP13" s="91"/>
      <c r="BQ13" s="90">
        <f t="shared" si="10"/>
        <v>1014.9999999999999</v>
      </c>
      <c r="BR13" s="92" t="s">
        <v>974</v>
      </c>
      <c r="BS13" s="92"/>
      <c r="BT13" s="93" t="s">
        <v>999</v>
      </c>
      <c r="BU13" s="89">
        <v>14545</v>
      </c>
      <c r="BV13" s="90">
        <f t="shared" ref="BV13" si="33">+IFERROR(BU13*$H13,"-")</f>
        <v>581800</v>
      </c>
      <c r="BW13" s="91"/>
      <c r="BX13" s="90">
        <f t="shared" ref="BX13" si="34">+IFERROR(IF(CA$5="USD",BU13*$I$5*CA$6,IF(CA$5="COP",BU13*CA$6,BU13*CA$6*$I$6)),"-")</f>
        <v>14544.999999999998</v>
      </c>
      <c r="BY13" s="92" t="s">
        <v>616</v>
      </c>
      <c r="BZ13" s="92"/>
      <c r="CA13" s="93" t="s">
        <v>789</v>
      </c>
      <c r="CB13" s="89" t="s">
        <v>519</v>
      </c>
      <c r="CC13" s="90" t="str">
        <f t="shared" ref="CC13" si="35">+IFERROR(CB13*$H13,"-")</f>
        <v>-</v>
      </c>
      <c r="CD13" s="91"/>
      <c r="CE13" s="90"/>
      <c r="CF13" s="92"/>
      <c r="CG13" s="92"/>
      <c r="CH13" s="93"/>
      <c r="CI13" s="89">
        <v>1480</v>
      </c>
      <c r="CJ13" s="90">
        <f t="shared" ref="CJ13" si="36">+IFERROR(CI13*$H13,"-")</f>
        <v>59200</v>
      </c>
      <c r="CK13" s="91"/>
      <c r="CL13" s="90">
        <f t="shared" ref="CL13" si="37">+IFERROR(IF(CO$5="USD",CI13*$I$5*CO$6,IF(CO$5="COP",CI13*CO$6,CI13*CO$6*$I$6)),"-")</f>
        <v>1479.9999999999998</v>
      </c>
      <c r="CM13" s="92" t="s">
        <v>704</v>
      </c>
      <c r="CN13" s="92"/>
      <c r="CO13" s="93">
        <v>4</v>
      </c>
      <c r="CP13" s="89" t="s">
        <v>519</v>
      </c>
      <c r="CQ13" s="90" t="str">
        <f t="shared" ref="CQ13" si="38">+IFERROR(CP13*$H13,"-")</f>
        <v>-</v>
      </c>
      <c r="CR13" s="91"/>
      <c r="CS13" s="90"/>
      <c r="CT13" s="92"/>
      <c r="CU13" s="92"/>
      <c r="CV13" s="93"/>
      <c r="CW13" s="89">
        <v>840</v>
      </c>
      <c r="CX13" s="90">
        <f t="shared" ref="CX13" si="39">+IFERROR(CW13*$H13,"-")</f>
        <v>33600</v>
      </c>
      <c r="CY13" s="138" t="s">
        <v>1007</v>
      </c>
      <c r="CZ13" s="90">
        <f>+IFERROR(IF(DC$5="USD",CW13*$I$5*DC$6,IF(DC$5="COP",CW13*DC$6,CW13*DC$6*$I$6)),"-")</f>
        <v>839.99999999999989</v>
      </c>
      <c r="DA13" s="89" t="s">
        <v>704</v>
      </c>
      <c r="DB13" s="89"/>
      <c r="DC13" s="93" t="s">
        <v>868</v>
      </c>
      <c r="DD13" s="89" t="s">
        <v>519</v>
      </c>
      <c r="DE13" s="90" t="str">
        <f t="shared" ref="DE13" si="40">+IFERROR(DD13*$H13,"-")</f>
        <v>-</v>
      </c>
      <c r="DF13" s="91"/>
      <c r="DG13" s="90"/>
      <c r="DH13" s="92"/>
      <c r="DI13" s="92"/>
      <c r="DJ13" s="93"/>
      <c r="DK13" s="89" t="s">
        <v>519</v>
      </c>
      <c r="DL13" s="90" t="str">
        <f t="shared" ref="DL13" si="41">+IFERROR(DK13*$H13,"-")</f>
        <v>-</v>
      </c>
      <c r="DM13" s="91"/>
      <c r="DN13" s="90"/>
      <c r="DO13" s="92"/>
      <c r="DP13" s="92"/>
      <c r="DQ13" s="93"/>
      <c r="DR13" s="130" t="str">
        <f>IFERROR(VLOOKUP($D13,'HISTORICOS - FM'!$A$1:$B$20558,2,0)," - ")</f>
        <v xml:space="preserve"> - </v>
      </c>
      <c r="DS13" s="131">
        <f t="shared" ref="DS13" si="42">+MIN(M13,T13,AA13,AH13,AO13,BC13,BJ13,BQ13,CE13,CL13,CS13,CZ13,DG13,DN13)</f>
        <v>839.99999999999989</v>
      </c>
      <c r="DT13" s="134" t="str">
        <f t="shared" ref="DT13" si="43">+IFERROR((DS13/DR13)-1,"")</f>
        <v/>
      </c>
      <c r="DU13" s="137" t="str">
        <f t="shared" ref="DU13" si="44">+IF(DS13=M13,$J$4,IF(DS13=T13,$Q$4,IF(DS13=AA13,$X$4,IF(DS13=AA13,$X$4,IF(DS13=AH13,$AE$4,IF(DS13=AO13,$AL$4,IF(DS13=AV13,$AS$4,IF(DS13=BC13,$AZ$4,IF(DS13=BJ13,$BG$4,IF(DS13=BQ13,$BN$4,IF(DS13=BX13,$BU$4,IF(DS13=CE13,$CB$4,IF(DS13=CL13,$CI$4,IF(DS13=CS13,$CP$4,IF(DS13=CZ13,$CW$4,IF(DS13=DG13,$DD$4,IF(DS13=DN13,$DK$4,0)))))))))))))))))</f>
        <v>1015200 - LOGSMART S.A.S
OC 4533621</v>
      </c>
    </row>
    <row r="14" spans="1:125" s="38" customFormat="1" ht="125" x14ac:dyDescent="0.25">
      <c r="A14" s="35">
        <v>7</v>
      </c>
      <c r="B14" s="140" t="s">
        <v>108</v>
      </c>
      <c r="C14" s="36" t="s">
        <v>109</v>
      </c>
      <c r="D14" s="36" t="s">
        <v>110</v>
      </c>
      <c r="E14" s="36" t="s">
        <v>111</v>
      </c>
      <c r="F14" s="36" t="s">
        <v>112</v>
      </c>
      <c r="G14" s="36" t="s">
        <v>503</v>
      </c>
      <c r="H14" s="36">
        <v>4</v>
      </c>
      <c r="I14" s="37" t="s">
        <v>76</v>
      </c>
      <c r="J14" s="89" t="s">
        <v>519</v>
      </c>
      <c r="K14" s="90" t="str">
        <f t="shared" si="0"/>
        <v>-</v>
      </c>
      <c r="L14" s="91"/>
      <c r="M14" s="90"/>
      <c r="N14" s="92"/>
      <c r="O14" s="92"/>
      <c r="P14" s="93"/>
      <c r="Q14" s="89" t="s">
        <v>519</v>
      </c>
      <c r="R14" s="90" t="str">
        <f t="shared" si="1"/>
        <v>-</v>
      </c>
      <c r="S14" s="91"/>
      <c r="T14" s="90"/>
      <c r="U14" s="92"/>
      <c r="V14" s="92"/>
      <c r="W14" s="93"/>
      <c r="X14" s="89" t="s">
        <v>519</v>
      </c>
      <c r="Y14" s="90" t="str">
        <f t="shared" si="2"/>
        <v>-</v>
      </c>
      <c r="Z14" s="91"/>
      <c r="AA14" s="90"/>
      <c r="AB14" s="92"/>
      <c r="AC14" s="92"/>
      <c r="AD14" s="93"/>
      <c r="AE14" s="89" t="s">
        <v>519</v>
      </c>
      <c r="AF14" s="90" t="str">
        <f t="shared" si="3"/>
        <v>-</v>
      </c>
      <c r="AG14" s="91"/>
      <c r="AH14" s="90"/>
      <c r="AI14" s="92"/>
      <c r="AJ14" s="92"/>
      <c r="AK14" s="92"/>
      <c r="AL14" s="89" t="s">
        <v>519</v>
      </c>
      <c r="AM14" s="90" t="str">
        <f t="shared" si="4"/>
        <v>-</v>
      </c>
      <c r="AN14" s="91"/>
      <c r="AO14" s="90"/>
      <c r="AP14" s="92"/>
      <c r="AQ14" s="92"/>
      <c r="AR14" s="93"/>
      <c r="AS14" s="89">
        <v>3600</v>
      </c>
      <c r="AT14" s="90">
        <f t="shared" si="5"/>
        <v>14400</v>
      </c>
      <c r="AU14" s="91"/>
      <c r="AV14" s="90">
        <f t="shared" si="6"/>
        <v>3599.9999999999995</v>
      </c>
      <c r="AW14" s="92" t="s">
        <v>633</v>
      </c>
      <c r="AX14" s="92"/>
      <c r="AY14" s="93" t="s">
        <v>657</v>
      </c>
      <c r="AZ14" s="89" t="s">
        <v>519</v>
      </c>
      <c r="BA14" s="90" t="str">
        <f t="shared" si="7"/>
        <v>-</v>
      </c>
      <c r="BB14" s="91"/>
      <c r="BC14" s="90"/>
      <c r="BD14" s="92" t="s">
        <v>579</v>
      </c>
      <c r="BE14" s="92"/>
      <c r="BF14" s="93"/>
      <c r="BG14" s="89" t="s">
        <v>519</v>
      </c>
      <c r="BH14" s="90" t="str">
        <f t="shared" si="8"/>
        <v>-</v>
      </c>
      <c r="BI14" s="91"/>
      <c r="BJ14" s="90"/>
      <c r="BK14" s="92"/>
      <c r="BL14" s="92"/>
      <c r="BM14" s="93"/>
      <c r="BN14" s="89" t="s">
        <v>519</v>
      </c>
      <c r="BO14" s="90" t="str">
        <f t="shared" si="9"/>
        <v>-</v>
      </c>
      <c r="BP14" s="91"/>
      <c r="BQ14" s="90"/>
      <c r="BR14" s="92" t="s">
        <v>633</v>
      </c>
      <c r="BS14" s="92"/>
      <c r="BT14" s="93" t="s">
        <v>999</v>
      </c>
      <c r="BU14" s="89">
        <v>4000</v>
      </c>
      <c r="BV14" s="90">
        <f t="shared" si="11"/>
        <v>16000</v>
      </c>
      <c r="BW14" s="91"/>
      <c r="BX14" s="90">
        <f t="shared" si="12"/>
        <v>3999.9999999999995</v>
      </c>
      <c r="BY14" s="92"/>
      <c r="BZ14" s="92"/>
      <c r="CA14" s="93" t="s">
        <v>790</v>
      </c>
      <c r="CB14" s="89">
        <v>3650</v>
      </c>
      <c r="CC14" s="90">
        <f t="shared" si="13"/>
        <v>14600</v>
      </c>
      <c r="CD14" s="91"/>
      <c r="CE14" s="90">
        <f t="shared" ref="CE14:CE23" si="45">+IFERROR(IF(CH$5="USD",CB14*$I$5*CH$6,IF(CH$5="COP",CB14*CH$6,CB14*CH$6*$I$6)),"-")</f>
        <v>3649.9999999999995</v>
      </c>
      <c r="CF14" s="92" t="s">
        <v>795</v>
      </c>
      <c r="CG14" s="92"/>
      <c r="CH14" s="93" t="s">
        <v>820</v>
      </c>
      <c r="CI14" s="89">
        <v>800</v>
      </c>
      <c r="CJ14" s="90">
        <f t="shared" si="14"/>
        <v>3200</v>
      </c>
      <c r="CK14" s="91" t="s">
        <v>1007</v>
      </c>
      <c r="CL14" s="90">
        <f t="shared" si="15"/>
        <v>799.99999999999989</v>
      </c>
      <c r="CM14" s="92" t="s">
        <v>824</v>
      </c>
      <c r="CN14" s="92"/>
      <c r="CO14" s="93">
        <v>4</v>
      </c>
      <c r="CP14" s="89">
        <v>3800</v>
      </c>
      <c r="CQ14" s="90">
        <f t="shared" si="20"/>
        <v>15200</v>
      </c>
      <c r="CR14" s="91"/>
      <c r="CS14" s="90">
        <f>+IFERROR(IF(CV$5="USD",CP14*$I$5*CV$6,IF(CV$5="COP",CP14*CV$6,CP14*CV$6*$I$6)),"-")</f>
        <v>3799.9999999999995</v>
      </c>
      <c r="CT14" s="92" t="s">
        <v>633</v>
      </c>
      <c r="CU14" s="92"/>
      <c r="CV14" s="93" t="s">
        <v>864</v>
      </c>
      <c r="CW14" s="89" t="s">
        <v>519</v>
      </c>
      <c r="CX14" s="90" t="str">
        <f t="shared" si="16"/>
        <v>-</v>
      </c>
      <c r="CY14" s="91"/>
      <c r="CZ14" s="90" t="s">
        <v>519</v>
      </c>
      <c r="DA14" s="89"/>
      <c r="DB14" s="89"/>
      <c r="DC14" s="93"/>
      <c r="DD14" s="89" t="s">
        <v>519</v>
      </c>
      <c r="DE14" s="90" t="str">
        <f t="shared" si="17"/>
        <v>-</v>
      </c>
      <c r="DF14" s="91"/>
      <c r="DG14" s="90"/>
      <c r="DH14" s="92"/>
      <c r="DI14" s="92"/>
      <c r="DJ14" s="93"/>
      <c r="DK14" s="89" t="s">
        <v>519</v>
      </c>
      <c r="DL14" s="90" t="str">
        <f t="shared" si="18"/>
        <v>-</v>
      </c>
      <c r="DM14" s="91"/>
      <c r="DN14" s="90"/>
      <c r="DO14" s="92"/>
      <c r="DP14" s="92"/>
      <c r="DQ14" s="93"/>
      <c r="DR14" s="130" t="str">
        <f>IFERROR(VLOOKUP($D14,'HISTORICOS - FM'!$A$1:$B$20558,2,0)," - ")</f>
        <v xml:space="preserve"> - </v>
      </c>
      <c r="DS14" s="131">
        <f t="shared" si="21"/>
        <v>799.99999999999989</v>
      </c>
      <c r="DT14" s="134" t="str">
        <f t="shared" si="19"/>
        <v/>
      </c>
      <c r="DU14" s="137" t="str">
        <f t="shared" si="22"/>
        <v>1015178 - INDUSTRIAL DE FERRTERIA Y RODAMIENTOS SAS
OC 4533619</v>
      </c>
    </row>
    <row r="15" spans="1:125" s="38" customFormat="1" ht="126.5" x14ac:dyDescent="0.25">
      <c r="A15" s="35">
        <v>8</v>
      </c>
      <c r="B15" s="140">
        <v>10060686</v>
      </c>
      <c r="C15" s="36">
        <v>4</v>
      </c>
      <c r="D15" s="36">
        <v>68600</v>
      </c>
      <c r="E15" s="36" t="s">
        <v>113</v>
      </c>
      <c r="F15" s="36" t="s">
        <v>114</v>
      </c>
      <c r="G15" s="36" t="s">
        <v>503</v>
      </c>
      <c r="H15" s="36">
        <v>2</v>
      </c>
      <c r="I15" s="37" t="s">
        <v>75</v>
      </c>
      <c r="J15" s="89" t="s">
        <v>519</v>
      </c>
      <c r="K15" s="90" t="str">
        <f t="shared" si="0"/>
        <v>-</v>
      </c>
      <c r="L15" s="91"/>
      <c r="M15" s="90"/>
      <c r="N15" s="92"/>
      <c r="O15" s="92"/>
      <c r="P15" s="93"/>
      <c r="Q15" s="89" t="s">
        <v>519</v>
      </c>
      <c r="R15" s="90" t="str">
        <f t="shared" si="1"/>
        <v>-</v>
      </c>
      <c r="S15" s="91"/>
      <c r="T15" s="90"/>
      <c r="U15" s="92"/>
      <c r="V15" s="92"/>
      <c r="W15" s="93"/>
      <c r="X15" s="89" t="s">
        <v>519</v>
      </c>
      <c r="Y15" s="90" t="str">
        <f t="shared" si="2"/>
        <v>-</v>
      </c>
      <c r="Z15" s="91"/>
      <c r="AA15" s="90"/>
      <c r="AB15" s="92"/>
      <c r="AC15" s="92"/>
      <c r="AD15" s="93"/>
      <c r="AE15" s="89" t="s">
        <v>519</v>
      </c>
      <c r="AF15" s="90" t="str">
        <f t="shared" si="3"/>
        <v>-</v>
      </c>
      <c r="AG15" s="91"/>
      <c r="AH15" s="90"/>
      <c r="AI15" s="92" t="s">
        <v>150</v>
      </c>
      <c r="AJ15" s="92" t="s">
        <v>150</v>
      </c>
      <c r="AK15" s="92" t="s">
        <v>150</v>
      </c>
      <c r="AL15" s="89" t="s">
        <v>519</v>
      </c>
      <c r="AM15" s="90" t="str">
        <f t="shared" si="4"/>
        <v>-</v>
      </c>
      <c r="AN15" s="91"/>
      <c r="AO15" s="90"/>
      <c r="AP15" s="92"/>
      <c r="AQ15" s="92"/>
      <c r="AR15" s="93"/>
      <c r="AS15" s="89" t="s">
        <v>576</v>
      </c>
      <c r="AT15" s="90" t="str">
        <f t="shared" si="5"/>
        <v>-</v>
      </c>
      <c r="AU15" s="91"/>
      <c r="AV15" s="90"/>
      <c r="AW15" s="92" t="s">
        <v>634</v>
      </c>
      <c r="AX15" s="92"/>
      <c r="AY15" s="93" t="s">
        <v>657</v>
      </c>
      <c r="AZ15" s="89">
        <v>4228</v>
      </c>
      <c r="BA15" s="90">
        <f t="shared" si="7"/>
        <v>8456</v>
      </c>
      <c r="BB15" s="138" t="s">
        <v>1007</v>
      </c>
      <c r="BC15" s="90">
        <f>+IFERROR(IF(BF$5="USD",AZ15*$I$5*BF$6,IF(BF$5="COP",AZ15*BF$6,AZ15*BF$6*$I$6)),"-")</f>
        <v>4227.9999999999991</v>
      </c>
      <c r="BD15" s="92" t="s">
        <v>662</v>
      </c>
      <c r="BE15" s="92" t="s">
        <v>696</v>
      </c>
      <c r="BF15" s="93"/>
      <c r="BG15" s="89">
        <v>24000</v>
      </c>
      <c r="BH15" s="90">
        <f t="shared" si="8"/>
        <v>48000</v>
      </c>
      <c r="BI15" s="91"/>
      <c r="BJ15" s="90">
        <f t="shared" ref="BJ15:BJ22" si="46">+IFERROR(IF(BM$5="USD",BG15*$I$5*BM$6,IF(BM$5="COP",BG15*BM$6,BG15*BM$6*$I$6)),"-")</f>
        <v>23999.999999999996</v>
      </c>
      <c r="BK15" s="92" t="s">
        <v>699</v>
      </c>
      <c r="BL15" s="92" t="s">
        <v>716</v>
      </c>
      <c r="BM15" s="93" t="s">
        <v>764</v>
      </c>
      <c r="BN15" s="89" t="s">
        <v>519</v>
      </c>
      <c r="BO15" s="90" t="str">
        <f t="shared" si="9"/>
        <v>-</v>
      </c>
      <c r="BP15" s="91"/>
      <c r="BQ15" s="90"/>
      <c r="BR15" s="92" t="s">
        <v>633</v>
      </c>
      <c r="BS15" s="92"/>
      <c r="BT15" s="93" t="s">
        <v>999</v>
      </c>
      <c r="BU15" s="89">
        <v>80000</v>
      </c>
      <c r="BV15" s="90">
        <f t="shared" si="11"/>
        <v>160000</v>
      </c>
      <c r="BW15" s="91"/>
      <c r="BX15" s="90">
        <f t="shared" si="12"/>
        <v>79999.999999999985</v>
      </c>
      <c r="BY15" s="92"/>
      <c r="BZ15" s="92"/>
      <c r="CA15" s="93" t="s">
        <v>790</v>
      </c>
      <c r="CB15" s="89">
        <v>18000</v>
      </c>
      <c r="CC15" s="90">
        <f t="shared" si="13"/>
        <v>36000</v>
      </c>
      <c r="CD15" s="91"/>
      <c r="CE15" s="90">
        <f t="shared" si="45"/>
        <v>17999.999999999996</v>
      </c>
      <c r="CF15" s="92"/>
      <c r="CG15" s="92"/>
      <c r="CH15" s="93" t="s">
        <v>820</v>
      </c>
      <c r="CI15" s="89">
        <v>15000</v>
      </c>
      <c r="CJ15" s="90">
        <f t="shared" si="14"/>
        <v>30000</v>
      </c>
      <c r="CK15" s="91" t="s">
        <v>1007</v>
      </c>
      <c r="CL15" s="90">
        <f t="shared" si="15"/>
        <v>14999.999999999998</v>
      </c>
      <c r="CM15" s="92" t="s">
        <v>699</v>
      </c>
      <c r="CN15" s="92"/>
      <c r="CO15" s="93">
        <v>5</v>
      </c>
      <c r="CP15" s="89">
        <v>36000</v>
      </c>
      <c r="CQ15" s="90">
        <f t="shared" si="20"/>
        <v>72000</v>
      </c>
      <c r="CR15" s="91"/>
      <c r="CS15" s="90">
        <f>+IFERROR(IF(CV$5="USD",CP15*$I$5*CV$6,IF(CV$5="COP",CP15*CV$6,CP15*CV$6*$I$6)),"-")</f>
        <v>35999.999999999993</v>
      </c>
      <c r="CT15" s="92" t="s">
        <v>633</v>
      </c>
      <c r="CU15" s="92"/>
      <c r="CV15" s="93" t="s">
        <v>864</v>
      </c>
      <c r="CW15" s="89" t="s">
        <v>150</v>
      </c>
      <c r="CX15" s="90" t="s">
        <v>519</v>
      </c>
      <c r="CY15" s="91"/>
      <c r="CZ15" s="90" t="s">
        <v>519</v>
      </c>
      <c r="DA15" s="89" t="s">
        <v>150</v>
      </c>
      <c r="DB15" s="89" t="s">
        <v>150</v>
      </c>
      <c r="DC15" s="93" t="s">
        <v>150</v>
      </c>
      <c r="DD15" s="89" t="s">
        <v>519</v>
      </c>
      <c r="DE15" s="90" t="str">
        <f t="shared" si="17"/>
        <v>-</v>
      </c>
      <c r="DF15" s="91"/>
      <c r="DG15" s="90"/>
      <c r="DH15" s="92"/>
      <c r="DI15" s="92"/>
      <c r="DJ15" s="93"/>
      <c r="DK15" s="89">
        <v>75200</v>
      </c>
      <c r="DL15" s="90">
        <f t="shared" si="18"/>
        <v>150400</v>
      </c>
      <c r="DM15" s="91"/>
      <c r="DN15" s="90">
        <f>+IFERROR(IF(DQ$5="USD",DK15*$I$5*DQ$6,IF(DQ$5="COP",DK15*DQ$6,DK15*DQ$6*$I$6)),"-")</f>
        <v>75199.999999999985</v>
      </c>
      <c r="DO15" s="92"/>
      <c r="DP15" s="92" t="s">
        <v>926</v>
      </c>
      <c r="DQ15" s="93" t="s">
        <v>970</v>
      </c>
      <c r="DR15" s="130" t="str">
        <f>IFERROR(VLOOKUP($D15,'HISTORICOS - FM'!$A$1:$B$20558,2,0)," - ")</f>
        <v xml:space="preserve"> - </v>
      </c>
      <c r="DS15" s="131">
        <f t="shared" si="21"/>
        <v>4227.9999999999991</v>
      </c>
      <c r="DT15" s="134" t="str">
        <f t="shared" si="19"/>
        <v/>
      </c>
      <c r="DU15" s="137" t="str">
        <f t="shared" si="22"/>
        <v>FERRETERIA LUIS PENAGOS SAS</v>
      </c>
    </row>
    <row r="16" spans="1:125" s="38" customFormat="1" ht="409.5" x14ac:dyDescent="0.25">
      <c r="A16" s="35">
        <v>9</v>
      </c>
      <c r="B16" s="140">
        <v>10060640</v>
      </c>
      <c r="C16" s="36">
        <v>3</v>
      </c>
      <c r="D16" s="36">
        <v>61515</v>
      </c>
      <c r="E16" s="36" t="s">
        <v>115</v>
      </c>
      <c r="F16" s="36" t="s">
        <v>116</v>
      </c>
      <c r="G16" s="36" t="s">
        <v>504</v>
      </c>
      <c r="H16" s="36">
        <v>50</v>
      </c>
      <c r="I16" s="37" t="s">
        <v>505</v>
      </c>
      <c r="J16" s="89" t="s">
        <v>519</v>
      </c>
      <c r="K16" s="90" t="str">
        <f t="shared" si="0"/>
        <v>-</v>
      </c>
      <c r="L16" s="91"/>
      <c r="M16" s="90" t="s">
        <v>519</v>
      </c>
      <c r="N16" s="92"/>
      <c r="O16" s="92"/>
      <c r="P16" s="93"/>
      <c r="Q16" s="89" t="s">
        <v>519</v>
      </c>
      <c r="R16" s="90" t="str">
        <f t="shared" si="1"/>
        <v>-</v>
      </c>
      <c r="S16" s="91"/>
      <c r="T16" s="90" t="s">
        <v>519</v>
      </c>
      <c r="U16" s="92"/>
      <c r="V16" s="92"/>
      <c r="W16" s="93"/>
      <c r="X16" s="89" t="s">
        <v>519</v>
      </c>
      <c r="Y16" s="90" t="str">
        <f t="shared" si="2"/>
        <v>-</v>
      </c>
      <c r="Z16" s="91"/>
      <c r="AA16" s="90" t="s">
        <v>519</v>
      </c>
      <c r="AB16" s="92"/>
      <c r="AC16" s="92"/>
      <c r="AD16" s="93"/>
      <c r="AE16" s="89" t="s">
        <v>519</v>
      </c>
      <c r="AF16" s="90" t="str">
        <f t="shared" si="3"/>
        <v>-</v>
      </c>
      <c r="AG16" s="91"/>
      <c r="AH16" s="90" t="s">
        <v>519</v>
      </c>
      <c r="AI16" s="92"/>
      <c r="AJ16" s="92"/>
      <c r="AK16" s="92"/>
      <c r="AL16" s="89" t="s">
        <v>519</v>
      </c>
      <c r="AM16" s="90" t="str">
        <f t="shared" si="4"/>
        <v>-</v>
      </c>
      <c r="AN16" s="91"/>
      <c r="AO16" s="90" t="s">
        <v>519</v>
      </c>
      <c r="AP16" s="92"/>
      <c r="AQ16" s="92"/>
      <c r="AR16" s="93"/>
      <c r="AS16" s="89" t="s">
        <v>519</v>
      </c>
      <c r="AT16" s="90" t="str">
        <f t="shared" si="5"/>
        <v>-</v>
      </c>
      <c r="AU16" s="91"/>
      <c r="AV16" s="90" t="s">
        <v>519</v>
      </c>
      <c r="AW16" s="92"/>
      <c r="AX16" s="92"/>
      <c r="AY16" s="93"/>
      <c r="AZ16" s="89" t="s">
        <v>576</v>
      </c>
      <c r="BA16" s="90" t="str">
        <f t="shared" si="7"/>
        <v>-</v>
      </c>
      <c r="BB16" s="91"/>
      <c r="BC16" s="90" t="str">
        <f>AZ16</f>
        <v>NCT</v>
      </c>
      <c r="BD16" s="92" t="s">
        <v>542</v>
      </c>
      <c r="BE16" s="92" t="s">
        <v>696</v>
      </c>
      <c r="BF16" s="93"/>
      <c r="BG16" s="89">
        <v>520000</v>
      </c>
      <c r="BH16" s="90">
        <f t="shared" si="8"/>
        <v>26000000</v>
      </c>
      <c r="BI16" s="91" t="s">
        <v>1007</v>
      </c>
      <c r="BJ16" s="90">
        <f t="shared" si="46"/>
        <v>519999.99999999994</v>
      </c>
      <c r="BK16" s="92" t="s">
        <v>700</v>
      </c>
      <c r="BL16" s="92" t="s">
        <v>717</v>
      </c>
      <c r="BM16" s="93" t="s">
        <v>765</v>
      </c>
      <c r="BN16" s="89" t="s">
        <v>519</v>
      </c>
      <c r="BO16" s="90" t="str">
        <f t="shared" si="9"/>
        <v>-</v>
      </c>
      <c r="BP16" s="91"/>
      <c r="BQ16" s="90" t="str">
        <f>BN16</f>
        <v>NC</v>
      </c>
      <c r="BR16" s="92">
        <v>0</v>
      </c>
      <c r="BS16" s="92"/>
      <c r="BT16" s="93">
        <v>0</v>
      </c>
      <c r="BU16" s="89">
        <v>636084</v>
      </c>
      <c r="BV16" s="90">
        <f t="shared" si="11"/>
        <v>31804200</v>
      </c>
      <c r="BW16" s="91"/>
      <c r="BX16" s="90">
        <f t="shared" si="12"/>
        <v>636083.99999999988</v>
      </c>
      <c r="BY16" s="92" t="s">
        <v>770</v>
      </c>
      <c r="BZ16" s="92" t="s">
        <v>782</v>
      </c>
      <c r="CA16" s="93" t="s">
        <v>791</v>
      </c>
      <c r="CB16" s="89">
        <v>672000</v>
      </c>
      <c r="CC16" s="90">
        <f t="shared" si="13"/>
        <v>33600000</v>
      </c>
      <c r="CD16" s="91"/>
      <c r="CE16" s="90">
        <f t="shared" si="45"/>
        <v>671999.99999999988</v>
      </c>
      <c r="CF16" s="92" t="s">
        <v>796</v>
      </c>
      <c r="CG16" s="92"/>
      <c r="CH16" s="93" t="s">
        <v>821</v>
      </c>
      <c r="CI16" s="89" t="s">
        <v>519</v>
      </c>
      <c r="CJ16" s="90" t="str">
        <f t="shared" si="14"/>
        <v>-</v>
      </c>
      <c r="CK16" s="91"/>
      <c r="CL16" s="90" t="s">
        <v>519</v>
      </c>
      <c r="CM16" s="92"/>
      <c r="CN16" s="92" t="s">
        <v>838</v>
      </c>
      <c r="CO16" s="93"/>
      <c r="CP16" s="89" t="s">
        <v>519</v>
      </c>
      <c r="CQ16" s="90" t="str">
        <f>+IFERROR(CP16*$H16,"-")</f>
        <v>-</v>
      </c>
      <c r="CR16" s="91"/>
      <c r="CS16" s="90" t="str">
        <f>CP16</f>
        <v>NC</v>
      </c>
      <c r="CT16" s="92"/>
      <c r="CU16" s="92"/>
      <c r="CV16" s="93"/>
      <c r="CW16" s="89">
        <v>3325504.2016806724</v>
      </c>
      <c r="CX16" s="90">
        <f t="shared" ref="CX16:CX48" si="47">+IFERROR(CW16*$H16,"-")</f>
        <v>166275210.08403361</v>
      </c>
      <c r="CY16" s="91"/>
      <c r="CZ16" s="90">
        <f>+IFERROR(IF(DC$5="USD",CW16*$I$5*DC$6,IF(DC$5="COP",CW16*DC$6,CW16*DC$6*$I$6)),"-")</f>
        <v>3325504.2016806719</v>
      </c>
      <c r="DA16" s="89" t="s">
        <v>869</v>
      </c>
      <c r="DB16" s="89"/>
      <c r="DC16" s="93" t="s">
        <v>870</v>
      </c>
      <c r="DD16" s="89" t="s">
        <v>519</v>
      </c>
      <c r="DE16" s="90" t="str">
        <f t="shared" si="17"/>
        <v>-</v>
      </c>
      <c r="DF16" s="91"/>
      <c r="DG16" s="90" t="s">
        <v>519</v>
      </c>
      <c r="DH16" s="92"/>
      <c r="DI16" s="92"/>
      <c r="DJ16" s="93"/>
      <c r="DK16" s="89" t="s">
        <v>519</v>
      </c>
      <c r="DL16" s="90" t="str">
        <f t="shared" si="18"/>
        <v>-</v>
      </c>
      <c r="DM16" s="91"/>
      <c r="DN16" s="90" t="s">
        <v>519</v>
      </c>
      <c r="DO16" s="92"/>
      <c r="DP16" s="92"/>
      <c r="DQ16" s="93"/>
      <c r="DR16" s="130" t="str">
        <f>IFERROR(VLOOKUP($D16,'HISTORICOS - FM'!$A$1:$B$20558,2,0)," - ")</f>
        <v xml:space="preserve"> - </v>
      </c>
      <c r="DS16" s="131">
        <f t="shared" si="21"/>
        <v>519999.99999999994</v>
      </c>
      <c r="DT16" s="134" t="str">
        <f t="shared" si="19"/>
        <v/>
      </c>
      <c r="DU16" s="137" t="str">
        <f t="shared" si="22"/>
        <v>1009742 - FERRETERIA PETROLERA COLOMBIANA S.A.S.
OC 4533616</v>
      </c>
    </row>
    <row r="17" spans="1:125" s="38" customFormat="1" ht="184" x14ac:dyDescent="0.25">
      <c r="A17" s="35">
        <v>10</v>
      </c>
      <c r="B17" s="140" t="s">
        <v>117</v>
      </c>
      <c r="C17" s="36" t="s">
        <v>118</v>
      </c>
      <c r="D17" s="36" t="s">
        <v>119</v>
      </c>
      <c r="E17" s="36" t="s">
        <v>120</v>
      </c>
      <c r="F17" s="36" t="s">
        <v>121</v>
      </c>
      <c r="G17" s="36" t="s">
        <v>503</v>
      </c>
      <c r="H17" s="36">
        <v>1</v>
      </c>
      <c r="I17" s="37" t="s">
        <v>78</v>
      </c>
      <c r="J17" s="89">
        <v>65000</v>
      </c>
      <c r="K17" s="90">
        <f t="shared" si="0"/>
        <v>65000</v>
      </c>
      <c r="L17" s="91"/>
      <c r="M17" s="90">
        <f>+IFERROR(IF(P$5="USD",J17*$I$5*P$6,IF(P$5="COP",J17*P$6,J17*P$6*$I$6)),"-")</f>
        <v>64999.999999999993</v>
      </c>
      <c r="N17" s="92"/>
      <c r="O17" s="92" t="s">
        <v>520</v>
      </c>
      <c r="P17" s="93"/>
      <c r="Q17" s="89">
        <v>7000</v>
      </c>
      <c r="R17" s="90">
        <f t="shared" si="1"/>
        <v>7000</v>
      </c>
      <c r="S17" s="91"/>
      <c r="T17" s="90">
        <f>+IFERROR(IF(W$5="USD",Q17*$I$5*W$6,IF(W$5="COP",Q17*W$6,Q17*W$6*$I$6)),"-")</f>
        <v>6999.9999999999991</v>
      </c>
      <c r="U17" s="92" t="s">
        <v>542</v>
      </c>
      <c r="V17" s="92" t="s">
        <v>555</v>
      </c>
      <c r="W17" s="93"/>
      <c r="X17" s="89">
        <v>6230</v>
      </c>
      <c r="Y17" s="90">
        <f t="shared" si="2"/>
        <v>6230</v>
      </c>
      <c r="Z17" s="141" t="s">
        <v>1007</v>
      </c>
      <c r="AA17" s="90">
        <f>+IFERROR(IF(AD$5="USD",X17*$I$5*AD$6,IF(AD$5="COP",X17*AD$6,X17*AD$6*$I$6)),"-")</f>
        <v>6229.9999999999991</v>
      </c>
      <c r="AB17" s="92" t="s">
        <v>581</v>
      </c>
      <c r="AC17" s="92"/>
      <c r="AD17" s="93" t="s">
        <v>1009</v>
      </c>
      <c r="AE17" s="89">
        <v>9000</v>
      </c>
      <c r="AF17" s="90">
        <f t="shared" si="3"/>
        <v>9000</v>
      </c>
      <c r="AG17" s="91"/>
      <c r="AH17" s="90">
        <f>+IFERROR(IF(AK$5="USD",AE17*$I$5*AK$6,IF(AK$5="COP",AE17*AK$6,AE17*AK$6*$I$6)),"-")</f>
        <v>8999.9999999999982</v>
      </c>
      <c r="AI17" s="92" t="s">
        <v>588</v>
      </c>
      <c r="AJ17" s="92" t="s">
        <v>589</v>
      </c>
      <c r="AK17" s="92">
        <v>30</v>
      </c>
      <c r="AL17" s="89" t="s">
        <v>519</v>
      </c>
      <c r="AM17" s="90" t="str">
        <f t="shared" si="4"/>
        <v>-</v>
      </c>
      <c r="AN17" s="91"/>
      <c r="AO17" s="90"/>
      <c r="AP17" s="92"/>
      <c r="AQ17" s="92"/>
      <c r="AR17" s="93"/>
      <c r="AS17" s="89">
        <v>7900</v>
      </c>
      <c r="AT17" s="90">
        <f t="shared" si="5"/>
        <v>7900</v>
      </c>
      <c r="AU17" s="91"/>
      <c r="AV17" s="90">
        <f>+IFERROR(IF(AY$5="USD",AS17*$I$5*AY$6,IF(AY$5="COP",AS17*AY$6,AS17*AY$6*$I$6)),"-")</f>
        <v>7899.9999999999991</v>
      </c>
      <c r="AW17" s="92" t="s">
        <v>542</v>
      </c>
      <c r="AX17" s="92"/>
      <c r="AY17" s="93" t="s">
        <v>657</v>
      </c>
      <c r="AZ17" s="89">
        <v>93959</v>
      </c>
      <c r="BA17" s="90">
        <f t="shared" si="7"/>
        <v>93959</v>
      </c>
      <c r="BB17" s="91"/>
      <c r="BC17" s="90">
        <f>+IFERROR(IF(BF$5="USD",AZ17*$I$5*BF$6,IF(BF$5="COP",AZ17*BF$6,AZ17*BF$6*$I$6)),"-")</f>
        <v>93958.999999999985</v>
      </c>
      <c r="BD17" s="92" t="s">
        <v>542</v>
      </c>
      <c r="BE17" s="92" t="s">
        <v>696</v>
      </c>
      <c r="BF17" s="93"/>
      <c r="BG17" s="89">
        <v>9600</v>
      </c>
      <c r="BH17" s="90">
        <f t="shared" si="8"/>
        <v>9600</v>
      </c>
      <c r="BI17" s="91"/>
      <c r="BJ17" s="90">
        <f t="shared" si="46"/>
        <v>9599.9999999999982</v>
      </c>
      <c r="BK17" s="92" t="s">
        <v>581</v>
      </c>
      <c r="BL17" s="92"/>
      <c r="BM17" s="93" t="s">
        <v>764</v>
      </c>
      <c r="BN17" s="89">
        <v>8600</v>
      </c>
      <c r="BO17" s="90">
        <f t="shared" si="9"/>
        <v>8600</v>
      </c>
      <c r="BP17" s="91"/>
      <c r="BQ17" s="90">
        <f>+IFERROR(IF(BT$5="USD",BN17*$I$5*BT$6,IF(BT$5="COP",BN17*BT$6,BN17*BT$6*$I$6)),"-")</f>
        <v>8599.9999999999982</v>
      </c>
      <c r="BR17" s="92" t="s">
        <v>975</v>
      </c>
      <c r="BS17" s="92"/>
      <c r="BT17" s="93" t="s">
        <v>999</v>
      </c>
      <c r="BU17" s="89" t="s">
        <v>576</v>
      </c>
      <c r="BV17" s="90" t="str">
        <f t="shared" si="11"/>
        <v>-</v>
      </c>
      <c r="BW17" s="91"/>
      <c r="BX17" s="90"/>
      <c r="BY17" s="92" t="s">
        <v>581</v>
      </c>
      <c r="BZ17" s="92"/>
      <c r="CA17" s="93" t="s">
        <v>790</v>
      </c>
      <c r="CB17" s="89">
        <v>12500</v>
      </c>
      <c r="CC17" s="90">
        <f t="shared" si="13"/>
        <v>12500</v>
      </c>
      <c r="CD17" s="91"/>
      <c r="CE17" s="90">
        <f t="shared" si="45"/>
        <v>12499.999999999998</v>
      </c>
      <c r="CF17" s="92" t="s">
        <v>581</v>
      </c>
      <c r="CG17" s="92"/>
      <c r="CH17" s="93" t="s">
        <v>820</v>
      </c>
      <c r="CI17" s="89">
        <v>62730</v>
      </c>
      <c r="CJ17" s="90">
        <f t="shared" si="14"/>
        <v>62730</v>
      </c>
      <c r="CK17" s="91"/>
      <c r="CL17" s="90">
        <f>+IFERROR(IF(CO$5="USD",CI17*$I$5*CO$6,IF(CO$5="COP",CI17*CO$6,CI17*CO$6*$I$6)),"-")</f>
        <v>62729.999999999993</v>
      </c>
      <c r="CM17" s="92" t="s">
        <v>581</v>
      </c>
      <c r="CN17" s="92" t="s">
        <v>839</v>
      </c>
      <c r="CO17" s="93">
        <v>3</v>
      </c>
      <c r="CP17" s="89">
        <v>18000</v>
      </c>
      <c r="CQ17" s="90">
        <f>+IFERROR(CP17*$H17,"-")</f>
        <v>18000</v>
      </c>
      <c r="CR17" s="91"/>
      <c r="CS17" s="90">
        <f t="shared" ref="CS17:CS23" si="48">+IFERROR(IF(CV$5="USD",CP17*$I$5*CV$6,IF(CV$5="COP",CP17*CV$6,CP17*CV$6*$I$6)),"-")</f>
        <v>17999.999999999996</v>
      </c>
      <c r="CT17" s="92" t="s">
        <v>581</v>
      </c>
      <c r="CU17" s="92"/>
      <c r="CV17" s="93" t="s">
        <v>864</v>
      </c>
      <c r="CW17" s="89" t="s">
        <v>519</v>
      </c>
      <c r="CX17" s="90" t="str">
        <f t="shared" si="47"/>
        <v>-</v>
      </c>
      <c r="CY17" s="91"/>
      <c r="CZ17" s="90" t="s">
        <v>519</v>
      </c>
      <c r="DA17" s="89">
        <v>0</v>
      </c>
      <c r="DB17" s="89">
        <v>0</v>
      </c>
      <c r="DC17" s="93"/>
      <c r="DD17" s="89" t="s">
        <v>519</v>
      </c>
      <c r="DE17" s="90" t="str">
        <f t="shared" si="17"/>
        <v>-</v>
      </c>
      <c r="DF17" s="91"/>
      <c r="DG17" s="90"/>
      <c r="DH17" s="92"/>
      <c r="DI17" s="92" t="s">
        <v>883</v>
      </c>
      <c r="DJ17" s="93" t="s">
        <v>920</v>
      </c>
      <c r="DK17" s="89">
        <v>75200</v>
      </c>
      <c r="DL17" s="90">
        <f t="shared" si="18"/>
        <v>75200</v>
      </c>
      <c r="DM17" s="91"/>
      <c r="DN17" s="90">
        <f>+IFERROR(IF(DQ$5="USD",DK17*$I$5*DQ$6,IF(DQ$5="COP",DK17*DQ$6,DK17*DQ$6*$I$6)),"-")</f>
        <v>75199.999999999985</v>
      </c>
      <c r="DO17" s="92"/>
      <c r="DP17" s="92" t="s">
        <v>927</v>
      </c>
      <c r="DQ17" s="93" t="s">
        <v>970</v>
      </c>
      <c r="DR17" s="130" t="str">
        <f>IFERROR(VLOOKUP($D17,'HISTORICOS - FM'!$A$1:$B$20558,2,0)," - ")</f>
        <v xml:space="preserve"> - </v>
      </c>
      <c r="DS17" s="131">
        <f t="shared" si="21"/>
        <v>6229.9999999999991</v>
      </c>
      <c r="DT17" s="134" t="str">
        <f t="shared" si="19"/>
        <v/>
      </c>
      <c r="DU17" s="137" t="str">
        <f t="shared" si="22"/>
        <v>1006971 - CENTRAL DE HERRAMIENTAS DE COLOMBIA SAS
OC 4533614</v>
      </c>
    </row>
    <row r="18" spans="1:125" s="38" customFormat="1" ht="172.5" x14ac:dyDescent="0.25">
      <c r="A18" s="35">
        <v>11</v>
      </c>
      <c r="B18" s="140" t="s">
        <v>122</v>
      </c>
      <c r="C18" s="36" t="s">
        <v>123</v>
      </c>
      <c r="D18" s="36" t="s">
        <v>124</v>
      </c>
      <c r="E18" s="36" t="s">
        <v>125</v>
      </c>
      <c r="F18" s="36" t="s">
        <v>126</v>
      </c>
      <c r="G18" s="36" t="s">
        <v>506</v>
      </c>
      <c r="H18" s="36">
        <v>40</v>
      </c>
      <c r="I18" s="37" t="s">
        <v>75</v>
      </c>
      <c r="J18" s="89" t="s">
        <v>519</v>
      </c>
      <c r="K18" s="90" t="str">
        <f t="shared" si="0"/>
        <v>-</v>
      </c>
      <c r="L18" s="91"/>
      <c r="M18" s="90"/>
      <c r="N18" s="92"/>
      <c r="O18" s="92"/>
      <c r="P18" s="93"/>
      <c r="Q18" s="89">
        <v>105135</v>
      </c>
      <c r="R18" s="90">
        <f t="shared" si="1"/>
        <v>4205400</v>
      </c>
      <c r="S18" s="91"/>
      <c r="T18" s="90">
        <f>+IFERROR(IF(W$5="USD",Q18*$I$5*W$6,IF(W$5="COP",Q18*W$6,Q18*W$6*$I$6)),"-")</f>
        <v>105134.99999999999</v>
      </c>
      <c r="U18" s="92" t="s">
        <v>543</v>
      </c>
      <c r="V18" s="92" t="s">
        <v>556</v>
      </c>
      <c r="W18" s="93"/>
      <c r="X18" s="89">
        <v>371430</v>
      </c>
      <c r="Y18" s="90">
        <f t="shared" si="2"/>
        <v>14857200</v>
      </c>
      <c r="Z18" s="91"/>
      <c r="AA18" s="90">
        <f>+IFERROR(IF(AD$5="USD",X18*$I$5*AD$6,IF(AD$5="COP",X18*AD$6,X18*AD$6*$I$6)),"-")</f>
        <v>371429.99999999994</v>
      </c>
      <c r="AB18" s="92" t="s">
        <v>543</v>
      </c>
      <c r="AC18" s="92"/>
      <c r="AD18" s="93"/>
      <c r="AE18" s="89" t="s">
        <v>519</v>
      </c>
      <c r="AF18" s="90" t="str">
        <f t="shared" si="3"/>
        <v>-</v>
      </c>
      <c r="AG18" s="91"/>
      <c r="AH18" s="90"/>
      <c r="AI18" s="92"/>
      <c r="AJ18" s="92"/>
      <c r="AK18" s="92"/>
      <c r="AL18" s="89" t="s">
        <v>519</v>
      </c>
      <c r="AM18" s="90" t="str">
        <f t="shared" si="4"/>
        <v>-</v>
      </c>
      <c r="AN18" s="91"/>
      <c r="AO18" s="90"/>
      <c r="AP18" s="92"/>
      <c r="AQ18" s="92"/>
      <c r="AR18" s="93"/>
      <c r="AS18" s="89" t="s">
        <v>519</v>
      </c>
      <c r="AT18" s="90" t="str">
        <f t="shared" si="5"/>
        <v>-</v>
      </c>
      <c r="AU18" s="91"/>
      <c r="AV18" s="90"/>
      <c r="AW18" s="92"/>
      <c r="AX18" s="92"/>
      <c r="AY18" s="93"/>
      <c r="AZ18" s="89">
        <v>644290</v>
      </c>
      <c r="BA18" s="90">
        <f t="shared" si="7"/>
        <v>25771600</v>
      </c>
      <c r="BB18" s="91"/>
      <c r="BC18" s="90">
        <f>+IFERROR(IF(BF$5="USD",AZ18*$I$5*BF$6,IF(BF$5="COP",AZ18*BF$6,AZ18*BF$6*$I$6)),"-")</f>
        <v>644289.99999999988</v>
      </c>
      <c r="BD18" s="92" t="s">
        <v>663</v>
      </c>
      <c r="BE18" s="92" t="s">
        <v>696</v>
      </c>
      <c r="BF18" s="93"/>
      <c r="BG18" s="89">
        <v>18900</v>
      </c>
      <c r="BH18" s="90">
        <f t="shared" si="8"/>
        <v>756000</v>
      </c>
      <c r="BI18" s="91" t="s">
        <v>1007</v>
      </c>
      <c r="BJ18" s="90">
        <f t="shared" si="46"/>
        <v>18899.999999999996</v>
      </c>
      <c r="BK18" s="92" t="s">
        <v>543</v>
      </c>
      <c r="BL18" s="92" t="s">
        <v>718</v>
      </c>
      <c r="BM18" s="93" t="s">
        <v>766</v>
      </c>
      <c r="BN18" s="89" t="s">
        <v>519</v>
      </c>
      <c r="BO18" s="90" t="str">
        <f t="shared" si="9"/>
        <v>-</v>
      </c>
      <c r="BP18" s="91"/>
      <c r="BQ18" s="90"/>
      <c r="BR18" s="92" t="s">
        <v>543</v>
      </c>
      <c r="BS18" s="92"/>
      <c r="BT18" s="93" t="s">
        <v>1000</v>
      </c>
      <c r="BU18" s="89" t="s">
        <v>519</v>
      </c>
      <c r="BV18" s="90" t="str">
        <f t="shared" si="11"/>
        <v>-</v>
      </c>
      <c r="BW18" s="91"/>
      <c r="BX18" s="90"/>
      <c r="BY18" s="92"/>
      <c r="BZ18" s="92" t="s">
        <v>783</v>
      </c>
      <c r="CA18" s="93"/>
      <c r="CB18" s="89">
        <v>25325</v>
      </c>
      <c r="CC18" s="90">
        <f t="shared" si="13"/>
        <v>1013000</v>
      </c>
      <c r="CD18" s="91"/>
      <c r="CE18" s="90">
        <f t="shared" si="45"/>
        <v>25324.999999999996</v>
      </c>
      <c r="CF18" s="92" t="s">
        <v>543</v>
      </c>
      <c r="CG18" s="92" t="s">
        <v>801</v>
      </c>
      <c r="CH18" s="93" t="s">
        <v>822</v>
      </c>
      <c r="CI18" s="89" t="s">
        <v>519</v>
      </c>
      <c r="CJ18" s="90" t="str">
        <f t="shared" si="14"/>
        <v>-</v>
      </c>
      <c r="CK18" s="91"/>
      <c r="CL18" s="90"/>
      <c r="CM18" s="92"/>
      <c r="CN18" s="92" t="s">
        <v>838</v>
      </c>
      <c r="CO18" s="93"/>
      <c r="CP18" s="89">
        <v>25000</v>
      </c>
      <c r="CQ18" s="90">
        <f>+IFERROR(CP18*$H18,"-")</f>
        <v>1000000</v>
      </c>
      <c r="CR18" s="91"/>
      <c r="CS18" s="90">
        <f t="shared" si="48"/>
        <v>24999.999999999996</v>
      </c>
      <c r="CT18" s="92" t="s">
        <v>543</v>
      </c>
      <c r="CU18" s="92"/>
      <c r="CV18" s="93" t="s">
        <v>864</v>
      </c>
      <c r="CW18" s="89">
        <v>106470.58823529413</v>
      </c>
      <c r="CX18" s="90">
        <f t="shared" si="47"/>
        <v>4258823.5294117648</v>
      </c>
      <c r="CY18" s="91"/>
      <c r="CZ18" s="90">
        <f t="shared" ref="CZ18:CZ44" si="49">+IFERROR(IF(DC$5="USD",CW18*$I$5*DC$6,IF(DC$5="COP",CW18*DC$6,CW18*DC$6*$I$6)),"-")</f>
        <v>106470.58823529411</v>
      </c>
      <c r="DA18" s="89" t="s">
        <v>543</v>
      </c>
      <c r="DB18" s="89"/>
      <c r="DC18" s="93">
        <v>0</v>
      </c>
      <c r="DD18" s="89" t="s">
        <v>519</v>
      </c>
      <c r="DE18" s="90" t="str">
        <f t="shared" si="17"/>
        <v>-</v>
      </c>
      <c r="DF18" s="91"/>
      <c r="DG18" s="90"/>
      <c r="DH18" s="92"/>
      <c r="DI18" s="92"/>
      <c r="DJ18" s="93"/>
      <c r="DK18" s="89" t="s">
        <v>519</v>
      </c>
      <c r="DL18" s="90" t="str">
        <f t="shared" si="18"/>
        <v>-</v>
      </c>
      <c r="DM18" s="91"/>
      <c r="DN18" s="90"/>
      <c r="DO18" s="92"/>
      <c r="DP18" s="92"/>
      <c r="DQ18" s="93"/>
      <c r="DR18" s="130" t="str">
        <f>IFERROR(VLOOKUP($D18,'HISTORICOS - FM'!$A$1:$B$20558,2,0)," - ")</f>
        <v xml:space="preserve"> - </v>
      </c>
      <c r="DS18" s="131">
        <f t="shared" si="21"/>
        <v>18899.999999999996</v>
      </c>
      <c r="DT18" s="134" t="str">
        <f t="shared" si="19"/>
        <v/>
      </c>
      <c r="DU18" s="137" t="str">
        <f t="shared" si="22"/>
        <v>1009742 - FERRETERIA PETROLERA COLOMBIANA S.A.S.
OC 4533616</v>
      </c>
    </row>
    <row r="19" spans="1:125" s="38" customFormat="1" ht="115" x14ac:dyDescent="0.25">
      <c r="A19" s="35">
        <v>12</v>
      </c>
      <c r="B19" s="140" t="s">
        <v>127</v>
      </c>
      <c r="C19" s="36" t="s">
        <v>128</v>
      </c>
      <c r="D19" s="36" t="s">
        <v>129</v>
      </c>
      <c r="E19" s="36" t="s">
        <v>130</v>
      </c>
      <c r="F19" s="36" t="s">
        <v>131</v>
      </c>
      <c r="G19" s="36" t="s">
        <v>507</v>
      </c>
      <c r="H19" s="36">
        <v>700</v>
      </c>
      <c r="I19" s="37" t="s">
        <v>78</v>
      </c>
      <c r="J19" s="89">
        <v>200000</v>
      </c>
      <c r="K19" s="90">
        <f t="shared" si="0"/>
        <v>140000000</v>
      </c>
      <c r="L19" s="91"/>
      <c r="M19" s="90">
        <f>+IFERROR(IF(P$5="USD",J19*$I$5*P$6,IF(P$5="COP",J19*P$6,J19*P$6*$I$6)),"-")</f>
        <v>199999.99999999997</v>
      </c>
      <c r="N19" s="92"/>
      <c r="O19" s="92" t="s">
        <v>521</v>
      </c>
      <c r="P19" s="93"/>
      <c r="Q19" s="89" t="s">
        <v>519</v>
      </c>
      <c r="R19" s="90" t="str">
        <f t="shared" si="1"/>
        <v>-</v>
      </c>
      <c r="S19" s="91"/>
      <c r="T19" s="90"/>
      <c r="U19" s="92"/>
      <c r="V19" s="92"/>
      <c r="W19" s="93"/>
      <c r="X19" s="89" t="s">
        <v>519</v>
      </c>
      <c r="Y19" s="90" t="str">
        <f t="shared" si="2"/>
        <v>-</v>
      </c>
      <c r="Z19" s="91"/>
      <c r="AA19" s="90"/>
      <c r="AB19" s="92"/>
      <c r="AC19" s="92"/>
      <c r="AD19" s="93"/>
      <c r="AE19" s="89">
        <v>1600</v>
      </c>
      <c r="AF19" s="90">
        <f t="shared" si="3"/>
        <v>1120000</v>
      </c>
      <c r="AG19" s="91"/>
      <c r="AH19" s="90">
        <f>+IFERROR(IF(AK$5="USD",AE19*$I$5*AK$6,IF(AK$5="COP",AE19*AK$6,AE19*AK$6*$I$6)),"-")</f>
        <v>1599.9999999999998</v>
      </c>
      <c r="AI19" s="92" t="s">
        <v>590</v>
      </c>
      <c r="AJ19" s="92" t="s">
        <v>589</v>
      </c>
      <c r="AK19" s="92">
        <v>30</v>
      </c>
      <c r="AL19" s="89" t="s">
        <v>519</v>
      </c>
      <c r="AM19" s="90" t="str">
        <f t="shared" si="4"/>
        <v>-</v>
      </c>
      <c r="AN19" s="91"/>
      <c r="AO19" s="90"/>
      <c r="AP19" s="92"/>
      <c r="AQ19" s="92"/>
      <c r="AR19" s="93"/>
      <c r="AS19" s="89">
        <v>900</v>
      </c>
      <c r="AT19" s="90">
        <f t="shared" si="5"/>
        <v>630000</v>
      </c>
      <c r="AU19" s="91"/>
      <c r="AV19" s="90">
        <f>+IFERROR(IF(AY$5="USD",AS19*$I$5*AY$6,IF(AY$5="COP",AS19*AY$6,AS19*AY$6*$I$6)),"-")</f>
        <v>899.99999999999989</v>
      </c>
      <c r="AW19" s="92" t="s">
        <v>635</v>
      </c>
      <c r="AX19" s="92"/>
      <c r="AY19" s="93" t="s">
        <v>657</v>
      </c>
      <c r="AZ19" s="89">
        <v>7382</v>
      </c>
      <c r="BA19" s="90">
        <f t="shared" si="7"/>
        <v>5167400</v>
      </c>
      <c r="BB19" s="91"/>
      <c r="BC19" s="90">
        <f>+IFERROR(IF(BF$5="USD",AZ19*$I$5*BF$6,IF(BF$5="COP",AZ19*BF$6,AZ19*BF$6*$I$6)),"-")</f>
        <v>7381.9999999999991</v>
      </c>
      <c r="BD19" s="92" t="s">
        <v>662</v>
      </c>
      <c r="BE19" s="92" t="s">
        <v>696</v>
      </c>
      <c r="BF19" s="93"/>
      <c r="BG19" s="89">
        <v>760</v>
      </c>
      <c r="BH19" s="90">
        <f t="shared" si="8"/>
        <v>532000</v>
      </c>
      <c r="BI19" s="91"/>
      <c r="BJ19" s="90">
        <f t="shared" si="46"/>
        <v>759.99999999999989</v>
      </c>
      <c r="BK19" s="92" t="s">
        <v>701</v>
      </c>
      <c r="BL19" s="92" t="s">
        <v>719</v>
      </c>
      <c r="BM19" s="93" t="s">
        <v>764</v>
      </c>
      <c r="BN19" s="89">
        <v>715</v>
      </c>
      <c r="BO19" s="90">
        <f t="shared" si="9"/>
        <v>500500</v>
      </c>
      <c r="BP19" s="91"/>
      <c r="BQ19" s="90">
        <f>+IFERROR(IF(BT$5="USD",BN19*$I$5*BT$6,IF(BT$5="COP",BN19*BT$6,BN19*BT$6*$I$6)),"-")</f>
        <v>714.99999999999989</v>
      </c>
      <c r="BR19" s="92" t="s">
        <v>843</v>
      </c>
      <c r="BS19" s="92"/>
      <c r="BT19" s="93" t="s">
        <v>999</v>
      </c>
      <c r="BU19" s="89">
        <v>1500</v>
      </c>
      <c r="BV19" s="90">
        <f t="shared" si="11"/>
        <v>1050000</v>
      </c>
      <c r="BW19" s="91"/>
      <c r="BX19" s="90">
        <f>+IFERROR(IF(CA$5="USD",BU19*$I$5*CA$6,IF(CA$5="COP",BU19*CA$6,BU19*CA$6*$I$6)),"-")</f>
        <v>1499.9999999999998</v>
      </c>
      <c r="BY19" s="92" t="s">
        <v>771</v>
      </c>
      <c r="BZ19" s="92" t="s">
        <v>784</v>
      </c>
      <c r="CA19" s="93" t="s">
        <v>790</v>
      </c>
      <c r="CB19" s="89">
        <v>1400</v>
      </c>
      <c r="CC19" s="90">
        <f t="shared" si="13"/>
        <v>980000</v>
      </c>
      <c r="CD19" s="91"/>
      <c r="CE19" s="90">
        <f t="shared" si="45"/>
        <v>1399.9999999999998</v>
      </c>
      <c r="CF19" s="92"/>
      <c r="CG19" s="92"/>
      <c r="CH19" s="93" t="s">
        <v>822</v>
      </c>
      <c r="CI19" s="89">
        <v>600</v>
      </c>
      <c r="CJ19" s="90">
        <f t="shared" si="14"/>
        <v>420000</v>
      </c>
      <c r="CK19" s="91" t="s">
        <v>1007</v>
      </c>
      <c r="CL19" s="90">
        <f>+IFERROR(IF(CO$5="USD",CI19*$I$5*CO$6,IF(CO$5="COP",CI19*CO$6,CI19*CO$6*$I$6)),"-")</f>
        <v>599.99999999999989</v>
      </c>
      <c r="CM19" s="92" t="s">
        <v>825</v>
      </c>
      <c r="CN19" s="92"/>
      <c r="CO19" s="93">
        <v>3</v>
      </c>
      <c r="CP19" s="89">
        <v>1000</v>
      </c>
      <c r="CQ19" s="90">
        <f t="shared" ref="CQ19:CQ23" si="50">+IFERROR(CP19*$H19,"-")</f>
        <v>700000</v>
      </c>
      <c r="CR19" s="91"/>
      <c r="CS19" s="90">
        <f t="shared" si="48"/>
        <v>999.99999999999989</v>
      </c>
      <c r="CT19" s="92" t="s">
        <v>843</v>
      </c>
      <c r="CU19" s="92"/>
      <c r="CV19" s="93" t="s">
        <v>864</v>
      </c>
      <c r="CW19" s="89">
        <v>0</v>
      </c>
      <c r="CX19" s="90">
        <f t="shared" si="47"/>
        <v>0</v>
      </c>
      <c r="CY19" s="91"/>
      <c r="CZ19" s="90">
        <f t="shared" si="49"/>
        <v>0</v>
      </c>
      <c r="DA19" s="89">
        <v>0</v>
      </c>
      <c r="DB19" s="89">
        <v>0</v>
      </c>
      <c r="DC19" s="93">
        <v>0</v>
      </c>
      <c r="DD19" s="89" t="s">
        <v>519</v>
      </c>
      <c r="DE19" s="90" t="str">
        <f t="shared" si="17"/>
        <v>-</v>
      </c>
      <c r="DF19" s="91"/>
      <c r="DG19" s="90"/>
      <c r="DH19" s="92"/>
      <c r="DI19" s="92"/>
      <c r="DJ19" s="93"/>
      <c r="DK19" s="89">
        <v>1284</v>
      </c>
      <c r="DL19" s="90">
        <f t="shared" si="18"/>
        <v>898800</v>
      </c>
      <c r="DM19" s="91"/>
      <c r="DN19" s="90">
        <f>+IFERROR(IF(DQ$5="USD",DK19*$I$5*DQ$6,IF(DQ$5="COP",DK19*DQ$6,DK19*DQ$6*$I$6)),"-")</f>
        <v>1283.9999999999998</v>
      </c>
      <c r="DO19" s="92"/>
      <c r="DP19" s="92" t="s">
        <v>928</v>
      </c>
      <c r="DQ19" s="93" t="s">
        <v>970</v>
      </c>
      <c r="DR19" s="130" t="str">
        <f>IFERROR(VLOOKUP($D19,'HISTORICOS - FM'!$A$1:$B$20558,2,0)," - ")</f>
        <v xml:space="preserve"> - </v>
      </c>
      <c r="DS19" s="131">
        <f t="shared" si="21"/>
        <v>0</v>
      </c>
      <c r="DT19" s="134" t="str">
        <f t="shared" si="19"/>
        <v/>
      </c>
      <c r="DU19" s="137" t="str">
        <f t="shared" si="22"/>
        <v>CASA FERRETERA SAS
OC 4533613 - Anulada proveedor riesgo 4</v>
      </c>
    </row>
    <row r="20" spans="1:125" s="38" customFormat="1" ht="87.5" x14ac:dyDescent="0.25">
      <c r="A20" s="35">
        <v>13</v>
      </c>
      <c r="B20" s="140" t="s">
        <v>117</v>
      </c>
      <c r="C20" s="36" t="s">
        <v>104</v>
      </c>
      <c r="D20" s="36" t="s">
        <v>132</v>
      </c>
      <c r="E20" s="36" t="s">
        <v>133</v>
      </c>
      <c r="F20" s="36" t="s">
        <v>134</v>
      </c>
      <c r="G20" s="36" t="s">
        <v>503</v>
      </c>
      <c r="H20" s="36">
        <v>13</v>
      </c>
      <c r="I20" s="37" t="s">
        <v>78</v>
      </c>
      <c r="J20" s="89" t="s">
        <v>519</v>
      </c>
      <c r="K20" s="90" t="str">
        <f t="shared" si="0"/>
        <v>-</v>
      </c>
      <c r="L20" s="91"/>
      <c r="M20" s="90"/>
      <c r="N20" s="92"/>
      <c r="O20" s="92"/>
      <c r="P20" s="93"/>
      <c r="Q20" s="89" t="s">
        <v>519</v>
      </c>
      <c r="R20" s="90" t="str">
        <f t="shared" si="1"/>
        <v>-</v>
      </c>
      <c r="S20" s="91"/>
      <c r="T20" s="90"/>
      <c r="U20" s="92"/>
      <c r="V20" s="92"/>
      <c r="W20" s="93"/>
      <c r="X20" s="89" t="s">
        <v>519</v>
      </c>
      <c r="Y20" s="90" t="str">
        <f t="shared" si="2"/>
        <v>-</v>
      </c>
      <c r="Z20" s="91"/>
      <c r="AA20" s="90"/>
      <c r="AB20" s="92"/>
      <c r="AC20" s="92"/>
      <c r="AD20" s="93"/>
      <c r="AE20" s="89" t="s">
        <v>519</v>
      </c>
      <c r="AF20" s="90" t="str">
        <f t="shared" si="3"/>
        <v>-</v>
      </c>
      <c r="AG20" s="91"/>
      <c r="AH20" s="90"/>
      <c r="AI20" s="92"/>
      <c r="AJ20" s="92"/>
      <c r="AK20" s="92"/>
      <c r="AL20" s="89" t="s">
        <v>519</v>
      </c>
      <c r="AM20" s="90" t="str">
        <f t="shared" si="4"/>
        <v>-</v>
      </c>
      <c r="AN20" s="91"/>
      <c r="AO20" s="90"/>
      <c r="AP20" s="92"/>
      <c r="AQ20" s="92"/>
      <c r="AR20" s="93"/>
      <c r="AS20" s="89">
        <v>162900</v>
      </c>
      <c r="AT20" s="90">
        <f t="shared" si="5"/>
        <v>2117700</v>
      </c>
      <c r="AU20" s="91"/>
      <c r="AV20" s="90">
        <f>+IFERROR(IF(AY$5="USD",AS20*$I$5*AY$6,IF(AY$5="COP",AS20*AY$6,AS20*AY$6*$I$6)),"-")</f>
        <v>162899.99999999997</v>
      </c>
      <c r="AW20" s="92" t="s">
        <v>636</v>
      </c>
      <c r="AX20" s="92"/>
      <c r="AY20" s="93" t="s">
        <v>657</v>
      </c>
      <c r="AZ20" s="89" t="s">
        <v>519</v>
      </c>
      <c r="BA20" s="90" t="str">
        <f t="shared" si="7"/>
        <v>-</v>
      </c>
      <c r="BB20" s="91"/>
      <c r="BC20" s="90"/>
      <c r="BD20" s="92" t="s">
        <v>579</v>
      </c>
      <c r="BE20" s="92"/>
      <c r="BF20" s="93"/>
      <c r="BG20" s="89">
        <v>146000</v>
      </c>
      <c r="BH20" s="90">
        <f t="shared" si="8"/>
        <v>1898000</v>
      </c>
      <c r="BI20" s="91"/>
      <c r="BJ20" s="90">
        <f t="shared" si="46"/>
        <v>145999.99999999997</v>
      </c>
      <c r="BK20" s="92" t="s">
        <v>702</v>
      </c>
      <c r="BL20" s="92"/>
      <c r="BM20" s="93" t="s">
        <v>764</v>
      </c>
      <c r="BN20" s="89">
        <v>151700</v>
      </c>
      <c r="BO20" s="90">
        <f t="shared" si="9"/>
        <v>1972100</v>
      </c>
      <c r="BP20" s="91"/>
      <c r="BQ20" s="90">
        <f>+IFERROR(IF(BT$5="USD",BN20*$I$5*BT$6,IF(BT$5="COP",BN20*BT$6,BN20*BT$6*$I$6)),"-")</f>
        <v>151699.99999999997</v>
      </c>
      <c r="BR20" s="92" t="s">
        <v>976</v>
      </c>
      <c r="BS20" s="92"/>
      <c r="BT20" s="93" t="s">
        <v>999</v>
      </c>
      <c r="BU20" s="89">
        <v>222856</v>
      </c>
      <c r="BV20" s="90">
        <f t="shared" si="11"/>
        <v>2897128</v>
      </c>
      <c r="BW20" s="91"/>
      <c r="BX20" s="90">
        <f>+IFERROR(IF(CA$5="USD",BU20*$I$5*CA$6,IF(CA$5="COP",BU20*CA$6,BU20*CA$6*$I$6)),"-")</f>
        <v>222855.99999999997</v>
      </c>
      <c r="BY20" s="92"/>
      <c r="BZ20" s="92"/>
      <c r="CA20" s="93" t="s">
        <v>792</v>
      </c>
      <c r="CB20" s="89">
        <v>207500</v>
      </c>
      <c r="CC20" s="90">
        <f t="shared" si="13"/>
        <v>2697500</v>
      </c>
      <c r="CD20" s="91"/>
      <c r="CE20" s="90">
        <f t="shared" si="45"/>
        <v>207499.99999999997</v>
      </c>
      <c r="CF20" s="92"/>
      <c r="CG20" s="92"/>
      <c r="CH20" s="93" t="s">
        <v>822</v>
      </c>
      <c r="CI20" s="89">
        <v>145000</v>
      </c>
      <c r="CJ20" s="90">
        <f t="shared" si="14"/>
        <v>1885000</v>
      </c>
      <c r="CK20" s="91" t="s">
        <v>1007</v>
      </c>
      <c r="CL20" s="90">
        <f>+IFERROR(IF(CO$5="USD",CI20*$I$5*CO$6,IF(CO$5="COP",CI20*CO$6,CI20*CO$6*$I$6)),"-")</f>
        <v>144999.99999999997</v>
      </c>
      <c r="CM20" s="92" t="s">
        <v>826</v>
      </c>
      <c r="CN20" s="92"/>
      <c r="CO20" s="93">
        <v>7</v>
      </c>
      <c r="CP20" s="89">
        <v>165000</v>
      </c>
      <c r="CQ20" s="90">
        <f t="shared" si="50"/>
        <v>2145000</v>
      </c>
      <c r="CR20" s="91"/>
      <c r="CS20" s="90">
        <f t="shared" si="48"/>
        <v>164999.99999999997</v>
      </c>
      <c r="CT20" s="92" t="s">
        <v>830</v>
      </c>
      <c r="CU20" s="92"/>
      <c r="CV20" s="93" t="s">
        <v>864</v>
      </c>
      <c r="CW20" s="89">
        <v>150126.05042016806</v>
      </c>
      <c r="CX20" s="90">
        <f t="shared" si="47"/>
        <v>1951638.6554621847</v>
      </c>
      <c r="CY20" s="91"/>
      <c r="CZ20" s="90">
        <f t="shared" si="49"/>
        <v>150126.05042016803</v>
      </c>
      <c r="DA20" s="89" t="s">
        <v>704</v>
      </c>
      <c r="DB20" s="89"/>
      <c r="DC20" s="93" t="s">
        <v>868</v>
      </c>
      <c r="DD20" s="89" t="s">
        <v>519</v>
      </c>
      <c r="DE20" s="90" t="str">
        <f t="shared" si="17"/>
        <v>-</v>
      </c>
      <c r="DF20" s="91"/>
      <c r="DG20" s="90"/>
      <c r="DH20" s="92"/>
      <c r="DI20" s="92"/>
      <c r="DJ20" s="93"/>
      <c r="DK20" s="89">
        <v>185103</v>
      </c>
      <c r="DL20" s="90">
        <f t="shared" si="18"/>
        <v>2406339</v>
      </c>
      <c r="DM20" s="91"/>
      <c r="DN20" s="90">
        <f>+IFERROR(IF(DQ$5="USD",DK20*$I$5*DQ$6,IF(DQ$5="COP",DK20*DQ$6,DK20*DQ$6*$I$6)),"-")</f>
        <v>185102.99999999997</v>
      </c>
      <c r="DO20" s="92"/>
      <c r="DP20" s="92" t="s">
        <v>929</v>
      </c>
      <c r="DQ20" s="93" t="s">
        <v>970</v>
      </c>
      <c r="DR20" s="130" t="str">
        <f>IFERROR(VLOOKUP($D20,'HISTORICOS - FM'!$A$1:$B$20558,2,0)," - ")</f>
        <v xml:space="preserve"> - </v>
      </c>
      <c r="DS20" s="131">
        <f t="shared" si="21"/>
        <v>144999.99999999997</v>
      </c>
      <c r="DT20" s="134" t="str">
        <f t="shared" si="19"/>
        <v/>
      </c>
      <c r="DU20" s="137" t="str">
        <f t="shared" si="22"/>
        <v>1015178 - INDUSTRIAL DE FERRTERIA Y RODAMIENTOS SAS
OC 4533619</v>
      </c>
    </row>
    <row r="21" spans="1:125" s="38" customFormat="1" ht="62.5" x14ac:dyDescent="0.25">
      <c r="A21" s="35">
        <v>14</v>
      </c>
      <c r="B21" s="140" t="s">
        <v>127</v>
      </c>
      <c r="C21" s="36" t="s">
        <v>99</v>
      </c>
      <c r="D21" s="36" t="s">
        <v>135</v>
      </c>
      <c r="E21" s="36" t="s">
        <v>136</v>
      </c>
      <c r="F21" s="36" t="s">
        <v>137</v>
      </c>
      <c r="G21" s="36" t="s">
        <v>503</v>
      </c>
      <c r="H21" s="36">
        <v>29</v>
      </c>
      <c r="I21" s="37" t="s">
        <v>78</v>
      </c>
      <c r="J21" s="89" t="s">
        <v>519</v>
      </c>
      <c r="K21" s="90" t="str">
        <f t="shared" si="0"/>
        <v>-</v>
      </c>
      <c r="L21" s="91"/>
      <c r="M21" s="90"/>
      <c r="N21" s="92"/>
      <c r="O21" s="92"/>
      <c r="P21" s="93"/>
      <c r="Q21" s="89" t="s">
        <v>519</v>
      </c>
      <c r="R21" s="90" t="str">
        <f t="shared" si="1"/>
        <v>-</v>
      </c>
      <c r="S21" s="91"/>
      <c r="T21" s="90"/>
      <c r="U21" s="92"/>
      <c r="V21" s="92"/>
      <c r="W21" s="93"/>
      <c r="X21" s="89" t="s">
        <v>519</v>
      </c>
      <c r="Y21" s="90" t="str">
        <f t="shared" si="2"/>
        <v>-</v>
      </c>
      <c r="Z21" s="91"/>
      <c r="AA21" s="90"/>
      <c r="AB21" s="92"/>
      <c r="AC21" s="92"/>
      <c r="AD21" s="93"/>
      <c r="AE21" s="89" t="s">
        <v>519</v>
      </c>
      <c r="AF21" s="90" t="str">
        <f t="shared" si="3"/>
        <v>-</v>
      </c>
      <c r="AG21" s="91"/>
      <c r="AH21" s="90"/>
      <c r="AI21" s="92"/>
      <c r="AJ21" s="92"/>
      <c r="AK21" s="92"/>
      <c r="AL21" s="89" t="s">
        <v>519</v>
      </c>
      <c r="AM21" s="90" t="str">
        <f t="shared" si="4"/>
        <v>-</v>
      </c>
      <c r="AN21" s="91"/>
      <c r="AO21" s="90"/>
      <c r="AP21" s="92"/>
      <c r="AQ21" s="92"/>
      <c r="AR21" s="93"/>
      <c r="AS21" s="89">
        <v>124500</v>
      </c>
      <c r="AT21" s="90">
        <f t="shared" si="5"/>
        <v>3610500</v>
      </c>
      <c r="AU21" s="91"/>
      <c r="AV21" s="90">
        <f>+IFERROR(IF(AY$5="USD",AS21*$I$5*AY$6,IF(AY$5="COP",AS21*AY$6,AS21*AY$6*$I$6)),"-")</f>
        <v>124499.99999999999</v>
      </c>
      <c r="AW21" s="92" t="s">
        <v>636</v>
      </c>
      <c r="AX21" s="92"/>
      <c r="AY21" s="93" t="s">
        <v>657</v>
      </c>
      <c r="AZ21" s="89" t="s">
        <v>519</v>
      </c>
      <c r="BA21" s="90" t="str">
        <f t="shared" si="7"/>
        <v>-</v>
      </c>
      <c r="BB21" s="91"/>
      <c r="BC21" s="90"/>
      <c r="BD21" s="92" t="s">
        <v>579</v>
      </c>
      <c r="BE21" s="92"/>
      <c r="BF21" s="93"/>
      <c r="BG21" s="89">
        <v>118000</v>
      </c>
      <c r="BH21" s="90">
        <f t="shared" si="8"/>
        <v>3422000</v>
      </c>
      <c r="BI21" s="91"/>
      <c r="BJ21" s="90">
        <f t="shared" si="46"/>
        <v>117999.99999999999</v>
      </c>
      <c r="BK21" s="92" t="s">
        <v>702</v>
      </c>
      <c r="BL21" s="92"/>
      <c r="BM21" s="93" t="s">
        <v>764</v>
      </c>
      <c r="BN21" s="89">
        <v>117100</v>
      </c>
      <c r="BO21" s="90">
        <f t="shared" si="9"/>
        <v>3395900</v>
      </c>
      <c r="BP21" s="91"/>
      <c r="BQ21" s="90">
        <f>+IFERROR(IF(BT$5="USD",BN21*$I$5*BT$6,IF(BT$5="COP",BN21*BT$6,BN21*BT$6*$I$6)),"-")</f>
        <v>117099.99999999999</v>
      </c>
      <c r="BR21" s="92" t="s">
        <v>976</v>
      </c>
      <c r="BS21" s="92"/>
      <c r="BT21" s="93" t="s">
        <v>999</v>
      </c>
      <c r="BU21" s="89">
        <v>173912</v>
      </c>
      <c r="BV21" s="90">
        <f t="shared" si="11"/>
        <v>5043448</v>
      </c>
      <c r="BW21" s="91"/>
      <c r="BX21" s="90">
        <f>+IFERROR(IF(CA$5="USD",BU21*$I$5*CA$6,IF(CA$5="COP",BU21*CA$6,BU21*CA$6*$I$6)),"-")</f>
        <v>173911.99999999997</v>
      </c>
      <c r="BY21" s="92"/>
      <c r="BZ21" s="92"/>
      <c r="CA21" s="93" t="s">
        <v>792</v>
      </c>
      <c r="CB21" s="89">
        <v>157500</v>
      </c>
      <c r="CC21" s="90">
        <f t="shared" si="13"/>
        <v>4567500</v>
      </c>
      <c r="CD21" s="91"/>
      <c r="CE21" s="90">
        <f t="shared" si="45"/>
        <v>157499.99999999997</v>
      </c>
      <c r="CF21" s="92"/>
      <c r="CG21" s="92"/>
      <c r="CH21" s="93" t="s">
        <v>822</v>
      </c>
      <c r="CI21" s="89">
        <v>119000</v>
      </c>
      <c r="CJ21" s="90">
        <f t="shared" si="14"/>
        <v>3451000</v>
      </c>
      <c r="CK21" s="91"/>
      <c r="CL21" s="90">
        <f>+IFERROR(IF(CO$5="USD",CI21*$I$5*CO$6,IF(CO$5="COP",CI21*CO$6,CI21*CO$6*$I$6)),"-")</f>
        <v>118999.99999999999</v>
      </c>
      <c r="CM21" s="92" t="s">
        <v>826</v>
      </c>
      <c r="CN21" s="92"/>
      <c r="CO21" s="93">
        <v>7</v>
      </c>
      <c r="CP21" s="89">
        <v>125000</v>
      </c>
      <c r="CQ21" s="90">
        <f t="shared" si="50"/>
        <v>3625000</v>
      </c>
      <c r="CR21" s="91"/>
      <c r="CS21" s="90">
        <f t="shared" si="48"/>
        <v>124999.99999999999</v>
      </c>
      <c r="CT21" s="92" t="s">
        <v>830</v>
      </c>
      <c r="CU21" s="92"/>
      <c r="CV21" s="93" t="s">
        <v>864</v>
      </c>
      <c r="CW21" s="89">
        <v>114706</v>
      </c>
      <c r="CX21" s="90">
        <f t="shared" si="47"/>
        <v>3326474</v>
      </c>
      <c r="CY21" s="91" t="s">
        <v>1007</v>
      </c>
      <c r="CZ21" s="90">
        <f t="shared" si="49"/>
        <v>114705.99999999999</v>
      </c>
      <c r="DA21" s="89" t="s">
        <v>704</v>
      </c>
      <c r="DB21" s="89"/>
      <c r="DC21" s="93" t="s">
        <v>868</v>
      </c>
      <c r="DD21" s="89" t="s">
        <v>519</v>
      </c>
      <c r="DE21" s="90" t="str">
        <f t="shared" si="17"/>
        <v>-</v>
      </c>
      <c r="DF21" s="91"/>
      <c r="DG21" s="90"/>
      <c r="DH21" s="92"/>
      <c r="DI21" s="92"/>
      <c r="DJ21" s="93"/>
      <c r="DK21" s="89" t="s">
        <v>519</v>
      </c>
      <c r="DL21" s="90" t="str">
        <f t="shared" si="18"/>
        <v>-</v>
      </c>
      <c r="DM21" s="91"/>
      <c r="DN21" s="90"/>
      <c r="DO21" s="92"/>
      <c r="DP21" s="92"/>
      <c r="DQ21" s="93"/>
      <c r="DR21" s="130" t="str">
        <f>IFERROR(VLOOKUP($D21,'HISTORICOS - FM'!$A$1:$B$20558,2,0)," - ")</f>
        <v xml:space="preserve"> - </v>
      </c>
      <c r="DS21" s="131">
        <f t="shared" si="21"/>
        <v>114705.99999999999</v>
      </c>
      <c r="DT21" s="134" t="str">
        <f t="shared" si="19"/>
        <v/>
      </c>
      <c r="DU21" s="137" t="str">
        <f t="shared" si="22"/>
        <v>1015200 - LOGSMART S.A.S
OC 4533621</v>
      </c>
    </row>
    <row r="22" spans="1:125" s="38" customFormat="1" ht="50" x14ac:dyDescent="0.25">
      <c r="A22" s="35">
        <v>15</v>
      </c>
      <c r="B22" s="140" t="s">
        <v>127</v>
      </c>
      <c r="C22" s="36" t="s">
        <v>104</v>
      </c>
      <c r="D22" s="36" t="s">
        <v>138</v>
      </c>
      <c r="E22" s="36" t="s">
        <v>139</v>
      </c>
      <c r="F22" s="36" t="s">
        <v>140</v>
      </c>
      <c r="G22" s="36" t="s">
        <v>503</v>
      </c>
      <c r="H22" s="36">
        <v>20</v>
      </c>
      <c r="I22" s="37" t="s">
        <v>78</v>
      </c>
      <c r="J22" s="89" t="s">
        <v>519</v>
      </c>
      <c r="K22" s="90" t="str">
        <f t="shared" si="0"/>
        <v>-</v>
      </c>
      <c r="L22" s="91"/>
      <c r="M22" s="90"/>
      <c r="N22" s="92"/>
      <c r="O22" s="92"/>
      <c r="P22" s="93"/>
      <c r="Q22" s="89" t="s">
        <v>519</v>
      </c>
      <c r="R22" s="90" t="str">
        <f t="shared" si="1"/>
        <v>-</v>
      </c>
      <c r="S22" s="91"/>
      <c r="T22" s="90"/>
      <c r="U22" s="92"/>
      <c r="V22" s="92"/>
      <c r="W22" s="93"/>
      <c r="X22" s="89" t="s">
        <v>519</v>
      </c>
      <c r="Y22" s="90" t="str">
        <f t="shared" si="2"/>
        <v>-</v>
      </c>
      <c r="Z22" s="91"/>
      <c r="AA22" s="90"/>
      <c r="AB22" s="92"/>
      <c r="AC22" s="92"/>
      <c r="AD22" s="93"/>
      <c r="AE22" s="89" t="s">
        <v>519</v>
      </c>
      <c r="AF22" s="90" t="str">
        <f t="shared" si="3"/>
        <v>-</v>
      </c>
      <c r="AG22" s="91"/>
      <c r="AH22" s="90"/>
      <c r="AI22" s="92"/>
      <c r="AJ22" s="92"/>
      <c r="AK22" s="92"/>
      <c r="AL22" s="89" t="s">
        <v>519</v>
      </c>
      <c r="AM22" s="90" t="str">
        <f t="shared" si="4"/>
        <v>-</v>
      </c>
      <c r="AN22" s="91"/>
      <c r="AO22" s="90"/>
      <c r="AP22" s="92"/>
      <c r="AQ22" s="92"/>
      <c r="AR22" s="93"/>
      <c r="AS22" s="89">
        <v>250000</v>
      </c>
      <c r="AT22" s="90">
        <f t="shared" si="5"/>
        <v>5000000</v>
      </c>
      <c r="AU22" s="91"/>
      <c r="AV22" s="90">
        <f>+IFERROR(IF(AY$5="USD",AS22*$I$5*AY$6,IF(AY$5="COP",AS22*AY$6,AS22*AY$6*$I$6)),"-")</f>
        <v>249999.99999999997</v>
      </c>
      <c r="AW22" s="92" t="s">
        <v>636</v>
      </c>
      <c r="AX22" s="92"/>
      <c r="AY22" s="93" t="s">
        <v>657</v>
      </c>
      <c r="AZ22" s="89" t="s">
        <v>519</v>
      </c>
      <c r="BA22" s="90" t="str">
        <f t="shared" si="7"/>
        <v>-</v>
      </c>
      <c r="BB22" s="91"/>
      <c r="BC22" s="90"/>
      <c r="BD22" s="92" t="s">
        <v>579</v>
      </c>
      <c r="BE22" s="92"/>
      <c r="BF22" s="93"/>
      <c r="BG22" s="89">
        <v>221000</v>
      </c>
      <c r="BH22" s="90">
        <f t="shared" si="8"/>
        <v>4420000</v>
      </c>
      <c r="BI22" s="91"/>
      <c r="BJ22" s="90">
        <f t="shared" si="46"/>
        <v>220999.99999999997</v>
      </c>
      <c r="BK22" s="92" t="s">
        <v>702</v>
      </c>
      <c r="BL22" s="92"/>
      <c r="BM22" s="93" t="s">
        <v>764</v>
      </c>
      <c r="BN22" s="89">
        <v>337500</v>
      </c>
      <c r="BO22" s="90">
        <f t="shared" si="9"/>
        <v>6750000</v>
      </c>
      <c r="BP22" s="91"/>
      <c r="BQ22" s="90">
        <f>+IFERROR(IF(BT$5="USD",BN22*$I$5*BT$6,IF(BT$5="COP",BN22*BT$6,BN22*BT$6*$I$6)),"-")</f>
        <v>337499.99999999994</v>
      </c>
      <c r="BR22" s="92" t="s">
        <v>976</v>
      </c>
      <c r="BS22" s="92"/>
      <c r="BT22" s="93" t="s">
        <v>1000</v>
      </c>
      <c r="BU22" s="89" t="s">
        <v>519</v>
      </c>
      <c r="BV22" s="90" t="str">
        <f t="shared" si="11"/>
        <v>-</v>
      </c>
      <c r="BW22" s="91"/>
      <c r="BX22" s="90"/>
      <c r="BY22" s="92"/>
      <c r="BZ22" s="92" t="s">
        <v>783</v>
      </c>
      <c r="CA22" s="93"/>
      <c r="CB22" s="89">
        <v>329750</v>
      </c>
      <c r="CC22" s="90">
        <f t="shared" si="13"/>
        <v>6595000</v>
      </c>
      <c r="CD22" s="91"/>
      <c r="CE22" s="90">
        <f t="shared" si="45"/>
        <v>329749.99999999994</v>
      </c>
      <c r="CF22" s="92"/>
      <c r="CG22" s="92"/>
      <c r="CH22" s="93" t="s">
        <v>822</v>
      </c>
      <c r="CI22" s="89">
        <v>220000</v>
      </c>
      <c r="CJ22" s="90">
        <f t="shared" si="14"/>
        <v>4400000</v>
      </c>
      <c r="CK22" s="91" t="s">
        <v>1007</v>
      </c>
      <c r="CL22" s="90">
        <f>+IFERROR(IF(CO$5="USD",CI22*$I$5*CO$6,IF(CO$5="COP",CI22*CO$6,CI22*CO$6*$I$6)),"-")</f>
        <v>219999.99999999997</v>
      </c>
      <c r="CM22" s="92" t="s">
        <v>826</v>
      </c>
      <c r="CN22" s="92"/>
      <c r="CO22" s="93">
        <v>7</v>
      </c>
      <c r="CP22" s="89">
        <v>289000</v>
      </c>
      <c r="CQ22" s="90">
        <f t="shared" si="50"/>
        <v>5780000</v>
      </c>
      <c r="CR22" s="91"/>
      <c r="CS22" s="90">
        <f t="shared" si="48"/>
        <v>288999.99999999994</v>
      </c>
      <c r="CT22" s="92" t="s">
        <v>830</v>
      </c>
      <c r="CU22" s="92"/>
      <c r="CV22" s="93" t="s">
        <v>864</v>
      </c>
      <c r="CW22" s="89">
        <v>0</v>
      </c>
      <c r="CX22" s="90">
        <f t="shared" si="47"/>
        <v>0</v>
      </c>
      <c r="CY22" s="91"/>
      <c r="CZ22" s="90">
        <f t="shared" si="49"/>
        <v>0</v>
      </c>
      <c r="DA22" s="89">
        <v>0</v>
      </c>
      <c r="DB22" s="89"/>
      <c r="DC22" s="93">
        <v>0</v>
      </c>
      <c r="DD22" s="89" t="s">
        <v>519</v>
      </c>
      <c r="DE22" s="90" t="str">
        <f t="shared" si="17"/>
        <v>-</v>
      </c>
      <c r="DF22" s="91"/>
      <c r="DG22" s="90"/>
      <c r="DH22" s="92"/>
      <c r="DI22" s="92"/>
      <c r="DJ22" s="93"/>
      <c r="DK22" s="89" t="s">
        <v>519</v>
      </c>
      <c r="DL22" s="90" t="str">
        <f t="shared" si="18"/>
        <v>-</v>
      </c>
      <c r="DM22" s="91"/>
      <c r="DN22" s="90"/>
      <c r="DO22" s="92"/>
      <c r="DP22" s="92"/>
      <c r="DQ22" s="93"/>
      <c r="DR22" s="130" t="str">
        <f>IFERROR(VLOOKUP($D22,'HISTORICOS - FM'!$A$1:$B$20558,2,0)," - ")</f>
        <v xml:space="preserve"> - </v>
      </c>
      <c r="DS22" s="131">
        <f t="shared" si="21"/>
        <v>0</v>
      </c>
      <c r="DT22" s="134" t="str">
        <f t="shared" si="19"/>
        <v/>
      </c>
      <c r="DU22" s="137" t="str">
        <f t="shared" si="22"/>
        <v>1015177 - APR INDUSTRIAL
OC 4533612</v>
      </c>
    </row>
    <row r="23" spans="1:125" s="38" customFormat="1" ht="87.5" x14ac:dyDescent="0.25">
      <c r="A23" s="35">
        <v>16</v>
      </c>
      <c r="B23" s="140" t="s">
        <v>127</v>
      </c>
      <c r="C23" s="36" t="s">
        <v>141</v>
      </c>
      <c r="D23" s="36" t="s">
        <v>142</v>
      </c>
      <c r="E23" s="36" t="s">
        <v>143</v>
      </c>
      <c r="F23" s="36" t="s">
        <v>144</v>
      </c>
      <c r="G23" s="36" t="s">
        <v>503</v>
      </c>
      <c r="H23" s="36">
        <v>15</v>
      </c>
      <c r="I23" s="37" t="s">
        <v>78</v>
      </c>
      <c r="J23" s="89" t="s">
        <v>519</v>
      </c>
      <c r="K23" s="90" t="str">
        <f t="shared" si="0"/>
        <v>-</v>
      </c>
      <c r="L23" s="91"/>
      <c r="M23" s="90"/>
      <c r="N23" s="92"/>
      <c r="O23" s="92"/>
      <c r="P23" s="93"/>
      <c r="Q23" s="89" t="s">
        <v>519</v>
      </c>
      <c r="R23" s="90" t="str">
        <f t="shared" si="1"/>
        <v>-</v>
      </c>
      <c r="S23" s="91"/>
      <c r="T23" s="90"/>
      <c r="U23" s="92"/>
      <c r="V23" s="92"/>
      <c r="W23" s="93"/>
      <c r="X23" s="89" t="s">
        <v>519</v>
      </c>
      <c r="Y23" s="90" t="str">
        <f t="shared" si="2"/>
        <v>-</v>
      </c>
      <c r="Z23" s="91"/>
      <c r="AA23" s="90"/>
      <c r="AB23" s="92"/>
      <c r="AC23" s="92"/>
      <c r="AD23" s="93"/>
      <c r="AE23" s="89" t="s">
        <v>519</v>
      </c>
      <c r="AF23" s="90" t="str">
        <f t="shared" si="3"/>
        <v>-</v>
      </c>
      <c r="AG23" s="91"/>
      <c r="AH23" s="90"/>
      <c r="AI23" s="92"/>
      <c r="AJ23" s="92"/>
      <c r="AK23" s="92"/>
      <c r="AL23" s="89" t="s">
        <v>519</v>
      </c>
      <c r="AM23" s="90" t="str">
        <f t="shared" si="4"/>
        <v>-</v>
      </c>
      <c r="AN23" s="91"/>
      <c r="AO23" s="90"/>
      <c r="AP23" s="92"/>
      <c r="AQ23" s="92"/>
      <c r="AR23" s="93"/>
      <c r="AS23" s="89">
        <v>367300</v>
      </c>
      <c r="AT23" s="90">
        <f t="shared" si="5"/>
        <v>5509500</v>
      </c>
      <c r="AU23" s="91"/>
      <c r="AV23" s="90">
        <f>+IFERROR(IF(AY$5="USD",AS23*$I$5*AY$6,IF(AY$5="COP",AS23*AY$6,AS23*AY$6*$I$6)),"-")</f>
        <v>367299.99999999994</v>
      </c>
      <c r="AW23" s="92" t="s">
        <v>636</v>
      </c>
      <c r="AX23" s="92"/>
      <c r="AY23" s="93" t="s">
        <v>657</v>
      </c>
      <c r="AZ23" s="89" t="s">
        <v>519</v>
      </c>
      <c r="BA23" s="90" t="str">
        <f t="shared" si="7"/>
        <v>-</v>
      </c>
      <c r="BB23" s="91"/>
      <c r="BC23" s="90"/>
      <c r="BD23" s="92" t="s">
        <v>579</v>
      </c>
      <c r="BE23" s="92"/>
      <c r="BF23" s="93"/>
      <c r="BG23" s="89" t="s">
        <v>519</v>
      </c>
      <c r="BH23" s="90" t="str">
        <f t="shared" si="8"/>
        <v>-</v>
      </c>
      <c r="BI23" s="91"/>
      <c r="BJ23" s="90"/>
      <c r="BK23" s="92"/>
      <c r="BL23" s="92" t="s">
        <v>720</v>
      </c>
      <c r="BM23" s="93"/>
      <c r="BN23" s="89">
        <v>368500</v>
      </c>
      <c r="BO23" s="90">
        <f t="shared" si="9"/>
        <v>5527500</v>
      </c>
      <c r="BP23" s="91"/>
      <c r="BQ23" s="90">
        <f>+IFERROR(IF(BT$5="USD",BN23*$I$5*BT$6,IF(BT$5="COP",BN23*BT$6,BN23*BT$6*$I$6)),"-")</f>
        <v>368499.99999999994</v>
      </c>
      <c r="BR23" s="92" t="s">
        <v>976</v>
      </c>
      <c r="BS23" s="92"/>
      <c r="BT23" s="93" t="s">
        <v>999</v>
      </c>
      <c r="BU23" s="89">
        <v>483870</v>
      </c>
      <c r="BV23" s="90">
        <f t="shared" si="11"/>
        <v>7258050</v>
      </c>
      <c r="BW23" s="91"/>
      <c r="BX23" s="90">
        <f>+IFERROR(IF(CA$5="USD",BU23*$I$5*CA$6,IF(CA$5="COP",BU23*CA$6,BU23*CA$6*$I$6)),"-")</f>
        <v>483869.99999999994</v>
      </c>
      <c r="BY23" s="92"/>
      <c r="BZ23" s="92"/>
      <c r="CA23" s="93" t="s">
        <v>792</v>
      </c>
      <c r="CB23" s="89">
        <v>475000</v>
      </c>
      <c r="CC23" s="90">
        <f t="shared" si="13"/>
        <v>7125000</v>
      </c>
      <c r="CD23" s="91"/>
      <c r="CE23" s="90">
        <f t="shared" si="45"/>
        <v>474999.99999999994</v>
      </c>
      <c r="CF23" s="92"/>
      <c r="CG23" s="92"/>
      <c r="CH23" s="93" t="s">
        <v>822</v>
      </c>
      <c r="CI23" s="89">
        <v>315000</v>
      </c>
      <c r="CJ23" s="90">
        <f t="shared" si="14"/>
        <v>4725000</v>
      </c>
      <c r="CK23" s="91" t="s">
        <v>1007</v>
      </c>
      <c r="CL23" s="90">
        <f>+IFERROR(IF(CO$5="USD",CI23*$I$5*CO$6,IF(CO$5="COP",CI23*CO$6,CI23*CO$6*$I$6)),"-")</f>
        <v>314999.99999999994</v>
      </c>
      <c r="CM23" s="92" t="s">
        <v>826</v>
      </c>
      <c r="CN23" s="92"/>
      <c r="CO23" s="93">
        <v>7</v>
      </c>
      <c r="CP23" s="89">
        <v>370000</v>
      </c>
      <c r="CQ23" s="90">
        <f t="shared" si="50"/>
        <v>5550000</v>
      </c>
      <c r="CR23" s="91"/>
      <c r="CS23" s="90">
        <f t="shared" si="48"/>
        <v>369999.99999999994</v>
      </c>
      <c r="CT23" s="92" t="s">
        <v>830</v>
      </c>
      <c r="CU23" s="92"/>
      <c r="CV23" s="93" t="s">
        <v>864</v>
      </c>
      <c r="CW23" s="89">
        <v>343445.37815126049</v>
      </c>
      <c r="CX23" s="90">
        <f t="shared" si="47"/>
        <v>5151680.6722689075</v>
      </c>
      <c r="CY23" s="91"/>
      <c r="CZ23" s="90">
        <f t="shared" si="49"/>
        <v>343445.37815126043</v>
      </c>
      <c r="DA23" s="89">
        <v>0</v>
      </c>
      <c r="DB23" s="89"/>
      <c r="DC23" s="93" t="s">
        <v>868</v>
      </c>
      <c r="DD23" s="89" t="s">
        <v>519</v>
      </c>
      <c r="DE23" s="90" t="str">
        <f t="shared" si="17"/>
        <v>-</v>
      </c>
      <c r="DF23" s="91"/>
      <c r="DG23" s="90"/>
      <c r="DH23" s="92"/>
      <c r="DI23" s="92"/>
      <c r="DJ23" s="93"/>
      <c r="DK23" s="89">
        <v>394857</v>
      </c>
      <c r="DL23" s="90">
        <f t="shared" si="18"/>
        <v>5922855</v>
      </c>
      <c r="DM23" s="91"/>
      <c r="DN23" s="90">
        <f>+IFERROR(IF(DQ$5="USD",DK23*$I$5*DQ$6,IF(DQ$5="COP",DK23*DQ$6,DK23*DQ$6*$I$6)),"-")</f>
        <v>394856.99999999994</v>
      </c>
      <c r="DO23" s="92"/>
      <c r="DP23" s="92" t="s">
        <v>930</v>
      </c>
      <c r="DQ23" s="93" t="s">
        <v>970</v>
      </c>
      <c r="DR23" s="130" t="str">
        <f>IFERROR(VLOOKUP($D23,'HISTORICOS - FM'!$A$1:$B$20558,2,0)," - ")</f>
        <v xml:space="preserve"> - </v>
      </c>
      <c r="DS23" s="131">
        <f t="shared" si="21"/>
        <v>314999.99999999994</v>
      </c>
      <c r="DT23" s="134" t="str">
        <f t="shared" si="19"/>
        <v/>
      </c>
      <c r="DU23" s="137" t="str">
        <f t="shared" si="22"/>
        <v>1015178 - INDUSTRIAL DE FERRTERIA Y RODAMIENTOS SAS
OC 4533619</v>
      </c>
    </row>
    <row r="24" spans="1:125" s="38" customFormat="1" ht="100" x14ac:dyDescent="0.25">
      <c r="A24" s="35">
        <v>17</v>
      </c>
      <c r="B24" s="140" t="s">
        <v>145</v>
      </c>
      <c r="C24" s="36" t="s">
        <v>99</v>
      </c>
      <c r="D24" s="36" t="s">
        <v>146</v>
      </c>
      <c r="E24" s="36" t="s">
        <v>147</v>
      </c>
      <c r="F24" s="36" t="s">
        <v>148</v>
      </c>
      <c r="G24" s="36" t="s">
        <v>503</v>
      </c>
      <c r="H24" s="36">
        <v>7</v>
      </c>
      <c r="I24" s="37" t="s">
        <v>75</v>
      </c>
      <c r="J24" s="89" t="s">
        <v>519</v>
      </c>
      <c r="K24" s="90" t="str">
        <f t="shared" si="0"/>
        <v>-</v>
      </c>
      <c r="L24" s="91"/>
      <c r="M24" s="90"/>
      <c r="N24" s="92"/>
      <c r="O24" s="92"/>
      <c r="P24" s="93"/>
      <c r="Q24" s="89" t="s">
        <v>519</v>
      </c>
      <c r="R24" s="90" t="str">
        <f t="shared" si="1"/>
        <v>-</v>
      </c>
      <c r="S24" s="91"/>
      <c r="T24" s="90"/>
      <c r="U24" s="92"/>
      <c r="V24" s="92"/>
      <c r="W24" s="93"/>
      <c r="X24" s="89" t="s">
        <v>519</v>
      </c>
      <c r="Y24" s="90" t="str">
        <f t="shared" si="2"/>
        <v>-</v>
      </c>
      <c r="Z24" s="91"/>
      <c r="AA24" s="90"/>
      <c r="AB24" s="92"/>
      <c r="AC24" s="92"/>
      <c r="AD24" s="93"/>
      <c r="AE24" s="89">
        <v>25000</v>
      </c>
      <c r="AF24" s="90">
        <f t="shared" si="3"/>
        <v>175000</v>
      </c>
      <c r="AG24" s="91" t="s">
        <v>1007</v>
      </c>
      <c r="AH24" s="90">
        <f>+IFERROR(IF(AK$5="USD",AE24*$I$5*AK$6,IF(AK$5="COP",AE24*AK$6,AE24*AK$6*$I$6)),"-")</f>
        <v>24999.999999999996</v>
      </c>
      <c r="AI24" s="92" t="s">
        <v>591</v>
      </c>
      <c r="AJ24" s="92" t="s">
        <v>589</v>
      </c>
      <c r="AK24" s="92">
        <v>30</v>
      </c>
      <c r="AL24" s="89" t="s">
        <v>519</v>
      </c>
      <c r="AM24" s="90" t="str">
        <f t="shared" si="4"/>
        <v>-</v>
      </c>
      <c r="AN24" s="91"/>
      <c r="AO24" s="90"/>
      <c r="AP24" s="92"/>
      <c r="AQ24" s="92"/>
      <c r="AR24" s="93"/>
      <c r="AS24" s="89" t="s">
        <v>519</v>
      </c>
      <c r="AT24" s="90" t="str">
        <f t="shared" si="5"/>
        <v>-</v>
      </c>
      <c r="AU24" s="91"/>
      <c r="AV24" s="90"/>
      <c r="AW24" s="92"/>
      <c r="AX24" s="92"/>
      <c r="AY24" s="93"/>
      <c r="AZ24" s="89" t="s">
        <v>519</v>
      </c>
      <c r="BA24" s="90" t="str">
        <f t="shared" si="7"/>
        <v>-</v>
      </c>
      <c r="BB24" s="91"/>
      <c r="BC24" s="90"/>
      <c r="BD24" s="92" t="s">
        <v>579</v>
      </c>
      <c r="BE24" s="92"/>
      <c r="BF24" s="93"/>
      <c r="BG24" s="89" t="s">
        <v>519</v>
      </c>
      <c r="BH24" s="90" t="str">
        <f t="shared" si="8"/>
        <v>-</v>
      </c>
      <c r="BI24" s="91"/>
      <c r="BJ24" s="90"/>
      <c r="BK24" s="92"/>
      <c r="BL24" s="92"/>
      <c r="BM24" s="93"/>
      <c r="BN24" s="89" t="s">
        <v>519</v>
      </c>
      <c r="BO24" s="90" t="str">
        <f t="shared" si="9"/>
        <v>-</v>
      </c>
      <c r="BP24" s="91"/>
      <c r="BQ24" s="90"/>
      <c r="BR24" s="92" t="s">
        <v>977</v>
      </c>
      <c r="BS24" s="92"/>
      <c r="BT24" s="93"/>
      <c r="BU24" s="89" t="s">
        <v>519</v>
      </c>
      <c r="BV24" s="90" t="str">
        <f t="shared" si="11"/>
        <v>-</v>
      </c>
      <c r="BW24" s="91"/>
      <c r="BX24" s="90"/>
      <c r="BY24" s="92"/>
      <c r="BZ24" s="92" t="s">
        <v>783</v>
      </c>
      <c r="CA24" s="93"/>
      <c r="CB24" s="89" t="s">
        <v>519</v>
      </c>
      <c r="CC24" s="90" t="str">
        <f t="shared" si="13"/>
        <v>-</v>
      </c>
      <c r="CD24" s="91"/>
      <c r="CE24" s="90"/>
      <c r="CF24" s="92"/>
      <c r="CG24" s="92"/>
      <c r="CH24" s="93"/>
      <c r="CI24" s="89" t="s">
        <v>519</v>
      </c>
      <c r="CJ24" s="90" t="str">
        <f t="shared" si="14"/>
        <v>-</v>
      </c>
      <c r="CK24" s="91"/>
      <c r="CL24" s="90"/>
      <c r="CM24" s="92"/>
      <c r="CN24" s="92" t="s">
        <v>838</v>
      </c>
      <c r="CO24" s="93"/>
      <c r="CP24" s="89" t="s">
        <v>519</v>
      </c>
      <c r="CQ24" s="90" t="str">
        <f>+IFERROR(CP24*$H24,"-")</f>
        <v>-</v>
      </c>
      <c r="CR24" s="91"/>
      <c r="CS24" s="90"/>
      <c r="CT24" s="92"/>
      <c r="CU24" s="92"/>
      <c r="CV24" s="93"/>
      <c r="CW24" s="89">
        <v>0</v>
      </c>
      <c r="CX24" s="90">
        <f t="shared" si="47"/>
        <v>0</v>
      </c>
      <c r="CY24" s="91"/>
      <c r="CZ24" s="90">
        <f t="shared" si="49"/>
        <v>0</v>
      </c>
      <c r="DA24" s="89">
        <v>0</v>
      </c>
      <c r="DB24" s="89"/>
      <c r="DC24" s="93">
        <v>0</v>
      </c>
      <c r="DD24" s="89" t="s">
        <v>519</v>
      </c>
      <c r="DE24" s="90" t="str">
        <f t="shared" si="17"/>
        <v>-</v>
      </c>
      <c r="DF24" s="91"/>
      <c r="DG24" s="90"/>
      <c r="DH24" s="92"/>
      <c r="DI24" s="92"/>
      <c r="DJ24" s="93"/>
      <c r="DK24" s="89" t="s">
        <v>519</v>
      </c>
      <c r="DL24" s="90" t="str">
        <f t="shared" si="18"/>
        <v>-</v>
      </c>
      <c r="DM24" s="91"/>
      <c r="DN24" s="90"/>
      <c r="DO24" s="92"/>
      <c r="DP24" s="92"/>
      <c r="DQ24" s="93"/>
      <c r="DR24" s="130" t="str">
        <f>IFERROR(VLOOKUP($D24,'HISTORICOS - FM'!$A$1:$B$20558,2,0)," - ")</f>
        <v xml:space="preserve"> - </v>
      </c>
      <c r="DS24" s="131">
        <f t="shared" si="21"/>
        <v>0</v>
      </c>
      <c r="DT24" s="134" t="str">
        <f t="shared" si="19"/>
        <v/>
      </c>
      <c r="DU24" s="137" t="str">
        <f t="shared" si="22"/>
        <v>1015177 - APR INDUSTRIAL
OC 4533612</v>
      </c>
    </row>
    <row r="25" spans="1:125" s="38" customFormat="1" ht="37.5" x14ac:dyDescent="0.25">
      <c r="A25" s="35">
        <v>18</v>
      </c>
      <c r="B25" s="140">
        <v>10060375</v>
      </c>
      <c r="C25" s="36" t="s">
        <v>149</v>
      </c>
      <c r="D25" s="36" t="s">
        <v>150</v>
      </c>
      <c r="E25" s="36" t="s">
        <v>151</v>
      </c>
      <c r="F25" s="36" t="s">
        <v>150</v>
      </c>
      <c r="G25" s="36" t="s">
        <v>507</v>
      </c>
      <c r="H25" s="36">
        <v>5</v>
      </c>
      <c r="I25" s="37" t="s">
        <v>74</v>
      </c>
      <c r="J25" s="89" t="s">
        <v>519</v>
      </c>
      <c r="K25" s="90" t="str">
        <f t="shared" si="0"/>
        <v>-</v>
      </c>
      <c r="L25" s="91"/>
      <c r="M25" s="90"/>
      <c r="N25" s="92"/>
      <c r="O25" s="92"/>
      <c r="P25" s="93"/>
      <c r="Q25" s="89" t="s">
        <v>519</v>
      </c>
      <c r="R25" s="90" t="str">
        <f t="shared" si="1"/>
        <v>-</v>
      </c>
      <c r="S25" s="91"/>
      <c r="T25" s="90"/>
      <c r="U25" s="92"/>
      <c r="V25" s="92"/>
      <c r="W25" s="93"/>
      <c r="X25" s="89" t="s">
        <v>519</v>
      </c>
      <c r="Y25" s="90" t="str">
        <f t="shared" si="2"/>
        <v>-</v>
      </c>
      <c r="Z25" s="91"/>
      <c r="AA25" s="90"/>
      <c r="AB25" s="92"/>
      <c r="AC25" s="92"/>
      <c r="AD25" s="93"/>
      <c r="AE25" s="89" t="s">
        <v>519</v>
      </c>
      <c r="AF25" s="90" t="str">
        <f t="shared" si="3"/>
        <v>-</v>
      </c>
      <c r="AG25" s="91"/>
      <c r="AH25" s="90"/>
      <c r="AI25" s="92"/>
      <c r="AJ25" s="92"/>
      <c r="AK25" s="92"/>
      <c r="AL25" s="89" t="s">
        <v>519</v>
      </c>
      <c r="AM25" s="90" t="str">
        <f t="shared" si="4"/>
        <v>-</v>
      </c>
      <c r="AN25" s="91"/>
      <c r="AO25" s="90"/>
      <c r="AP25" s="92"/>
      <c r="AQ25" s="92"/>
      <c r="AR25" s="93"/>
      <c r="AS25" s="89" t="s">
        <v>519</v>
      </c>
      <c r="AT25" s="90" t="str">
        <f t="shared" si="5"/>
        <v>-</v>
      </c>
      <c r="AU25" s="91"/>
      <c r="AV25" s="90"/>
      <c r="AW25" s="92"/>
      <c r="AX25" s="92"/>
      <c r="AY25" s="93"/>
      <c r="AZ25" s="89" t="s">
        <v>519</v>
      </c>
      <c r="BA25" s="90" t="str">
        <f t="shared" si="7"/>
        <v>-</v>
      </c>
      <c r="BB25" s="91"/>
      <c r="BC25" s="90"/>
      <c r="BD25" s="92" t="s">
        <v>579</v>
      </c>
      <c r="BE25" s="92"/>
      <c r="BF25" s="93"/>
      <c r="BG25" s="89" t="s">
        <v>519</v>
      </c>
      <c r="BH25" s="90" t="str">
        <f t="shared" si="8"/>
        <v>-</v>
      </c>
      <c r="BI25" s="91"/>
      <c r="BJ25" s="90"/>
      <c r="BK25" s="92"/>
      <c r="BL25" s="92" t="s">
        <v>721</v>
      </c>
      <c r="BM25" s="93"/>
      <c r="BN25" s="89" t="s">
        <v>519</v>
      </c>
      <c r="BO25" s="90" t="str">
        <f t="shared" si="9"/>
        <v>-</v>
      </c>
      <c r="BP25" s="91"/>
      <c r="BQ25" s="90"/>
      <c r="BR25" s="92" t="s">
        <v>977</v>
      </c>
      <c r="BS25" s="92"/>
      <c r="BT25" s="93"/>
      <c r="BU25" s="89" t="s">
        <v>519</v>
      </c>
      <c r="BV25" s="90" t="str">
        <f t="shared" si="11"/>
        <v>-</v>
      </c>
      <c r="BW25" s="91"/>
      <c r="BX25" s="90"/>
      <c r="BY25" s="92"/>
      <c r="BZ25" s="92" t="s">
        <v>783</v>
      </c>
      <c r="CA25" s="93"/>
      <c r="CB25" s="89" t="s">
        <v>519</v>
      </c>
      <c r="CC25" s="90" t="str">
        <f t="shared" si="13"/>
        <v>-</v>
      </c>
      <c r="CD25" s="91"/>
      <c r="CE25" s="90"/>
      <c r="CF25" s="92"/>
      <c r="CG25" s="92"/>
      <c r="CH25" s="93"/>
      <c r="CI25" s="89" t="s">
        <v>519</v>
      </c>
      <c r="CJ25" s="90" t="str">
        <f t="shared" si="14"/>
        <v>-</v>
      </c>
      <c r="CK25" s="91"/>
      <c r="CL25" s="90"/>
      <c r="CM25" s="92"/>
      <c r="CN25" s="92" t="s">
        <v>838</v>
      </c>
      <c r="CO25" s="93"/>
      <c r="CP25" s="89" t="s">
        <v>519</v>
      </c>
      <c r="CQ25" s="90" t="str">
        <f>+IFERROR(CP25*$H25,"-")</f>
        <v>-</v>
      </c>
      <c r="CR25" s="91"/>
      <c r="CS25" s="90"/>
      <c r="CT25" s="92"/>
      <c r="CU25" s="92"/>
      <c r="CV25" s="93"/>
      <c r="CW25" s="89">
        <v>0</v>
      </c>
      <c r="CX25" s="90">
        <f t="shared" si="47"/>
        <v>0</v>
      </c>
      <c r="CY25" s="91"/>
      <c r="CZ25" s="90">
        <f t="shared" si="49"/>
        <v>0</v>
      </c>
      <c r="DA25" s="89">
        <v>0</v>
      </c>
      <c r="DB25" s="89"/>
      <c r="DC25" s="93">
        <v>0</v>
      </c>
      <c r="DD25" s="89">
        <v>800000</v>
      </c>
      <c r="DE25" s="90">
        <f t="shared" si="17"/>
        <v>4000000</v>
      </c>
      <c r="DF25" s="91" t="s">
        <v>1007</v>
      </c>
      <c r="DG25" s="90" t="s">
        <v>1007</v>
      </c>
      <c r="DH25" s="92"/>
      <c r="DI25" s="92" t="s">
        <v>884</v>
      </c>
      <c r="DJ25" s="93" t="s">
        <v>920</v>
      </c>
      <c r="DK25" s="89" t="s">
        <v>519</v>
      </c>
      <c r="DL25" s="90" t="str">
        <f t="shared" si="18"/>
        <v>-</v>
      </c>
      <c r="DM25" s="91"/>
      <c r="DN25" s="90"/>
      <c r="DO25" s="92"/>
      <c r="DP25" s="92"/>
      <c r="DQ25" s="93"/>
      <c r="DR25" s="130" t="str">
        <f>IFERROR(VLOOKUP($D25,'HISTORICOS - FM'!$A$1:$B$20558,2,0)," - ")</f>
        <v xml:space="preserve"> - </v>
      </c>
      <c r="DS25" s="131">
        <f t="shared" si="21"/>
        <v>0</v>
      </c>
      <c r="DT25" s="134" t="str">
        <f t="shared" si="19"/>
        <v/>
      </c>
      <c r="DU25" s="137" t="str">
        <f t="shared" si="22"/>
        <v>1015177 - APR INDUSTRIAL
OC 4533612</v>
      </c>
    </row>
    <row r="26" spans="1:125" s="38" customFormat="1" ht="115" x14ac:dyDescent="0.25">
      <c r="A26" s="35">
        <v>19</v>
      </c>
      <c r="B26" s="140" t="s">
        <v>152</v>
      </c>
      <c r="C26" s="36" t="s">
        <v>99</v>
      </c>
      <c r="D26" s="36" t="s">
        <v>153</v>
      </c>
      <c r="E26" s="36" t="s">
        <v>154</v>
      </c>
      <c r="F26" s="36" t="s">
        <v>155</v>
      </c>
      <c r="G26" s="36" t="s">
        <v>508</v>
      </c>
      <c r="H26" s="36">
        <v>48</v>
      </c>
      <c r="I26" s="37" t="s">
        <v>74</v>
      </c>
      <c r="J26" s="89">
        <v>5300</v>
      </c>
      <c r="K26" s="90">
        <f t="shared" si="0"/>
        <v>254400</v>
      </c>
      <c r="L26" s="91"/>
      <c r="M26" s="90">
        <f>+IFERROR(IF(P$5="USD",J26*$I$5*P$6,IF(P$5="COP",J26*P$6,J26*P$6*$I$6)),"-")</f>
        <v>5299.9999999999991</v>
      </c>
      <c r="N26" s="92"/>
      <c r="O26" s="92" t="s">
        <v>522</v>
      </c>
      <c r="P26" s="93"/>
      <c r="Q26" s="89">
        <v>4755</v>
      </c>
      <c r="R26" s="90">
        <f t="shared" si="1"/>
        <v>228240</v>
      </c>
      <c r="S26" s="91"/>
      <c r="T26" s="90">
        <f>+IFERROR(IF(W$5="USD",Q26*$I$5*W$6,IF(W$5="COP",Q26*W$6,Q26*W$6*$I$6)),"-")</f>
        <v>4754.9999999999991</v>
      </c>
      <c r="U26" s="92" t="s">
        <v>544</v>
      </c>
      <c r="V26" s="92" t="s">
        <v>557</v>
      </c>
      <c r="W26" s="93"/>
      <c r="X26" s="89">
        <v>7900</v>
      </c>
      <c r="Y26" s="90">
        <f t="shared" si="2"/>
        <v>379200</v>
      </c>
      <c r="Z26" s="91"/>
      <c r="AA26" s="90">
        <f>+IFERROR(IF(AD$5="USD",X26*$I$5*AD$6,IF(AD$5="COP",X26*AD$6,X26*AD$6*$I$6)),"-")</f>
        <v>7899.9999999999991</v>
      </c>
      <c r="AB26" s="92" t="s">
        <v>582</v>
      </c>
      <c r="AC26" s="92"/>
      <c r="AD26" s="93"/>
      <c r="AE26" s="89">
        <v>10000</v>
      </c>
      <c r="AF26" s="90">
        <f t="shared" si="3"/>
        <v>480000</v>
      </c>
      <c r="AG26" s="91"/>
      <c r="AH26" s="90">
        <f>+IFERROR(IF(AK$5="USD",AE26*$I$5*AK$6,IF(AK$5="COP",AE26*AK$6,AE26*AK$6*$I$6)),"-")</f>
        <v>9999.9999999999982</v>
      </c>
      <c r="AI26" s="92" t="s">
        <v>592</v>
      </c>
      <c r="AJ26" s="92" t="s">
        <v>589</v>
      </c>
      <c r="AK26" s="92">
        <v>30</v>
      </c>
      <c r="AL26" s="89">
        <v>4000</v>
      </c>
      <c r="AM26" s="90">
        <f t="shared" si="4"/>
        <v>192000</v>
      </c>
      <c r="AN26" s="91"/>
      <c r="AO26" s="90">
        <f>+IFERROR(IF(AR$5="USD",AL26*$I$5*AR$6,IF(AR$5="COP",AL26*AR$6,AL26*AR$6*$I$6)),"-")</f>
        <v>3999.9999999999995</v>
      </c>
      <c r="AP26" s="92" t="s">
        <v>617</v>
      </c>
      <c r="AQ26" s="92" t="s">
        <v>624</v>
      </c>
      <c r="AR26" s="93">
        <v>8</v>
      </c>
      <c r="AS26" s="89">
        <v>7300</v>
      </c>
      <c r="AT26" s="90">
        <f t="shared" si="5"/>
        <v>350400</v>
      </c>
      <c r="AU26" s="91"/>
      <c r="AV26" s="90">
        <f>+IFERROR(IF(AY$5="USD",AS26*$I$5*AY$6,IF(AY$5="COP",AS26*AY$6,AS26*AY$6*$I$6)),"-")</f>
        <v>7299.9999999999991</v>
      </c>
      <c r="AW26" s="92" t="s">
        <v>637</v>
      </c>
      <c r="AX26" s="92"/>
      <c r="AY26" s="93" t="s">
        <v>657</v>
      </c>
      <c r="AZ26" s="89">
        <v>29396</v>
      </c>
      <c r="BA26" s="90">
        <f t="shared" si="7"/>
        <v>1411008</v>
      </c>
      <c r="BB26" s="91"/>
      <c r="BC26" s="90">
        <f>+IFERROR(IF(BF$5="USD",AZ26*$I$5*BF$6,IF(BF$5="COP",AZ26*BF$6,AZ26*BF$6*$I$6)),"-")</f>
        <v>29395.999999999996</v>
      </c>
      <c r="BD26" s="92" t="s">
        <v>664</v>
      </c>
      <c r="BE26" s="92" t="s">
        <v>696</v>
      </c>
      <c r="BF26" s="93"/>
      <c r="BG26" s="89">
        <v>4500</v>
      </c>
      <c r="BH26" s="90">
        <f t="shared" si="8"/>
        <v>216000</v>
      </c>
      <c r="BI26" s="91"/>
      <c r="BJ26" s="90">
        <f>+IFERROR(IF(BM$5="USD",BG26*$I$5*BM$6,IF(BM$5="COP",BG26*BM$6,BG26*BM$6*$I$6)),"-")</f>
        <v>4499.9999999999991</v>
      </c>
      <c r="BK26" s="92" t="s">
        <v>703</v>
      </c>
      <c r="BL26" s="92"/>
      <c r="BM26" s="93" t="s">
        <v>764</v>
      </c>
      <c r="BN26" s="89">
        <v>6335</v>
      </c>
      <c r="BO26" s="90">
        <f t="shared" si="9"/>
        <v>304080</v>
      </c>
      <c r="BP26" s="91"/>
      <c r="BQ26" s="90">
        <f>+IFERROR(IF(BT$5="USD",BN26*$I$5*BT$6,IF(BT$5="COP",BN26*BT$6,BN26*BT$6*$I$6)),"-")</f>
        <v>6334.9999999999991</v>
      </c>
      <c r="BR26" s="92" t="s">
        <v>582</v>
      </c>
      <c r="BS26" s="92"/>
      <c r="BT26" s="93" t="s">
        <v>999</v>
      </c>
      <c r="BU26" s="89">
        <v>11600</v>
      </c>
      <c r="BV26" s="90">
        <f t="shared" si="11"/>
        <v>556800</v>
      </c>
      <c r="BW26" s="91"/>
      <c r="BX26" s="90">
        <f>+IFERROR(IF(CA$5="USD",BU26*$I$5*CA$6,IF(CA$5="COP",BU26*CA$6,BU26*CA$6*$I$6)),"-")</f>
        <v>11599.999999999998</v>
      </c>
      <c r="BY26" s="92" t="s">
        <v>772</v>
      </c>
      <c r="BZ26" s="92"/>
      <c r="CA26" s="93" t="s">
        <v>790</v>
      </c>
      <c r="CB26" s="89">
        <v>3500</v>
      </c>
      <c r="CC26" s="90">
        <f t="shared" si="13"/>
        <v>168000</v>
      </c>
      <c r="CD26" s="91" t="s">
        <v>1007</v>
      </c>
      <c r="CE26" s="90">
        <f>+IFERROR(IF(CH$5="USD",CB26*$I$5*CH$6,IF(CH$5="COP",CB26*CH$6,CB26*CH$6*$I$6)),"-")</f>
        <v>3499.9999999999995</v>
      </c>
      <c r="CF26" s="92" t="s">
        <v>797</v>
      </c>
      <c r="CG26" s="92"/>
      <c r="CH26" s="93" t="s">
        <v>820</v>
      </c>
      <c r="CI26" s="89">
        <v>4700</v>
      </c>
      <c r="CJ26" s="90">
        <f t="shared" si="14"/>
        <v>225600</v>
      </c>
      <c r="CK26" s="91"/>
      <c r="CL26" s="90">
        <f>+IFERROR(IF(CO$5="USD",CI26*$I$5*CO$6,IF(CO$5="COP",CI26*CO$6,CI26*CO$6*$I$6)),"-")</f>
        <v>4699.9999999999991</v>
      </c>
      <c r="CM26" s="92" t="s">
        <v>544</v>
      </c>
      <c r="CN26" s="92"/>
      <c r="CO26" s="93">
        <v>5</v>
      </c>
      <c r="CP26" s="89">
        <v>8000</v>
      </c>
      <c r="CQ26" s="90">
        <f t="shared" ref="CQ26:CQ27" si="51">+IFERROR(CP26*$H26,"-")</f>
        <v>384000</v>
      </c>
      <c r="CR26" s="91"/>
      <c r="CS26" s="90">
        <f>+IFERROR(IF(CV$5="USD",CP26*$I$5*CV$6,IF(CV$5="COP",CP26*CV$6,CP26*CV$6*$I$6)),"-")</f>
        <v>7999.9999999999991</v>
      </c>
      <c r="CT26" s="92" t="s">
        <v>582</v>
      </c>
      <c r="CU26" s="92"/>
      <c r="CV26" s="93" t="s">
        <v>864</v>
      </c>
      <c r="CW26" s="89">
        <v>4453.7815126050418</v>
      </c>
      <c r="CX26" s="90">
        <f t="shared" si="47"/>
        <v>213781.51260504202</v>
      </c>
      <c r="CY26" s="91"/>
      <c r="CZ26" s="90">
        <f t="shared" si="49"/>
        <v>4453.7815126050409</v>
      </c>
      <c r="DA26" s="89">
        <v>0</v>
      </c>
      <c r="DB26" s="89"/>
      <c r="DC26" s="93" t="s">
        <v>868</v>
      </c>
      <c r="DD26" s="89">
        <v>20000</v>
      </c>
      <c r="DE26" s="90">
        <f t="shared" si="17"/>
        <v>960000</v>
      </c>
      <c r="DF26" s="91"/>
      <c r="DG26" s="90">
        <f>+IFERROR(IF(DJ$5="USD",DD26*$I$5*DJ$6,IF(DJ$5="COP",DD26*DJ$6,DD26*DJ$6*$I$6)),"-")</f>
        <v>19999.999999999996</v>
      </c>
      <c r="DH26" s="92"/>
      <c r="DI26" s="92" t="s">
        <v>885</v>
      </c>
      <c r="DJ26" s="93" t="s">
        <v>920</v>
      </c>
      <c r="DK26" s="89">
        <v>7467</v>
      </c>
      <c r="DL26" s="90">
        <f t="shared" si="18"/>
        <v>358416</v>
      </c>
      <c r="DM26" s="91"/>
      <c r="DN26" s="90">
        <f>+IFERROR(IF(DQ$5="USD",DK26*$I$5*DQ$6,IF(DQ$5="COP",DK26*DQ$6,DK26*DQ$6*$I$6)),"-")</f>
        <v>7466.9999999999991</v>
      </c>
      <c r="DO26" s="92"/>
      <c r="DP26" s="92" t="s">
        <v>931</v>
      </c>
      <c r="DQ26" s="93" t="s">
        <v>970</v>
      </c>
      <c r="DR26" s="130" t="str">
        <f>IFERROR(VLOOKUP($D26,'HISTORICOS - FM'!$A$1:$B$20558,2,0)," - ")</f>
        <v xml:space="preserve"> - </v>
      </c>
      <c r="DS26" s="131">
        <f t="shared" si="21"/>
        <v>3499.9999999999995</v>
      </c>
      <c r="DT26" s="134" t="str">
        <f t="shared" si="19"/>
        <v/>
      </c>
      <c r="DU26" s="137" t="str">
        <f t="shared" si="22"/>
        <v>1010330 - IMPORTADORA DEL LLANO C.V.   S.A.S
OC 4533618</v>
      </c>
    </row>
    <row r="27" spans="1:125" s="38" customFormat="1" ht="115" x14ac:dyDescent="0.25">
      <c r="A27" s="35">
        <v>20</v>
      </c>
      <c r="B27" s="140" t="s">
        <v>156</v>
      </c>
      <c r="C27" s="36" t="s">
        <v>99</v>
      </c>
      <c r="D27" s="36" t="s">
        <v>153</v>
      </c>
      <c r="E27" s="36" t="s">
        <v>154</v>
      </c>
      <c r="F27" s="36" t="s">
        <v>155</v>
      </c>
      <c r="G27" s="36" t="s">
        <v>508</v>
      </c>
      <c r="H27" s="36">
        <v>20</v>
      </c>
      <c r="I27" s="37" t="s">
        <v>74</v>
      </c>
      <c r="J27" s="89">
        <v>5300</v>
      </c>
      <c r="K27" s="90">
        <f t="shared" si="0"/>
        <v>106000</v>
      </c>
      <c r="L27" s="91"/>
      <c r="M27" s="90">
        <f>+IFERROR(IF(P$5="USD",J27*$I$5*P$6,IF(P$5="COP",J27*P$6,J27*P$6*$I$6)),"-")</f>
        <v>5299.9999999999991</v>
      </c>
      <c r="N27" s="92"/>
      <c r="O27" s="92"/>
      <c r="P27" s="93"/>
      <c r="Q27" s="89">
        <v>4755</v>
      </c>
      <c r="R27" s="90">
        <f t="shared" si="1"/>
        <v>95100</v>
      </c>
      <c r="S27" s="91"/>
      <c r="T27" s="90">
        <f>+IFERROR(IF(W$5="USD",Q27*$I$5*W$6,IF(W$5="COP",Q27*W$6,Q27*W$6*$I$6)),"-")</f>
        <v>4754.9999999999991</v>
      </c>
      <c r="U27" s="92" t="s">
        <v>544</v>
      </c>
      <c r="V27" s="92" t="s">
        <v>557</v>
      </c>
      <c r="W27" s="93"/>
      <c r="X27" s="89">
        <v>7900</v>
      </c>
      <c r="Y27" s="90">
        <f t="shared" si="2"/>
        <v>158000</v>
      </c>
      <c r="Z27" s="91"/>
      <c r="AA27" s="90">
        <f>+IFERROR(IF(AD$5="USD",X27*$I$5*AD$6,IF(AD$5="COP",X27*AD$6,X27*AD$6*$I$6)),"-")</f>
        <v>7899.9999999999991</v>
      </c>
      <c r="AB27" s="92" t="s">
        <v>582</v>
      </c>
      <c r="AC27" s="92"/>
      <c r="AD27" s="93"/>
      <c r="AE27" s="89">
        <v>10000</v>
      </c>
      <c r="AF27" s="90">
        <f t="shared" si="3"/>
        <v>200000</v>
      </c>
      <c r="AG27" s="91"/>
      <c r="AH27" s="90">
        <f>+IFERROR(IF(AK$5="USD",AE27*$I$5*AK$6,IF(AK$5="COP",AE27*AK$6,AE27*AK$6*$I$6)),"-")</f>
        <v>9999.9999999999982</v>
      </c>
      <c r="AI27" s="92" t="s">
        <v>592</v>
      </c>
      <c r="AJ27" s="92" t="s">
        <v>589</v>
      </c>
      <c r="AK27" s="92">
        <v>30</v>
      </c>
      <c r="AL27" s="89">
        <v>4000</v>
      </c>
      <c r="AM27" s="90">
        <f t="shared" si="4"/>
        <v>80000</v>
      </c>
      <c r="AN27" s="91"/>
      <c r="AO27" s="90">
        <f>+IFERROR(IF(AR$5="USD",AL27*$I$5*AR$6,IF(AR$5="COP",AL27*AR$6,AL27*AR$6*$I$6)),"-")</f>
        <v>3999.9999999999995</v>
      </c>
      <c r="AP27" s="92" t="s">
        <v>617</v>
      </c>
      <c r="AQ27" s="92" t="s">
        <v>624</v>
      </c>
      <c r="AR27" s="93">
        <v>8</v>
      </c>
      <c r="AS27" s="89">
        <v>7300</v>
      </c>
      <c r="AT27" s="90">
        <f t="shared" si="5"/>
        <v>146000</v>
      </c>
      <c r="AU27" s="91"/>
      <c r="AV27" s="90">
        <f>+IFERROR(IF(AY$5="USD",AS27*$I$5*AY$6,IF(AY$5="COP",AS27*AY$6,AS27*AY$6*$I$6)),"-")</f>
        <v>7299.9999999999991</v>
      </c>
      <c r="AW27" s="92" t="s">
        <v>637</v>
      </c>
      <c r="AX27" s="92"/>
      <c r="AY27" s="93" t="s">
        <v>657</v>
      </c>
      <c r="AZ27" s="89">
        <v>29396</v>
      </c>
      <c r="BA27" s="90">
        <f t="shared" si="7"/>
        <v>587920</v>
      </c>
      <c r="BB27" s="91"/>
      <c r="BC27" s="90">
        <f>+IFERROR(IF(BF$5="USD",AZ27*$I$5*BF$6,IF(BF$5="COP",AZ27*BF$6,AZ27*BF$6*$I$6)),"-")</f>
        <v>29395.999999999996</v>
      </c>
      <c r="BD27" s="92" t="s">
        <v>664</v>
      </c>
      <c r="BE27" s="92" t="s">
        <v>696</v>
      </c>
      <c r="BF27" s="93"/>
      <c r="BG27" s="89">
        <v>4500</v>
      </c>
      <c r="BH27" s="90">
        <f t="shared" si="8"/>
        <v>90000</v>
      </c>
      <c r="BI27" s="91"/>
      <c r="BJ27" s="90">
        <f>+IFERROR(IF(BM$5="USD",BG27*$I$5*BM$6,IF(BM$5="COP",BG27*BM$6,BG27*BM$6*$I$6)),"-")</f>
        <v>4499.9999999999991</v>
      </c>
      <c r="BK27" s="92" t="s">
        <v>703</v>
      </c>
      <c r="BL27" s="92"/>
      <c r="BM27" s="93" t="s">
        <v>764</v>
      </c>
      <c r="BN27" s="89">
        <v>6335</v>
      </c>
      <c r="BO27" s="90">
        <f t="shared" si="9"/>
        <v>126700</v>
      </c>
      <c r="BP27" s="91"/>
      <c r="BQ27" s="90">
        <f>+IFERROR(IF(BT$5="USD",BN27*$I$5*BT$6,IF(BT$5="COP",BN27*BT$6,BN27*BT$6*$I$6)),"-")</f>
        <v>6334.9999999999991</v>
      </c>
      <c r="BR27" s="92" t="s">
        <v>582</v>
      </c>
      <c r="BS27" s="92"/>
      <c r="BT27" s="93" t="s">
        <v>999</v>
      </c>
      <c r="BU27" s="89">
        <v>11600</v>
      </c>
      <c r="BV27" s="90">
        <f t="shared" si="11"/>
        <v>232000</v>
      </c>
      <c r="BW27" s="91"/>
      <c r="BX27" s="90">
        <f>+IFERROR(IF(CA$5="USD",BU27*$I$5*CA$6,IF(CA$5="COP",BU27*CA$6,BU27*CA$6*$I$6)),"-")</f>
        <v>11599.999999999998</v>
      </c>
      <c r="BY27" s="92" t="s">
        <v>772</v>
      </c>
      <c r="BZ27" s="92"/>
      <c r="CA27" s="93" t="s">
        <v>790</v>
      </c>
      <c r="CB27" s="89">
        <v>3500</v>
      </c>
      <c r="CC27" s="90">
        <f t="shared" si="13"/>
        <v>70000</v>
      </c>
      <c r="CD27" s="91" t="s">
        <v>1007</v>
      </c>
      <c r="CE27" s="90">
        <f>+IFERROR(IF(CH$5="USD",CB27*$I$5*CH$6,IF(CH$5="COP",CB27*CH$6,CB27*CH$6*$I$6)),"-")</f>
        <v>3499.9999999999995</v>
      </c>
      <c r="CF27" s="92" t="s">
        <v>797</v>
      </c>
      <c r="CG27" s="92"/>
      <c r="CH27" s="93" t="s">
        <v>820</v>
      </c>
      <c r="CI27" s="89">
        <v>4700</v>
      </c>
      <c r="CJ27" s="90">
        <f t="shared" si="14"/>
        <v>94000</v>
      </c>
      <c r="CK27" s="91"/>
      <c r="CL27" s="90">
        <f>+IFERROR(IF(CO$5="USD",CI27*$I$5*CO$6,IF(CO$5="COP",CI27*CO$6,CI27*CO$6*$I$6)),"-")</f>
        <v>4699.9999999999991</v>
      </c>
      <c r="CM27" s="92" t="s">
        <v>544</v>
      </c>
      <c r="CN27" s="92"/>
      <c r="CO27" s="93">
        <v>5</v>
      </c>
      <c r="CP27" s="89">
        <v>8000</v>
      </c>
      <c r="CQ27" s="90">
        <f t="shared" si="51"/>
        <v>160000</v>
      </c>
      <c r="CR27" s="91"/>
      <c r="CS27" s="90">
        <f>+IFERROR(IF(CV$5="USD",CP27*$I$5*CV$6,IF(CV$5="COP",CP27*CV$6,CP27*CV$6*$I$6)),"-")</f>
        <v>7999.9999999999991</v>
      </c>
      <c r="CT27" s="92" t="s">
        <v>582</v>
      </c>
      <c r="CU27" s="92"/>
      <c r="CV27" s="93" t="s">
        <v>864</v>
      </c>
      <c r="CW27" s="89">
        <v>4453.7815126050418</v>
      </c>
      <c r="CX27" s="90">
        <f t="shared" si="47"/>
        <v>89075.630252100833</v>
      </c>
      <c r="CY27" s="91"/>
      <c r="CZ27" s="90">
        <f t="shared" si="49"/>
        <v>4453.7815126050409</v>
      </c>
      <c r="DA27" s="89">
        <v>0</v>
      </c>
      <c r="DB27" s="89"/>
      <c r="DC27" s="93" t="s">
        <v>868</v>
      </c>
      <c r="DD27" s="89">
        <v>20000</v>
      </c>
      <c r="DE27" s="90">
        <f t="shared" si="17"/>
        <v>400000</v>
      </c>
      <c r="DF27" s="91"/>
      <c r="DG27" s="90">
        <f>+IFERROR(IF(DJ$5="USD",DD27*$I$5*DJ$6,IF(DJ$5="COP",DD27*DJ$6,DD27*DJ$6*$I$6)),"-")</f>
        <v>19999.999999999996</v>
      </c>
      <c r="DH27" s="92"/>
      <c r="DI27" s="92" t="s">
        <v>885</v>
      </c>
      <c r="DJ27" s="93" t="s">
        <v>920</v>
      </c>
      <c r="DK27" s="89">
        <v>7467</v>
      </c>
      <c r="DL27" s="90">
        <f t="shared" si="18"/>
        <v>149340</v>
      </c>
      <c r="DM27" s="91"/>
      <c r="DN27" s="90">
        <f>+IFERROR(IF(DQ$5="USD",DK27*$I$5*DQ$6,IF(DQ$5="COP",DK27*DQ$6,DK27*DQ$6*$I$6)),"-")</f>
        <v>7466.9999999999991</v>
      </c>
      <c r="DO27" s="92"/>
      <c r="DP27" s="92" t="s">
        <v>931</v>
      </c>
      <c r="DQ27" s="93" t="s">
        <v>970</v>
      </c>
      <c r="DR27" s="130" t="str">
        <f>IFERROR(VLOOKUP($D27,'HISTORICOS - FM'!$A$1:$B$20558,2,0)," - ")</f>
        <v xml:space="preserve"> - </v>
      </c>
      <c r="DS27" s="131">
        <f t="shared" si="21"/>
        <v>3499.9999999999995</v>
      </c>
      <c r="DT27" s="134" t="str">
        <f t="shared" si="19"/>
        <v/>
      </c>
      <c r="DU27" s="137" t="str">
        <f t="shared" si="22"/>
        <v>1010330 - IMPORTADORA DEL LLANO C.V.   S.A.S
OC 4533618</v>
      </c>
    </row>
    <row r="28" spans="1:125" s="38" customFormat="1" ht="37.5" x14ac:dyDescent="0.25">
      <c r="A28" s="35">
        <v>21</v>
      </c>
      <c r="B28" s="140">
        <v>10060375</v>
      </c>
      <c r="C28" s="36" t="s">
        <v>141</v>
      </c>
      <c r="D28" s="36" t="s">
        <v>150</v>
      </c>
      <c r="E28" s="36" t="s">
        <v>157</v>
      </c>
      <c r="F28" s="36" t="s">
        <v>150</v>
      </c>
      <c r="G28" s="36" t="s">
        <v>503</v>
      </c>
      <c r="H28" s="36">
        <v>100</v>
      </c>
      <c r="I28" s="37" t="s">
        <v>74</v>
      </c>
      <c r="J28" s="89" t="s">
        <v>519</v>
      </c>
      <c r="K28" s="90" t="str">
        <f t="shared" si="0"/>
        <v>-</v>
      </c>
      <c r="L28" s="91"/>
      <c r="M28" s="90"/>
      <c r="N28" s="92"/>
      <c r="O28" s="92"/>
      <c r="P28" s="93"/>
      <c r="Q28" s="89" t="s">
        <v>519</v>
      </c>
      <c r="R28" s="90" t="str">
        <f t="shared" si="1"/>
        <v>-</v>
      </c>
      <c r="S28" s="91"/>
      <c r="T28" s="90"/>
      <c r="U28" s="92"/>
      <c r="V28" s="92"/>
      <c r="W28" s="93"/>
      <c r="X28" s="89" t="s">
        <v>519</v>
      </c>
      <c r="Y28" s="90" t="str">
        <f t="shared" si="2"/>
        <v>-</v>
      </c>
      <c r="Z28" s="91"/>
      <c r="AA28" s="90"/>
      <c r="AB28" s="92"/>
      <c r="AC28" s="92"/>
      <c r="AD28" s="93"/>
      <c r="AE28" s="89" t="s">
        <v>519</v>
      </c>
      <c r="AF28" s="90" t="str">
        <f t="shared" si="3"/>
        <v>-</v>
      </c>
      <c r="AG28" s="91"/>
      <c r="AH28" s="90"/>
      <c r="AI28" s="92"/>
      <c r="AJ28" s="92"/>
      <c r="AK28" s="92"/>
      <c r="AL28" s="89" t="s">
        <v>519</v>
      </c>
      <c r="AM28" s="90" t="str">
        <f t="shared" si="4"/>
        <v>-</v>
      </c>
      <c r="AN28" s="91"/>
      <c r="AO28" s="90"/>
      <c r="AP28" s="92"/>
      <c r="AQ28" s="92"/>
      <c r="AR28" s="93"/>
      <c r="AS28" s="89" t="s">
        <v>519</v>
      </c>
      <c r="AT28" s="90" t="str">
        <f t="shared" si="5"/>
        <v>-</v>
      </c>
      <c r="AU28" s="91"/>
      <c r="AV28" s="90"/>
      <c r="AW28" s="92"/>
      <c r="AX28" s="92"/>
      <c r="AY28" s="93"/>
      <c r="AZ28" s="89" t="s">
        <v>519</v>
      </c>
      <c r="BA28" s="90" t="str">
        <f t="shared" si="7"/>
        <v>-</v>
      </c>
      <c r="BB28" s="91"/>
      <c r="BC28" s="90"/>
      <c r="BD28" s="92" t="s">
        <v>579</v>
      </c>
      <c r="BE28" s="92"/>
      <c r="BF28" s="93"/>
      <c r="BG28" s="89" t="s">
        <v>519</v>
      </c>
      <c r="BH28" s="90" t="str">
        <f t="shared" si="8"/>
        <v>-</v>
      </c>
      <c r="BI28" s="91"/>
      <c r="BJ28" s="90"/>
      <c r="BK28" s="92"/>
      <c r="BL28" s="92" t="s">
        <v>721</v>
      </c>
      <c r="BM28" s="93"/>
      <c r="BN28" s="89" t="s">
        <v>519</v>
      </c>
      <c r="BO28" s="90" t="str">
        <f t="shared" si="9"/>
        <v>-</v>
      </c>
      <c r="BP28" s="91"/>
      <c r="BQ28" s="90"/>
      <c r="BR28" s="92" t="s">
        <v>977</v>
      </c>
      <c r="BS28" s="92"/>
      <c r="BT28" s="93"/>
      <c r="BU28" s="89" t="s">
        <v>519</v>
      </c>
      <c r="BV28" s="90" t="str">
        <f t="shared" si="11"/>
        <v>-</v>
      </c>
      <c r="BW28" s="91"/>
      <c r="BX28" s="90"/>
      <c r="BY28" s="92"/>
      <c r="BZ28" s="92" t="s">
        <v>783</v>
      </c>
      <c r="CA28" s="93"/>
      <c r="CB28" s="89" t="s">
        <v>519</v>
      </c>
      <c r="CC28" s="90" t="str">
        <f t="shared" si="13"/>
        <v>-</v>
      </c>
      <c r="CD28" s="91"/>
      <c r="CE28" s="90"/>
      <c r="CF28" s="92"/>
      <c r="CG28" s="92"/>
      <c r="CH28" s="93"/>
      <c r="CI28" s="89" t="s">
        <v>519</v>
      </c>
      <c r="CJ28" s="90" t="str">
        <f t="shared" si="14"/>
        <v>-</v>
      </c>
      <c r="CK28" s="91"/>
      <c r="CL28" s="90"/>
      <c r="CM28" s="92"/>
      <c r="CN28" s="92" t="s">
        <v>838</v>
      </c>
      <c r="CO28" s="93"/>
      <c r="CP28" s="89" t="s">
        <v>519</v>
      </c>
      <c r="CQ28" s="90" t="str">
        <f>+IFERROR(CP28*$H28,"-")</f>
        <v>-</v>
      </c>
      <c r="CR28" s="91"/>
      <c r="CS28" s="90"/>
      <c r="CT28" s="92"/>
      <c r="CU28" s="92"/>
      <c r="CV28" s="93"/>
      <c r="CW28" s="89">
        <v>0</v>
      </c>
      <c r="CX28" s="90">
        <f t="shared" si="47"/>
        <v>0</v>
      </c>
      <c r="CY28" s="91"/>
      <c r="CZ28" s="90">
        <f t="shared" si="49"/>
        <v>0</v>
      </c>
      <c r="DA28" s="89">
        <v>0</v>
      </c>
      <c r="DB28" s="89"/>
      <c r="DC28" s="93">
        <v>0</v>
      </c>
      <c r="DD28" s="89">
        <v>29000</v>
      </c>
      <c r="DE28" s="90">
        <f t="shared" si="17"/>
        <v>2900000</v>
      </c>
      <c r="DF28" s="91" t="s">
        <v>1007</v>
      </c>
      <c r="DG28" s="90" t="s">
        <v>1007</v>
      </c>
      <c r="DH28" s="92"/>
      <c r="DI28" s="92" t="s">
        <v>886</v>
      </c>
      <c r="DJ28" s="93" t="s">
        <v>920</v>
      </c>
      <c r="DK28" s="89" t="s">
        <v>519</v>
      </c>
      <c r="DL28" s="90" t="str">
        <f t="shared" si="18"/>
        <v>-</v>
      </c>
      <c r="DM28" s="91"/>
      <c r="DN28" s="90"/>
      <c r="DO28" s="92"/>
      <c r="DP28" s="92"/>
      <c r="DQ28" s="93"/>
      <c r="DR28" s="130" t="str">
        <f>IFERROR(VLOOKUP($D28,'HISTORICOS - FM'!$A$1:$B$20558,2,0)," - ")</f>
        <v xml:space="preserve"> - </v>
      </c>
      <c r="DS28" s="131">
        <f t="shared" si="21"/>
        <v>0</v>
      </c>
      <c r="DT28" s="134" t="str">
        <f t="shared" si="19"/>
        <v/>
      </c>
      <c r="DU28" s="137" t="str">
        <f t="shared" si="22"/>
        <v>1015177 - APR INDUSTRIAL
OC 4533612</v>
      </c>
    </row>
    <row r="29" spans="1:125" s="38" customFormat="1" ht="115" x14ac:dyDescent="0.25">
      <c r="A29" s="35">
        <v>22</v>
      </c>
      <c r="B29" s="140" t="s">
        <v>156</v>
      </c>
      <c r="C29" s="36" t="s">
        <v>104</v>
      </c>
      <c r="D29" s="36" t="s">
        <v>158</v>
      </c>
      <c r="E29" s="36" t="s">
        <v>159</v>
      </c>
      <c r="F29" s="36" t="s">
        <v>160</v>
      </c>
      <c r="G29" s="36" t="s">
        <v>503</v>
      </c>
      <c r="H29" s="36">
        <v>2</v>
      </c>
      <c r="I29" s="37" t="s">
        <v>74</v>
      </c>
      <c r="J29" s="89">
        <v>1500</v>
      </c>
      <c r="K29" s="90">
        <f t="shared" si="0"/>
        <v>3000</v>
      </c>
      <c r="L29" s="91"/>
      <c r="M29" s="90">
        <f t="shared" ref="M29:M34" si="52">+IFERROR(IF(P$5="USD",J29*$I$5*P$6,IF(P$5="COP",J29*P$6,J29*P$6*$I$6)),"-")</f>
        <v>1499.9999999999998</v>
      </c>
      <c r="N29" s="92"/>
      <c r="O29" s="92"/>
      <c r="P29" s="93"/>
      <c r="Q29" s="89" t="s">
        <v>519</v>
      </c>
      <c r="R29" s="90" t="str">
        <f t="shared" si="1"/>
        <v>-</v>
      </c>
      <c r="S29" s="91"/>
      <c r="T29" s="90"/>
      <c r="U29" s="92"/>
      <c r="V29" s="92"/>
      <c r="W29" s="93"/>
      <c r="X29" s="89" t="s">
        <v>519</v>
      </c>
      <c r="Y29" s="90" t="str">
        <f t="shared" si="2"/>
        <v>-</v>
      </c>
      <c r="Z29" s="91"/>
      <c r="AA29" s="90"/>
      <c r="AB29" s="92"/>
      <c r="AC29" s="92"/>
      <c r="AD29" s="93"/>
      <c r="AE29" s="89">
        <v>1500</v>
      </c>
      <c r="AF29" s="90">
        <f t="shared" si="3"/>
        <v>3000</v>
      </c>
      <c r="AG29" s="91"/>
      <c r="AH29" s="90">
        <f t="shared" ref="AH29:AH34" si="53">+IFERROR(IF(AK$5="USD",AE29*$I$5*AK$6,IF(AK$5="COP",AE29*AK$6,AE29*AK$6*$I$6)),"-")</f>
        <v>1499.9999999999998</v>
      </c>
      <c r="AI29" s="92" t="s">
        <v>593</v>
      </c>
      <c r="AJ29" s="92" t="s">
        <v>589</v>
      </c>
      <c r="AK29" s="92">
        <v>30</v>
      </c>
      <c r="AL29" s="89" t="s">
        <v>519</v>
      </c>
      <c r="AM29" s="90" t="str">
        <f t="shared" si="4"/>
        <v>-</v>
      </c>
      <c r="AN29" s="91"/>
      <c r="AO29" s="90"/>
      <c r="AP29" s="92"/>
      <c r="AQ29" s="92"/>
      <c r="AR29" s="93"/>
      <c r="AS29" s="89">
        <v>2600</v>
      </c>
      <c r="AT29" s="90">
        <f t="shared" si="5"/>
        <v>5200</v>
      </c>
      <c r="AU29" s="91"/>
      <c r="AV29" s="90">
        <f t="shared" ref="AV29:AV44" si="54">+IFERROR(IF(AY$5="USD",AS29*$I$5*AY$6,IF(AY$5="COP",AS29*AY$6,AS29*AY$6*$I$6)),"-")</f>
        <v>2599.9999999999995</v>
      </c>
      <c r="AW29" s="92" t="s">
        <v>638</v>
      </c>
      <c r="AX29" s="92"/>
      <c r="AY29" s="93" t="s">
        <v>657</v>
      </c>
      <c r="AZ29" s="89">
        <v>2013</v>
      </c>
      <c r="BA29" s="90">
        <f t="shared" si="7"/>
        <v>4026</v>
      </c>
      <c r="BB29" s="91"/>
      <c r="BC29" s="90">
        <f>+IFERROR(IF(BF$5="USD",AZ29*$I$5*BF$6,IF(BF$5="COP",AZ29*BF$6,AZ29*BF$6*$I$6)),"-")</f>
        <v>2012.9999999999998</v>
      </c>
      <c r="BD29" s="92" t="s">
        <v>662</v>
      </c>
      <c r="BE29" s="92" t="s">
        <v>696</v>
      </c>
      <c r="BF29" s="93"/>
      <c r="BG29" s="89">
        <v>1975</v>
      </c>
      <c r="BH29" s="90">
        <f t="shared" si="8"/>
        <v>3950</v>
      </c>
      <c r="BI29" s="91"/>
      <c r="BJ29" s="90">
        <f t="shared" ref="BJ29:BJ34" si="55">+IFERROR(IF(BM$5="USD",BG29*$I$5*BM$6,IF(BM$5="COP",BG29*BM$6,BG29*BM$6*$I$6)),"-")</f>
        <v>1974.9999999999998</v>
      </c>
      <c r="BK29" s="92" t="s">
        <v>704</v>
      </c>
      <c r="BL29" s="92"/>
      <c r="BM29" s="93" t="s">
        <v>764</v>
      </c>
      <c r="BN29" s="89">
        <v>1465</v>
      </c>
      <c r="BO29" s="90">
        <f t="shared" si="9"/>
        <v>2930</v>
      </c>
      <c r="BP29" s="91"/>
      <c r="BQ29" s="90">
        <f t="shared" ref="BQ29:BQ34" si="56">+IFERROR(IF(BT$5="USD",BN29*$I$5*BT$6,IF(BT$5="COP",BN29*BT$6,BN29*BT$6*$I$6)),"-")</f>
        <v>1464.9999999999998</v>
      </c>
      <c r="BR29" s="92" t="s">
        <v>978</v>
      </c>
      <c r="BS29" s="92"/>
      <c r="BT29" s="93" t="s">
        <v>1001</v>
      </c>
      <c r="BU29" s="89">
        <v>4000</v>
      </c>
      <c r="BV29" s="90">
        <f t="shared" si="11"/>
        <v>8000</v>
      </c>
      <c r="BW29" s="91"/>
      <c r="BX29" s="90">
        <f t="shared" ref="BX29:BX34" si="57">+IFERROR(IF(CA$5="USD",BU29*$I$5*CA$6,IF(CA$5="COP",BU29*CA$6,BU29*CA$6*$I$6)),"-")</f>
        <v>3999.9999999999995</v>
      </c>
      <c r="BY29" s="92" t="s">
        <v>704</v>
      </c>
      <c r="BZ29" s="92"/>
      <c r="CA29" s="93" t="s">
        <v>790</v>
      </c>
      <c r="CB29" s="89">
        <v>1420</v>
      </c>
      <c r="CC29" s="90">
        <f t="shared" si="13"/>
        <v>2840</v>
      </c>
      <c r="CD29" s="91"/>
      <c r="CE29" s="90">
        <f t="shared" ref="CE29:CE34" si="58">+IFERROR(IF(CH$5="USD",CB29*$I$5*CH$6,IF(CH$5="COP",CB29*CH$6,CB29*CH$6*$I$6)),"-")</f>
        <v>1419.9999999999998</v>
      </c>
      <c r="CF29" s="92" t="s">
        <v>704</v>
      </c>
      <c r="CG29" s="92"/>
      <c r="CH29" s="93" t="s">
        <v>822</v>
      </c>
      <c r="CI29" s="89" t="s">
        <v>519</v>
      </c>
      <c r="CJ29" s="90" t="str">
        <f t="shared" si="14"/>
        <v>-</v>
      </c>
      <c r="CK29" s="91"/>
      <c r="CL29" s="90"/>
      <c r="CM29" s="92"/>
      <c r="CN29" s="92" t="s">
        <v>838</v>
      </c>
      <c r="CO29" s="93"/>
      <c r="CP29" s="89">
        <v>1500</v>
      </c>
      <c r="CQ29" s="90">
        <f>+IFERROR(CP29*$H29,"-")</f>
        <v>3000</v>
      </c>
      <c r="CR29" s="91"/>
      <c r="CS29" s="90">
        <f t="shared" ref="CS29:CS47" si="59">+IFERROR(IF(CV$5="USD",CP29*$I$5*CV$6,IF(CV$5="COP",CP29*CV$6,CP29*CV$6*$I$6)),"-")</f>
        <v>1499.9999999999998</v>
      </c>
      <c r="CT29" s="92" t="s">
        <v>704</v>
      </c>
      <c r="CU29" s="92"/>
      <c r="CV29" s="93" t="s">
        <v>864</v>
      </c>
      <c r="CW29" s="89">
        <v>1134</v>
      </c>
      <c r="CX29" s="90">
        <f t="shared" si="47"/>
        <v>2268</v>
      </c>
      <c r="CY29" s="91" t="s">
        <v>1007</v>
      </c>
      <c r="CZ29" s="90">
        <f t="shared" si="49"/>
        <v>1133.9999999999998</v>
      </c>
      <c r="DA29" s="89" t="s">
        <v>704</v>
      </c>
      <c r="DB29" s="89"/>
      <c r="DC29" s="93" t="s">
        <v>868</v>
      </c>
      <c r="DD29" s="89">
        <v>87000</v>
      </c>
      <c r="DE29" s="90">
        <f t="shared" si="17"/>
        <v>174000</v>
      </c>
      <c r="DF29" s="91"/>
      <c r="DG29" s="90">
        <f t="shared" ref="DG29:DG37" si="60">+IFERROR(IF(DJ$5="USD",DD29*$I$5*DJ$6,IF(DJ$5="COP",DD29*DJ$6,DD29*DJ$6*$I$6)),"-")</f>
        <v>86999.999999999985</v>
      </c>
      <c r="DH29" s="92" t="s">
        <v>879</v>
      </c>
      <c r="DI29" s="92" t="s">
        <v>887</v>
      </c>
      <c r="DJ29" s="93" t="s">
        <v>920</v>
      </c>
      <c r="DK29" s="89">
        <v>1977</v>
      </c>
      <c r="DL29" s="90">
        <f t="shared" si="18"/>
        <v>3954</v>
      </c>
      <c r="DM29" s="91"/>
      <c r="DN29" s="90">
        <f t="shared" ref="DN29:DN36" si="61">+IFERROR(IF(DQ$5="USD",DK29*$I$5*DQ$6,IF(DQ$5="COP",DK29*DQ$6,DK29*DQ$6*$I$6)),"-")</f>
        <v>1976.9999999999998</v>
      </c>
      <c r="DO29" s="92"/>
      <c r="DP29" s="92" t="s">
        <v>932</v>
      </c>
      <c r="DQ29" s="93" t="s">
        <v>970</v>
      </c>
      <c r="DR29" s="130" t="str">
        <f>IFERROR(VLOOKUP($D29,'HISTORICOS - FM'!$A$1:$B$20558,2,0)," - ")</f>
        <v xml:space="preserve"> - </v>
      </c>
      <c r="DS29" s="131">
        <f t="shared" si="21"/>
        <v>1133.9999999999998</v>
      </c>
      <c r="DT29" s="134" t="str">
        <f t="shared" si="19"/>
        <v/>
      </c>
      <c r="DU29" s="137" t="str">
        <f t="shared" si="22"/>
        <v>1015200 - LOGSMART S.A.S
OC 4533621</v>
      </c>
    </row>
    <row r="30" spans="1:125" s="38" customFormat="1" ht="115" x14ac:dyDescent="0.25">
      <c r="A30" s="35">
        <v>23</v>
      </c>
      <c r="B30" s="140" t="s">
        <v>161</v>
      </c>
      <c r="C30" s="36" t="s">
        <v>99</v>
      </c>
      <c r="D30" s="36" t="s">
        <v>162</v>
      </c>
      <c r="E30" s="36" t="s">
        <v>163</v>
      </c>
      <c r="F30" s="36" t="s">
        <v>164</v>
      </c>
      <c r="G30" s="36" t="s">
        <v>503</v>
      </c>
      <c r="H30" s="36">
        <v>901</v>
      </c>
      <c r="I30" s="37" t="s">
        <v>74</v>
      </c>
      <c r="J30" s="89">
        <v>1500</v>
      </c>
      <c r="K30" s="90">
        <f t="shared" si="0"/>
        <v>1351500</v>
      </c>
      <c r="L30" s="91"/>
      <c r="M30" s="90">
        <f t="shared" si="52"/>
        <v>1499.9999999999998</v>
      </c>
      <c r="N30" s="92"/>
      <c r="O30" s="92"/>
      <c r="P30" s="93"/>
      <c r="Q30" s="89" t="s">
        <v>519</v>
      </c>
      <c r="R30" s="90" t="str">
        <f t="shared" si="1"/>
        <v>-</v>
      </c>
      <c r="S30" s="91"/>
      <c r="T30" s="90"/>
      <c r="U30" s="92"/>
      <c r="V30" s="92"/>
      <c r="W30" s="93"/>
      <c r="X30" s="89" t="s">
        <v>519</v>
      </c>
      <c r="Y30" s="90" t="str">
        <f t="shared" si="2"/>
        <v>-</v>
      </c>
      <c r="Z30" s="91"/>
      <c r="AA30" s="90"/>
      <c r="AB30" s="92"/>
      <c r="AC30" s="92"/>
      <c r="AD30" s="93"/>
      <c r="AE30" s="89">
        <v>1510</v>
      </c>
      <c r="AF30" s="90">
        <f t="shared" si="3"/>
        <v>1360510</v>
      </c>
      <c r="AG30" s="91"/>
      <c r="AH30" s="90">
        <f t="shared" si="53"/>
        <v>1509.9999999999998</v>
      </c>
      <c r="AI30" s="92" t="s">
        <v>593</v>
      </c>
      <c r="AJ30" s="92" t="s">
        <v>589</v>
      </c>
      <c r="AK30" s="92">
        <v>30</v>
      </c>
      <c r="AL30" s="89" t="s">
        <v>519</v>
      </c>
      <c r="AM30" s="90" t="str">
        <f t="shared" si="4"/>
        <v>-</v>
      </c>
      <c r="AN30" s="91"/>
      <c r="AO30" s="90"/>
      <c r="AP30" s="92"/>
      <c r="AQ30" s="92"/>
      <c r="AR30" s="93"/>
      <c r="AS30" s="89">
        <v>2600</v>
      </c>
      <c r="AT30" s="90">
        <f t="shared" si="5"/>
        <v>2342600</v>
      </c>
      <c r="AU30" s="91"/>
      <c r="AV30" s="90">
        <f t="shared" si="54"/>
        <v>2599.9999999999995</v>
      </c>
      <c r="AW30" s="92" t="s">
        <v>638</v>
      </c>
      <c r="AX30" s="92"/>
      <c r="AY30" s="93" t="s">
        <v>657</v>
      </c>
      <c r="AZ30" s="89">
        <v>2013</v>
      </c>
      <c r="BA30" s="90">
        <f t="shared" si="7"/>
        <v>1813713</v>
      </c>
      <c r="BB30" s="91"/>
      <c r="BC30" s="90">
        <f>+IFERROR(IF(BF$5="USD",AZ30*$I$5*BF$6,IF(BF$5="COP",AZ30*BF$6,AZ30*BF$6*$I$6)),"-")</f>
        <v>2012.9999999999998</v>
      </c>
      <c r="BD30" s="92" t="s">
        <v>662</v>
      </c>
      <c r="BE30" s="92" t="s">
        <v>696</v>
      </c>
      <c r="BF30" s="93"/>
      <c r="BG30" s="89">
        <v>1975</v>
      </c>
      <c r="BH30" s="90">
        <f t="shared" si="8"/>
        <v>1779475</v>
      </c>
      <c r="BI30" s="91"/>
      <c r="BJ30" s="90">
        <f t="shared" si="55"/>
        <v>1974.9999999999998</v>
      </c>
      <c r="BK30" s="92" t="s">
        <v>704</v>
      </c>
      <c r="BL30" s="92"/>
      <c r="BM30" s="93" t="s">
        <v>764</v>
      </c>
      <c r="BN30" s="89">
        <v>1690</v>
      </c>
      <c r="BO30" s="90">
        <f t="shared" si="9"/>
        <v>1522690</v>
      </c>
      <c r="BP30" s="91"/>
      <c r="BQ30" s="90">
        <f t="shared" si="56"/>
        <v>1689.9999999999998</v>
      </c>
      <c r="BR30" s="92" t="s">
        <v>978</v>
      </c>
      <c r="BS30" s="92"/>
      <c r="BT30" s="93" t="s">
        <v>1001</v>
      </c>
      <c r="BU30" s="89">
        <v>4000</v>
      </c>
      <c r="BV30" s="90">
        <f t="shared" si="11"/>
        <v>3604000</v>
      </c>
      <c r="BW30" s="91"/>
      <c r="BX30" s="90">
        <f t="shared" si="57"/>
        <v>3999.9999999999995</v>
      </c>
      <c r="BY30" s="92" t="s">
        <v>704</v>
      </c>
      <c r="BZ30" s="92"/>
      <c r="CA30" s="93" t="s">
        <v>790</v>
      </c>
      <c r="CB30" s="89">
        <v>1420</v>
      </c>
      <c r="CC30" s="90">
        <f t="shared" si="13"/>
        <v>1279420</v>
      </c>
      <c r="CD30" s="91"/>
      <c r="CE30" s="90">
        <f t="shared" si="58"/>
        <v>1419.9999999999998</v>
      </c>
      <c r="CF30" s="92" t="s">
        <v>704</v>
      </c>
      <c r="CG30" s="92"/>
      <c r="CH30" s="93" t="s">
        <v>822</v>
      </c>
      <c r="CI30" s="89">
        <v>1600</v>
      </c>
      <c r="CJ30" s="90">
        <f t="shared" si="14"/>
        <v>1441600</v>
      </c>
      <c r="CK30" s="91"/>
      <c r="CL30" s="90">
        <f t="shared" ref="CL30:CL36" si="62">+IFERROR(IF(CO$5="USD",CI30*$I$5*CO$6,IF(CO$5="COP",CI30*CO$6,CI30*CO$6*$I$6)),"-")</f>
        <v>1599.9999999999998</v>
      </c>
      <c r="CM30" s="92" t="s">
        <v>704</v>
      </c>
      <c r="CN30" s="92"/>
      <c r="CO30" s="93">
        <v>8</v>
      </c>
      <c r="CP30" s="89">
        <v>1500</v>
      </c>
      <c r="CQ30" s="90">
        <f t="shared" ref="CQ30:CQ36" si="63">+IFERROR(CP30*$H30,"-")</f>
        <v>1351500</v>
      </c>
      <c r="CR30" s="91"/>
      <c r="CS30" s="90">
        <f t="shared" si="59"/>
        <v>1499.9999999999998</v>
      </c>
      <c r="CT30" s="92" t="s">
        <v>704</v>
      </c>
      <c r="CU30" s="92"/>
      <c r="CV30" s="93" t="s">
        <v>864</v>
      </c>
      <c r="CW30" s="89">
        <v>1134</v>
      </c>
      <c r="CX30" s="90">
        <f t="shared" si="47"/>
        <v>1021734</v>
      </c>
      <c r="CY30" s="91" t="s">
        <v>1007</v>
      </c>
      <c r="CZ30" s="90">
        <f t="shared" si="49"/>
        <v>1133.9999999999998</v>
      </c>
      <c r="DA30" s="89" t="s">
        <v>704</v>
      </c>
      <c r="DB30" s="89"/>
      <c r="DC30" s="93" t="s">
        <v>868</v>
      </c>
      <c r="DD30" s="89">
        <v>4000</v>
      </c>
      <c r="DE30" s="90">
        <f t="shared" si="17"/>
        <v>3604000</v>
      </c>
      <c r="DF30" s="91"/>
      <c r="DG30" s="90">
        <f t="shared" si="60"/>
        <v>3999.9999999999995</v>
      </c>
      <c r="DH30" s="92" t="s">
        <v>879</v>
      </c>
      <c r="DI30" s="92" t="s">
        <v>887</v>
      </c>
      <c r="DJ30" s="93" t="s">
        <v>920</v>
      </c>
      <c r="DK30" s="89">
        <v>1977</v>
      </c>
      <c r="DL30" s="90">
        <f t="shared" si="18"/>
        <v>1781277</v>
      </c>
      <c r="DM30" s="91"/>
      <c r="DN30" s="90">
        <f t="shared" si="61"/>
        <v>1976.9999999999998</v>
      </c>
      <c r="DO30" s="92"/>
      <c r="DP30" s="92" t="s">
        <v>933</v>
      </c>
      <c r="DQ30" s="93" t="s">
        <v>970</v>
      </c>
      <c r="DR30" s="130" t="str">
        <f>IFERROR(VLOOKUP($D30,'HISTORICOS - FM'!$A$1:$B$20558,2,0)," - ")</f>
        <v xml:space="preserve"> - </v>
      </c>
      <c r="DS30" s="131">
        <f t="shared" si="21"/>
        <v>1133.9999999999998</v>
      </c>
      <c r="DT30" s="134" t="str">
        <f t="shared" si="19"/>
        <v/>
      </c>
      <c r="DU30" s="137" t="str">
        <f t="shared" si="22"/>
        <v>1015200 - LOGSMART S.A.S
OC 4533621</v>
      </c>
    </row>
    <row r="31" spans="1:125" s="38" customFormat="1" ht="115" x14ac:dyDescent="0.25">
      <c r="A31" s="35">
        <v>24</v>
      </c>
      <c r="B31" s="140">
        <v>10060747</v>
      </c>
      <c r="C31" s="36">
        <v>5</v>
      </c>
      <c r="D31" s="36">
        <v>5177</v>
      </c>
      <c r="E31" s="36" t="s">
        <v>163</v>
      </c>
      <c r="F31" s="36" t="s">
        <v>164</v>
      </c>
      <c r="G31" s="143" t="s">
        <v>503</v>
      </c>
      <c r="H31" s="143">
        <v>225</v>
      </c>
      <c r="I31" s="143" t="s">
        <v>75</v>
      </c>
      <c r="J31" s="89">
        <v>1500</v>
      </c>
      <c r="K31" s="90">
        <f t="shared" ref="K31" si="64">+IFERROR(J31*$H31,"-")</f>
        <v>337500</v>
      </c>
      <c r="L31" s="91"/>
      <c r="M31" s="90">
        <f t="shared" si="52"/>
        <v>1499.9999999999998</v>
      </c>
      <c r="N31" s="92"/>
      <c r="O31" s="92"/>
      <c r="P31" s="93"/>
      <c r="Q31" s="89" t="s">
        <v>519</v>
      </c>
      <c r="R31" s="90" t="str">
        <f t="shared" ref="R31" si="65">+IFERROR(Q31*$H31,"-")</f>
        <v>-</v>
      </c>
      <c r="S31" s="91"/>
      <c r="T31" s="90"/>
      <c r="U31" s="92"/>
      <c r="V31" s="92"/>
      <c r="W31" s="93"/>
      <c r="X31" s="89" t="s">
        <v>519</v>
      </c>
      <c r="Y31" s="90" t="str">
        <f t="shared" ref="Y31" si="66">+IFERROR(X31*$H31,"-")</f>
        <v>-</v>
      </c>
      <c r="Z31" s="91"/>
      <c r="AA31" s="90"/>
      <c r="AB31" s="92"/>
      <c r="AC31" s="92"/>
      <c r="AD31" s="93"/>
      <c r="AE31" s="89">
        <v>1510</v>
      </c>
      <c r="AF31" s="90">
        <f t="shared" ref="AF31" si="67">+IFERROR(AE31*$H31,"-")</f>
        <v>339750</v>
      </c>
      <c r="AG31" s="91"/>
      <c r="AH31" s="90">
        <f t="shared" si="53"/>
        <v>1509.9999999999998</v>
      </c>
      <c r="AI31" s="92" t="s">
        <v>593</v>
      </c>
      <c r="AJ31" s="92" t="s">
        <v>589</v>
      </c>
      <c r="AK31" s="92">
        <v>30</v>
      </c>
      <c r="AL31" s="89" t="s">
        <v>519</v>
      </c>
      <c r="AM31" s="90" t="str">
        <f t="shared" ref="AM31" si="68">+IFERROR(AL31*$H31,"-")</f>
        <v>-</v>
      </c>
      <c r="AN31" s="91"/>
      <c r="AO31" s="90"/>
      <c r="AP31" s="92"/>
      <c r="AQ31" s="92"/>
      <c r="AR31" s="93"/>
      <c r="AS31" s="89">
        <v>2600</v>
      </c>
      <c r="AT31" s="90">
        <f t="shared" ref="AT31" si="69">+IFERROR(AS31*$H31,"-")</f>
        <v>585000</v>
      </c>
      <c r="AU31" s="91"/>
      <c r="AV31" s="90">
        <f t="shared" ref="AV31" si="70">+IFERROR(IF(AY$5="USD",AS31*$I$5*AY$6,IF(AY$5="COP",AS31*AY$6,AS31*AY$6*$I$6)),"-")</f>
        <v>2599.9999999999995</v>
      </c>
      <c r="AW31" s="92" t="s">
        <v>638</v>
      </c>
      <c r="AX31" s="92"/>
      <c r="AY31" s="93" t="s">
        <v>657</v>
      </c>
      <c r="AZ31" s="89">
        <v>2013</v>
      </c>
      <c r="BA31" s="90">
        <f t="shared" ref="BA31" si="71">+IFERROR(AZ31*$H31,"-")</f>
        <v>452925</v>
      </c>
      <c r="BB31" s="91"/>
      <c r="BC31" s="90">
        <f>+IFERROR(IF(BF$5="USD",AZ31*$I$5*BF$6,IF(BF$5="COP",AZ31*BF$6,AZ31*BF$6*$I$6)),"-")</f>
        <v>2012.9999999999998</v>
      </c>
      <c r="BD31" s="92" t="s">
        <v>662</v>
      </c>
      <c r="BE31" s="92" t="s">
        <v>696</v>
      </c>
      <c r="BF31" s="93"/>
      <c r="BG31" s="89">
        <v>1975</v>
      </c>
      <c r="BH31" s="90">
        <f t="shared" ref="BH31" si="72">+IFERROR(BG31*$H31,"-")</f>
        <v>444375</v>
      </c>
      <c r="BI31" s="91"/>
      <c r="BJ31" s="90">
        <f t="shared" si="55"/>
        <v>1974.9999999999998</v>
      </c>
      <c r="BK31" s="92" t="s">
        <v>704</v>
      </c>
      <c r="BL31" s="92"/>
      <c r="BM31" s="93" t="s">
        <v>764</v>
      </c>
      <c r="BN31" s="89">
        <v>1690</v>
      </c>
      <c r="BO31" s="90">
        <f t="shared" ref="BO31" si="73">+IFERROR(BN31*$H31,"-")</f>
        <v>380250</v>
      </c>
      <c r="BP31" s="91"/>
      <c r="BQ31" s="90">
        <f t="shared" si="56"/>
        <v>1689.9999999999998</v>
      </c>
      <c r="BR31" s="92" t="s">
        <v>978</v>
      </c>
      <c r="BS31" s="92"/>
      <c r="BT31" s="93" t="s">
        <v>1001</v>
      </c>
      <c r="BU31" s="89">
        <v>4000</v>
      </c>
      <c r="BV31" s="90">
        <f t="shared" ref="BV31" si="74">+IFERROR(BU31*$H31,"-")</f>
        <v>900000</v>
      </c>
      <c r="BW31" s="91"/>
      <c r="BX31" s="90">
        <f t="shared" si="57"/>
        <v>3999.9999999999995</v>
      </c>
      <c r="BY31" s="92" t="s">
        <v>704</v>
      </c>
      <c r="BZ31" s="92"/>
      <c r="CA31" s="93" t="s">
        <v>790</v>
      </c>
      <c r="CB31" s="89">
        <v>1420</v>
      </c>
      <c r="CC31" s="90">
        <f t="shared" ref="CC31" si="75">+IFERROR(CB31*$H31,"-")</f>
        <v>319500</v>
      </c>
      <c r="CD31" s="91"/>
      <c r="CE31" s="90">
        <f t="shared" si="58"/>
        <v>1419.9999999999998</v>
      </c>
      <c r="CF31" s="92" t="s">
        <v>704</v>
      </c>
      <c r="CG31" s="92"/>
      <c r="CH31" s="93" t="s">
        <v>822</v>
      </c>
      <c r="CI31" s="89">
        <v>1600</v>
      </c>
      <c r="CJ31" s="90">
        <f t="shared" ref="CJ31" si="76">+IFERROR(CI31*$H31,"-")</f>
        <v>360000</v>
      </c>
      <c r="CK31" s="91"/>
      <c r="CL31" s="90">
        <f t="shared" ref="CL31" si="77">+IFERROR(IF(CO$5="USD",CI31*$I$5*CO$6,IF(CO$5="COP",CI31*CO$6,CI31*CO$6*$I$6)),"-")</f>
        <v>1599.9999999999998</v>
      </c>
      <c r="CM31" s="92" t="s">
        <v>704</v>
      </c>
      <c r="CN31" s="92"/>
      <c r="CO31" s="93">
        <v>8</v>
      </c>
      <c r="CP31" s="89">
        <v>1500</v>
      </c>
      <c r="CQ31" s="90">
        <f t="shared" ref="CQ31" si="78">+IFERROR(CP31*$H31,"-")</f>
        <v>337500</v>
      </c>
      <c r="CR31" s="91"/>
      <c r="CS31" s="90">
        <f t="shared" ref="CS31" si="79">+IFERROR(IF(CV$5="USD",CP31*$I$5*CV$6,IF(CV$5="COP",CP31*CV$6,CP31*CV$6*$I$6)),"-")</f>
        <v>1499.9999999999998</v>
      </c>
      <c r="CT31" s="92" t="s">
        <v>704</v>
      </c>
      <c r="CU31" s="92"/>
      <c r="CV31" s="93" t="s">
        <v>864</v>
      </c>
      <c r="CW31" s="89">
        <v>1134</v>
      </c>
      <c r="CX31" s="90">
        <f t="shared" ref="CX31" si="80">+IFERROR(CW31*$H31,"-")</f>
        <v>255150</v>
      </c>
      <c r="CY31" s="91" t="s">
        <v>1007</v>
      </c>
      <c r="CZ31" s="90">
        <f t="shared" ref="CZ31" si="81">+IFERROR(IF(DC$5="USD",CW31*$I$5*DC$6,IF(DC$5="COP",CW31*DC$6,CW31*DC$6*$I$6)),"-")</f>
        <v>1133.9999999999998</v>
      </c>
      <c r="DA31" s="89" t="s">
        <v>704</v>
      </c>
      <c r="DB31" s="89"/>
      <c r="DC31" s="93" t="s">
        <v>868</v>
      </c>
      <c r="DD31" s="89">
        <v>4000</v>
      </c>
      <c r="DE31" s="90">
        <f t="shared" ref="DE31" si="82">+IFERROR(DD31*$H31,"-")</f>
        <v>900000</v>
      </c>
      <c r="DF31" s="91"/>
      <c r="DG31" s="90">
        <f t="shared" ref="DG31" si="83">+IFERROR(IF(DJ$5="USD",DD31*$I$5*DJ$6,IF(DJ$5="COP",DD31*DJ$6,DD31*DJ$6*$I$6)),"-")</f>
        <v>3999.9999999999995</v>
      </c>
      <c r="DH31" s="92" t="s">
        <v>879</v>
      </c>
      <c r="DI31" s="92" t="s">
        <v>887</v>
      </c>
      <c r="DJ31" s="93" t="s">
        <v>920</v>
      </c>
      <c r="DK31" s="89">
        <v>1977</v>
      </c>
      <c r="DL31" s="90">
        <f t="shared" ref="DL31" si="84">+IFERROR(DK31*$H31,"-")</f>
        <v>444825</v>
      </c>
      <c r="DM31" s="91"/>
      <c r="DN31" s="90">
        <f t="shared" ref="DN31" si="85">+IFERROR(IF(DQ$5="USD",DK31*$I$5*DQ$6,IF(DQ$5="COP",DK31*DQ$6,DK31*DQ$6*$I$6)),"-")</f>
        <v>1976.9999999999998</v>
      </c>
      <c r="DO31" s="92"/>
      <c r="DP31" s="92" t="s">
        <v>933</v>
      </c>
      <c r="DQ31" s="93" t="s">
        <v>970</v>
      </c>
      <c r="DR31" s="130">
        <f>IFERROR(VLOOKUP($D31,'HISTORICOS - FM'!$A$1:$B$20558,2,0)," - ")</f>
        <v>1400</v>
      </c>
      <c r="DS31" s="131">
        <f t="shared" ref="DS31" si="86">+MIN(M31,T31,AA31,AH31,AO31,BC31,BJ31,BQ31,CE31,CL31,CS31,CZ31,DG31,DN31)</f>
        <v>1133.9999999999998</v>
      </c>
      <c r="DT31" s="134">
        <f t="shared" ref="DT31" si="87">+IFERROR((DS31/DR31)-1,"")</f>
        <v>-0.19000000000000017</v>
      </c>
      <c r="DU31" s="137" t="str">
        <f t="shared" ref="DU31" si="88">+IF(DS31=M31,$J$4,IF(DS31=T31,$Q$4,IF(DS31=AA31,$X$4,IF(DS31=AA31,$X$4,IF(DS31=AH31,$AE$4,IF(DS31=AO31,$AL$4,IF(DS31=AV31,$AS$4,IF(DS31=BC31,$AZ$4,IF(DS31=BJ31,$BG$4,IF(DS31=BQ31,$BN$4,IF(DS31=BX31,$BU$4,IF(DS31=CE31,$CB$4,IF(DS31=CL31,$CI$4,IF(DS31=CS31,$CP$4,IF(DS31=CZ31,$CW$4,IF(DS31=DG31,$DD$4,IF(DS31=DN31,$DK$4,0)))))))))))))))))</f>
        <v>1015200 - LOGSMART S.A.S
OC 4533621</v>
      </c>
    </row>
    <row r="32" spans="1:125" s="38" customFormat="1" ht="92" x14ac:dyDescent="0.25">
      <c r="A32" s="35">
        <v>25</v>
      </c>
      <c r="B32" s="140">
        <v>10060472</v>
      </c>
      <c r="C32" s="36" t="s">
        <v>141</v>
      </c>
      <c r="D32" s="36" t="s">
        <v>165</v>
      </c>
      <c r="E32" s="36" t="s">
        <v>166</v>
      </c>
      <c r="F32" s="36" t="s">
        <v>167</v>
      </c>
      <c r="G32" s="36" t="s">
        <v>503</v>
      </c>
      <c r="H32" s="36">
        <v>150</v>
      </c>
      <c r="I32" s="37" t="s">
        <v>71</v>
      </c>
      <c r="J32" s="89">
        <v>1500</v>
      </c>
      <c r="K32" s="90">
        <f t="shared" si="0"/>
        <v>225000</v>
      </c>
      <c r="L32" s="91"/>
      <c r="M32" s="90">
        <f t="shared" si="52"/>
        <v>1499.9999999999998</v>
      </c>
      <c r="N32" s="92"/>
      <c r="O32" s="92"/>
      <c r="P32" s="93"/>
      <c r="Q32" s="89" t="s">
        <v>519</v>
      </c>
      <c r="R32" s="90" t="str">
        <f t="shared" si="1"/>
        <v>-</v>
      </c>
      <c r="S32" s="91"/>
      <c r="T32" s="90"/>
      <c r="U32" s="92"/>
      <c r="V32" s="92"/>
      <c r="W32" s="93"/>
      <c r="X32" s="89" t="s">
        <v>519</v>
      </c>
      <c r="Y32" s="90" t="str">
        <f t="shared" si="2"/>
        <v>-</v>
      </c>
      <c r="Z32" s="91"/>
      <c r="AA32" s="90"/>
      <c r="AB32" s="92"/>
      <c r="AC32" s="92"/>
      <c r="AD32" s="93"/>
      <c r="AE32" s="89">
        <v>1510</v>
      </c>
      <c r="AF32" s="90">
        <f t="shared" si="3"/>
        <v>226500</v>
      </c>
      <c r="AG32" s="91"/>
      <c r="AH32" s="90">
        <f t="shared" si="53"/>
        <v>1509.9999999999998</v>
      </c>
      <c r="AI32" s="92" t="s">
        <v>593</v>
      </c>
      <c r="AJ32" s="92" t="s">
        <v>589</v>
      </c>
      <c r="AK32" s="92">
        <v>30</v>
      </c>
      <c r="AL32" s="89" t="s">
        <v>519</v>
      </c>
      <c r="AM32" s="90" t="str">
        <f t="shared" si="4"/>
        <v>-</v>
      </c>
      <c r="AN32" s="91"/>
      <c r="AO32" s="90"/>
      <c r="AP32" s="92"/>
      <c r="AQ32" s="92"/>
      <c r="AR32" s="93"/>
      <c r="AS32" s="89">
        <v>2600</v>
      </c>
      <c r="AT32" s="90">
        <f t="shared" si="5"/>
        <v>390000</v>
      </c>
      <c r="AU32" s="91"/>
      <c r="AV32" s="90">
        <f t="shared" si="54"/>
        <v>2599.9999999999995</v>
      </c>
      <c r="AW32" s="92" t="s">
        <v>638</v>
      </c>
      <c r="AX32" s="92"/>
      <c r="AY32" s="93" t="s">
        <v>657</v>
      </c>
      <c r="AZ32" s="89" t="s">
        <v>519</v>
      </c>
      <c r="BA32" s="90" t="str">
        <f t="shared" si="7"/>
        <v>-</v>
      </c>
      <c r="BB32" s="91"/>
      <c r="BC32" s="90"/>
      <c r="BD32" s="92"/>
      <c r="BE32" s="92"/>
      <c r="BF32" s="93"/>
      <c r="BG32" s="89">
        <v>1975</v>
      </c>
      <c r="BH32" s="90">
        <f t="shared" si="8"/>
        <v>296250</v>
      </c>
      <c r="BI32" s="91"/>
      <c r="BJ32" s="90">
        <f t="shared" si="55"/>
        <v>1974.9999999999998</v>
      </c>
      <c r="BK32" s="92" t="s">
        <v>704</v>
      </c>
      <c r="BL32" s="92"/>
      <c r="BM32" s="93" t="s">
        <v>764</v>
      </c>
      <c r="BN32" s="89">
        <v>1690</v>
      </c>
      <c r="BO32" s="90">
        <f t="shared" si="9"/>
        <v>253500</v>
      </c>
      <c r="BP32" s="91"/>
      <c r="BQ32" s="90">
        <f t="shared" si="56"/>
        <v>1689.9999999999998</v>
      </c>
      <c r="BR32" s="92" t="s">
        <v>978</v>
      </c>
      <c r="BS32" s="92"/>
      <c r="BT32" s="93" t="s">
        <v>1001</v>
      </c>
      <c r="BU32" s="89">
        <v>4000</v>
      </c>
      <c r="BV32" s="90">
        <f t="shared" si="11"/>
        <v>600000</v>
      </c>
      <c r="BW32" s="91"/>
      <c r="BX32" s="90">
        <f t="shared" si="57"/>
        <v>3999.9999999999995</v>
      </c>
      <c r="BY32" s="92" t="s">
        <v>704</v>
      </c>
      <c r="BZ32" s="92"/>
      <c r="CA32" s="93" t="s">
        <v>790</v>
      </c>
      <c r="CB32" s="89">
        <v>1420</v>
      </c>
      <c r="CC32" s="90">
        <f t="shared" si="13"/>
        <v>213000</v>
      </c>
      <c r="CD32" s="91"/>
      <c r="CE32" s="90">
        <f t="shared" si="58"/>
        <v>1419.9999999999998</v>
      </c>
      <c r="CF32" s="92" t="s">
        <v>704</v>
      </c>
      <c r="CG32" s="92"/>
      <c r="CH32" s="93" t="s">
        <v>822</v>
      </c>
      <c r="CI32" s="89">
        <v>1650</v>
      </c>
      <c r="CJ32" s="90">
        <f t="shared" si="14"/>
        <v>247500</v>
      </c>
      <c r="CK32" s="91"/>
      <c r="CL32" s="90">
        <f t="shared" si="62"/>
        <v>1649.9999999999998</v>
      </c>
      <c r="CM32" s="92" t="s">
        <v>704</v>
      </c>
      <c r="CN32" s="92"/>
      <c r="CO32" s="93">
        <v>7</v>
      </c>
      <c r="CP32" s="89">
        <v>1500</v>
      </c>
      <c r="CQ32" s="90">
        <f t="shared" si="63"/>
        <v>225000</v>
      </c>
      <c r="CR32" s="91"/>
      <c r="CS32" s="90">
        <f t="shared" si="59"/>
        <v>1499.9999999999998</v>
      </c>
      <c r="CT32" s="92" t="s">
        <v>704</v>
      </c>
      <c r="CU32" s="92"/>
      <c r="CV32" s="93" t="s">
        <v>864</v>
      </c>
      <c r="CW32" s="89">
        <v>1134</v>
      </c>
      <c r="CX32" s="90">
        <f t="shared" si="47"/>
        <v>170100</v>
      </c>
      <c r="CY32" s="138" t="s">
        <v>1007</v>
      </c>
      <c r="CZ32" s="90">
        <f t="shared" si="49"/>
        <v>1133.9999999999998</v>
      </c>
      <c r="DA32" s="89" t="s">
        <v>704</v>
      </c>
      <c r="DB32" s="89"/>
      <c r="DC32" s="93" t="s">
        <v>868</v>
      </c>
      <c r="DD32" s="89">
        <v>4500</v>
      </c>
      <c r="DE32" s="90">
        <f t="shared" si="17"/>
        <v>675000</v>
      </c>
      <c r="DF32" s="91"/>
      <c r="DG32" s="90">
        <f t="shared" si="60"/>
        <v>4499.9999999999991</v>
      </c>
      <c r="DH32" s="92" t="s">
        <v>879</v>
      </c>
      <c r="DI32" s="92" t="s">
        <v>887</v>
      </c>
      <c r="DJ32" s="93" t="s">
        <v>920</v>
      </c>
      <c r="DK32" s="89">
        <v>1977</v>
      </c>
      <c r="DL32" s="90">
        <f t="shared" si="18"/>
        <v>296550</v>
      </c>
      <c r="DM32" s="91"/>
      <c r="DN32" s="90">
        <f t="shared" si="61"/>
        <v>1976.9999999999998</v>
      </c>
      <c r="DO32" s="92"/>
      <c r="DP32" s="92" t="s">
        <v>934</v>
      </c>
      <c r="DQ32" s="93" t="s">
        <v>970</v>
      </c>
      <c r="DR32" s="130" t="str">
        <f>IFERROR(VLOOKUP($D32,'HISTORICOS - FM'!$A$1:$B$20558,2,0)," - ")</f>
        <v xml:space="preserve"> - </v>
      </c>
      <c r="DS32" s="131">
        <f t="shared" si="21"/>
        <v>1133.9999999999998</v>
      </c>
      <c r="DT32" s="134" t="str">
        <f t="shared" si="19"/>
        <v/>
      </c>
      <c r="DU32" s="137" t="str">
        <f t="shared" si="22"/>
        <v>1015200 - LOGSMART S.A.S
OC 4533621</v>
      </c>
    </row>
    <row r="33" spans="1:125" s="38" customFormat="1" ht="115" x14ac:dyDescent="0.25">
      <c r="A33" s="35">
        <v>26</v>
      </c>
      <c r="B33" s="140" t="s">
        <v>168</v>
      </c>
      <c r="C33" s="36" t="s">
        <v>118</v>
      </c>
      <c r="D33" s="36" t="s">
        <v>165</v>
      </c>
      <c r="E33" s="36" t="s">
        <v>166</v>
      </c>
      <c r="F33" s="36" t="s">
        <v>167</v>
      </c>
      <c r="G33" s="36" t="s">
        <v>503</v>
      </c>
      <c r="H33" s="36">
        <v>100</v>
      </c>
      <c r="I33" s="37" t="s">
        <v>77</v>
      </c>
      <c r="J33" s="89">
        <v>1500</v>
      </c>
      <c r="K33" s="90">
        <f t="shared" si="0"/>
        <v>150000</v>
      </c>
      <c r="L33" s="91"/>
      <c r="M33" s="90">
        <f t="shared" si="52"/>
        <v>1499.9999999999998</v>
      </c>
      <c r="N33" s="92"/>
      <c r="O33" s="92"/>
      <c r="P33" s="93"/>
      <c r="Q33" s="89" t="s">
        <v>519</v>
      </c>
      <c r="R33" s="90" t="str">
        <f t="shared" si="1"/>
        <v>-</v>
      </c>
      <c r="S33" s="91"/>
      <c r="T33" s="90"/>
      <c r="U33" s="92"/>
      <c r="V33" s="92"/>
      <c r="W33" s="93"/>
      <c r="X33" s="89" t="s">
        <v>519</v>
      </c>
      <c r="Y33" s="90" t="str">
        <f t="shared" si="2"/>
        <v>-</v>
      </c>
      <c r="Z33" s="91"/>
      <c r="AA33" s="90"/>
      <c r="AB33" s="92"/>
      <c r="AC33" s="92"/>
      <c r="AD33" s="93"/>
      <c r="AE33" s="89">
        <v>1510</v>
      </c>
      <c r="AF33" s="90">
        <f t="shared" si="3"/>
        <v>151000</v>
      </c>
      <c r="AG33" s="91"/>
      <c r="AH33" s="90">
        <f t="shared" si="53"/>
        <v>1509.9999999999998</v>
      </c>
      <c r="AI33" s="92" t="s">
        <v>593</v>
      </c>
      <c r="AJ33" s="92" t="s">
        <v>589</v>
      </c>
      <c r="AK33" s="92">
        <v>30</v>
      </c>
      <c r="AL33" s="89" t="s">
        <v>519</v>
      </c>
      <c r="AM33" s="90" t="str">
        <f t="shared" si="4"/>
        <v>-</v>
      </c>
      <c r="AN33" s="91"/>
      <c r="AO33" s="90"/>
      <c r="AP33" s="92"/>
      <c r="AQ33" s="92"/>
      <c r="AR33" s="93"/>
      <c r="AS33" s="89">
        <v>2600</v>
      </c>
      <c r="AT33" s="90">
        <f t="shared" si="5"/>
        <v>260000</v>
      </c>
      <c r="AU33" s="91"/>
      <c r="AV33" s="90">
        <f t="shared" si="54"/>
        <v>2599.9999999999995</v>
      </c>
      <c r="AW33" s="92" t="s">
        <v>638</v>
      </c>
      <c r="AX33" s="92"/>
      <c r="AY33" s="93" t="s">
        <v>657</v>
      </c>
      <c r="AZ33" s="89">
        <v>2819</v>
      </c>
      <c r="BA33" s="90">
        <f t="shared" si="7"/>
        <v>281900</v>
      </c>
      <c r="BB33" s="91"/>
      <c r="BC33" s="90">
        <f>+IFERROR(IF(BF$5="USD",AZ33*$I$5*BF$6,IF(BF$5="COP",AZ33*BF$6,AZ33*BF$6*$I$6)),"-")</f>
        <v>2818.9999999999995</v>
      </c>
      <c r="BD33" s="92" t="s">
        <v>665</v>
      </c>
      <c r="BE33" s="92" t="s">
        <v>696</v>
      </c>
      <c r="BF33" s="93"/>
      <c r="BG33" s="89">
        <v>1975</v>
      </c>
      <c r="BH33" s="90">
        <f t="shared" si="8"/>
        <v>197500</v>
      </c>
      <c r="BI33" s="91"/>
      <c r="BJ33" s="90">
        <f t="shared" si="55"/>
        <v>1974.9999999999998</v>
      </c>
      <c r="BK33" s="92" t="s">
        <v>704</v>
      </c>
      <c r="BL33" s="92"/>
      <c r="BM33" s="93" t="s">
        <v>764</v>
      </c>
      <c r="BN33" s="89">
        <v>1690</v>
      </c>
      <c r="BO33" s="90">
        <f t="shared" si="9"/>
        <v>169000</v>
      </c>
      <c r="BP33" s="91"/>
      <c r="BQ33" s="90">
        <f t="shared" si="56"/>
        <v>1689.9999999999998</v>
      </c>
      <c r="BR33" s="92" t="s">
        <v>978</v>
      </c>
      <c r="BS33" s="92"/>
      <c r="BT33" s="93" t="s">
        <v>1001</v>
      </c>
      <c r="BU33" s="89">
        <v>4000</v>
      </c>
      <c r="BV33" s="90">
        <f t="shared" si="11"/>
        <v>400000</v>
      </c>
      <c r="BW33" s="91"/>
      <c r="BX33" s="90">
        <f t="shared" si="57"/>
        <v>3999.9999999999995</v>
      </c>
      <c r="BY33" s="92" t="s">
        <v>704</v>
      </c>
      <c r="BZ33" s="92"/>
      <c r="CA33" s="93" t="s">
        <v>790</v>
      </c>
      <c r="CB33" s="89">
        <v>1420</v>
      </c>
      <c r="CC33" s="90">
        <f t="shared" si="13"/>
        <v>142000</v>
      </c>
      <c r="CD33" s="91"/>
      <c r="CE33" s="90">
        <f t="shared" si="58"/>
        <v>1419.9999999999998</v>
      </c>
      <c r="CF33" s="92" t="s">
        <v>704</v>
      </c>
      <c r="CG33" s="92"/>
      <c r="CH33" s="93" t="s">
        <v>822</v>
      </c>
      <c r="CI33" s="89">
        <v>1650</v>
      </c>
      <c r="CJ33" s="90">
        <f t="shared" si="14"/>
        <v>165000</v>
      </c>
      <c r="CK33" s="91"/>
      <c r="CL33" s="90">
        <f t="shared" si="62"/>
        <v>1649.9999999999998</v>
      </c>
      <c r="CM33" s="92" t="s">
        <v>704</v>
      </c>
      <c r="CN33" s="92"/>
      <c r="CO33" s="93">
        <v>7</v>
      </c>
      <c r="CP33" s="89">
        <v>1500</v>
      </c>
      <c r="CQ33" s="90">
        <f t="shared" si="63"/>
        <v>150000</v>
      </c>
      <c r="CR33" s="91"/>
      <c r="CS33" s="90">
        <f t="shared" si="59"/>
        <v>1499.9999999999998</v>
      </c>
      <c r="CT33" s="92" t="s">
        <v>704</v>
      </c>
      <c r="CU33" s="92"/>
      <c r="CV33" s="93" t="s">
        <v>864</v>
      </c>
      <c r="CW33" s="89">
        <v>1134</v>
      </c>
      <c r="CX33" s="90">
        <f t="shared" si="47"/>
        <v>113400</v>
      </c>
      <c r="CY33" s="91" t="s">
        <v>1007</v>
      </c>
      <c r="CZ33" s="90">
        <f t="shared" si="49"/>
        <v>1133.9999999999998</v>
      </c>
      <c r="DA33" s="89" t="s">
        <v>704</v>
      </c>
      <c r="DB33" s="89"/>
      <c r="DC33" s="93" t="s">
        <v>868</v>
      </c>
      <c r="DD33" s="89">
        <v>4500</v>
      </c>
      <c r="DE33" s="90">
        <f t="shared" si="17"/>
        <v>450000</v>
      </c>
      <c r="DF33" s="91"/>
      <c r="DG33" s="90">
        <f t="shared" si="60"/>
        <v>4499.9999999999991</v>
      </c>
      <c r="DH33" s="92" t="s">
        <v>879</v>
      </c>
      <c r="DI33" s="92" t="s">
        <v>887</v>
      </c>
      <c r="DJ33" s="93" t="s">
        <v>920</v>
      </c>
      <c r="DK33" s="89">
        <v>1977</v>
      </c>
      <c r="DL33" s="90">
        <f t="shared" si="18"/>
        <v>197700</v>
      </c>
      <c r="DM33" s="91"/>
      <c r="DN33" s="90">
        <f t="shared" si="61"/>
        <v>1976.9999999999998</v>
      </c>
      <c r="DO33" s="92"/>
      <c r="DP33" s="92" t="s">
        <v>934</v>
      </c>
      <c r="DQ33" s="93" t="s">
        <v>970</v>
      </c>
      <c r="DR33" s="130" t="str">
        <f>IFERROR(VLOOKUP($D33,'HISTORICOS - FM'!$A$1:$B$20558,2,0)," - ")</f>
        <v xml:space="preserve"> - </v>
      </c>
      <c r="DS33" s="131">
        <f t="shared" si="21"/>
        <v>1133.9999999999998</v>
      </c>
      <c r="DT33" s="134" t="str">
        <f t="shared" si="19"/>
        <v/>
      </c>
      <c r="DU33" s="137" t="str">
        <f t="shared" si="22"/>
        <v>1015200 - LOGSMART S.A.S
OC 4533621</v>
      </c>
    </row>
    <row r="34" spans="1:125" s="38" customFormat="1" ht="115" x14ac:dyDescent="0.25">
      <c r="A34" s="35">
        <v>27</v>
      </c>
      <c r="B34" s="140" t="s">
        <v>169</v>
      </c>
      <c r="C34" s="36" t="s">
        <v>109</v>
      </c>
      <c r="D34" s="36" t="s">
        <v>165</v>
      </c>
      <c r="E34" s="36" t="s">
        <v>166</v>
      </c>
      <c r="F34" s="36" t="s">
        <v>167</v>
      </c>
      <c r="G34" s="36" t="s">
        <v>503</v>
      </c>
      <c r="H34" s="36">
        <v>225</v>
      </c>
      <c r="I34" s="37" t="s">
        <v>78</v>
      </c>
      <c r="J34" s="89">
        <v>1500</v>
      </c>
      <c r="K34" s="90">
        <f t="shared" si="0"/>
        <v>337500</v>
      </c>
      <c r="L34" s="91"/>
      <c r="M34" s="90">
        <f t="shared" si="52"/>
        <v>1499.9999999999998</v>
      </c>
      <c r="N34" s="92"/>
      <c r="O34" s="92"/>
      <c r="P34" s="93"/>
      <c r="Q34" s="89" t="s">
        <v>519</v>
      </c>
      <c r="R34" s="90" t="str">
        <f t="shared" si="1"/>
        <v>-</v>
      </c>
      <c r="S34" s="91"/>
      <c r="T34" s="90"/>
      <c r="U34" s="92"/>
      <c r="V34" s="92"/>
      <c r="W34" s="93"/>
      <c r="X34" s="89" t="s">
        <v>519</v>
      </c>
      <c r="Y34" s="90" t="str">
        <f t="shared" si="2"/>
        <v>-</v>
      </c>
      <c r="Z34" s="91"/>
      <c r="AA34" s="90"/>
      <c r="AB34" s="92"/>
      <c r="AC34" s="92"/>
      <c r="AD34" s="93"/>
      <c r="AE34" s="89">
        <v>1510</v>
      </c>
      <c r="AF34" s="90">
        <f t="shared" si="3"/>
        <v>339750</v>
      </c>
      <c r="AG34" s="91"/>
      <c r="AH34" s="90">
        <f t="shared" si="53"/>
        <v>1509.9999999999998</v>
      </c>
      <c r="AI34" s="92" t="s">
        <v>593</v>
      </c>
      <c r="AJ34" s="92" t="s">
        <v>589</v>
      </c>
      <c r="AK34" s="92">
        <v>30</v>
      </c>
      <c r="AL34" s="89" t="s">
        <v>519</v>
      </c>
      <c r="AM34" s="90" t="str">
        <f t="shared" si="4"/>
        <v>-</v>
      </c>
      <c r="AN34" s="91"/>
      <c r="AO34" s="90"/>
      <c r="AP34" s="92"/>
      <c r="AQ34" s="92"/>
      <c r="AR34" s="93"/>
      <c r="AS34" s="89">
        <v>2600</v>
      </c>
      <c r="AT34" s="90">
        <f t="shared" si="5"/>
        <v>585000</v>
      </c>
      <c r="AU34" s="91"/>
      <c r="AV34" s="90">
        <f t="shared" si="54"/>
        <v>2599.9999999999995</v>
      </c>
      <c r="AW34" s="92" t="s">
        <v>638</v>
      </c>
      <c r="AX34" s="92"/>
      <c r="AY34" s="93" t="s">
        <v>657</v>
      </c>
      <c r="AZ34" s="89">
        <v>2819</v>
      </c>
      <c r="BA34" s="90">
        <f t="shared" si="7"/>
        <v>634275</v>
      </c>
      <c r="BB34" s="91"/>
      <c r="BC34" s="90">
        <f>+IFERROR(IF(BF$5="USD",AZ34*$I$5*BF$6,IF(BF$5="COP",AZ34*BF$6,AZ34*BF$6*$I$6)),"-")</f>
        <v>2818.9999999999995</v>
      </c>
      <c r="BD34" s="92" t="s">
        <v>665</v>
      </c>
      <c r="BE34" s="92" t="s">
        <v>696</v>
      </c>
      <c r="BF34" s="93"/>
      <c r="BG34" s="89">
        <v>1975</v>
      </c>
      <c r="BH34" s="90">
        <f t="shared" si="8"/>
        <v>444375</v>
      </c>
      <c r="BI34" s="91"/>
      <c r="BJ34" s="90">
        <f t="shared" si="55"/>
        <v>1974.9999999999998</v>
      </c>
      <c r="BK34" s="92" t="s">
        <v>704</v>
      </c>
      <c r="BL34" s="92"/>
      <c r="BM34" s="93" t="s">
        <v>764</v>
      </c>
      <c r="BN34" s="89">
        <v>1690</v>
      </c>
      <c r="BO34" s="90">
        <f t="shared" si="9"/>
        <v>380250</v>
      </c>
      <c r="BP34" s="91"/>
      <c r="BQ34" s="90">
        <f t="shared" si="56"/>
        <v>1689.9999999999998</v>
      </c>
      <c r="BR34" s="92" t="s">
        <v>978</v>
      </c>
      <c r="BS34" s="92"/>
      <c r="BT34" s="93" t="s">
        <v>1001</v>
      </c>
      <c r="BU34" s="89">
        <v>4000</v>
      </c>
      <c r="BV34" s="90">
        <f t="shared" si="11"/>
        <v>900000</v>
      </c>
      <c r="BW34" s="91"/>
      <c r="BX34" s="90">
        <f t="shared" si="57"/>
        <v>3999.9999999999995</v>
      </c>
      <c r="BY34" s="92" t="s">
        <v>704</v>
      </c>
      <c r="BZ34" s="92"/>
      <c r="CA34" s="93" t="s">
        <v>790</v>
      </c>
      <c r="CB34" s="89">
        <v>1420</v>
      </c>
      <c r="CC34" s="90">
        <f t="shared" si="13"/>
        <v>319500</v>
      </c>
      <c r="CD34" s="91"/>
      <c r="CE34" s="90">
        <f t="shared" si="58"/>
        <v>1419.9999999999998</v>
      </c>
      <c r="CF34" s="92" t="s">
        <v>704</v>
      </c>
      <c r="CG34" s="92"/>
      <c r="CH34" s="93" t="s">
        <v>822</v>
      </c>
      <c r="CI34" s="89">
        <v>1600</v>
      </c>
      <c r="CJ34" s="90">
        <f t="shared" si="14"/>
        <v>360000</v>
      </c>
      <c r="CK34" s="91"/>
      <c r="CL34" s="90">
        <f t="shared" si="62"/>
        <v>1599.9999999999998</v>
      </c>
      <c r="CM34" s="92" t="s">
        <v>704</v>
      </c>
      <c r="CN34" s="92"/>
      <c r="CO34" s="93">
        <v>4</v>
      </c>
      <c r="CP34" s="89">
        <v>1500</v>
      </c>
      <c r="CQ34" s="90">
        <f t="shared" si="63"/>
        <v>337500</v>
      </c>
      <c r="CR34" s="91"/>
      <c r="CS34" s="90">
        <f t="shared" si="59"/>
        <v>1499.9999999999998</v>
      </c>
      <c r="CT34" s="92" t="s">
        <v>704</v>
      </c>
      <c r="CU34" s="92"/>
      <c r="CV34" s="93" t="s">
        <v>864</v>
      </c>
      <c r="CW34" s="89">
        <v>1134</v>
      </c>
      <c r="CX34" s="90">
        <f t="shared" si="47"/>
        <v>255150</v>
      </c>
      <c r="CY34" s="91" t="s">
        <v>1007</v>
      </c>
      <c r="CZ34" s="90">
        <f t="shared" si="49"/>
        <v>1133.9999999999998</v>
      </c>
      <c r="DA34" s="89" t="s">
        <v>704</v>
      </c>
      <c r="DB34" s="89"/>
      <c r="DC34" s="93" t="s">
        <v>868</v>
      </c>
      <c r="DD34" s="89">
        <v>4500</v>
      </c>
      <c r="DE34" s="90">
        <f t="shared" si="17"/>
        <v>1012500</v>
      </c>
      <c r="DF34" s="91"/>
      <c r="DG34" s="90">
        <f t="shared" si="60"/>
        <v>4499.9999999999991</v>
      </c>
      <c r="DH34" s="92" t="s">
        <v>879</v>
      </c>
      <c r="DI34" s="92" t="s">
        <v>887</v>
      </c>
      <c r="DJ34" s="93" t="s">
        <v>920</v>
      </c>
      <c r="DK34" s="89">
        <v>1977</v>
      </c>
      <c r="DL34" s="90">
        <f t="shared" si="18"/>
        <v>444825</v>
      </c>
      <c r="DM34" s="91"/>
      <c r="DN34" s="90">
        <f t="shared" si="61"/>
        <v>1976.9999999999998</v>
      </c>
      <c r="DO34" s="92"/>
      <c r="DP34" s="92" t="s">
        <v>934</v>
      </c>
      <c r="DQ34" s="93" t="s">
        <v>970</v>
      </c>
      <c r="DR34" s="130" t="str">
        <f>IFERROR(VLOOKUP($D34,'HISTORICOS - FM'!$A$1:$B$20558,2,0)," - ")</f>
        <v xml:space="preserve"> - </v>
      </c>
      <c r="DS34" s="131">
        <f t="shared" si="21"/>
        <v>1133.9999999999998</v>
      </c>
      <c r="DT34" s="134" t="str">
        <f t="shared" si="19"/>
        <v/>
      </c>
      <c r="DU34" s="137" t="str">
        <f t="shared" si="22"/>
        <v>1015200 - LOGSMART S.A.S
OC 4533621</v>
      </c>
    </row>
    <row r="35" spans="1:125" s="38" customFormat="1" ht="87.5" x14ac:dyDescent="0.25">
      <c r="A35" s="35">
        <v>28</v>
      </c>
      <c r="B35" s="140" t="s">
        <v>168</v>
      </c>
      <c r="C35" s="36" t="s">
        <v>141</v>
      </c>
      <c r="D35" s="36" t="s">
        <v>170</v>
      </c>
      <c r="E35" s="36" t="s">
        <v>171</v>
      </c>
      <c r="F35" s="36" t="s">
        <v>172</v>
      </c>
      <c r="G35" s="36" t="s">
        <v>503</v>
      </c>
      <c r="H35" s="36">
        <v>3</v>
      </c>
      <c r="I35" s="37" t="s">
        <v>77</v>
      </c>
      <c r="J35" s="89" t="s">
        <v>519</v>
      </c>
      <c r="K35" s="90" t="str">
        <f t="shared" si="0"/>
        <v>-</v>
      </c>
      <c r="L35" s="91"/>
      <c r="M35" s="90"/>
      <c r="N35" s="92"/>
      <c r="O35" s="92"/>
      <c r="P35" s="93"/>
      <c r="Q35" s="89" t="s">
        <v>519</v>
      </c>
      <c r="R35" s="90" t="str">
        <f t="shared" si="1"/>
        <v>-</v>
      </c>
      <c r="S35" s="91"/>
      <c r="T35" s="90"/>
      <c r="U35" s="92"/>
      <c r="V35" s="92"/>
      <c r="W35" s="93"/>
      <c r="X35" s="89" t="s">
        <v>519</v>
      </c>
      <c r="Y35" s="90" t="str">
        <f t="shared" si="2"/>
        <v>-</v>
      </c>
      <c r="Z35" s="91"/>
      <c r="AA35" s="90"/>
      <c r="AB35" s="92"/>
      <c r="AC35" s="92"/>
      <c r="AD35" s="93"/>
      <c r="AE35" s="89" t="s">
        <v>519</v>
      </c>
      <c r="AF35" s="90" t="str">
        <f t="shared" si="3"/>
        <v>-</v>
      </c>
      <c r="AG35" s="91"/>
      <c r="AH35" s="90"/>
      <c r="AI35" s="92" t="s">
        <v>594</v>
      </c>
      <c r="AJ35" s="92" t="s">
        <v>589</v>
      </c>
      <c r="AK35" s="92">
        <v>30</v>
      </c>
      <c r="AL35" s="89" t="s">
        <v>519</v>
      </c>
      <c r="AM35" s="90" t="str">
        <f t="shared" si="4"/>
        <v>-</v>
      </c>
      <c r="AN35" s="91"/>
      <c r="AO35" s="90"/>
      <c r="AP35" s="92"/>
      <c r="AQ35" s="92"/>
      <c r="AR35" s="93"/>
      <c r="AS35" s="89">
        <v>11500</v>
      </c>
      <c r="AT35" s="90">
        <f t="shared" si="5"/>
        <v>34500</v>
      </c>
      <c r="AU35" s="91"/>
      <c r="AV35" s="90">
        <f t="shared" si="54"/>
        <v>11499.999999999998</v>
      </c>
      <c r="AW35" s="92" t="s">
        <v>639</v>
      </c>
      <c r="AX35" s="92"/>
      <c r="AY35" s="93" t="s">
        <v>657</v>
      </c>
      <c r="AZ35" s="89" t="s">
        <v>519</v>
      </c>
      <c r="BA35" s="90" t="str">
        <f t="shared" si="7"/>
        <v>-</v>
      </c>
      <c r="BB35" s="91"/>
      <c r="BC35" s="90"/>
      <c r="BD35" s="92" t="s">
        <v>579</v>
      </c>
      <c r="BE35" s="92"/>
      <c r="BF35" s="93"/>
      <c r="BG35" s="89" t="s">
        <v>519</v>
      </c>
      <c r="BH35" s="90" t="str">
        <f t="shared" si="8"/>
        <v>-</v>
      </c>
      <c r="BI35" s="91"/>
      <c r="BJ35" s="90"/>
      <c r="BK35" s="92"/>
      <c r="BL35" s="92" t="s">
        <v>721</v>
      </c>
      <c r="BM35" s="93"/>
      <c r="BN35" s="89">
        <v>5450</v>
      </c>
      <c r="BO35" s="90">
        <f t="shared" si="9"/>
        <v>16350</v>
      </c>
      <c r="BP35" s="91" t="s">
        <v>1007</v>
      </c>
      <c r="BQ35" s="90">
        <f t="shared" ref="BQ35:BQ36" si="89">+IFERROR(IF(BT$5="USD",BN35*$I$5*BT$6,IF(BT$5="COP",BN35*BT$6,BN35*BT$6*$I$6)),"-")</f>
        <v>5449.9999999999991</v>
      </c>
      <c r="BR35" s="92" t="s">
        <v>979</v>
      </c>
      <c r="BS35" s="92"/>
      <c r="BT35" s="93" t="s">
        <v>1001</v>
      </c>
      <c r="BU35" s="89" t="s">
        <v>519</v>
      </c>
      <c r="BV35" s="90" t="str">
        <f t="shared" si="11"/>
        <v>-</v>
      </c>
      <c r="BW35" s="91"/>
      <c r="BX35" s="90"/>
      <c r="BY35" s="92"/>
      <c r="BZ35" s="92" t="s">
        <v>783</v>
      </c>
      <c r="CA35" s="93"/>
      <c r="CB35" s="89" t="s">
        <v>519</v>
      </c>
      <c r="CC35" s="90" t="str">
        <f t="shared" si="13"/>
        <v>-</v>
      </c>
      <c r="CD35" s="91"/>
      <c r="CE35" s="90"/>
      <c r="CF35" s="92"/>
      <c r="CG35" s="92"/>
      <c r="CH35" s="93"/>
      <c r="CI35" s="89">
        <v>28000</v>
      </c>
      <c r="CJ35" s="90">
        <f t="shared" si="14"/>
        <v>84000</v>
      </c>
      <c r="CK35" s="91"/>
      <c r="CL35" s="90">
        <f t="shared" si="62"/>
        <v>27999.999999999996</v>
      </c>
      <c r="CM35" s="92" t="s">
        <v>827</v>
      </c>
      <c r="CN35" s="92"/>
      <c r="CO35" s="93">
        <v>5</v>
      </c>
      <c r="CP35" s="89">
        <v>528000</v>
      </c>
      <c r="CQ35" s="90">
        <f t="shared" si="63"/>
        <v>1584000</v>
      </c>
      <c r="CR35" s="91"/>
      <c r="CS35" s="90">
        <f t="shared" si="59"/>
        <v>527999.99999999988</v>
      </c>
      <c r="CT35" s="92" t="s">
        <v>844</v>
      </c>
      <c r="CU35" s="92"/>
      <c r="CV35" s="93" t="s">
        <v>822</v>
      </c>
      <c r="CW35" s="89">
        <v>0</v>
      </c>
      <c r="CX35" s="90">
        <f t="shared" si="47"/>
        <v>0</v>
      </c>
      <c r="CY35" s="91"/>
      <c r="CZ35" s="90">
        <f t="shared" si="49"/>
        <v>0</v>
      </c>
      <c r="DA35" s="89">
        <v>0</v>
      </c>
      <c r="DB35" s="89"/>
      <c r="DC35" s="93">
        <v>0</v>
      </c>
      <c r="DD35" s="89">
        <v>70000</v>
      </c>
      <c r="DE35" s="90">
        <f t="shared" si="17"/>
        <v>210000</v>
      </c>
      <c r="DF35" s="91"/>
      <c r="DG35" s="90">
        <f t="shared" si="60"/>
        <v>69999.999999999985</v>
      </c>
      <c r="DH35" s="92"/>
      <c r="DI35" s="92" t="s">
        <v>888</v>
      </c>
      <c r="DJ35" s="93" t="s">
        <v>920</v>
      </c>
      <c r="DK35" s="89">
        <v>24000</v>
      </c>
      <c r="DL35" s="90">
        <f t="shared" si="18"/>
        <v>72000</v>
      </c>
      <c r="DM35" s="91"/>
      <c r="DN35" s="90">
        <f t="shared" si="61"/>
        <v>23999.999999999996</v>
      </c>
      <c r="DO35" s="92"/>
      <c r="DP35" s="92" t="s">
        <v>935</v>
      </c>
      <c r="DQ35" s="93" t="s">
        <v>970</v>
      </c>
      <c r="DR35" s="130" t="str">
        <f>IFERROR(VLOOKUP($D35,'HISTORICOS - FM'!$A$1:$B$20558,2,0)," - ")</f>
        <v xml:space="preserve"> - </v>
      </c>
      <c r="DS35" s="131">
        <f t="shared" si="21"/>
        <v>0</v>
      </c>
      <c r="DT35" s="134" t="str">
        <f t="shared" si="19"/>
        <v/>
      </c>
      <c r="DU35" s="137" t="str">
        <f t="shared" si="22"/>
        <v>1015177 - APR INDUSTRIAL
OC 4533612</v>
      </c>
    </row>
    <row r="36" spans="1:125" s="38" customFormat="1" ht="115" x14ac:dyDescent="0.25">
      <c r="A36" s="35">
        <v>29</v>
      </c>
      <c r="B36" s="140" t="s">
        <v>168</v>
      </c>
      <c r="C36" s="36" t="s">
        <v>99</v>
      </c>
      <c r="D36" s="36" t="s">
        <v>173</v>
      </c>
      <c r="E36" s="36" t="s">
        <v>174</v>
      </c>
      <c r="F36" s="36" t="s">
        <v>175</v>
      </c>
      <c r="G36" s="36" t="s">
        <v>503</v>
      </c>
      <c r="H36" s="36">
        <v>3</v>
      </c>
      <c r="I36" s="37" t="s">
        <v>77</v>
      </c>
      <c r="J36" s="89" t="s">
        <v>519</v>
      </c>
      <c r="K36" s="90" t="str">
        <f t="shared" si="0"/>
        <v>-</v>
      </c>
      <c r="L36" s="91"/>
      <c r="M36" s="90"/>
      <c r="N36" s="92"/>
      <c r="O36" s="92"/>
      <c r="P36" s="93"/>
      <c r="Q36" s="89" t="s">
        <v>519</v>
      </c>
      <c r="R36" s="90" t="str">
        <f t="shared" si="1"/>
        <v>-</v>
      </c>
      <c r="S36" s="91"/>
      <c r="T36" s="90"/>
      <c r="U36" s="92"/>
      <c r="V36" s="92"/>
      <c r="W36" s="93"/>
      <c r="X36" s="89" t="s">
        <v>519</v>
      </c>
      <c r="Y36" s="90" t="str">
        <f t="shared" si="2"/>
        <v>-</v>
      </c>
      <c r="Z36" s="91"/>
      <c r="AA36" s="90"/>
      <c r="AB36" s="92"/>
      <c r="AC36" s="92"/>
      <c r="AD36" s="93"/>
      <c r="AE36" s="89">
        <v>309000</v>
      </c>
      <c r="AF36" s="90">
        <f t="shared" si="3"/>
        <v>927000</v>
      </c>
      <c r="AG36" s="91"/>
      <c r="AH36" s="90">
        <f>+IFERROR(IF(AK$5="USD",AE36*$I$5*AK$6,IF(AK$5="COP",AE36*AK$6,AE36*AK$6*$I$6)),"-")</f>
        <v>308999.99999999994</v>
      </c>
      <c r="AI36" s="92" t="s">
        <v>594</v>
      </c>
      <c r="AJ36" s="92" t="s">
        <v>589</v>
      </c>
      <c r="AK36" s="92">
        <v>30</v>
      </c>
      <c r="AL36" s="89" t="s">
        <v>519</v>
      </c>
      <c r="AM36" s="90" t="str">
        <f t="shared" si="4"/>
        <v>-</v>
      </c>
      <c r="AN36" s="91"/>
      <c r="AO36" s="90"/>
      <c r="AP36" s="92"/>
      <c r="AQ36" s="92"/>
      <c r="AR36" s="93"/>
      <c r="AS36" s="89">
        <v>11500</v>
      </c>
      <c r="AT36" s="90">
        <f t="shared" si="5"/>
        <v>34500</v>
      </c>
      <c r="AU36" s="91"/>
      <c r="AV36" s="90">
        <f t="shared" si="54"/>
        <v>11499.999999999998</v>
      </c>
      <c r="AW36" s="92" t="s">
        <v>639</v>
      </c>
      <c r="AX36" s="92"/>
      <c r="AY36" s="93" t="s">
        <v>657</v>
      </c>
      <c r="AZ36" s="89">
        <v>3610709</v>
      </c>
      <c r="BA36" s="90">
        <f t="shared" si="7"/>
        <v>10832127</v>
      </c>
      <c r="BB36" s="91"/>
      <c r="BC36" s="90">
        <f t="shared" ref="BC36:BC44" si="90">+IFERROR(IF(BF$5="USD",AZ36*$I$5*BF$6,IF(BF$5="COP",AZ36*BF$6,AZ36*BF$6*$I$6)),"-")</f>
        <v>3610708.9999999995</v>
      </c>
      <c r="BD36" s="92" t="s">
        <v>666</v>
      </c>
      <c r="BE36" s="92" t="s">
        <v>696</v>
      </c>
      <c r="BF36" s="93"/>
      <c r="BG36" s="89" t="s">
        <v>519</v>
      </c>
      <c r="BH36" s="90" t="str">
        <f t="shared" si="8"/>
        <v>-</v>
      </c>
      <c r="BI36" s="91"/>
      <c r="BJ36" s="90"/>
      <c r="BK36" s="92"/>
      <c r="BL36" s="92" t="s">
        <v>721</v>
      </c>
      <c r="BM36" s="93"/>
      <c r="BN36" s="89">
        <v>5450</v>
      </c>
      <c r="BO36" s="90">
        <f t="shared" si="9"/>
        <v>16350</v>
      </c>
      <c r="BP36" s="91" t="s">
        <v>1007</v>
      </c>
      <c r="BQ36" s="90">
        <f t="shared" si="89"/>
        <v>5449.9999999999991</v>
      </c>
      <c r="BR36" s="92" t="s">
        <v>979</v>
      </c>
      <c r="BS36" s="92"/>
      <c r="BT36" s="93" t="s">
        <v>1001</v>
      </c>
      <c r="BU36" s="89" t="s">
        <v>519</v>
      </c>
      <c r="BV36" s="90" t="str">
        <f t="shared" si="11"/>
        <v>-</v>
      </c>
      <c r="BW36" s="91"/>
      <c r="BX36" s="90"/>
      <c r="BY36" s="92"/>
      <c r="BZ36" s="92" t="s">
        <v>783</v>
      </c>
      <c r="CA36" s="93"/>
      <c r="CB36" s="89" t="s">
        <v>519</v>
      </c>
      <c r="CC36" s="90" t="str">
        <f t="shared" si="13"/>
        <v>-</v>
      </c>
      <c r="CD36" s="91"/>
      <c r="CE36" s="90"/>
      <c r="CF36" s="92"/>
      <c r="CG36" s="92"/>
      <c r="CH36" s="93"/>
      <c r="CI36" s="89">
        <v>38000</v>
      </c>
      <c r="CJ36" s="90">
        <f t="shared" si="14"/>
        <v>114000</v>
      </c>
      <c r="CK36" s="91"/>
      <c r="CL36" s="90">
        <f t="shared" si="62"/>
        <v>37999.999999999993</v>
      </c>
      <c r="CM36" s="92" t="s">
        <v>828</v>
      </c>
      <c r="CN36" s="92"/>
      <c r="CO36" s="93">
        <v>5</v>
      </c>
      <c r="CP36" s="89">
        <v>450000</v>
      </c>
      <c r="CQ36" s="90">
        <f t="shared" si="63"/>
        <v>1350000</v>
      </c>
      <c r="CR36" s="91"/>
      <c r="CS36" s="90">
        <f t="shared" si="59"/>
        <v>449999.99999999994</v>
      </c>
      <c r="CT36" s="92" t="s">
        <v>844</v>
      </c>
      <c r="CU36" s="92"/>
      <c r="CV36" s="93" t="s">
        <v>822</v>
      </c>
      <c r="CW36" s="89">
        <v>0</v>
      </c>
      <c r="CX36" s="90">
        <f t="shared" si="47"/>
        <v>0</v>
      </c>
      <c r="CY36" s="91"/>
      <c r="CZ36" s="90">
        <f t="shared" si="49"/>
        <v>0</v>
      </c>
      <c r="DA36" s="89">
        <v>0</v>
      </c>
      <c r="DB36" s="89"/>
      <c r="DC36" s="93">
        <v>0</v>
      </c>
      <c r="DD36" s="89">
        <v>70000</v>
      </c>
      <c r="DE36" s="90">
        <f t="shared" si="17"/>
        <v>210000</v>
      </c>
      <c r="DF36" s="91"/>
      <c r="DG36" s="90">
        <f t="shared" si="60"/>
        <v>69999.999999999985</v>
      </c>
      <c r="DH36" s="92"/>
      <c r="DI36" s="92" t="s">
        <v>889</v>
      </c>
      <c r="DJ36" s="93" t="s">
        <v>920</v>
      </c>
      <c r="DK36" s="89">
        <v>24000</v>
      </c>
      <c r="DL36" s="90">
        <f t="shared" si="18"/>
        <v>72000</v>
      </c>
      <c r="DM36" s="91"/>
      <c r="DN36" s="90">
        <f t="shared" si="61"/>
        <v>23999.999999999996</v>
      </c>
      <c r="DO36" s="92"/>
      <c r="DP36" s="92" t="s">
        <v>936</v>
      </c>
      <c r="DQ36" s="93" t="s">
        <v>970</v>
      </c>
      <c r="DR36" s="130" t="str">
        <f>IFERROR(VLOOKUP($D36,'HISTORICOS - FM'!$A$1:$B$20558,2,0)," - ")</f>
        <v xml:space="preserve"> - </v>
      </c>
      <c r="DS36" s="131">
        <f t="shared" si="21"/>
        <v>0</v>
      </c>
      <c r="DT36" s="134" t="str">
        <f t="shared" si="19"/>
        <v/>
      </c>
      <c r="DU36" s="137" t="str">
        <f t="shared" si="22"/>
        <v>1015177 - APR INDUSTRIAL
OC 4533612</v>
      </c>
    </row>
    <row r="37" spans="1:125" s="38" customFormat="1" ht="115" x14ac:dyDescent="0.25">
      <c r="A37" s="35">
        <v>30</v>
      </c>
      <c r="B37" s="140">
        <v>10060460</v>
      </c>
      <c r="C37" s="36" t="s">
        <v>176</v>
      </c>
      <c r="D37" s="36" t="s">
        <v>177</v>
      </c>
      <c r="E37" s="36" t="s">
        <v>178</v>
      </c>
      <c r="F37" s="36" t="s">
        <v>179</v>
      </c>
      <c r="G37" s="36" t="s">
        <v>503</v>
      </c>
      <c r="H37" s="36">
        <v>10</v>
      </c>
      <c r="I37" s="37" t="s">
        <v>75</v>
      </c>
      <c r="J37" s="89" t="s">
        <v>519</v>
      </c>
      <c r="K37" s="90" t="str">
        <f t="shared" si="0"/>
        <v>-</v>
      </c>
      <c r="L37" s="91"/>
      <c r="M37" s="90"/>
      <c r="N37" s="92"/>
      <c r="O37" s="92"/>
      <c r="P37" s="93"/>
      <c r="Q37" s="89" t="s">
        <v>576</v>
      </c>
      <c r="R37" s="90" t="str">
        <f t="shared" si="1"/>
        <v>-</v>
      </c>
      <c r="S37" s="91"/>
      <c r="T37" s="90"/>
      <c r="U37" s="92" t="s">
        <v>545</v>
      </c>
      <c r="V37" s="92" t="s">
        <v>558</v>
      </c>
      <c r="W37" s="93"/>
      <c r="X37" s="89">
        <v>2000</v>
      </c>
      <c r="Y37" s="90">
        <f t="shared" si="2"/>
        <v>20000</v>
      </c>
      <c r="Z37" s="91"/>
      <c r="AA37" s="90">
        <f t="shared" ref="AA37:AA44" si="91">+IFERROR(IF(AD$5="USD",X37*$I$5*AD$6,IF(AD$5="COP",X37*AD$6,X37*AD$6*$I$6)),"-")</f>
        <v>1999.9999999999998</v>
      </c>
      <c r="AB37" s="92"/>
      <c r="AC37" s="92"/>
      <c r="AD37" s="93"/>
      <c r="AE37" s="89" t="s">
        <v>519</v>
      </c>
      <c r="AF37" s="90" t="str">
        <f t="shared" si="3"/>
        <v>-</v>
      </c>
      <c r="AG37" s="91"/>
      <c r="AH37" s="90"/>
      <c r="AI37" s="92" t="s">
        <v>595</v>
      </c>
      <c r="AJ37" s="92" t="s">
        <v>596</v>
      </c>
      <c r="AK37" s="92">
        <v>30</v>
      </c>
      <c r="AL37" s="89" t="s">
        <v>519</v>
      </c>
      <c r="AM37" s="90" t="str">
        <f t="shared" si="4"/>
        <v>-</v>
      </c>
      <c r="AN37" s="91"/>
      <c r="AO37" s="90"/>
      <c r="AP37" s="92"/>
      <c r="AQ37" s="92"/>
      <c r="AR37" s="93"/>
      <c r="AS37" s="89">
        <v>3500</v>
      </c>
      <c r="AT37" s="90">
        <f t="shared" si="5"/>
        <v>35000</v>
      </c>
      <c r="AU37" s="91"/>
      <c r="AV37" s="90">
        <f t="shared" si="54"/>
        <v>3499.9999999999995</v>
      </c>
      <c r="AW37" s="92" t="s">
        <v>546</v>
      </c>
      <c r="AX37" s="92"/>
      <c r="AY37" s="93" t="s">
        <v>657</v>
      </c>
      <c r="AZ37" s="89">
        <v>4027</v>
      </c>
      <c r="BA37" s="90">
        <f t="shared" si="7"/>
        <v>40270</v>
      </c>
      <c r="BB37" s="91"/>
      <c r="BC37" s="90">
        <f t="shared" si="90"/>
        <v>4026.9999999999995</v>
      </c>
      <c r="BD37" s="92" t="s">
        <v>667</v>
      </c>
      <c r="BE37" s="92" t="s">
        <v>696</v>
      </c>
      <c r="BF37" s="93"/>
      <c r="BG37" s="89">
        <v>3500</v>
      </c>
      <c r="BH37" s="90">
        <f t="shared" si="8"/>
        <v>35000</v>
      </c>
      <c r="BI37" s="91"/>
      <c r="BJ37" s="90">
        <f t="shared" ref="BJ37:BJ44" si="92">+IFERROR(IF(BM$5="USD",BG37*$I$5*BM$6,IF(BM$5="COP",BG37*BM$6,BG37*BM$6*$I$6)),"-")</f>
        <v>3499.9999999999995</v>
      </c>
      <c r="BK37" s="92" t="s">
        <v>587</v>
      </c>
      <c r="BL37" s="92"/>
      <c r="BM37" s="93" t="s">
        <v>764</v>
      </c>
      <c r="BN37" s="89">
        <v>3950</v>
      </c>
      <c r="BO37" s="90">
        <f t="shared" si="9"/>
        <v>39500</v>
      </c>
      <c r="BP37" s="91"/>
      <c r="BQ37" s="90">
        <f t="shared" ref="BQ37:BQ60" si="93">+IFERROR(IF(BT$5="USD",BN37*$I$5*BT$6,IF(BT$5="COP",BN37*BT$6,BN37*BT$6*$I$6)),"-")</f>
        <v>3949.9999999999995</v>
      </c>
      <c r="BR37" s="92" t="s">
        <v>980</v>
      </c>
      <c r="BS37" s="92"/>
      <c r="BT37" s="93" t="s">
        <v>999</v>
      </c>
      <c r="BU37" s="89" t="s">
        <v>576</v>
      </c>
      <c r="BV37" s="90" t="str">
        <f t="shared" si="11"/>
        <v>-</v>
      </c>
      <c r="BW37" s="91"/>
      <c r="BX37" s="90"/>
      <c r="BY37" s="92" t="s">
        <v>773</v>
      </c>
      <c r="BZ37" s="92" t="s">
        <v>785</v>
      </c>
      <c r="CA37" s="93" t="s">
        <v>790</v>
      </c>
      <c r="CB37" s="89">
        <v>4200</v>
      </c>
      <c r="CC37" s="90">
        <f t="shared" si="13"/>
        <v>42000</v>
      </c>
      <c r="CD37" s="91"/>
      <c r="CE37" s="90">
        <f t="shared" ref="CE37:CE45" si="94">+IFERROR(IF(CH$5="USD",CB37*$I$5*CH$6,IF(CH$5="COP",CB37*CH$6,CB37*CH$6*$I$6)),"-")</f>
        <v>4199.9999999999991</v>
      </c>
      <c r="CF37" s="92" t="s">
        <v>543</v>
      </c>
      <c r="CG37" s="92"/>
      <c r="CH37" s="93" t="s">
        <v>822</v>
      </c>
      <c r="CI37" s="89" t="s">
        <v>519</v>
      </c>
      <c r="CJ37" s="90" t="str">
        <f t="shared" si="14"/>
        <v>-</v>
      </c>
      <c r="CK37" s="91"/>
      <c r="CL37" s="90"/>
      <c r="CM37" s="92"/>
      <c r="CN37" s="92" t="s">
        <v>838</v>
      </c>
      <c r="CO37" s="93"/>
      <c r="CP37" s="89">
        <v>4500</v>
      </c>
      <c r="CQ37" s="90">
        <f>+IFERROR(CP37*$H37,"-")</f>
        <v>45000</v>
      </c>
      <c r="CR37" s="91"/>
      <c r="CS37" s="90">
        <f t="shared" si="59"/>
        <v>4499.9999999999991</v>
      </c>
      <c r="CT37" s="92" t="s">
        <v>830</v>
      </c>
      <c r="CU37" s="92"/>
      <c r="CV37" s="93" t="s">
        <v>865</v>
      </c>
      <c r="CW37" s="89">
        <v>1134</v>
      </c>
      <c r="CX37" s="90">
        <f t="shared" si="47"/>
        <v>11340</v>
      </c>
      <c r="CY37" s="138" t="s">
        <v>1007</v>
      </c>
      <c r="CZ37" s="90">
        <f t="shared" si="49"/>
        <v>1133.9999999999998</v>
      </c>
      <c r="DA37" s="89" t="s">
        <v>871</v>
      </c>
      <c r="DB37" s="89"/>
      <c r="DC37" s="93" t="s">
        <v>868</v>
      </c>
      <c r="DD37" s="89">
        <v>27000</v>
      </c>
      <c r="DE37" s="90">
        <f t="shared" si="17"/>
        <v>270000</v>
      </c>
      <c r="DF37" s="91"/>
      <c r="DG37" s="90">
        <f t="shared" si="60"/>
        <v>26999.999999999996</v>
      </c>
      <c r="DH37" s="92" t="s">
        <v>880</v>
      </c>
      <c r="DI37" s="92" t="s">
        <v>890</v>
      </c>
      <c r="DJ37" s="93" t="s">
        <v>920</v>
      </c>
      <c r="DK37" s="89" t="s">
        <v>519</v>
      </c>
      <c r="DL37" s="90" t="str">
        <f t="shared" si="18"/>
        <v>-</v>
      </c>
      <c r="DM37" s="91"/>
      <c r="DN37" s="90"/>
      <c r="DO37" s="92"/>
      <c r="DP37" s="92"/>
      <c r="DQ37" s="93"/>
      <c r="DR37" s="130" t="str">
        <f>IFERROR(VLOOKUP($D37,'HISTORICOS - FM'!$A$1:$B$20558,2,0)," - ")</f>
        <v xml:space="preserve"> - </v>
      </c>
      <c r="DS37" s="131">
        <f t="shared" si="21"/>
        <v>1133.9999999999998</v>
      </c>
      <c r="DT37" s="134" t="str">
        <f t="shared" si="19"/>
        <v/>
      </c>
      <c r="DU37" s="137" t="str">
        <f t="shared" si="22"/>
        <v>1015200 - LOGSMART S.A.S
OC 4533621</v>
      </c>
    </row>
    <row r="38" spans="1:125" s="38" customFormat="1" ht="115" x14ac:dyDescent="0.25">
      <c r="A38" s="35">
        <v>31</v>
      </c>
      <c r="B38" s="140">
        <v>10060479</v>
      </c>
      <c r="C38" s="36" t="s">
        <v>180</v>
      </c>
      <c r="D38" s="36" t="s">
        <v>181</v>
      </c>
      <c r="E38" s="36" t="s">
        <v>182</v>
      </c>
      <c r="F38" s="36" t="s">
        <v>183</v>
      </c>
      <c r="G38" s="36" t="s">
        <v>503</v>
      </c>
      <c r="H38" s="36">
        <v>20</v>
      </c>
      <c r="I38" s="37" t="s">
        <v>78</v>
      </c>
      <c r="J38" s="89">
        <v>2500</v>
      </c>
      <c r="K38" s="90">
        <f t="shared" si="0"/>
        <v>50000</v>
      </c>
      <c r="L38" s="91"/>
      <c r="M38" s="90">
        <f>+IFERROR(IF(P$5="USD",J38*$I$5*P$6,IF(P$5="COP",J38*P$6,J38*P$6*$I$6)),"-")</f>
        <v>2499.9999999999995</v>
      </c>
      <c r="N38" s="92"/>
      <c r="O38" s="92"/>
      <c r="P38" s="93"/>
      <c r="Q38" s="89" t="s">
        <v>576</v>
      </c>
      <c r="R38" s="90" t="str">
        <f t="shared" si="1"/>
        <v>-</v>
      </c>
      <c r="S38" s="91"/>
      <c r="T38" s="90"/>
      <c r="U38" s="92" t="s">
        <v>546</v>
      </c>
      <c r="V38" s="92" t="s">
        <v>559</v>
      </c>
      <c r="W38" s="93"/>
      <c r="X38" s="89">
        <v>3080</v>
      </c>
      <c r="Y38" s="90">
        <f t="shared" si="2"/>
        <v>61600</v>
      </c>
      <c r="Z38" s="91"/>
      <c r="AA38" s="90">
        <f t="shared" si="91"/>
        <v>3079.9999999999995</v>
      </c>
      <c r="AB38" s="92"/>
      <c r="AC38" s="92"/>
      <c r="AD38" s="93"/>
      <c r="AE38" s="89" t="s">
        <v>519</v>
      </c>
      <c r="AF38" s="90" t="str">
        <f t="shared" si="3"/>
        <v>-</v>
      </c>
      <c r="AG38" s="91"/>
      <c r="AH38" s="90"/>
      <c r="AI38" s="92" t="s">
        <v>595</v>
      </c>
      <c r="AJ38" s="92" t="s">
        <v>589</v>
      </c>
      <c r="AK38" s="92">
        <v>30</v>
      </c>
      <c r="AL38" s="89" t="s">
        <v>519</v>
      </c>
      <c r="AM38" s="90" t="str">
        <f t="shared" si="4"/>
        <v>-</v>
      </c>
      <c r="AN38" s="91"/>
      <c r="AO38" s="90"/>
      <c r="AP38" s="92"/>
      <c r="AQ38" s="92"/>
      <c r="AR38" s="93"/>
      <c r="AS38" s="89">
        <v>5800</v>
      </c>
      <c r="AT38" s="90">
        <f t="shared" si="5"/>
        <v>116000</v>
      </c>
      <c r="AU38" s="91"/>
      <c r="AV38" s="90">
        <f t="shared" si="54"/>
        <v>5799.9999999999991</v>
      </c>
      <c r="AW38" s="92" t="s">
        <v>546</v>
      </c>
      <c r="AX38" s="92"/>
      <c r="AY38" s="93" t="s">
        <v>657</v>
      </c>
      <c r="AZ38" s="89">
        <v>6711</v>
      </c>
      <c r="BA38" s="90">
        <f t="shared" si="7"/>
        <v>134220</v>
      </c>
      <c r="BB38" s="91"/>
      <c r="BC38" s="90">
        <f t="shared" si="90"/>
        <v>6710.9999999999991</v>
      </c>
      <c r="BD38" s="92" t="s">
        <v>667</v>
      </c>
      <c r="BE38" s="92" t="s">
        <v>696</v>
      </c>
      <c r="BF38" s="93"/>
      <c r="BG38" s="89">
        <v>6000</v>
      </c>
      <c r="BH38" s="90">
        <f t="shared" si="8"/>
        <v>120000</v>
      </c>
      <c r="BI38" s="91"/>
      <c r="BJ38" s="90">
        <f t="shared" si="92"/>
        <v>5999.9999999999991</v>
      </c>
      <c r="BK38" s="92" t="s">
        <v>587</v>
      </c>
      <c r="BL38" s="92"/>
      <c r="BM38" s="93" t="s">
        <v>764</v>
      </c>
      <c r="BN38" s="89">
        <v>6275</v>
      </c>
      <c r="BO38" s="90">
        <f t="shared" si="9"/>
        <v>125500</v>
      </c>
      <c r="BP38" s="91"/>
      <c r="BQ38" s="90">
        <f t="shared" si="93"/>
        <v>6274.9999999999991</v>
      </c>
      <c r="BR38" s="92" t="s">
        <v>980</v>
      </c>
      <c r="BS38" s="92"/>
      <c r="BT38" s="93" t="s">
        <v>999</v>
      </c>
      <c r="BU38" s="89" t="s">
        <v>576</v>
      </c>
      <c r="BV38" s="90" t="str">
        <f t="shared" si="11"/>
        <v>-</v>
      </c>
      <c r="BW38" s="91"/>
      <c r="BX38" s="90"/>
      <c r="BY38" s="92" t="s">
        <v>773</v>
      </c>
      <c r="BZ38" s="92" t="s">
        <v>785</v>
      </c>
      <c r="CA38" s="93" t="s">
        <v>790</v>
      </c>
      <c r="CB38" s="89">
        <v>7000</v>
      </c>
      <c r="CC38" s="90">
        <f t="shared" si="13"/>
        <v>140000</v>
      </c>
      <c r="CD38" s="91"/>
      <c r="CE38" s="90">
        <f t="shared" si="94"/>
        <v>6999.9999999999991</v>
      </c>
      <c r="CF38" s="92" t="s">
        <v>543</v>
      </c>
      <c r="CG38" s="92"/>
      <c r="CH38" s="93" t="s">
        <v>822</v>
      </c>
      <c r="CI38" s="89">
        <v>3000</v>
      </c>
      <c r="CJ38" s="90">
        <f t="shared" si="14"/>
        <v>60000</v>
      </c>
      <c r="CK38" s="91"/>
      <c r="CL38" s="90">
        <f>+IFERROR(IF(CO$5="USD",CI38*$I$5*CO$6,IF(CO$5="COP",CI38*CO$6,CI38*CO$6*$I$6)),"-")</f>
        <v>2999.9999999999995</v>
      </c>
      <c r="CM38" s="92" t="s">
        <v>829</v>
      </c>
      <c r="CN38" s="92" t="s">
        <v>840</v>
      </c>
      <c r="CO38" s="93">
        <v>4</v>
      </c>
      <c r="CP38" s="89">
        <v>9000</v>
      </c>
      <c r="CQ38" s="90">
        <f>+IFERROR(CP38*$H38,"-")</f>
        <v>180000</v>
      </c>
      <c r="CR38" s="91"/>
      <c r="CS38" s="90">
        <f t="shared" si="59"/>
        <v>8999.9999999999982</v>
      </c>
      <c r="CT38" s="92" t="s">
        <v>545</v>
      </c>
      <c r="CU38" s="92"/>
      <c r="CV38" s="93" t="s">
        <v>865</v>
      </c>
      <c r="CW38" s="89">
        <v>1975</v>
      </c>
      <c r="CX38" s="90">
        <f t="shared" si="47"/>
        <v>39500</v>
      </c>
      <c r="CY38" s="91" t="s">
        <v>1007</v>
      </c>
      <c r="CZ38" s="90">
        <f t="shared" si="49"/>
        <v>1974.9999999999998</v>
      </c>
      <c r="DA38" s="89" t="s">
        <v>871</v>
      </c>
      <c r="DB38" s="89"/>
      <c r="DC38" s="93" t="s">
        <v>868</v>
      </c>
      <c r="DD38" s="89" t="s">
        <v>519</v>
      </c>
      <c r="DE38" s="90" t="str">
        <f t="shared" si="17"/>
        <v>-</v>
      </c>
      <c r="DF38" s="91"/>
      <c r="DG38" s="90"/>
      <c r="DH38" s="92"/>
      <c r="DI38" s="92" t="s">
        <v>891</v>
      </c>
      <c r="DJ38" s="93" t="s">
        <v>920</v>
      </c>
      <c r="DK38" s="89" t="s">
        <v>519</v>
      </c>
      <c r="DL38" s="90" t="str">
        <f t="shared" si="18"/>
        <v>-</v>
      </c>
      <c r="DM38" s="91"/>
      <c r="DN38" s="90"/>
      <c r="DO38" s="92"/>
      <c r="DP38" s="92"/>
      <c r="DQ38" s="93"/>
      <c r="DR38" s="130" t="str">
        <f>IFERROR(VLOOKUP($D38,'HISTORICOS - FM'!$A$1:$B$20558,2,0)," - ")</f>
        <v xml:space="preserve"> - </v>
      </c>
      <c r="DS38" s="131">
        <f t="shared" si="21"/>
        <v>1974.9999999999998</v>
      </c>
      <c r="DT38" s="134" t="str">
        <f t="shared" si="19"/>
        <v/>
      </c>
      <c r="DU38" s="137" t="str">
        <f t="shared" si="22"/>
        <v>1015200 - LOGSMART S.A.S
OC 4533621</v>
      </c>
    </row>
    <row r="39" spans="1:125" s="38" customFormat="1" ht="115" x14ac:dyDescent="0.25">
      <c r="A39" s="35">
        <v>32</v>
      </c>
      <c r="B39" s="140" t="s">
        <v>184</v>
      </c>
      <c r="C39" s="36" t="s">
        <v>99</v>
      </c>
      <c r="D39" s="36" t="s">
        <v>185</v>
      </c>
      <c r="E39" s="36" t="s">
        <v>186</v>
      </c>
      <c r="F39" s="36" t="s">
        <v>187</v>
      </c>
      <c r="G39" s="36" t="s">
        <v>503</v>
      </c>
      <c r="H39" s="36">
        <v>1</v>
      </c>
      <c r="I39" s="37" t="s">
        <v>505</v>
      </c>
      <c r="J39" s="89" t="s">
        <v>519</v>
      </c>
      <c r="K39" s="90" t="str">
        <f t="shared" si="0"/>
        <v>-</v>
      </c>
      <c r="L39" s="91"/>
      <c r="M39" s="90"/>
      <c r="N39" s="92"/>
      <c r="O39" s="92"/>
      <c r="P39" s="93"/>
      <c r="Q39" s="89" t="s">
        <v>576</v>
      </c>
      <c r="R39" s="90" t="str">
        <f t="shared" si="1"/>
        <v>-</v>
      </c>
      <c r="S39" s="91"/>
      <c r="T39" s="90"/>
      <c r="U39" s="92" t="s">
        <v>546</v>
      </c>
      <c r="V39" s="92" t="s">
        <v>559</v>
      </c>
      <c r="W39" s="93"/>
      <c r="X39" s="89">
        <v>3080</v>
      </c>
      <c r="Y39" s="90">
        <f t="shared" si="2"/>
        <v>3080</v>
      </c>
      <c r="Z39" s="91"/>
      <c r="AA39" s="90">
        <f t="shared" si="91"/>
        <v>3079.9999999999995</v>
      </c>
      <c r="AB39" s="92"/>
      <c r="AC39" s="92"/>
      <c r="AD39" s="93"/>
      <c r="AE39" s="89" t="s">
        <v>519</v>
      </c>
      <c r="AF39" s="90" t="str">
        <f t="shared" si="3"/>
        <v>-</v>
      </c>
      <c r="AG39" s="91"/>
      <c r="AH39" s="90"/>
      <c r="AI39" s="92" t="s">
        <v>595</v>
      </c>
      <c r="AJ39" s="92" t="s">
        <v>596</v>
      </c>
      <c r="AK39" s="92">
        <v>30</v>
      </c>
      <c r="AL39" s="89" t="s">
        <v>519</v>
      </c>
      <c r="AM39" s="90" t="str">
        <f t="shared" ref="AM39:AM41" si="95">+IFERROR(AL39*$H39,"-")</f>
        <v>-</v>
      </c>
      <c r="AN39" s="91"/>
      <c r="AO39" s="90"/>
      <c r="AP39" s="92"/>
      <c r="AQ39" s="92"/>
      <c r="AR39" s="93"/>
      <c r="AS39" s="89">
        <v>5800</v>
      </c>
      <c r="AT39" s="90">
        <f t="shared" si="5"/>
        <v>5800</v>
      </c>
      <c r="AU39" s="91"/>
      <c r="AV39" s="90">
        <f t="shared" si="54"/>
        <v>5799.9999999999991</v>
      </c>
      <c r="AW39" s="92" t="s">
        <v>546</v>
      </c>
      <c r="AX39" s="92"/>
      <c r="AY39" s="93" t="s">
        <v>657</v>
      </c>
      <c r="AZ39" s="89">
        <v>6711</v>
      </c>
      <c r="BA39" s="90">
        <f t="shared" si="7"/>
        <v>6711</v>
      </c>
      <c r="BB39" s="91"/>
      <c r="BC39" s="90">
        <f t="shared" si="90"/>
        <v>6710.9999999999991</v>
      </c>
      <c r="BD39" s="92" t="s">
        <v>667</v>
      </c>
      <c r="BE39" s="92" t="s">
        <v>696</v>
      </c>
      <c r="BF39" s="93"/>
      <c r="BG39" s="89">
        <v>6000</v>
      </c>
      <c r="BH39" s="90">
        <f t="shared" si="8"/>
        <v>6000</v>
      </c>
      <c r="BI39" s="91"/>
      <c r="BJ39" s="90">
        <f t="shared" si="92"/>
        <v>5999.9999999999991</v>
      </c>
      <c r="BK39" s="92" t="s">
        <v>587</v>
      </c>
      <c r="BL39" s="92"/>
      <c r="BM39" s="93" t="s">
        <v>764</v>
      </c>
      <c r="BN39" s="89">
        <v>6275</v>
      </c>
      <c r="BO39" s="90">
        <f t="shared" si="9"/>
        <v>6275</v>
      </c>
      <c r="BP39" s="91"/>
      <c r="BQ39" s="90">
        <f t="shared" si="93"/>
        <v>6274.9999999999991</v>
      </c>
      <c r="BR39" s="92" t="s">
        <v>980</v>
      </c>
      <c r="BS39" s="92"/>
      <c r="BT39" s="93" t="s">
        <v>999</v>
      </c>
      <c r="BU39" s="89" t="s">
        <v>576</v>
      </c>
      <c r="BV39" s="90" t="str">
        <f t="shared" si="11"/>
        <v>-</v>
      </c>
      <c r="BW39" s="91"/>
      <c r="BX39" s="90"/>
      <c r="BY39" s="92" t="s">
        <v>773</v>
      </c>
      <c r="BZ39" s="92" t="s">
        <v>785</v>
      </c>
      <c r="CA39" s="93" t="s">
        <v>790</v>
      </c>
      <c r="CB39" s="89">
        <v>7000</v>
      </c>
      <c r="CC39" s="90">
        <f t="shared" si="13"/>
        <v>7000</v>
      </c>
      <c r="CD39" s="91"/>
      <c r="CE39" s="90">
        <f t="shared" si="94"/>
        <v>6999.9999999999991</v>
      </c>
      <c r="CF39" s="92" t="s">
        <v>543</v>
      </c>
      <c r="CG39" s="92"/>
      <c r="CH39" s="93" t="s">
        <v>822</v>
      </c>
      <c r="CI39" s="89" t="s">
        <v>519</v>
      </c>
      <c r="CJ39" s="90" t="str">
        <f t="shared" si="14"/>
        <v>-</v>
      </c>
      <c r="CK39" s="91"/>
      <c r="CL39" s="90"/>
      <c r="CM39" s="92"/>
      <c r="CN39" s="92"/>
      <c r="CO39" s="93"/>
      <c r="CP39" s="89">
        <v>9000</v>
      </c>
      <c r="CQ39" s="90">
        <f>+IFERROR(CP39*$H39,"-")</f>
        <v>9000</v>
      </c>
      <c r="CR39" s="91"/>
      <c r="CS39" s="90">
        <f t="shared" si="59"/>
        <v>8999.9999999999982</v>
      </c>
      <c r="CT39" s="92" t="s">
        <v>545</v>
      </c>
      <c r="CU39" s="92"/>
      <c r="CV39" s="93" t="s">
        <v>865</v>
      </c>
      <c r="CW39" s="89">
        <v>1975.9</v>
      </c>
      <c r="CX39" s="90">
        <f t="shared" si="47"/>
        <v>1975.9</v>
      </c>
      <c r="CY39" s="138" t="s">
        <v>1007</v>
      </c>
      <c r="CZ39" s="90">
        <f t="shared" si="49"/>
        <v>1975.8999999999999</v>
      </c>
      <c r="DA39" s="89" t="s">
        <v>871</v>
      </c>
      <c r="DB39" s="89"/>
      <c r="DC39" s="93" t="s">
        <v>868</v>
      </c>
      <c r="DD39" s="89" t="s">
        <v>519</v>
      </c>
      <c r="DE39" s="90" t="str">
        <f t="shared" si="17"/>
        <v>-</v>
      </c>
      <c r="DF39" s="91"/>
      <c r="DG39" s="90"/>
      <c r="DH39" s="92"/>
      <c r="DI39" s="92" t="s">
        <v>891</v>
      </c>
      <c r="DJ39" s="93" t="s">
        <v>920</v>
      </c>
      <c r="DK39" s="89" t="s">
        <v>519</v>
      </c>
      <c r="DL39" s="90" t="str">
        <f t="shared" si="18"/>
        <v>-</v>
      </c>
      <c r="DM39" s="91"/>
      <c r="DN39" s="90"/>
      <c r="DO39" s="92"/>
      <c r="DP39" s="92"/>
      <c r="DQ39" s="93"/>
      <c r="DR39" s="130" t="str">
        <f>IFERROR(VLOOKUP($D39,'HISTORICOS - FM'!$A$1:$B$20558,2,0)," - ")</f>
        <v xml:space="preserve"> - </v>
      </c>
      <c r="DS39" s="131">
        <f t="shared" si="21"/>
        <v>1975.8999999999999</v>
      </c>
      <c r="DT39" s="134" t="str">
        <f t="shared" si="19"/>
        <v/>
      </c>
      <c r="DU39" s="137" t="str">
        <f t="shared" si="22"/>
        <v>1015200 - LOGSMART S.A.S
OC 4533621</v>
      </c>
    </row>
    <row r="40" spans="1:125" s="38" customFormat="1" ht="115" x14ac:dyDescent="0.25">
      <c r="A40" s="35">
        <v>33</v>
      </c>
      <c r="B40" s="140" t="s">
        <v>184</v>
      </c>
      <c r="C40" s="36" t="s">
        <v>104</v>
      </c>
      <c r="D40" s="36" t="s">
        <v>185</v>
      </c>
      <c r="E40" s="36" t="s">
        <v>186</v>
      </c>
      <c r="F40" s="36" t="s">
        <v>187</v>
      </c>
      <c r="G40" s="36" t="s">
        <v>503</v>
      </c>
      <c r="H40" s="36">
        <v>3</v>
      </c>
      <c r="I40" s="37" t="s">
        <v>505</v>
      </c>
      <c r="J40" s="89" t="s">
        <v>519</v>
      </c>
      <c r="K40" s="90" t="str">
        <f t="shared" si="0"/>
        <v>-</v>
      </c>
      <c r="L40" s="91"/>
      <c r="M40" s="90"/>
      <c r="N40" s="92"/>
      <c r="O40" s="92"/>
      <c r="P40" s="93"/>
      <c r="Q40" s="89" t="s">
        <v>576</v>
      </c>
      <c r="R40" s="90" t="str">
        <f t="shared" si="1"/>
        <v>-</v>
      </c>
      <c r="S40" s="91"/>
      <c r="T40" s="90"/>
      <c r="U40" s="92" t="s">
        <v>546</v>
      </c>
      <c r="V40" s="92" t="s">
        <v>559</v>
      </c>
      <c r="W40" s="93"/>
      <c r="X40" s="89">
        <v>3080</v>
      </c>
      <c r="Y40" s="90">
        <f t="shared" si="2"/>
        <v>9240</v>
      </c>
      <c r="Z40" s="91"/>
      <c r="AA40" s="90">
        <f t="shared" si="91"/>
        <v>3079.9999999999995</v>
      </c>
      <c r="AB40" s="92"/>
      <c r="AC40" s="92"/>
      <c r="AD40" s="93"/>
      <c r="AE40" s="89">
        <v>4700</v>
      </c>
      <c r="AF40" s="90">
        <f t="shared" si="3"/>
        <v>14100</v>
      </c>
      <c r="AG40" s="91"/>
      <c r="AH40" s="90">
        <f t="shared" ref="AH40:AH46" si="96">+IFERROR(IF(AK$5="USD",AE40*$I$5*AK$6,IF(AK$5="COP",AE40*AK$6,AE40*AK$6*$I$6)),"-")</f>
        <v>4699.9999999999991</v>
      </c>
      <c r="AI40" s="92" t="s">
        <v>595</v>
      </c>
      <c r="AJ40" s="92" t="s">
        <v>596</v>
      </c>
      <c r="AK40" s="92">
        <v>30</v>
      </c>
      <c r="AL40" s="89" t="s">
        <v>519</v>
      </c>
      <c r="AM40" s="90" t="str">
        <f t="shared" si="95"/>
        <v>-</v>
      </c>
      <c r="AN40" s="91"/>
      <c r="AO40" s="90"/>
      <c r="AP40" s="92"/>
      <c r="AQ40" s="92"/>
      <c r="AR40" s="93"/>
      <c r="AS40" s="89">
        <v>5800</v>
      </c>
      <c r="AT40" s="90">
        <f t="shared" si="5"/>
        <v>17400</v>
      </c>
      <c r="AU40" s="91"/>
      <c r="AV40" s="90">
        <f t="shared" si="54"/>
        <v>5799.9999999999991</v>
      </c>
      <c r="AW40" s="92" t="s">
        <v>546</v>
      </c>
      <c r="AX40" s="92"/>
      <c r="AY40" s="93" t="s">
        <v>657</v>
      </c>
      <c r="AZ40" s="89">
        <v>6711</v>
      </c>
      <c r="BA40" s="90">
        <f t="shared" si="7"/>
        <v>20133</v>
      </c>
      <c r="BB40" s="91"/>
      <c r="BC40" s="90">
        <f t="shared" si="90"/>
        <v>6710.9999999999991</v>
      </c>
      <c r="BD40" s="92" t="s">
        <v>667</v>
      </c>
      <c r="BE40" s="92" t="s">
        <v>696</v>
      </c>
      <c r="BF40" s="93"/>
      <c r="BG40" s="89">
        <v>6000</v>
      </c>
      <c r="BH40" s="90">
        <f t="shared" si="8"/>
        <v>18000</v>
      </c>
      <c r="BI40" s="91"/>
      <c r="BJ40" s="90">
        <f t="shared" si="92"/>
        <v>5999.9999999999991</v>
      </c>
      <c r="BK40" s="92" t="s">
        <v>587</v>
      </c>
      <c r="BL40" s="92"/>
      <c r="BM40" s="93" t="s">
        <v>764</v>
      </c>
      <c r="BN40" s="89">
        <v>6275</v>
      </c>
      <c r="BO40" s="90">
        <f t="shared" si="9"/>
        <v>18825</v>
      </c>
      <c r="BP40" s="91"/>
      <c r="BQ40" s="90">
        <f t="shared" si="93"/>
        <v>6274.9999999999991</v>
      </c>
      <c r="BR40" s="92" t="s">
        <v>980</v>
      </c>
      <c r="BS40" s="92"/>
      <c r="BT40" s="93" t="s">
        <v>999</v>
      </c>
      <c r="BU40" s="89" t="s">
        <v>576</v>
      </c>
      <c r="BV40" s="90" t="str">
        <f t="shared" si="11"/>
        <v>-</v>
      </c>
      <c r="BW40" s="91"/>
      <c r="BX40" s="90"/>
      <c r="BY40" s="92" t="s">
        <v>773</v>
      </c>
      <c r="BZ40" s="92" t="s">
        <v>785</v>
      </c>
      <c r="CA40" s="93" t="s">
        <v>790</v>
      </c>
      <c r="CB40" s="89">
        <v>7000</v>
      </c>
      <c r="CC40" s="90">
        <f t="shared" si="13"/>
        <v>21000</v>
      </c>
      <c r="CD40" s="91"/>
      <c r="CE40" s="90">
        <f t="shared" si="94"/>
        <v>6999.9999999999991</v>
      </c>
      <c r="CF40" s="92" t="s">
        <v>543</v>
      </c>
      <c r="CG40" s="92"/>
      <c r="CH40" s="93" t="s">
        <v>822</v>
      </c>
      <c r="CI40" s="89" t="s">
        <v>519</v>
      </c>
      <c r="CJ40" s="90" t="str">
        <f t="shared" si="14"/>
        <v>-</v>
      </c>
      <c r="CK40" s="91"/>
      <c r="CL40" s="90"/>
      <c r="CM40" s="92"/>
      <c r="CN40" s="92"/>
      <c r="CO40" s="93"/>
      <c r="CP40" s="89">
        <v>9000</v>
      </c>
      <c r="CQ40" s="90">
        <f>+IFERROR(CP40*$H40,"-")</f>
        <v>27000</v>
      </c>
      <c r="CR40" s="91"/>
      <c r="CS40" s="90">
        <f t="shared" si="59"/>
        <v>8999.9999999999982</v>
      </c>
      <c r="CT40" s="92" t="s">
        <v>545</v>
      </c>
      <c r="CU40" s="92"/>
      <c r="CV40" s="93" t="s">
        <v>865</v>
      </c>
      <c r="CW40" s="89">
        <v>1975</v>
      </c>
      <c r="CX40" s="90">
        <f t="shared" si="47"/>
        <v>5925</v>
      </c>
      <c r="CY40" s="138" t="s">
        <v>1007</v>
      </c>
      <c r="CZ40" s="90">
        <f t="shared" si="49"/>
        <v>1974.9999999999998</v>
      </c>
      <c r="DA40" s="89" t="s">
        <v>871</v>
      </c>
      <c r="DB40" s="89"/>
      <c r="DC40" s="93" t="s">
        <v>868</v>
      </c>
      <c r="DD40" s="89" t="s">
        <v>519</v>
      </c>
      <c r="DE40" s="90" t="str">
        <f t="shared" si="17"/>
        <v>-</v>
      </c>
      <c r="DF40" s="91"/>
      <c r="DG40" s="90"/>
      <c r="DH40" s="92"/>
      <c r="DI40" s="92" t="s">
        <v>891</v>
      </c>
      <c r="DJ40" s="93" t="s">
        <v>920</v>
      </c>
      <c r="DK40" s="89" t="s">
        <v>519</v>
      </c>
      <c r="DL40" s="90" t="str">
        <f t="shared" si="18"/>
        <v>-</v>
      </c>
      <c r="DM40" s="91"/>
      <c r="DN40" s="90"/>
      <c r="DO40" s="92"/>
      <c r="DP40" s="92"/>
      <c r="DQ40" s="93"/>
      <c r="DR40" s="130" t="str">
        <f>IFERROR(VLOOKUP($D40,'HISTORICOS - FM'!$A$1:$B$20558,2,0)," - ")</f>
        <v xml:space="preserve"> - </v>
      </c>
      <c r="DS40" s="131">
        <f t="shared" si="21"/>
        <v>1974.9999999999998</v>
      </c>
      <c r="DT40" s="134" t="str">
        <f t="shared" si="19"/>
        <v/>
      </c>
      <c r="DU40" s="137" t="str">
        <f t="shared" si="22"/>
        <v>1015200 - LOGSMART S.A.S
OC 4533621</v>
      </c>
    </row>
    <row r="41" spans="1:125" s="38" customFormat="1" ht="115" x14ac:dyDescent="0.25">
      <c r="A41" s="35">
        <v>34</v>
      </c>
      <c r="B41" s="140" t="s">
        <v>184</v>
      </c>
      <c r="C41" s="36" t="s">
        <v>188</v>
      </c>
      <c r="D41" s="36" t="s">
        <v>185</v>
      </c>
      <c r="E41" s="36" t="s">
        <v>186</v>
      </c>
      <c r="F41" s="36" t="s">
        <v>187</v>
      </c>
      <c r="G41" s="36" t="s">
        <v>503</v>
      </c>
      <c r="H41" s="36">
        <v>7</v>
      </c>
      <c r="I41" s="37" t="s">
        <v>505</v>
      </c>
      <c r="J41" s="89" t="s">
        <v>519</v>
      </c>
      <c r="K41" s="90" t="str">
        <f t="shared" si="0"/>
        <v>-</v>
      </c>
      <c r="L41" s="91"/>
      <c r="M41" s="90"/>
      <c r="N41" s="92"/>
      <c r="O41" s="92"/>
      <c r="P41" s="93"/>
      <c r="Q41" s="89" t="s">
        <v>576</v>
      </c>
      <c r="R41" s="90" t="str">
        <f t="shared" si="1"/>
        <v>-</v>
      </c>
      <c r="S41" s="91"/>
      <c r="T41" s="90"/>
      <c r="U41" s="92" t="s">
        <v>546</v>
      </c>
      <c r="V41" s="92" t="s">
        <v>559</v>
      </c>
      <c r="W41" s="93"/>
      <c r="X41" s="89">
        <v>3080</v>
      </c>
      <c r="Y41" s="90">
        <f t="shared" si="2"/>
        <v>21560</v>
      </c>
      <c r="Z41" s="91"/>
      <c r="AA41" s="90">
        <f t="shared" si="91"/>
        <v>3079.9999999999995</v>
      </c>
      <c r="AB41" s="92"/>
      <c r="AC41" s="92"/>
      <c r="AD41" s="93"/>
      <c r="AE41" s="89">
        <v>4700</v>
      </c>
      <c r="AF41" s="90">
        <f t="shared" si="3"/>
        <v>32900</v>
      </c>
      <c r="AG41" s="91"/>
      <c r="AH41" s="90">
        <f t="shared" si="96"/>
        <v>4699.9999999999991</v>
      </c>
      <c r="AI41" s="92" t="s">
        <v>595</v>
      </c>
      <c r="AJ41" s="92" t="s">
        <v>596</v>
      </c>
      <c r="AK41" s="92">
        <v>30</v>
      </c>
      <c r="AL41" s="89" t="s">
        <v>519</v>
      </c>
      <c r="AM41" s="90" t="str">
        <f t="shared" si="95"/>
        <v>-</v>
      </c>
      <c r="AN41" s="91"/>
      <c r="AO41" s="90"/>
      <c r="AP41" s="92"/>
      <c r="AQ41" s="92"/>
      <c r="AR41" s="93"/>
      <c r="AS41" s="89">
        <v>5800</v>
      </c>
      <c r="AT41" s="90">
        <f t="shared" si="5"/>
        <v>40600</v>
      </c>
      <c r="AU41" s="91"/>
      <c r="AV41" s="90">
        <f t="shared" si="54"/>
        <v>5799.9999999999991</v>
      </c>
      <c r="AW41" s="92" t="s">
        <v>546</v>
      </c>
      <c r="AX41" s="92"/>
      <c r="AY41" s="93" t="s">
        <v>657</v>
      </c>
      <c r="AZ41" s="89">
        <v>6711</v>
      </c>
      <c r="BA41" s="90">
        <f t="shared" si="7"/>
        <v>46977</v>
      </c>
      <c r="BB41" s="91"/>
      <c r="BC41" s="90">
        <f t="shared" si="90"/>
        <v>6710.9999999999991</v>
      </c>
      <c r="BD41" s="92" t="s">
        <v>667</v>
      </c>
      <c r="BE41" s="92" t="s">
        <v>696</v>
      </c>
      <c r="BF41" s="93"/>
      <c r="BG41" s="89">
        <v>6000</v>
      </c>
      <c r="BH41" s="90">
        <f t="shared" si="8"/>
        <v>42000</v>
      </c>
      <c r="BI41" s="91"/>
      <c r="BJ41" s="90">
        <f t="shared" si="92"/>
        <v>5999.9999999999991</v>
      </c>
      <c r="BK41" s="92" t="s">
        <v>587</v>
      </c>
      <c r="BL41" s="92"/>
      <c r="BM41" s="93" t="s">
        <v>764</v>
      </c>
      <c r="BN41" s="89">
        <v>6275</v>
      </c>
      <c r="BO41" s="90">
        <f t="shared" si="9"/>
        <v>43925</v>
      </c>
      <c r="BP41" s="91"/>
      <c r="BQ41" s="90">
        <f t="shared" si="93"/>
        <v>6274.9999999999991</v>
      </c>
      <c r="BR41" s="92" t="s">
        <v>980</v>
      </c>
      <c r="BS41" s="92"/>
      <c r="BT41" s="93" t="s">
        <v>999</v>
      </c>
      <c r="BU41" s="89" t="s">
        <v>576</v>
      </c>
      <c r="BV41" s="90" t="str">
        <f t="shared" si="11"/>
        <v>-</v>
      </c>
      <c r="BW41" s="91"/>
      <c r="BX41" s="90"/>
      <c r="BY41" s="92" t="s">
        <v>773</v>
      </c>
      <c r="BZ41" s="92" t="s">
        <v>785</v>
      </c>
      <c r="CA41" s="93" t="s">
        <v>790</v>
      </c>
      <c r="CB41" s="89">
        <v>7000</v>
      </c>
      <c r="CC41" s="90">
        <f t="shared" si="13"/>
        <v>49000</v>
      </c>
      <c r="CD41" s="91"/>
      <c r="CE41" s="90">
        <f t="shared" si="94"/>
        <v>6999.9999999999991</v>
      </c>
      <c r="CF41" s="92" t="s">
        <v>543</v>
      </c>
      <c r="CG41" s="92"/>
      <c r="CH41" s="93" t="s">
        <v>822</v>
      </c>
      <c r="CI41" s="89" t="s">
        <v>519</v>
      </c>
      <c r="CJ41" s="90" t="str">
        <f t="shared" si="14"/>
        <v>-</v>
      </c>
      <c r="CK41" s="91"/>
      <c r="CL41" s="90"/>
      <c r="CM41" s="92"/>
      <c r="CN41" s="92"/>
      <c r="CO41" s="93"/>
      <c r="CP41" s="89">
        <v>9000</v>
      </c>
      <c r="CQ41" s="90">
        <f>+IFERROR(CP41*$H41,"-")</f>
        <v>63000</v>
      </c>
      <c r="CR41" s="91"/>
      <c r="CS41" s="90">
        <f t="shared" si="59"/>
        <v>8999.9999999999982</v>
      </c>
      <c r="CT41" s="92" t="s">
        <v>545</v>
      </c>
      <c r="CU41" s="92"/>
      <c r="CV41" s="93" t="s">
        <v>865</v>
      </c>
      <c r="CW41" s="89">
        <v>1975</v>
      </c>
      <c r="CX41" s="90">
        <f t="shared" si="47"/>
        <v>13825</v>
      </c>
      <c r="CY41" s="138" t="s">
        <v>1007</v>
      </c>
      <c r="CZ41" s="90">
        <f t="shared" si="49"/>
        <v>1974.9999999999998</v>
      </c>
      <c r="DA41" s="89" t="s">
        <v>871</v>
      </c>
      <c r="DB41" s="89"/>
      <c r="DC41" s="93" t="s">
        <v>868</v>
      </c>
      <c r="DD41" s="89" t="s">
        <v>519</v>
      </c>
      <c r="DE41" s="90" t="str">
        <f t="shared" si="17"/>
        <v>-</v>
      </c>
      <c r="DF41" s="91"/>
      <c r="DG41" s="90"/>
      <c r="DH41" s="92"/>
      <c r="DI41" s="92" t="s">
        <v>891</v>
      </c>
      <c r="DJ41" s="93" t="s">
        <v>920</v>
      </c>
      <c r="DK41" s="89" t="s">
        <v>519</v>
      </c>
      <c r="DL41" s="90" t="str">
        <f t="shared" si="18"/>
        <v>-</v>
      </c>
      <c r="DM41" s="91"/>
      <c r="DN41" s="90"/>
      <c r="DO41" s="92"/>
      <c r="DP41" s="92"/>
      <c r="DQ41" s="93"/>
      <c r="DR41" s="130" t="str">
        <f>IFERROR(VLOOKUP($D41,'HISTORICOS - FM'!$A$1:$B$20558,2,0)," - ")</f>
        <v xml:space="preserve"> - </v>
      </c>
      <c r="DS41" s="131">
        <f t="shared" si="21"/>
        <v>1974.9999999999998</v>
      </c>
      <c r="DT41" s="134" t="str">
        <f t="shared" si="19"/>
        <v/>
      </c>
      <c r="DU41" s="137" t="str">
        <f t="shared" si="22"/>
        <v>1015200 - LOGSMART S.A.S
OC 4533621</v>
      </c>
    </row>
    <row r="42" spans="1:125" s="38" customFormat="1" ht="115" x14ac:dyDescent="0.25">
      <c r="A42" s="35">
        <v>35</v>
      </c>
      <c r="B42" s="140" t="s">
        <v>189</v>
      </c>
      <c r="C42" s="36" t="s">
        <v>190</v>
      </c>
      <c r="D42" s="36" t="s">
        <v>191</v>
      </c>
      <c r="E42" s="36" t="s">
        <v>192</v>
      </c>
      <c r="F42" s="36" t="s">
        <v>193</v>
      </c>
      <c r="G42" s="36" t="s">
        <v>503</v>
      </c>
      <c r="H42" s="36">
        <v>20</v>
      </c>
      <c r="I42" s="37" t="s">
        <v>73</v>
      </c>
      <c r="J42" s="89">
        <v>3200</v>
      </c>
      <c r="K42" s="90">
        <f t="shared" ref="K42:K73" si="97">+IFERROR(J42*$H42,"-")</f>
        <v>64000</v>
      </c>
      <c r="L42" s="91"/>
      <c r="M42" s="90">
        <f>+IFERROR(IF(P$5="USD",J42*$I$5*P$6,IF(P$5="COP",J42*P$6,J42*P$6*$I$6)),"-")</f>
        <v>3199.9999999999995</v>
      </c>
      <c r="N42" s="92"/>
      <c r="O42" s="92"/>
      <c r="P42" s="93"/>
      <c r="Q42" s="89" t="s">
        <v>576</v>
      </c>
      <c r="R42" s="90" t="str">
        <f t="shared" ref="R42:R73" si="98">+IFERROR(Q42*$H42,"-")</f>
        <v>-</v>
      </c>
      <c r="S42" s="91"/>
      <c r="T42" s="90"/>
      <c r="U42" s="92" t="s">
        <v>546</v>
      </c>
      <c r="V42" s="92" t="s">
        <v>559</v>
      </c>
      <c r="W42" s="93"/>
      <c r="X42" s="89">
        <v>5220</v>
      </c>
      <c r="Y42" s="90">
        <f t="shared" ref="Y42:Y73" si="99">+IFERROR(X42*$H42,"-")</f>
        <v>104400</v>
      </c>
      <c r="Z42" s="91"/>
      <c r="AA42" s="90">
        <f t="shared" si="91"/>
        <v>5219.9999999999991</v>
      </c>
      <c r="AB42" s="92"/>
      <c r="AC42" s="92"/>
      <c r="AD42" s="93"/>
      <c r="AE42" s="89">
        <v>7200</v>
      </c>
      <c r="AF42" s="90">
        <f t="shared" ref="AF42:AF73" si="100">+IFERROR(AE42*$H42,"-")</f>
        <v>144000</v>
      </c>
      <c r="AG42" s="91"/>
      <c r="AH42" s="90">
        <f t="shared" si="96"/>
        <v>7199.9999999999991</v>
      </c>
      <c r="AI42" s="92" t="s">
        <v>595</v>
      </c>
      <c r="AJ42" s="92" t="s">
        <v>589</v>
      </c>
      <c r="AK42" s="92">
        <v>30</v>
      </c>
      <c r="AL42" s="89" t="s">
        <v>519</v>
      </c>
      <c r="AM42" s="90" t="str">
        <f t="shared" ref="AM42:AM72" si="101">+IFERROR(AL42*$H42,"-")</f>
        <v>-</v>
      </c>
      <c r="AN42" s="91"/>
      <c r="AO42" s="90"/>
      <c r="AP42" s="92"/>
      <c r="AQ42" s="92"/>
      <c r="AR42" s="93"/>
      <c r="AS42" s="89">
        <v>8700</v>
      </c>
      <c r="AT42" s="90">
        <f t="shared" ref="AT42:AT73" si="102">+IFERROR(AS42*$H42,"-")</f>
        <v>174000</v>
      </c>
      <c r="AU42" s="91"/>
      <c r="AV42" s="90">
        <f t="shared" si="54"/>
        <v>8699.9999999999982</v>
      </c>
      <c r="AW42" s="92" t="s">
        <v>546</v>
      </c>
      <c r="AX42" s="92"/>
      <c r="AY42" s="93" t="s">
        <v>657</v>
      </c>
      <c r="AZ42" s="89">
        <v>87248</v>
      </c>
      <c r="BA42" s="90">
        <f t="shared" ref="BA42:BA73" si="103">+IFERROR(AZ42*$H42,"-")</f>
        <v>1744960</v>
      </c>
      <c r="BB42" s="91"/>
      <c r="BC42" s="90">
        <f t="shared" si="90"/>
        <v>87247.999999999985</v>
      </c>
      <c r="BD42" s="92" t="s">
        <v>667</v>
      </c>
      <c r="BE42" s="92" t="s">
        <v>696</v>
      </c>
      <c r="BF42" s="93"/>
      <c r="BG42" s="89">
        <v>9200</v>
      </c>
      <c r="BH42" s="90">
        <f t="shared" ref="BH42:BH73" si="104">+IFERROR(BG42*$H42,"-")</f>
        <v>184000</v>
      </c>
      <c r="BI42" s="91"/>
      <c r="BJ42" s="90">
        <f t="shared" si="92"/>
        <v>9199.9999999999982</v>
      </c>
      <c r="BK42" s="92" t="s">
        <v>587</v>
      </c>
      <c r="BL42" s="92"/>
      <c r="BM42" s="93" t="s">
        <v>764</v>
      </c>
      <c r="BN42" s="89">
        <v>10400</v>
      </c>
      <c r="BO42" s="90">
        <f t="shared" ref="BO42:BO73" si="105">+IFERROR(BN42*$H42,"-")</f>
        <v>208000</v>
      </c>
      <c r="BP42" s="91"/>
      <c r="BQ42" s="90">
        <f t="shared" si="93"/>
        <v>10399.999999999998</v>
      </c>
      <c r="BR42" s="92" t="s">
        <v>980</v>
      </c>
      <c r="BS42" s="92"/>
      <c r="BT42" s="93" t="s">
        <v>999</v>
      </c>
      <c r="BU42" s="89" t="s">
        <v>576</v>
      </c>
      <c r="BV42" s="90" t="str">
        <f t="shared" ref="BV42:BV73" si="106">+IFERROR(BU42*$H42,"-")</f>
        <v>-</v>
      </c>
      <c r="BW42" s="91"/>
      <c r="BX42" s="90"/>
      <c r="BY42" s="92" t="s">
        <v>773</v>
      </c>
      <c r="BZ42" s="92" t="s">
        <v>785</v>
      </c>
      <c r="CA42" s="93" t="s">
        <v>790</v>
      </c>
      <c r="CB42" s="89">
        <v>12400</v>
      </c>
      <c r="CC42" s="90">
        <f t="shared" ref="CC42:CC73" si="107">+IFERROR(CB42*$H42,"-")</f>
        <v>248000</v>
      </c>
      <c r="CD42" s="91"/>
      <c r="CE42" s="90">
        <f t="shared" si="94"/>
        <v>12399.999999999998</v>
      </c>
      <c r="CF42" s="92" t="s">
        <v>543</v>
      </c>
      <c r="CG42" s="92"/>
      <c r="CH42" s="93" t="s">
        <v>822</v>
      </c>
      <c r="CI42" s="89">
        <v>4500</v>
      </c>
      <c r="CJ42" s="90">
        <f t="shared" ref="CJ42:CJ73" si="108">+IFERROR(CI42*$H42,"-")</f>
        <v>90000</v>
      </c>
      <c r="CK42" s="91"/>
      <c r="CL42" s="90">
        <f>+IFERROR(IF(CO$5="USD",CI42*$I$5*CO$6,IF(CO$5="COP",CI42*CO$6,CI42*CO$6*$I$6)),"-")</f>
        <v>4499.9999999999991</v>
      </c>
      <c r="CM42" s="92" t="s">
        <v>829</v>
      </c>
      <c r="CN42" s="92" t="s">
        <v>840</v>
      </c>
      <c r="CO42" s="93">
        <v>4</v>
      </c>
      <c r="CP42" s="89">
        <v>8000</v>
      </c>
      <c r="CQ42" s="90">
        <f t="shared" ref="CQ42:CQ44" si="109">+IFERROR(CP42*$H42,"-")</f>
        <v>160000</v>
      </c>
      <c r="CR42" s="91"/>
      <c r="CS42" s="90">
        <f t="shared" si="59"/>
        <v>7999.9999999999991</v>
      </c>
      <c r="CT42" s="92" t="s">
        <v>845</v>
      </c>
      <c r="CU42" s="92"/>
      <c r="CV42" s="93" t="s">
        <v>864</v>
      </c>
      <c r="CW42" s="89">
        <v>3109</v>
      </c>
      <c r="CX42" s="90">
        <f t="shared" si="47"/>
        <v>62180</v>
      </c>
      <c r="CY42" s="91" t="s">
        <v>1007</v>
      </c>
      <c r="CZ42" s="90">
        <f t="shared" si="49"/>
        <v>3108.9999999999995</v>
      </c>
      <c r="DA42" s="89" t="s">
        <v>871</v>
      </c>
      <c r="DB42" s="89"/>
      <c r="DC42" s="93" t="s">
        <v>868</v>
      </c>
      <c r="DD42" s="89">
        <v>40000</v>
      </c>
      <c r="DE42" s="90">
        <f t="shared" ref="DE42:DE73" si="110">+IFERROR(DD42*$H42,"-")</f>
        <v>800000</v>
      </c>
      <c r="DF42" s="91"/>
      <c r="DG42" s="90">
        <f>+IFERROR(IF(DJ$5="USD",DD42*$I$5*DJ$6,IF(DJ$5="COP",DD42*DJ$6,DD42*DJ$6*$I$6)),"-")</f>
        <v>39999.999999999993</v>
      </c>
      <c r="DH42" s="92"/>
      <c r="DI42" s="92" t="s">
        <v>892</v>
      </c>
      <c r="DJ42" s="93" t="s">
        <v>920</v>
      </c>
      <c r="DK42" s="89">
        <v>26533</v>
      </c>
      <c r="DL42" s="90">
        <f t="shared" ref="DL42:DL73" si="111">+IFERROR(DK42*$H42,"-")</f>
        <v>530660</v>
      </c>
      <c r="DM42" s="91"/>
      <c r="DN42" s="90">
        <f>+IFERROR(IF(DQ$5="USD",DK42*$I$5*DQ$6,IF(DQ$5="COP",DK42*DQ$6,DK42*DQ$6*$I$6)),"-")</f>
        <v>26532.999999999996</v>
      </c>
      <c r="DO42" s="92"/>
      <c r="DP42" s="92" t="s">
        <v>937</v>
      </c>
      <c r="DQ42" s="93" t="s">
        <v>970</v>
      </c>
      <c r="DR42" s="130" t="str">
        <f>IFERROR(VLOOKUP($D42,'HISTORICOS - FM'!$A$1:$B$20558,2,0)," - ")</f>
        <v xml:space="preserve"> - </v>
      </c>
      <c r="DS42" s="131">
        <f t="shared" si="21"/>
        <v>3108.9999999999995</v>
      </c>
      <c r="DT42" s="134" t="str">
        <f t="shared" ref="DT42:DT73" si="112">+IFERROR((DS42/DR42)-1,"")</f>
        <v/>
      </c>
      <c r="DU42" s="137" t="str">
        <f t="shared" si="22"/>
        <v>1015200 - LOGSMART S.A.S
OC 4533621</v>
      </c>
    </row>
    <row r="43" spans="1:125" s="38" customFormat="1" ht="115" x14ac:dyDescent="0.25">
      <c r="A43" s="35">
        <v>36</v>
      </c>
      <c r="B43" s="140" t="s">
        <v>194</v>
      </c>
      <c r="C43" s="36" t="s">
        <v>141</v>
      </c>
      <c r="D43" s="36" t="s">
        <v>191</v>
      </c>
      <c r="E43" s="36" t="s">
        <v>192</v>
      </c>
      <c r="F43" s="36" t="s">
        <v>193</v>
      </c>
      <c r="G43" s="36" t="s">
        <v>503</v>
      </c>
      <c r="H43" s="36">
        <v>12</v>
      </c>
      <c r="I43" s="37" t="s">
        <v>75</v>
      </c>
      <c r="J43" s="89">
        <v>3200</v>
      </c>
      <c r="K43" s="90">
        <f t="shared" si="97"/>
        <v>38400</v>
      </c>
      <c r="L43" s="91"/>
      <c r="M43" s="90">
        <f>+IFERROR(IF(P$5="USD",J43*$I$5*P$6,IF(P$5="COP",J43*P$6,J43*P$6*$I$6)),"-")</f>
        <v>3199.9999999999995</v>
      </c>
      <c r="N43" s="92"/>
      <c r="O43" s="92"/>
      <c r="P43" s="93"/>
      <c r="Q43" s="89" t="s">
        <v>576</v>
      </c>
      <c r="R43" s="90" t="str">
        <f t="shared" si="98"/>
        <v>-</v>
      </c>
      <c r="S43" s="91"/>
      <c r="T43" s="90"/>
      <c r="U43" s="92" t="s">
        <v>546</v>
      </c>
      <c r="V43" s="92" t="s">
        <v>559</v>
      </c>
      <c r="W43" s="93"/>
      <c r="X43" s="89">
        <v>5220</v>
      </c>
      <c r="Y43" s="90">
        <f t="shared" si="99"/>
        <v>62640</v>
      </c>
      <c r="Z43" s="91"/>
      <c r="AA43" s="90">
        <f t="shared" si="91"/>
        <v>5219.9999999999991</v>
      </c>
      <c r="AB43" s="92"/>
      <c r="AC43" s="92"/>
      <c r="AD43" s="93"/>
      <c r="AE43" s="89">
        <v>7200</v>
      </c>
      <c r="AF43" s="90">
        <f t="shared" si="100"/>
        <v>86400</v>
      </c>
      <c r="AG43" s="91"/>
      <c r="AH43" s="90">
        <f t="shared" si="96"/>
        <v>7199.9999999999991</v>
      </c>
      <c r="AI43" s="92" t="s">
        <v>595</v>
      </c>
      <c r="AJ43" s="92" t="s">
        <v>589</v>
      </c>
      <c r="AK43" s="92">
        <v>30</v>
      </c>
      <c r="AL43" s="89" t="s">
        <v>519</v>
      </c>
      <c r="AM43" s="90" t="str">
        <f t="shared" si="101"/>
        <v>-</v>
      </c>
      <c r="AN43" s="91"/>
      <c r="AO43" s="90"/>
      <c r="AP43" s="92"/>
      <c r="AQ43" s="92"/>
      <c r="AR43" s="93"/>
      <c r="AS43" s="89">
        <v>8700</v>
      </c>
      <c r="AT43" s="90">
        <f t="shared" si="102"/>
        <v>104400</v>
      </c>
      <c r="AU43" s="91"/>
      <c r="AV43" s="90">
        <f t="shared" si="54"/>
        <v>8699.9999999999982</v>
      </c>
      <c r="AW43" s="92" t="s">
        <v>546</v>
      </c>
      <c r="AX43" s="92"/>
      <c r="AY43" s="93" t="s">
        <v>657</v>
      </c>
      <c r="AZ43" s="89">
        <v>8725</v>
      </c>
      <c r="BA43" s="90">
        <f t="shared" si="103"/>
        <v>104700</v>
      </c>
      <c r="BB43" s="91"/>
      <c r="BC43" s="90">
        <f t="shared" si="90"/>
        <v>8724.9999999999982</v>
      </c>
      <c r="BD43" s="92" t="s">
        <v>667</v>
      </c>
      <c r="BE43" s="92" t="s">
        <v>696</v>
      </c>
      <c r="BF43" s="93"/>
      <c r="BG43" s="89">
        <v>9200</v>
      </c>
      <c r="BH43" s="90">
        <f t="shared" si="104"/>
        <v>110400</v>
      </c>
      <c r="BI43" s="91"/>
      <c r="BJ43" s="90">
        <f t="shared" si="92"/>
        <v>9199.9999999999982</v>
      </c>
      <c r="BK43" s="92" t="s">
        <v>587</v>
      </c>
      <c r="BL43" s="92"/>
      <c r="BM43" s="93" t="s">
        <v>764</v>
      </c>
      <c r="BN43" s="89">
        <v>10400</v>
      </c>
      <c r="BO43" s="90">
        <f t="shared" si="105"/>
        <v>124800</v>
      </c>
      <c r="BP43" s="91"/>
      <c r="BQ43" s="90">
        <f t="shared" si="93"/>
        <v>10399.999999999998</v>
      </c>
      <c r="BR43" s="92" t="s">
        <v>980</v>
      </c>
      <c r="BS43" s="92"/>
      <c r="BT43" s="93" t="s">
        <v>999</v>
      </c>
      <c r="BU43" s="89" t="s">
        <v>576</v>
      </c>
      <c r="BV43" s="90" t="str">
        <f t="shared" si="106"/>
        <v>-</v>
      </c>
      <c r="BW43" s="91"/>
      <c r="BX43" s="90"/>
      <c r="BY43" s="92" t="s">
        <v>773</v>
      </c>
      <c r="BZ43" s="92" t="s">
        <v>785</v>
      </c>
      <c r="CA43" s="93" t="s">
        <v>790</v>
      </c>
      <c r="CB43" s="89">
        <v>12400</v>
      </c>
      <c r="CC43" s="90">
        <f t="shared" si="107"/>
        <v>148800</v>
      </c>
      <c r="CD43" s="91"/>
      <c r="CE43" s="90">
        <f t="shared" si="94"/>
        <v>12399.999999999998</v>
      </c>
      <c r="CF43" s="92" t="s">
        <v>543</v>
      </c>
      <c r="CG43" s="92"/>
      <c r="CH43" s="93" t="s">
        <v>822</v>
      </c>
      <c r="CI43" s="89">
        <v>4400</v>
      </c>
      <c r="CJ43" s="90">
        <f t="shared" si="108"/>
        <v>52800</v>
      </c>
      <c r="CK43" s="91"/>
      <c r="CL43" s="90">
        <f>+IFERROR(IF(CO$5="USD",CI43*$I$5*CO$6,IF(CO$5="COP",CI43*CO$6,CI43*CO$6*$I$6)),"-")</f>
        <v>4399.9999999999991</v>
      </c>
      <c r="CM43" s="92" t="s">
        <v>829</v>
      </c>
      <c r="CN43" s="92" t="s">
        <v>840</v>
      </c>
      <c r="CO43" s="93">
        <v>4</v>
      </c>
      <c r="CP43" s="89">
        <v>8000</v>
      </c>
      <c r="CQ43" s="90">
        <f t="shared" si="109"/>
        <v>96000</v>
      </c>
      <c r="CR43" s="91"/>
      <c r="CS43" s="90">
        <f t="shared" si="59"/>
        <v>7999.9999999999991</v>
      </c>
      <c r="CT43" s="92" t="s">
        <v>845</v>
      </c>
      <c r="CU43" s="92"/>
      <c r="CV43" s="93" t="s">
        <v>864</v>
      </c>
      <c r="CW43" s="89">
        <v>3109</v>
      </c>
      <c r="CX43" s="90">
        <f t="shared" si="47"/>
        <v>37308</v>
      </c>
      <c r="CY43" s="91" t="s">
        <v>1007</v>
      </c>
      <c r="CZ43" s="90">
        <f t="shared" si="49"/>
        <v>3108.9999999999995</v>
      </c>
      <c r="DA43" s="89" t="s">
        <v>871</v>
      </c>
      <c r="DB43" s="89"/>
      <c r="DC43" s="93" t="s">
        <v>868</v>
      </c>
      <c r="DD43" s="89">
        <v>40000</v>
      </c>
      <c r="DE43" s="90">
        <f t="shared" si="110"/>
        <v>480000</v>
      </c>
      <c r="DF43" s="91"/>
      <c r="DG43" s="90">
        <f>+IFERROR(IF(DJ$5="USD",DD43*$I$5*DJ$6,IF(DJ$5="COP",DD43*DJ$6,DD43*DJ$6*$I$6)),"-")</f>
        <v>39999.999999999993</v>
      </c>
      <c r="DH43" s="92"/>
      <c r="DI43" s="92" t="s">
        <v>892</v>
      </c>
      <c r="DJ43" s="93" t="s">
        <v>920</v>
      </c>
      <c r="DK43" s="89">
        <v>26533</v>
      </c>
      <c r="DL43" s="90">
        <f t="shared" si="111"/>
        <v>318396</v>
      </c>
      <c r="DM43" s="91"/>
      <c r="DN43" s="90">
        <f>+IFERROR(IF(DQ$5="USD",DK43*$I$5*DQ$6,IF(DQ$5="COP",DK43*DQ$6,DK43*DQ$6*$I$6)),"-")</f>
        <v>26532.999999999996</v>
      </c>
      <c r="DO43" s="92"/>
      <c r="DP43" s="92" t="s">
        <v>937</v>
      </c>
      <c r="DQ43" s="93" t="s">
        <v>970</v>
      </c>
      <c r="DR43" s="130" t="str">
        <f>IFERROR(VLOOKUP($D43,'HISTORICOS - FM'!$A$1:$B$20558,2,0)," - ")</f>
        <v xml:space="preserve"> - </v>
      </c>
      <c r="DS43" s="131">
        <f t="shared" si="21"/>
        <v>3108.9999999999995</v>
      </c>
      <c r="DT43" s="134" t="str">
        <f t="shared" si="112"/>
        <v/>
      </c>
      <c r="DU43" s="137" t="str">
        <f t="shared" si="22"/>
        <v>1015200 - LOGSMART S.A.S
OC 4533621</v>
      </c>
    </row>
    <row r="44" spans="1:125" s="38" customFormat="1" ht="115" x14ac:dyDescent="0.25">
      <c r="A44" s="35">
        <v>37</v>
      </c>
      <c r="B44" s="140">
        <v>10060599</v>
      </c>
      <c r="C44" s="36">
        <v>1</v>
      </c>
      <c r="D44" s="36">
        <v>4859</v>
      </c>
      <c r="E44" s="36" t="s">
        <v>192</v>
      </c>
      <c r="F44" s="36" t="s">
        <v>193</v>
      </c>
      <c r="G44" s="36" t="s">
        <v>503</v>
      </c>
      <c r="H44" s="36">
        <v>4</v>
      </c>
      <c r="I44" s="37" t="s">
        <v>69</v>
      </c>
      <c r="J44" s="89">
        <v>3200</v>
      </c>
      <c r="K44" s="90">
        <f t="shared" si="97"/>
        <v>12800</v>
      </c>
      <c r="L44" s="91"/>
      <c r="M44" s="90">
        <f>+IFERROR(IF(P$5="USD",J44*$I$5*P$6,IF(P$5="COP",J44*P$6,J44*P$6*$I$6)),"-")</f>
        <v>3199.9999999999995</v>
      </c>
      <c r="N44" s="92"/>
      <c r="O44" s="92"/>
      <c r="P44" s="93"/>
      <c r="Q44" s="89" t="s">
        <v>576</v>
      </c>
      <c r="R44" s="90" t="str">
        <f t="shared" si="98"/>
        <v>-</v>
      </c>
      <c r="S44" s="91"/>
      <c r="T44" s="90"/>
      <c r="U44" s="92" t="s">
        <v>546</v>
      </c>
      <c r="V44" s="92" t="s">
        <v>559</v>
      </c>
      <c r="W44" s="93"/>
      <c r="X44" s="89">
        <v>5220</v>
      </c>
      <c r="Y44" s="90">
        <f t="shared" si="99"/>
        <v>20880</v>
      </c>
      <c r="Z44" s="91"/>
      <c r="AA44" s="90">
        <f t="shared" si="91"/>
        <v>5219.9999999999991</v>
      </c>
      <c r="AB44" s="92"/>
      <c r="AC44" s="92"/>
      <c r="AD44" s="93"/>
      <c r="AE44" s="89">
        <v>7200</v>
      </c>
      <c r="AF44" s="90">
        <f t="shared" si="100"/>
        <v>28800</v>
      </c>
      <c r="AG44" s="91"/>
      <c r="AH44" s="90">
        <f t="shared" si="96"/>
        <v>7199.9999999999991</v>
      </c>
      <c r="AI44" s="92" t="s">
        <v>595</v>
      </c>
      <c r="AJ44" s="92" t="s">
        <v>589</v>
      </c>
      <c r="AK44" s="92">
        <v>30</v>
      </c>
      <c r="AL44" s="89" t="s">
        <v>519</v>
      </c>
      <c r="AM44" s="90" t="str">
        <f t="shared" si="101"/>
        <v>-</v>
      </c>
      <c r="AN44" s="91"/>
      <c r="AO44" s="90"/>
      <c r="AP44" s="92"/>
      <c r="AQ44" s="92"/>
      <c r="AR44" s="93"/>
      <c r="AS44" s="89">
        <v>8700</v>
      </c>
      <c r="AT44" s="90">
        <f t="shared" si="102"/>
        <v>34800</v>
      </c>
      <c r="AU44" s="91"/>
      <c r="AV44" s="90">
        <f t="shared" si="54"/>
        <v>8699.9999999999982</v>
      </c>
      <c r="AW44" s="92" t="s">
        <v>546</v>
      </c>
      <c r="AX44" s="92"/>
      <c r="AY44" s="93" t="s">
        <v>657</v>
      </c>
      <c r="AZ44" s="89">
        <v>8725</v>
      </c>
      <c r="BA44" s="90">
        <f t="shared" si="103"/>
        <v>34900</v>
      </c>
      <c r="BB44" s="91"/>
      <c r="BC44" s="90">
        <f t="shared" si="90"/>
        <v>8724.9999999999982</v>
      </c>
      <c r="BD44" s="92" t="s">
        <v>662</v>
      </c>
      <c r="BE44" s="92" t="s">
        <v>696</v>
      </c>
      <c r="BF44" s="93"/>
      <c r="BG44" s="89">
        <v>9200</v>
      </c>
      <c r="BH44" s="90">
        <f t="shared" si="104"/>
        <v>36800</v>
      </c>
      <c r="BI44" s="91"/>
      <c r="BJ44" s="90">
        <f t="shared" si="92"/>
        <v>9199.9999999999982</v>
      </c>
      <c r="BK44" s="92" t="s">
        <v>587</v>
      </c>
      <c r="BL44" s="92"/>
      <c r="BM44" s="93" t="s">
        <v>764</v>
      </c>
      <c r="BN44" s="89">
        <v>10400</v>
      </c>
      <c r="BO44" s="90">
        <f t="shared" si="105"/>
        <v>41600</v>
      </c>
      <c r="BP44" s="91"/>
      <c r="BQ44" s="90">
        <f t="shared" si="93"/>
        <v>10399.999999999998</v>
      </c>
      <c r="BR44" s="92" t="s">
        <v>980</v>
      </c>
      <c r="BS44" s="92"/>
      <c r="BT44" s="93" t="s">
        <v>999</v>
      </c>
      <c r="BU44" s="89" t="s">
        <v>576</v>
      </c>
      <c r="BV44" s="90" t="str">
        <f t="shared" si="106"/>
        <v>-</v>
      </c>
      <c r="BW44" s="91"/>
      <c r="BX44" s="90"/>
      <c r="BY44" s="92" t="s">
        <v>773</v>
      </c>
      <c r="BZ44" s="92" t="s">
        <v>785</v>
      </c>
      <c r="CA44" s="93" t="s">
        <v>790</v>
      </c>
      <c r="CB44" s="89">
        <v>12400</v>
      </c>
      <c r="CC44" s="90">
        <f t="shared" si="107"/>
        <v>49600</v>
      </c>
      <c r="CD44" s="91"/>
      <c r="CE44" s="90">
        <f t="shared" si="94"/>
        <v>12399.999999999998</v>
      </c>
      <c r="CF44" s="92" t="s">
        <v>543</v>
      </c>
      <c r="CG44" s="92"/>
      <c r="CH44" s="93" t="s">
        <v>822</v>
      </c>
      <c r="CI44" s="89">
        <v>4600</v>
      </c>
      <c r="CJ44" s="90">
        <f t="shared" si="108"/>
        <v>18400</v>
      </c>
      <c r="CK44" s="91"/>
      <c r="CL44" s="90">
        <f>+IFERROR(IF(CO$5="USD",CI44*$I$5*CO$6,IF(CO$5="COP",CI44*CO$6,CI44*CO$6*$I$6)),"-")</f>
        <v>4599.9999999999991</v>
      </c>
      <c r="CM44" s="92" t="s">
        <v>829</v>
      </c>
      <c r="CN44" s="92" t="s">
        <v>840</v>
      </c>
      <c r="CO44" s="93">
        <v>4</v>
      </c>
      <c r="CP44" s="89">
        <v>8000</v>
      </c>
      <c r="CQ44" s="90">
        <f t="shared" si="109"/>
        <v>32000</v>
      </c>
      <c r="CR44" s="91"/>
      <c r="CS44" s="90">
        <f t="shared" si="59"/>
        <v>7999.9999999999991</v>
      </c>
      <c r="CT44" s="92" t="s">
        <v>845</v>
      </c>
      <c r="CU44" s="92"/>
      <c r="CV44" s="93" t="s">
        <v>864</v>
      </c>
      <c r="CW44" s="89">
        <v>3109</v>
      </c>
      <c r="CX44" s="90">
        <f t="shared" si="47"/>
        <v>12436</v>
      </c>
      <c r="CY44" s="91" t="s">
        <v>1007</v>
      </c>
      <c r="CZ44" s="90">
        <f t="shared" si="49"/>
        <v>3108.9999999999995</v>
      </c>
      <c r="DA44" s="89" t="s">
        <v>871</v>
      </c>
      <c r="DB44" s="89"/>
      <c r="DC44" s="93" t="s">
        <v>868</v>
      </c>
      <c r="DD44" s="89">
        <v>70000</v>
      </c>
      <c r="DE44" s="90">
        <f t="shared" si="110"/>
        <v>280000</v>
      </c>
      <c r="DF44" s="91"/>
      <c r="DG44" s="90">
        <f>+IFERROR(IF(DJ$5="USD",DD44*$I$5*DJ$6,IF(DJ$5="COP",DD44*DJ$6,DD44*DJ$6*$I$6)),"-")</f>
        <v>69999.999999999985</v>
      </c>
      <c r="DH44" s="92"/>
      <c r="DI44" s="92" t="s">
        <v>892</v>
      </c>
      <c r="DJ44" s="93" t="s">
        <v>920</v>
      </c>
      <c r="DK44" s="89">
        <v>26533</v>
      </c>
      <c r="DL44" s="90">
        <f t="shared" si="111"/>
        <v>106132</v>
      </c>
      <c r="DM44" s="91"/>
      <c r="DN44" s="90">
        <f>+IFERROR(IF(DQ$5="USD",DK44*$I$5*DQ$6,IF(DQ$5="COP",DK44*DQ$6,DK44*DQ$6*$I$6)),"-")</f>
        <v>26532.999999999996</v>
      </c>
      <c r="DO44" s="92"/>
      <c r="DP44" s="92" t="s">
        <v>937</v>
      </c>
      <c r="DQ44" s="93" t="s">
        <v>970</v>
      </c>
      <c r="DR44" s="130">
        <f>IFERROR(VLOOKUP($D44,'HISTORICOS - FM'!$A$1:$B$20558,2,0)," - ")</f>
        <v>9500</v>
      </c>
      <c r="DS44" s="131">
        <f t="shared" si="21"/>
        <v>3108.9999999999995</v>
      </c>
      <c r="DT44" s="134">
        <f t="shared" si="112"/>
        <v>-0.67273684210526319</v>
      </c>
      <c r="DU44" s="137" t="str">
        <f t="shared" si="22"/>
        <v>1015200 - LOGSMART S.A.S
OC 4533621</v>
      </c>
    </row>
    <row r="45" spans="1:125" s="38" customFormat="1" ht="100" x14ac:dyDescent="0.25">
      <c r="A45" s="35">
        <v>38</v>
      </c>
      <c r="B45" s="140">
        <v>10059790</v>
      </c>
      <c r="C45" s="36">
        <v>75</v>
      </c>
      <c r="D45" s="36">
        <v>13064</v>
      </c>
      <c r="E45" s="36" t="s">
        <v>195</v>
      </c>
      <c r="F45" s="36" t="s">
        <v>196</v>
      </c>
      <c r="G45" s="36" t="s">
        <v>503</v>
      </c>
      <c r="H45" s="36">
        <v>10</v>
      </c>
      <c r="I45" s="37" t="s">
        <v>76</v>
      </c>
      <c r="J45" s="89" t="s">
        <v>519</v>
      </c>
      <c r="K45" s="90" t="str">
        <f t="shared" si="97"/>
        <v>-</v>
      </c>
      <c r="L45" s="91"/>
      <c r="M45" s="90"/>
      <c r="N45" s="92"/>
      <c r="O45" s="92"/>
      <c r="P45" s="93"/>
      <c r="Q45" s="89" t="s">
        <v>519</v>
      </c>
      <c r="R45" s="90" t="str">
        <f t="shared" si="98"/>
        <v>-</v>
      </c>
      <c r="S45" s="91"/>
      <c r="T45" s="90"/>
      <c r="U45" s="92"/>
      <c r="V45" s="92"/>
      <c r="W45" s="93"/>
      <c r="X45" s="89" t="s">
        <v>519</v>
      </c>
      <c r="Y45" s="90" t="str">
        <f t="shared" si="99"/>
        <v>-</v>
      </c>
      <c r="Z45" s="91"/>
      <c r="AA45" s="90"/>
      <c r="AB45" s="92"/>
      <c r="AC45" s="92"/>
      <c r="AD45" s="93"/>
      <c r="AE45" s="89">
        <v>390000</v>
      </c>
      <c r="AF45" s="90">
        <f t="shared" si="100"/>
        <v>3900000</v>
      </c>
      <c r="AG45" s="91"/>
      <c r="AH45" s="90">
        <f t="shared" si="96"/>
        <v>389999.99999999994</v>
      </c>
      <c r="AI45" s="92" t="s">
        <v>597</v>
      </c>
      <c r="AJ45" s="92" t="s">
        <v>589</v>
      </c>
      <c r="AK45" s="92">
        <v>30</v>
      </c>
      <c r="AL45" s="89" t="s">
        <v>519</v>
      </c>
      <c r="AM45" s="90" t="str">
        <f t="shared" si="101"/>
        <v>-</v>
      </c>
      <c r="AN45" s="91"/>
      <c r="AO45" s="90"/>
      <c r="AP45" s="92"/>
      <c r="AQ45" s="92"/>
      <c r="AR45" s="93"/>
      <c r="AS45" s="89" t="s">
        <v>519</v>
      </c>
      <c r="AT45" s="90" t="str">
        <f t="shared" si="102"/>
        <v>-</v>
      </c>
      <c r="AU45" s="91"/>
      <c r="AV45" s="90"/>
      <c r="AW45" s="92"/>
      <c r="AX45" s="92"/>
      <c r="AY45" s="93"/>
      <c r="AZ45" s="89" t="s">
        <v>519</v>
      </c>
      <c r="BA45" s="90" t="str">
        <f t="shared" si="103"/>
        <v>-</v>
      </c>
      <c r="BB45" s="91"/>
      <c r="BC45" s="90"/>
      <c r="BD45" s="92" t="s">
        <v>668</v>
      </c>
      <c r="BE45" s="92"/>
      <c r="BF45" s="93"/>
      <c r="BG45" s="89" t="s">
        <v>519</v>
      </c>
      <c r="BH45" s="90" t="str">
        <f t="shared" si="104"/>
        <v>-</v>
      </c>
      <c r="BI45" s="91"/>
      <c r="BJ45" s="90"/>
      <c r="BK45" s="92"/>
      <c r="BL45" s="92" t="s">
        <v>722</v>
      </c>
      <c r="BM45" s="93"/>
      <c r="BN45" s="89">
        <v>69650</v>
      </c>
      <c r="BO45" s="90">
        <f t="shared" si="105"/>
        <v>696500</v>
      </c>
      <c r="BP45" s="91" t="s">
        <v>1007</v>
      </c>
      <c r="BQ45" s="90">
        <f t="shared" si="93"/>
        <v>69649.999999999985</v>
      </c>
      <c r="BR45" s="92" t="s">
        <v>832</v>
      </c>
      <c r="BS45" s="92"/>
      <c r="BT45" s="93" t="s">
        <v>1001</v>
      </c>
      <c r="BU45" s="89" t="s">
        <v>519</v>
      </c>
      <c r="BV45" s="90" t="str">
        <f t="shared" si="106"/>
        <v>-</v>
      </c>
      <c r="BW45" s="91"/>
      <c r="BX45" s="90"/>
      <c r="BY45" s="92"/>
      <c r="BZ45" s="92" t="s">
        <v>783</v>
      </c>
      <c r="CA45" s="93"/>
      <c r="CB45" s="89">
        <v>504000</v>
      </c>
      <c r="CC45" s="90">
        <f t="shared" si="107"/>
        <v>5040000</v>
      </c>
      <c r="CD45" s="91"/>
      <c r="CE45" s="90">
        <f t="shared" si="94"/>
        <v>503999.99999999994</v>
      </c>
      <c r="CF45" s="92"/>
      <c r="CG45" s="92"/>
      <c r="CH45" s="93" t="s">
        <v>822</v>
      </c>
      <c r="CI45" s="89" t="s">
        <v>519</v>
      </c>
      <c r="CJ45" s="90" t="str">
        <f t="shared" si="108"/>
        <v>-</v>
      </c>
      <c r="CK45" s="91"/>
      <c r="CL45" s="90"/>
      <c r="CM45" s="92"/>
      <c r="CN45" s="92" t="s">
        <v>838</v>
      </c>
      <c r="CO45" s="93"/>
      <c r="CP45" s="89">
        <v>500000</v>
      </c>
      <c r="CQ45" s="90">
        <f t="shared" ref="CQ45:CQ62" si="113">+IFERROR(CP45*$H45,"-")</f>
        <v>5000000</v>
      </c>
      <c r="CR45" s="91"/>
      <c r="CS45" s="90">
        <f t="shared" si="59"/>
        <v>499999.99999999994</v>
      </c>
      <c r="CT45" s="92" t="s">
        <v>846</v>
      </c>
      <c r="CU45" s="92"/>
      <c r="CV45" s="93" t="s">
        <v>822</v>
      </c>
      <c r="CW45" s="89" t="s">
        <v>519</v>
      </c>
      <c r="CX45" s="90" t="str">
        <f t="shared" si="47"/>
        <v>-</v>
      </c>
      <c r="CY45" s="91"/>
      <c r="CZ45" s="90" t="s">
        <v>519</v>
      </c>
      <c r="DA45" s="89"/>
      <c r="DB45" s="89"/>
      <c r="DC45" s="93"/>
      <c r="DD45" s="89" t="s">
        <v>519</v>
      </c>
      <c r="DE45" s="90" t="str">
        <f t="shared" si="110"/>
        <v>-</v>
      </c>
      <c r="DF45" s="91"/>
      <c r="DG45" s="90"/>
      <c r="DH45" s="92"/>
      <c r="DI45" s="92"/>
      <c r="DJ45" s="93"/>
      <c r="DK45" s="89">
        <v>238667</v>
      </c>
      <c r="DL45" s="90">
        <f t="shared" si="111"/>
        <v>2386670</v>
      </c>
      <c r="DM45" s="91"/>
      <c r="DN45" s="90">
        <f>+IFERROR(IF(DQ$5="USD",DK45*$I$5*DQ$6,IF(DQ$5="COP",DK45*DQ$6,DK45*DQ$6*$I$6)),"-")</f>
        <v>238666.99999999997</v>
      </c>
      <c r="DO45" s="92"/>
      <c r="DP45" s="92" t="s">
        <v>938</v>
      </c>
      <c r="DQ45" s="93" t="s">
        <v>970</v>
      </c>
      <c r="DR45" s="130">
        <f>IFERROR(VLOOKUP($D45,'HISTORICOS - FM'!$A$1:$B$20558,2,0)," - ")</f>
        <v>126833.97051176002</v>
      </c>
      <c r="DS45" s="131">
        <f t="shared" si="21"/>
        <v>69649.999999999985</v>
      </c>
      <c r="DT45" s="134">
        <f t="shared" si="112"/>
        <v>-0.45085689804576412</v>
      </c>
      <c r="DU45" s="137" t="str">
        <f t="shared" si="22"/>
        <v>IMPORHPAC
OC 4533617</v>
      </c>
    </row>
    <row r="46" spans="1:125" s="38" customFormat="1" ht="126.5" x14ac:dyDescent="0.25">
      <c r="A46" s="35">
        <v>39</v>
      </c>
      <c r="B46" s="140" t="s">
        <v>197</v>
      </c>
      <c r="C46" s="36" t="s">
        <v>141</v>
      </c>
      <c r="D46" s="36" t="s">
        <v>198</v>
      </c>
      <c r="E46" s="36" t="s">
        <v>199</v>
      </c>
      <c r="F46" s="36" t="s">
        <v>200</v>
      </c>
      <c r="G46" s="36" t="s">
        <v>503</v>
      </c>
      <c r="H46" s="36">
        <v>5</v>
      </c>
      <c r="I46" s="37" t="s">
        <v>73</v>
      </c>
      <c r="J46" s="89">
        <v>6000</v>
      </c>
      <c r="K46" s="90">
        <f t="shared" si="97"/>
        <v>30000</v>
      </c>
      <c r="L46" s="91" t="s">
        <v>1007</v>
      </c>
      <c r="M46" s="90">
        <f>+IFERROR(IF(P$5="USD",J46*$I$5*P$6,IF(P$5="COP",J46*P$6,J46*P$6*$I$6)),"-")</f>
        <v>5999.9999999999991</v>
      </c>
      <c r="N46" s="92"/>
      <c r="O46" s="92"/>
      <c r="P46" s="93"/>
      <c r="Q46" s="89">
        <v>35400</v>
      </c>
      <c r="R46" s="90">
        <f t="shared" si="98"/>
        <v>177000</v>
      </c>
      <c r="S46" s="91"/>
      <c r="T46" s="90">
        <f>+IFERROR(IF(W$5="USD",Q46*$I$5*W$6,IF(W$5="COP",Q46*W$6,Q46*W$6*$I$6)),"-")</f>
        <v>35399.999999999993</v>
      </c>
      <c r="U46" s="92" t="s">
        <v>547</v>
      </c>
      <c r="V46" s="92" t="s">
        <v>560</v>
      </c>
      <c r="W46" s="93"/>
      <c r="X46" s="89">
        <v>42900</v>
      </c>
      <c r="Y46" s="90">
        <f t="shared" si="99"/>
        <v>214500</v>
      </c>
      <c r="Z46" s="91"/>
      <c r="AA46" s="90">
        <f>+IFERROR(IF(AD$5="USD",X46*$I$5*AD$6,IF(AD$5="COP",X46*AD$6,X46*AD$6*$I$6)),"-")</f>
        <v>42899.999999999993</v>
      </c>
      <c r="AB46" s="92" t="s">
        <v>583</v>
      </c>
      <c r="AC46" s="92"/>
      <c r="AD46" s="93"/>
      <c r="AE46" s="89">
        <v>40000</v>
      </c>
      <c r="AF46" s="90">
        <f t="shared" si="100"/>
        <v>200000</v>
      </c>
      <c r="AG46" s="91"/>
      <c r="AH46" s="90">
        <f t="shared" si="96"/>
        <v>39999.999999999993</v>
      </c>
      <c r="AI46" s="92" t="s">
        <v>598</v>
      </c>
      <c r="AJ46" s="92" t="s">
        <v>589</v>
      </c>
      <c r="AK46" s="92">
        <v>30</v>
      </c>
      <c r="AL46" s="89" t="s">
        <v>519</v>
      </c>
      <c r="AM46" s="90" t="str">
        <f t="shared" si="101"/>
        <v>-</v>
      </c>
      <c r="AN46" s="91"/>
      <c r="AO46" s="90"/>
      <c r="AP46" s="92"/>
      <c r="AQ46" s="92"/>
      <c r="AR46" s="93"/>
      <c r="AS46" s="89">
        <v>54000</v>
      </c>
      <c r="AT46" s="90">
        <f t="shared" si="102"/>
        <v>270000</v>
      </c>
      <c r="AU46" s="91"/>
      <c r="AV46" s="90">
        <f>+IFERROR(IF(AY$5="USD",AS46*$I$5*AY$6,IF(AY$5="COP",AS46*AY$6,AS46*AY$6*$I$6)),"-")</f>
        <v>53999.999999999993</v>
      </c>
      <c r="AW46" s="92" t="s">
        <v>640</v>
      </c>
      <c r="AX46" s="92"/>
      <c r="AY46" s="93" t="s">
        <v>657</v>
      </c>
      <c r="AZ46" s="89" t="s">
        <v>519</v>
      </c>
      <c r="BA46" s="90" t="str">
        <f t="shared" si="103"/>
        <v>-</v>
      </c>
      <c r="BB46" s="91"/>
      <c r="BC46" s="90"/>
      <c r="BD46" s="92" t="s">
        <v>668</v>
      </c>
      <c r="BE46" s="92"/>
      <c r="BF46" s="93"/>
      <c r="BG46" s="89">
        <v>45000</v>
      </c>
      <c r="BH46" s="90">
        <f t="shared" si="104"/>
        <v>225000</v>
      </c>
      <c r="BI46" s="91"/>
      <c r="BJ46" s="90">
        <f>+IFERROR(IF(BM$5="USD",BG46*$I$5*BM$6,IF(BM$5="COP",BG46*BM$6,BG46*BM$6*$I$6)),"-")</f>
        <v>44999.999999999993</v>
      </c>
      <c r="BK46" s="92" t="s">
        <v>705</v>
      </c>
      <c r="BL46" s="92" t="s">
        <v>723</v>
      </c>
      <c r="BM46" s="93" t="s">
        <v>764</v>
      </c>
      <c r="BN46" s="89">
        <v>28200</v>
      </c>
      <c r="BO46" s="90">
        <f t="shared" si="105"/>
        <v>141000</v>
      </c>
      <c r="BP46" s="91"/>
      <c r="BQ46" s="90">
        <f t="shared" si="93"/>
        <v>28199.999999999996</v>
      </c>
      <c r="BR46" s="92" t="s">
        <v>981</v>
      </c>
      <c r="BS46" s="92"/>
      <c r="BT46" s="93" t="s">
        <v>1001</v>
      </c>
      <c r="BU46" s="89" t="s">
        <v>519</v>
      </c>
      <c r="BV46" s="90" t="str">
        <f t="shared" si="106"/>
        <v>-</v>
      </c>
      <c r="BW46" s="91"/>
      <c r="BX46" s="90"/>
      <c r="BY46" s="92"/>
      <c r="BZ46" s="92" t="s">
        <v>783</v>
      </c>
      <c r="CA46" s="93"/>
      <c r="CB46" s="89" t="s">
        <v>519</v>
      </c>
      <c r="CC46" s="90" t="str">
        <f t="shared" si="107"/>
        <v>-</v>
      </c>
      <c r="CD46" s="91"/>
      <c r="CE46" s="90"/>
      <c r="CF46" s="92"/>
      <c r="CG46" s="92"/>
      <c r="CH46" s="93"/>
      <c r="CI46" s="89">
        <v>42000</v>
      </c>
      <c r="CJ46" s="90">
        <f t="shared" si="108"/>
        <v>210000</v>
      </c>
      <c r="CK46" s="91"/>
      <c r="CL46" s="90">
        <f>+IFERROR(IF(CO$5="USD",CI46*$I$5*CO$6,IF(CO$5="COP",CI46*CO$6,CI46*CO$6*$I$6)),"-")</f>
        <v>41999.999999999993</v>
      </c>
      <c r="CM46" s="92" t="s">
        <v>830</v>
      </c>
      <c r="CN46" s="92" t="s">
        <v>841</v>
      </c>
      <c r="CO46" s="93">
        <v>5</v>
      </c>
      <c r="CP46" s="89">
        <v>35000</v>
      </c>
      <c r="CQ46" s="90">
        <f t="shared" si="113"/>
        <v>175000</v>
      </c>
      <c r="CR46" s="91"/>
      <c r="CS46" s="90">
        <f t="shared" si="59"/>
        <v>34999.999999999993</v>
      </c>
      <c r="CT46" s="92" t="s">
        <v>704</v>
      </c>
      <c r="CU46" s="92"/>
      <c r="CV46" s="93" t="s">
        <v>864</v>
      </c>
      <c r="CW46" s="89">
        <v>17478.991596638658</v>
      </c>
      <c r="CX46" s="90">
        <f t="shared" si="47"/>
        <v>87394.957983193293</v>
      </c>
      <c r="CY46" s="91"/>
      <c r="CZ46" s="90">
        <f t="shared" ref="CZ46:CZ60" si="114">+IFERROR(IF(DC$5="USD",CW46*$I$5*DC$6,IF(DC$5="COP",CW46*DC$6,CW46*DC$6*$I$6)),"-")</f>
        <v>17478.991596638654</v>
      </c>
      <c r="DA46" s="89" t="s">
        <v>704</v>
      </c>
      <c r="DB46" s="89"/>
      <c r="DC46" s="93" t="s">
        <v>868</v>
      </c>
      <c r="DD46" s="89">
        <v>180000</v>
      </c>
      <c r="DE46" s="90">
        <f t="shared" si="110"/>
        <v>900000</v>
      </c>
      <c r="DF46" s="91"/>
      <c r="DG46" s="90">
        <f>+IFERROR(IF(DJ$5="USD",DD46*$I$5*DJ$6,IF(DJ$5="COP",DD46*DJ$6,DD46*DJ$6*$I$6)),"-")</f>
        <v>179999.99999999997</v>
      </c>
      <c r="DH46" s="92"/>
      <c r="DI46" s="92" t="s">
        <v>893</v>
      </c>
      <c r="DJ46" s="93" t="s">
        <v>920</v>
      </c>
      <c r="DK46" s="89">
        <v>31167</v>
      </c>
      <c r="DL46" s="90">
        <f t="shared" si="111"/>
        <v>155835</v>
      </c>
      <c r="DM46" s="91"/>
      <c r="DN46" s="90">
        <f>+IFERROR(IF(DQ$5="USD",DK46*$I$5*DQ$6,IF(DQ$5="COP",DK46*DQ$6,DK46*DQ$6*$I$6)),"-")</f>
        <v>31166.999999999996</v>
      </c>
      <c r="DO46" s="92"/>
      <c r="DP46" s="92" t="s">
        <v>939</v>
      </c>
      <c r="DQ46" s="93" t="s">
        <v>970</v>
      </c>
      <c r="DR46" s="130" t="str">
        <f>IFERROR(VLOOKUP($D46,'HISTORICOS - FM'!$A$1:$B$20558,2,0)," - ")</f>
        <v xml:space="preserve"> - </v>
      </c>
      <c r="DS46" s="131">
        <f t="shared" si="21"/>
        <v>5999.9999999999991</v>
      </c>
      <c r="DT46" s="134" t="str">
        <f t="shared" si="112"/>
        <v/>
      </c>
      <c r="DU46" s="137" t="str">
        <f t="shared" si="22"/>
        <v>1015177 - APR INDUSTRIAL
OC 4533612</v>
      </c>
    </row>
    <row r="47" spans="1:125" s="38" customFormat="1" ht="275" x14ac:dyDescent="0.25">
      <c r="A47" s="35">
        <v>40</v>
      </c>
      <c r="B47" s="140">
        <v>10060409</v>
      </c>
      <c r="C47" s="36" t="s">
        <v>201</v>
      </c>
      <c r="D47" s="36" t="s">
        <v>202</v>
      </c>
      <c r="E47" s="36" t="s">
        <v>203</v>
      </c>
      <c r="F47" s="36" t="s">
        <v>204</v>
      </c>
      <c r="G47" s="36" t="s">
        <v>504</v>
      </c>
      <c r="H47" s="36">
        <v>20</v>
      </c>
      <c r="I47" s="37" t="s">
        <v>73</v>
      </c>
      <c r="J47" s="89">
        <v>1800000</v>
      </c>
      <c r="K47" s="90">
        <f t="shared" si="97"/>
        <v>36000000</v>
      </c>
      <c r="L47" s="91"/>
      <c r="M47" s="90">
        <f>+IFERROR(IF(P$5="USD",J47*$I$5*P$6,IF(P$5="COP",J47*P$6,J47*P$6*$I$6)),"-")</f>
        <v>1799999.9999999998</v>
      </c>
      <c r="N47" s="92"/>
      <c r="O47" s="92"/>
      <c r="P47" s="93"/>
      <c r="Q47" s="89" t="s">
        <v>519</v>
      </c>
      <c r="R47" s="90" t="str">
        <f t="shared" si="98"/>
        <v>-</v>
      </c>
      <c r="S47" s="91"/>
      <c r="T47" s="90"/>
      <c r="U47" s="92"/>
      <c r="V47" s="92"/>
      <c r="W47" s="93"/>
      <c r="X47" s="89" t="s">
        <v>519</v>
      </c>
      <c r="Y47" s="90" t="str">
        <f t="shared" si="99"/>
        <v>-</v>
      </c>
      <c r="Z47" s="91"/>
      <c r="AA47" s="90"/>
      <c r="AB47" s="92"/>
      <c r="AC47" s="92"/>
      <c r="AD47" s="93"/>
      <c r="AE47" s="89" t="s">
        <v>519</v>
      </c>
      <c r="AF47" s="90" t="str">
        <f t="shared" si="100"/>
        <v>-</v>
      </c>
      <c r="AG47" s="91"/>
      <c r="AH47" s="90"/>
      <c r="AI47" s="92"/>
      <c r="AJ47" s="92"/>
      <c r="AK47" s="92"/>
      <c r="AL47" s="89" t="s">
        <v>519</v>
      </c>
      <c r="AM47" s="90" t="str">
        <f t="shared" si="101"/>
        <v>-</v>
      </c>
      <c r="AN47" s="91"/>
      <c r="AO47" s="90"/>
      <c r="AP47" s="92"/>
      <c r="AQ47" s="92"/>
      <c r="AR47" s="93"/>
      <c r="AS47" s="89" t="s">
        <v>519</v>
      </c>
      <c r="AT47" s="90" t="str">
        <f t="shared" si="102"/>
        <v>-</v>
      </c>
      <c r="AU47" s="91"/>
      <c r="AV47" s="90"/>
      <c r="AW47" s="92"/>
      <c r="AX47" s="92"/>
      <c r="AY47" s="93"/>
      <c r="AZ47" s="89">
        <v>260266</v>
      </c>
      <c r="BA47" s="90">
        <f t="shared" si="103"/>
        <v>5205320</v>
      </c>
      <c r="BB47" s="91"/>
      <c r="BC47" s="90">
        <f>+IFERROR(IF(BF$5="USD",AZ47*$I$5*BF$6,IF(BF$5="COP",AZ47*BF$6,AZ47*BF$6*$I$6)),"-")</f>
        <v>260265.99999999997</v>
      </c>
      <c r="BD47" s="92" t="s">
        <v>669</v>
      </c>
      <c r="BE47" s="92" t="s">
        <v>696</v>
      </c>
      <c r="BF47" s="93"/>
      <c r="BG47" s="89" t="s">
        <v>519</v>
      </c>
      <c r="BH47" s="90" t="str">
        <f t="shared" si="104"/>
        <v>-</v>
      </c>
      <c r="BI47" s="91"/>
      <c r="BJ47" s="90"/>
      <c r="BK47" s="92"/>
      <c r="BL47" s="92"/>
      <c r="BM47" s="93"/>
      <c r="BN47" s="89">
        <v>356450</v>
      </c>
      <c r="BO47" s="90">
        <f t="shared" si="105"/>
        <v>7129000</v>
      </c>
      <c r="BP47" s="91"/>
      <c r="BQ47" s="90">
        <f t="shared" si="93"/>
        <v>356449.99999999994</v>
      </c>
      <c r="BR47" s="92" t="s">
        <v>982</v>
      </c>
      <c r="BS47" s="92"/>
      <c r="BT47" s="93" t="s">
        <v>1000</v>
      </c>
      <c r="BU47" s="89" t="s">
        <v>519</v>
      </c>
      <c r="BV47" s="90" t="str">
        <f t="shared" si="106"/>
        <v>-</v>
      </c>
      <c r="BW47" s="91"/>
      <c r="BX47" s="90"/>
      <c r="BY47" s="92"/>
      <c r="BZ47" s="92" t="s">
        <v>783</v>
      </c>
      <c r="CA47" s="93"/>
      <c r="CB47" s="89">
        <v>270000</v>
      </c>
      <c r="CC47" s="90">
        <f t="shared" si="107"/>
        <v>5400000</v>
      </c>
      <c r="CD47" s="91"/>
      <c r="CE47" s="90">
        <f>+IFERROR(IF(CH$5="USD",CB47*$I$5*CH$6,IF(CH$5="COP",CB47*CH$6,CB47*CH$6*$I$6)),"-")</f>
        <v>269999.99999999994</v>
      </c>
      <c r="CF47" s="92" t="s">
        <v>543</v>
      </c>
      <c r="CG47" s="92" t="s">
        <v>802</v>
      </c>
      <c r="CH47" s="93" t="s">
        <v>822</v>
      </c>
      <c r="CI47" s="89" t="s">
        <v>519</v>
      </c>
      <c r="CJ47" s="90" t="str">
        <f t="shared" si="108"/>
        <v>-</v>
      </c>
      <c r="CK47" s="91"/>
      <c r="CL47" s="90"/>
      <c r="CM47" s="92"/>
      <c r="CN47" s="92" t="s">
        <v>838</v>
      </c>
      <c r="CO47" s="93"/>
      <c r="CP47" s="89">
        <v>435000</v>
      </c>
      <c r="CQ47" s="90">
        <f t="shared" si="113"/>
        <v>8700000</v>
      </c>
      <c r="CR47" s="91"/>
      <c r="CS47" s="90">
        <f t="shared" si="59"/>
        <v>434999.99999999994</v>
      </c>
      <c r="CT47" s="92" t="s">
        <v>847</v>
      </c>
      <c r="CU47" s="92"/>
      <c r="CV47" s="93" t="s">
        <v>865</v>
      </c>
      <c r="CW47" s="89">
        <v>231303</v>
      </c>
      <c r="CX47" s="90">
        <f t="shared" si="47"/>
        <v>4626060</v>
      </c>
      <c r="CY47" s="138" t="s">
        <v>1007</v>
      </c>
      <c r="CZ47" s="90">
        <f t="shared" si="114"/>
        <v>231302.99999999997</v>
      </c>
      <c r="DA47" s="89" t="s">
        <v>543</v>
      </c>
      <c r="DB47" s="89"/>
      <c r="DC47" s="93" t="s">
        <v>868</v>
      </c>
      <c r="DD47" s="89" t="s">
        <v>519</v>
      </c>
      <c r="DE47" s="90" t="str">
        <f t="shared" si="110"/>
        <v>-</v>
      </c>
      <c r="DF47" s="91"/>
      <c r="DG47" s="90"/>
      <c r="DH47" s="92"/>
      <c r="DI47" s="92"/>
      <c r="DJ47" s="93"/>
      <c r="DK47" s="89" t="s">
        <v>519</v>
      </c>
      <c r="DL47" s="90" t="str">
        <f t="shared" si="111"/>
        <v>-</v>
      </c>
      <c r="DM47" s="91"/>
      <c r="DN47" s="90"/>
      <c r="DO47" s="92"/>
      <c r="DP47" s="92"/>
      <c r="DQ47" s="93"/>
      <c r="DR47" s="130" t="str">
        <f>IFERROR(VLOOKUP($D47,'HISTORICOS - FM'!$A$1:$B$20558,2,0)," - ")</f>
        <v xml:space="preserve"> - </v>
      </c>
      <c r="DS47" s="131">
        <f t="shared" si="21"/>
        <v>231302.99999999997</v>
      </c>
      <c r="DT47" s="134" t="str">
        <f t="shared" si="112"/>
        <v/>
      </c>
      <c r="DU47" s="137" t="str">
        <f t="shared" si="22"/>
        <v>1015200 - LOGSMART S.A.S
OC 4533621</v>
      </c>
    </row>
    <row r="48" spans="1:125" s="38" customFormat="1" ht="275" x14ac:dyDescent="0.25">
      <c r="A48" s="35">
        <v>41</v>
      </c>
      <c r="B48" s="140">
        <v>10060409</v>
      </c>
      <c r="C48" s="36" t="s">
        <v>109</v>
      </c>
      <c r="D48" s="36" t="s">
        <v>205</v>
      </c>
      <c r="E48" s="36" t="s">
        <v>206</v>
      </c>
      <c r="F48" s="36" t="s">
        <v>207</v>
      </c>
      <c r="G48" s="36" t="s">
        <v>504</v>
      </c>
      <c r="H48" s="36">
        <v>20</v>
      </c>
      <c r="I48" s="37" t="s">
        <v>73</v>
      </c>
      <c r="J48" s="89" t="s">
        <v>519</v>
      </c>
      <c r="K48" s="90" t="str">
        <f t="shared" si="97"/>
        <v>-</v>
      </c>
      <c r="L48" s="91"/>
      <c r="M48" s="90" t="s">
        <v>519</v>
      </c>
      <c r="N48" s="92"/>
      <c r="O48" s="92"/>
      <c r="P48" s="93"/>
      <c r="Q48" s="89" t="s">
        <v>519</v>
      </c>
      <c r="R48" s="90" t="str">
        <f t="shared" si="98"/>
        <v>-</v>
      </c>
      <c r="S48" s="91"/>
      <c r="T48" s="90" t="s">
        <v>519</v>
      </c>
      <c r="U48" s="92"/>
      <c r="V48" s="92"/>
      <c r="W48" s="93"/>
      <c r="X48" s="89" t="s">
        <v>519</v>
      </c>
      <c r="Y48" s="90" t="str">
        <f t="shared" si="99"/>
        <v>-</v>
      </c>
      <c r="Z48" s="91"/>
      <c r="AA48" s="90" t="s">
        <v>519</v>
      </c>
      <c r="AB48" s="92"/>
      <c r="AC48" s="92"/>
      <c r="AD48" s="93"/>
      <c r="AE48" s="89" t="s">
        <v>519</v>
      </c>
      <c r="AF48" s="90" t="str">
        <f t="shared" si="100"/>
        <v>-</v>
      </c>
      <c r="AG48" s="91"/>
      <c r="AH48" s="90" t="s">
        <v>519</v>
      </c>
      <c r="AI48" s="92"/>
      <c r="AJ48" s="92"/>
      <c r="AK48" s="92"/>
      <c r="AL48" s="89" t="s">
        <v>519</v>
      </c>
      <c r="AM48" s="90" t="str">
        <f t="shared" si="101"/>
        <v>-</v>
      </c>
      <c r="AN48" s="91"/>
      <c r="AO48" s="90" t="s">
        <v>519</v>
      </c>
      <c r="AP48" s="92"/>
      <c r="AQ48" s="92"/>
      <c r="AR48" s="93"/>
      <c r="AS48" s="89" t="s">
        <v>519</v>
      </c>
      <c r="AT48" s="90" t="str">
        <f t="shared" si="102"/>
        <v>-</v>
      </c>
      <c r="AU48" s="91"/>
      <c r="AV48" s="90" t="s">
        <v>519</v>
      </c>
      <c r="AW48" s="92"/>
      <c r="AX48" s="92"/>
      <c r="AY48" s="93"/>
      <c r="AZ48" s="89">
        <v>260266</v>
      </c>
      <c r="BA48" s="90">
        <f t="shared" si="103"/>
        <v>5205320</v>
      </c>
      <c r="BB48" s="91"/>
      <c r="BC48" s="90">
        <f>+IFERROR(IF(BF$5="USD",AZ48*$I$5*BF$6,IF(BF$5="COP",AZ48*BF$6,AZ48*BF$6*$I$6)),"-")</f>
        <v>260265.99999999997</v>
      </c>
      <c r="BD48" s="92" t="s">
        <v>670</v>
      </c>
      <c r="BE48" s="92" t="s">
        <v>696</v>
      </c>
      <c r="BF48" s="93"/>
      <c r="BG48" s="89" t="s">
        <v>519</v>
      </c>
      <c r="BH48" s="90" t="str">
        <f t="shared" si="104"/>
        <v>-</v>
      </c>
      <c r="BI48" s="91"/>
      <c r="BJ48" s="90" t="s">
        <v>519</v>
      </c>
      <c r="BK48" s="92"/>
      <c r="BL48" s="92"/>
      <c r="BM48" s="93"/>
      <c r="BN48" s="89">
        <v>262975</v>
      </c>
      <c r="BO48" s="90">
        <f t="shared" si="105"/>
        <v>5259500</v>
      </c>
      <c r="BP48" s="91" t="s">
        <v>1007</v>
      </c>
      <c r="BQ48" s="90">
        <f t="shared" si="93"/>
        <v>262974.99999999994</v>
      </c>
      <c r="BR48" s="92" t="s">
        <v>982</v>
      </c>
      <c r="BS48" s="92"/>
      <c r="BT48" s="93" t="s">
        <v>1000</v>
      </c>
      <c r="BU48" s="89" t="s">
        <v>519</v>
      </c>
      <c r="BV48" s="90" t="str">
        <f t="shared" si="106"/>
        <v>-</v>
      </c>
      <c r="BW48" s="91"/>
      <c r="BX48" s="90" t="str">
        <f>BU48</f>
        <v>NC</v>
      </c>
      <c r="BY48" s="92"/>
      <c r="BZ48" s="92" t="s">
        <v>783</v>
      </c>
      <c r="CA48" s="93"/>
      <c r="CB48" s="89" t="s">
        <v>576</v>
      </c>
      <c r="CC48" s="90" t="str">
        <f t="shared" si="107"/>
        <v>-</v>
      </c>
      <c r="CD48" s="91"/>
      <c r="CE48" s="90" t="str">
        <f>CB48</f>
        <v>NCT</v>
      </c>
      <c r="CF48" s="92" t="s">
        <v>543</v>
      </c>
      <c r="CG48" s="92" t="s">
        <v>803</v>
      </c>
      <c r="CH48" s="93" t="s">
        <v>822</v>
      </c>
      <c r="CI48" s="89" t="s">
        <v>519</v>
      </c>
      <c r="CJ48" s="90" t="str">
        <f t="shared" si="108"/>
        <v>-</v>
      </c>
      <c r="CK48" s="91"/>
      <c r="CL48" s="90" t="s">
        <v>519</v>
      </c>
      <c r="CM48" s="92"/>
      <c r="CN48" s="92" t="s">
        <v>838</v>
      </c>
      <c r="CO48" s="93"/>
      <c r="CP48" s="89" t="s">
        <v>519</v>
      </c>
      <c r="CQ48" s="90" t="str">
        <f t="shared" si="113"/>
        <v>-</v>
      </c>
      <c r="CR48" s="91"/>
      <c r="CS48" s="90" t="str">
        <f>CP48</f>
        <v>NC</v>
      </c>
      <c r="CT48" s="92"/>
      <c r="CU48" s="92"/>
      <c r="CV48" s="93"/>
      <c r="CW48" s="89">
        <v>1015840.3361344538</v>
      </c>
      <c r="CX48" s="90">
        <f t="shared" si="47"/>
        <v>20316806.722689077</v>
      </c>
      <c r="CY48" s="91"/>
      <c r="CZ48" s="90">
        <f t="shared" si="114"/>
        <v>1015840.3361344537</v>
      </c>
      <c r="DA48" s="89" t="s">
        <v>543</v>
      </c>
      <c r="DB48" s="89"/>
      <c r="DC48" s="93" t="s">
        <v>868</v>
      </c>
      <c r="DD48" s="89" t="s">
        <v>519</v>
      </c>
      <c r="DE48" s="90" t="str">
        <f t="shared" si="110"/>
        <v>-</v>
      </c>
      <c r="DF48" s="91"/>
      <c r="DG48" s="90" t="s">
        <v>519</v>
      </c>
      <c r="DH48" s="92"/>
      <c r="DI48" s="92"/>
      <c r="DJ48" s="93"/>
      <c r="DK48" s="89" t="s">
        <v>519</v>
      </c>
      <c r="DL48" s="90" t="str">
        <f t="shared" si="111"/>
        <v>-</v>
      </c>
      <c r="DM48" s="91"/>
      <c r="DN48" s="90" t="s">
        <v>519</v>
      </c>
      <c r="DO48" s="92"/>
      <c r="DP48" s="92"/>
      <c r="DQ48" s="93"/>
      <c r="DR48" s="130" t="str">
        <f>IFERROR(VLOOKUP($D48,'HISTORICOS - FM'!$A$1:$B$20558,2,0)," - ")</f>
        <v xml:space="preserve"> - </v>
      </c>
      <c r="DS48" s="131">
        <f t="shared" si="21"/>
        <v>260265.99999999997</v>
      </c>
      <c r="DT48" s="134" t="str">
        <f t="shared" si="112"/>
        <v/>
      </c>
      <c r="DU48" s="137" t="str">
        <f t="shared" si="22"/>
        <v>FERRETERIA LUIS PENAGOS SAS</v>
      </c>
    </row>
    <row r="49" spans="1:125" s="38" customFormat="1" ht="275" x14ac:dyDescent="0.25">
      <c r="A49" s="35">
        <v>42</v>
      </c>
      <c r="B49" s="140">
        <v>10060409</v>
      </c>
      <c r="C49" s="36" t="s">
        <v>118</v>
      </c>
      <c r="D49" s="36" t="s">
        <v>208</v>
      </c>
      <c r="E49" s="36" t="s">
        <v>209</v>
      </c>
      <c r="F49" s="36" t="s">
        <v>210</v>
      </c>
      <c r="G49" s="36" t="s">
        <v>504</v>
      </c>
      <c r="H49" s="36">
        <v>5</v>
      </c>
      <c r="I49" s="37" t="s">
        <v>73</v>
      </c>
      <c r="J49" s="89" t="s">
        <v>519</v>
      </c>
      <c r="K49" s="90" t="str">
        <f t="shared" si="97"/>
        <v>-</v>
      </c>
      <c r="L49" s="91"/>
      <c r="M49" s="90" t="s">
        <v>519</v>
      </c>
      <c r="N49" s="92"/>
      <c r="O49" s="92"/>
      <c r="P49" s="93"/>
      <c r="Q49" s="89" t="s">
        <v>519</v>
      </c>
      <c r="R49" s="90" t="str">
        <f t="shared" si="98"/>
        <v>-</v>
      </c>
      <c r="S49" s="91"/>
      <c r="T49" s="90" t="s">
        <v>519</v>
      </c>
      <c r="U49" s="92"/>
      <c r="V49" s="92"/>
      <c r="W49" s="93"/>
      <c r="X49" s="89" t="s">
        <v>519</v>
      </c>
      <c r="Y49" s="90" t="str">
        <f t="shared" si="99"/>
        <v>-</v>
      </c>
      <c r="Z49" s="91"/>
      <c r="AA49" s="90" t="s">
        <v>519</v>
      </c>
      <c r="AB49" s="92"/>
      <c r="AC49" s="92"/>
      <c r="AD49" s="93"/>
      <c r="AE49" s="89" t="s">
        <v>519</v>
      </c>
      <c r="AF49" s="90" t="str">
        <f t="shared" si="100"/>
        <v>-</v>
      </c>
      <c r="AG49" s="91"/>
      <c r="AH49" s="90" t="s">
        <v>519</v>
      </c>
      <c r="AI49" s="92"/>
      <c r="AJ49" s="92"/>
      <c r="AK49" s="92"/>
      <c r="AL49" s="89" t="s">
        <v>519</v>
      </c>
      <c r="AM49" s="90" t="str">
        <f t="shared" si="101"/>
        <v>-</v>
      </c>
      <c r="AN49" s="91"/>
      <c r="AO49" s="90" t="s">
        <v>519</v>
      </c>
      <c r="AP49" s="92"/>
      <c r="AQ49" s="92"/>
      <c r="AR49" s="93"/>
      <c r="AS49" s="89" t="s">
        <v>519</v>
      </c>
      <c r="AT49" s="90" t="str">
        <f t="shared" si="102"/>
        <v>-</v>
      </c>
      <c r="AU49" s="91"/>
      <c r="AV49" s="90" t="s">
        <v>519</v>
      </c>
      <c r="AW49" s="92"/>
      <c r="AX49" s="92"/>
      <c r="AY49" s="93"/>
      <c r="AZ49" s="89" t="s">
        <v>576</v>
      </c>
      <c r="BA49" s="90" t="str">
        <f t="shared" si="103"/>
        <v>-</v>
      </c>
      <c r="BB49" s="91"/>
      <c r="BC49" s="90" t="str">
        <f>AZ49</f>
        <v>NCT</v>
      </c>
      <c r="BD49" s="92" t="s">
        <v>670</v>
      </c>
      <c r="BE49" s="92" t="s">
        <v>696</v>
      </c>
      <c r="BF49" s="93"/>
      <c r="BG49" s="89" t="s">
        <v>519</v>
      </c>
      <c r="BH49" s="90" t="str">
        <f t="shared" si="104"/>
        <v>-</v>
      </c>
      <c r="BI49" s="91"/>
      <c r="BJ49" s="90" t="s">
        <v>519</v>
      </c>
      <c r="BK49" s="92"/>
      <c r="BL49" s="92"/>
      <c r="BM49" s="93"/>
      <c r="BN49" s="89">
        <v>350000</v>
      </c>
      <c r="BO49" s="90">
        <f t="shared" si="105"/>
        <v>1750000</v>
      </c>
      <c r="BP49" s="91"/>
      <c r="BQ49" s="90">
        <f t="shared" si="93"/>
        <v>349999.99999999994</v>
      </c>
      <c r="BR49" s="92" t="s">
        <v>982</v>
      </c>
      <c r="BS49" s="92"/>
      <c r="BT49" s="93" t="s">
        <v>1000</v>
      </c>
      <c r="BU49" s="89" t="s">
        <v>519</v>
      </c>
      <c r="BV49" s="90" t="str">
        <f t="shared" si="106"/>
        <v>-</v>
      </c>
      <c r="BW49" s="91"/>
      <c r="BX49" s="90" t="str">
        <f>BU49</f>
        <v>NC</v>
      </c>
      <c r="BY49" s="92"/>
      <c r="BZ49" s="92" t="s">
        <v>783</v>
      </c>
      <c r="CA49" s="93"/>
      <c r="CB49" s="89">
        <v>311240</v>
      </c>
      <c r="CC49" s="90">
        <f t="shared" si="107"/>
        <v>1556200</v>
      </c>
      <c r="CD49" s="91"/>
      <c r="CE49" s="90">
        <f t="shared" ref="CE49:CE60" si="115">+IFERROR(IF(CH$5="USD",CB49*$I$5*CH$6,IF(CH$5="COP",CB49*CH$6,CB49*CH$6*$I$6)),"-")</f>
        <v>311239.99999999994</v>
      </c>
      <c r="CF49" s="92" t="s">
        <v>543</v>
      </c>
      <c r="CG49" s="92" t="s">
        <v>804</v>
      </c>
      <c r="CH49" s="93" t="s">
        <v>822</v>
      </c>
      <c r="CI49" s="89" t="s">
        <v>519</v>
      </c>
      <c r="CJ49" s="90" t="str">
        <f t="shared" si="108"/>
        <v>-</v>
      </c>
      <c r="CK49" s="91"/>
      <c r="CL49" s="90" t="s">
        <v>519</v>
      </c>
      <c r="CM49" s="92"/>
      <c r="CN49" s="92" t="s">
        <v>838</v>
      </c>
      <c r="CO49" s="93"/>
      <c r="CP49" s="89">
        <v>435000</v>
      </c>
      <c r="CQ49" s="90">
        <f t="shared" si="113"/>
        <v>2175000</v>
      </c>
      <c r="CR49" s="91"/>
      <c r="CS49" s="90">
        <f>+IFERROR(IF(CV$5="USD",CP49*$I$5*CV$6,IF(CV$5="COP",CP49*CV$6,CP49*CV$6*$I$6)),"-")</f>
        <v>434999.99999999994</v>
      </c>
      <c r="CT49" s="92" t="s">
        <v>543</v>
      </c>
      <c r="CU49" s="92"/>
      <c r="CV49" s="93" t="s">
        <v>865</v>
      </c>
      <c r="CW49" s="89">
        <v>305630</v>
      </c>
      <c r="CX49" s="90">
        <f t="shared" ref="CX49:CX80" si="116">+IFERROR(CW49*$H49,"-")</f>
        <v>1528150</v>
      </c>
      <c r="CY49" s="91" t="s">
        <v>1007</v>
      </c>
      <c r="CZ49" s="90">
        <f t="shared" si="114"/>
        <v>305629.99999999994</v>
      </c>
      <c r="DA49" s="89" t="s">
        <v>543</v>
      </c>
      <c r="DB49" s="89"/>
      <c r="DC49" s="93" t="s">
        <v>868</v>
      </c>
      <c r="DD49" s="89" t="s">
        <v>519</v>
      </c>
      <c r="DE49" s="90" t="str">
        <f t="shared" si="110"/>
        <v>-</v>
      </c>
      <c r="DF49" s="91"/>
      <c r="DG49" s="90" t="s">
        <v>519</v>
      </c>
      <c r="DH49" s="92"/>
      <c r="DI49" s="92" t="s">
        <v>894</v>
      </c>
      <c r="DJ49" s="93" t="s">
        <v>920</v>
      </c>
      <c r="DK49" s="89">
        <v>322231</v>
      </c>
      <c r="DL49" s="90">
        <f t="shared" si="111"/>
        <v>1611155</v>
      </c>
      <c r="DM49" s="91"/>
      <c r="DN49" s="90">
        <f>+IFERROR(IF(DQ$5="USD",DK49*$I$5*DQ$6,IF(DQ$5="COP",DK49*DQ$6,DK49*DQ$6*$I$6)),"-")</f>
        <v>322230.99999999994</v>
      </c>
      <c r="DO49" s="92"/>
      <c r="DP49" s="92" t="s">
        <v>940</v>
      </c>
      <c r="DQ49" s="93" t="s">
        <v>970</v>
      </c>
      <c r="DR49" s="130" t="str">
        <f>IFERROR(VLOOKUP($D49,'HISTORICOS - FM'!$A$1:$B$20558,2,0)," - ")</f>
        <v xml:space="preserve"> - </v>
      </c>
      <c r="DS49" s="131">
        <f t="shared" si="21"/>
        <v>305629.99999999994</v>
      </c>
      <c r="DT49" s="134" t="str">
        <f t="shared" si="112"/>
        <v/>
      </c>
      <c r="DU49" s="137" t="str">
        <f t="shared" si="22"/>
        <v>1015200 - LOGSMART S.A.S
OC 4533621</v>
      </c>
    </row>
    <row r="50" spans="1:125" s="38" customFormat="1" ht="287.5" x14ac:dyDescent="0.25">
      <c r="A50" s="35">
        <v>43</v>
      </c>
      <c r="B50" s="140">
        <v>10060409</v>
      </c>
      <c r="C50" s="36" t="s">
        <v>188</v>
      </c>
      <c r="D50" s="36" t="s">
        <v>211</v>
      </c>
      <c r="E50" s="36" t="s">
        <v>212</v>
      </c>
      <c r="F50" s="36" t="s">
        <v>213</v>
      </c>
      <c r="G50" s="36" t="s">
        <v>504</v>
      </c>
      <c r="H50" s="36">
        <v>5</v>
      </c>
      <c r="I50" s="37" t="s">
        <v>73</v>
      </c>
      <c r="J50" s="89" t="s">
        <v>519</v>
      </c>
      <c r="K50" s="90" t="str">
        <f t="shared" si="97"/>
        <v>-</v>
      </c>
      <c r="L50" s="91"/>
      <c r="M50" s="90"/>
      <c r="N50" s="92"/>
      <c r="O50" s="92"/>
      <c r="P50" s="93"/>
      <c r="Q50" s="89" t="s">
        <v>519</v>
      </c>
      <c r="R50" s="90" t="str">
        <f t="shared" si="98"/>
        <v>-</v>
      </c>
      <c r="S50" s="91"/>
      <c r="T50" s="90"/>
      <c r="U50" s="92"/>
      <c r="V50" s="92"/>
      <c r="W50" s="93"/>
      <c r="X50" s="89" t="s">
        <v>519</v>
      </c>
      <c r="Y50" s="90" t="str">
        <f t="shared" si="99"/>
        <v>-</v>
      </c>
      <c r="Z50" s="91"/>
      <c r="AA50" s="90"/>
      <c r="AB50" s="92"/>
      <c r="AC50" s="92"/>
      <c r="AD50" s="93"/>
      <c r="AE50" s="89" t="s">
        <v>519</v>
      </c>
      <c r="AF50" s="90" t="str">
        <f t="shared" si="100"/>
        <v>-</v>
      </c>
      <c r="AG50" s="91"/>
      <c r="AH50" s="90"/>
      <c r="AI50" s="92"/>
      <c r="AJ50" s="92"/>
      <c r="AK50" s="92"/>
      <c r="AL50" s="89" t="s">
        <v>519</v>
      </c>
      <c r="AM50" s="90" t="str">
        <f t="shared" si="101"/>
        <v>-</v>
      </c>
      <c r="AN50" s="91"/>
      <c r="AO50" s="90"/>
      <c r="AP50" s="92"/>
      <c r="AQ50" s="92"/>
      <c r="AR50" s="93"/>
      <c r="AS50" s="89" t="s">
        <v>519</v>
      </c>
      <c r="AT50" s="90" t="str">
        <f t="shared" si="102"/>
        <v>-</v>
      </c>
      <c r="AU50" s="91"/>
      <c r="AV50" s="90"/>
      <c r="AW50" s="92"/>
      <c r="AX50" s="92"/>
      <c r="AY50" s="93"/>
      <c r="AZ50" s="89">
        <v>260266</v>
      </c>
      <c r="BA50" s="90">
        <f t="shared" si="103"/>
        <v>1301330</v>
      </c>
      <c r="BB50" s="91"/>
      <c r="BC50" s="90">
        <f>+IFERROR(IF(BF$5="USD",AZ50*$I$5*BF$6,IF(BF$5="COP",AZ50*BF$6,AZ50*BF$6*$I$6)),"-")</f>
        <v>260265.99999999997</v>
      </c>
      <c r="BD50" s="92" t="s">
        <v>670</v>
      </c>
      <c r="BE50" s="92" t="s">
        <v>696</v>
      </c>
      <c r="BF50" s="93"/>
      <c r="BG50" s="89" t="s">
        <v>519</v>
      </c>
      <c r="BH50" s="90" t="str">
        <f t="shared" si="104"/>
        <v>-</v>
      </c>
      <c r="BI50" s="91"/>
      <c r="BJ50" s="90"/>
      <c r="BK50" s="92"/>
      <c r="BL50" s="92"/>
      <c r="BM50" s="93"/>
      <c r="BN50" s="89">
        <v>224100</v>
      </c>
      <c r="BO50" s="90">
        <f t="shared" si="105"/>
        <v>1120500</v>
      </c>
      <c r="BP50" s="91" t="s">
        <v>1007</v>
      </c>
      <c r="BQ50" s="90">
        <f t="shared" si="93"/>
        <v>224099.99999999997</v>
      </c>
      <c r="BR50" s="92" t="s">
        <v>982</v>
      </c>
      <c r="BS50" s="92"/>
      <c r="BT50" s="93" t="s">
        <v>1000</v>
      </c>
      <c r="BU50" s="89" t="s">
        <v>519</v>
      </c>
      <c r="BV50" s="90" t="str">
        <f t="shared" si="106"/>
        <v>-</v>
      </c>
      <c r="BW50" s="91"/>
      <c r="BX50" s="90"/>
      <c r="BY50" s="92"/>
      <c r="BZ50" s="92" t="s">
        <v>783</v>
      </c>
      <c r="CA50" s="93"/>
      <c r="CB50" s="89">
        <v>351600</v>
      </c>
      <c r="CC50" s="90">
        <f t="shared" si="107"/>
        <v>1758000</v>
      </c>
      <c r="CD50" s="91"/>
      <c r="CE50" s="90">
        <f t="shared" si="115"/>
        <v>351599.99999999994</v>
      </c>
      <c r="CF50" s="92" t="s">
        <v>543</v>
      </c>
      <c r="CG50" s="92" t="s">
        <v>805</v>
      </c>
      <c r="CH50" s="93" t="s">
        <v>822</v>
      </c>
      <c r="CI50" s="89" t="s">
        <v>519</v>
      </c>
      <c r="CJ50" s="90" t="str">
        <f t="shared" si="108"/>
        <v>-</v>
      </c>
      <c r="CK50" s="91"/>
      <c r="CL50" s="90"/>
      <c r="CM50" s="92"/>
      <c r="CN50" s="92" t="s">
        <v>838</v>
      </c>
      <c r="CO50" s="93"/>
      <c r="CP50" s="89" t="s">
        <v>519</v>
      </c>
      <c r="CQ50" s="90" t="str">
        <f t="shared" si="113"/>
        <v>-</v>
      </c>
      <c r="CR50" s="91"/>
      <c r="CS50" s="90"/>
      <c r="CT50" s="92"/>
      <c r="CU50" s="92"/>
      <c r="CV50" s="93"/>
      <c r="CW50" s="89">
        <v>391428.57142857142</v>
      </c>
      <c r="CX50" s="90">
        <f t="shared" si="116"/>
        <v>1957142.857142857</v>
      </c>
      <c r="CY50" s="91"/>
      <c r="CZ50" s="90">
        <f t="shared" si="114"/>
        <v>391428.57142857136</v>
      </c>
      <c r="DA50" s="89" t="s">
        <v>543</v>
      </c>
      <c r="DB50" s="89"/>
      <c r="DC50" s="93" t="s">
        <v>868</v>
      </c>
      <c r="DD50" s="89" t="s">
        <v>519</v>
      </c>
      <c r="DE50" s="90" t="str">
        <f t="shared" si="110"/>
        <v>-</v>
      </c>
      <c r="DF50" s="91"/>
      <c r="DG50" s="90"/>
      <c r="DH50" s="92"/>
      <c r="DI50" s="92"/>
      <c r="DJ50" s="93"/>
      <c r="DK50" s="89" t="s">
        <v>519</v>
      </c>
      <c r="DL50" s="90" t="str">
        <f t="shared" si="111"/>
        <v>-</v>
      </c>
      <c r="DM50" s="91"/>
      <c r="DN50" s="90"/>
      <c r="DO50" s="92"/>
      <c r="DP50" s="92"/>
      <c r="DQ50" s="93"/>
      <c r="DR50" s="130" t="str">
        <f>IFERROR(VLOOKUP($D50,'HISTORICOS - FM'!$A$1:$B$20558,2,0)," - ")</f>
        <v xml:space="preserve"> - </v>
      </c>
      <c r="DS50" s="131">
        <f t="shared" si="21"/>
        <v>224099.99999999997</v>
      </c>
      <c r="DT50" s="134" t="str">
        <f t="shared" si="112"/>
        <v/>
      </c>
      <c r="DU50" s="137" t="str">
        <f t="shared" si="22"/>
        <v>IMPORHPAC
OC 4533617</v>
      </c>
    </row>
    <row r="51" spans="1:125" s="38" customFormat="1" ht="300" x14ac:dyDescent="0.25">
      <c r="A51" s="35">
        <v>44</v>
      </c>
      <c r="B51" s="140">
        <v>10060409</v>
      </c>
      <c r="C51" s="36" t="s">
        <v>104</v>
      </c>
      <c r="D51" s="36" t="s">
        <v>214</v>
      </c>
      <c r="E51" s="36" t="s">
        <v>215</v>
      </c>
      <c r="F51" s="36" t="s">
        <v>216</v>
      </c>
      <c r="G51" s="36" t="s">
        <v>504</v>
      </c>
      <c r="H51" s="36">
        <v>4</v>
      </c>
      <c r="I51" s="37" t="s">
        <v>73</v>
      </c>
      <c r="J51" s="89">
        <v>280000</v>
      </c>
      <c r="K51" s="90">
        <f t="shared" si="97"/>
        <v>1120000</v>
      </c>
      <c r="L51" s="91"/>
      <c r="M51" s="90">
        <f>+IFERROR(IF(P$5="USD",J51*$I$5*P$6,IF(P$5="COP",J51*P$6,J51*P$6*$I$6)),"-")</f>
        <v>279999.99999999994</v>
      </c>
      <c r="N51" s="92"/>
      <c r="O51" s="92" t="s">
        <v>523</v>
      </c>
      <c r="P51" s="93"/>
      <c r="Q51" s="89" t="s">
        <v>519</v>
      </c>
      <c r="R51" s="90" t="str">
        <f t="shared" si="98"/>
        <v>-</v>
      </c>
      <c r="S51" s="91"/>
      <c r="T51" s="90" t="s">
        <v>519</v>
      </c>
      <c r="U51" s="92"/>
      <c r="V51" s="92"/>
      <c r="W51" s="93"/>
      <c r="X51" s="89" t="s">
        <v>519</v>
      </c>
      <c r="Y51" s="90" t="str">
        <f t="shared" si="99"/>
        <v>-</v>
      </c>
      <c r="Z51" s="91"/>
      <c r="AA51" s="90" t="s">
        <v>519</v>
      </c>
      <c r="AB51" s="92"/>
      <c r="AC51" s="92"/>
      <c r="AD51" s="93"/>
      <c r="AE51" s="89" t="s">
        <v>519</v>
      </c>
      <c r="AF51" s="90" t="str">
        <f t="shared" si="100"/>
        <v>-</v>
      </c>
      <c r="AG51" s="91"/>
      <c r="AH51" s="90" t="s">
        <v>519</v>
      </c>
      <c r="AI51" s="92"/>
      <c r="AJ51" s="92"/>
      <c r="AK51" s="92"/>
      <c r="AL51" s="89" t="s">
        <v>519</v>
      </c>
      <c r="AM51" s="90" t="str">
        <f t="shared" si="101"/>
        <v>-</v>
      </c>
      <c r="AN51" s="91"/>
      <c r="AO51" s="90" t="s">
        <v>519</v>
      </c>
      <c r="AP51" s="92"/>
      <c r="AQ51" s="92"/>
      <c r="AR51" s="93"/>
      <c r="AS51" s="89" t="s">
        <v>519</v>
      </c>
      <c r="AT51" s="90" t="str">
        <f t="shared" si="102"/>
        <v>-</v>
      </c>
      <c r="AU51" s="91"/>
      <c r="AV51" s="90" t="s">
        <v>519</v>
      </c>
      <c r="AW51" s="92"/>
      <c r="AX51" s="92"/>
      <c r="AY51" s="93"/>
      <c r="AZ51" s="89" t="s">
        <v>576</v>
      </c>
      <c r="BA51" s="90" t="str">
        <f t="shared" si="103"/>
        <v>-</v>
      </c>
      <c r="BB51" s="91"/>
      <c r="BC51" s="90" t="str">
        <f>AZ51</f>
        <v>NCT</v>
      </c>
      <c r="BD51" s="92" t="s">
        <v>670</v>
      </c>
      <c r="BE51" s="92" t="s">
        <v>696</v>
      </c>
      <c r="BF51" s="93"/>
      <c r="BG51" s="89" t="s">
        <v>519</v>
      </c>
      <c r="BH51" s="90" t="str">
        <f t="shared" si="104"/>
        <v>-</v>
      </c>
      <c r="BI51" s="91"/>
      <c r="BJ51" s="90" t="s">
        <v>519</v>
      </c>
      <c r="BK51" s="92"/>
      <c r="BL51" s="92"/>
      <c r="BM51" s="93"/>
      <c r="BN51" s="89">
        <v>264150</v>
      </c>
      <c r="BO51" s="90">
        <f t="shared" si="105"/>
        <v>1056600</v>
      </c>
      <c r="BP51" s="91" t="s">
        <v>1007</v>
      </c>
      <c r="BQ51" s="90">
        <f t="shared" si="93"/>
        <v>264149.99999999994</v>
      </c>
      <c r="BR51" s="92" t="s">
        <v>982</v>
      </c>
      <c r="BS51" s="92"/>
      <c r="BT51" s="93" t="s">
        <v>1000</v>
      </c>
      <c r="BU51" s="89" t="s">
        <v>519</v>
      </c>
      <c r="BV51" s="90" t="str">
        <f t="shared" si="106"/>
        <v>-</v>
      </c>
      <c r="BW51" s="91"/>
      <c r="BX51" s="90" t="str">
        <f>BU51</f>
        <v>NC</v>
      </c>
      <c r="BY51" s="92"/>
      <c r="BZ51" s="92" t="s">
        <v>783</v>
      </c>
      <c r="CA51" s="93"/>
      <c r="CB51" s="89">
        <v>416900</v>
      </c>
      <c r="CC51" s="90">
        <f t="shared" si="107"/>
        <v>1667600</v>
      </c>
      <c r="CD51" s="91"/>
      <c r="CE51" s="90">
        <f t="shared" si="115"/>
        <v>416899.99999999994</v>
      </c>
      <c r="CF51" s="92" t="s">
        <v>543</v>
      </c>
      <c r="CG51" s="92" t="s">
        <v>806</v>
      </c>
      <c r="CH51" s="93" t="s">
        <v>822</v>
      </c>
      <c r="CI51" s="89" t="s">
        <v>519</v>
      </c>
      <c r="CJ51" s="90" t="str">
        <f t="shared" si="108"/>
        <v>-</v>
      </c>
      <c r="CK51" s="91"/>
      <c r="CL51" s="90" t="s">
        <v>519</v>
      </c>
      <c r="CM51" s="92"/>
      <c r="CN51" s="92" t="s">
        <v>838</v>
      </c>
      <c r="CO51" s="93"/>
      <c r="CP51" s="89">
        <v>295000</v>
      </c>
      <c r="CQ51" s="90">
        <f t="shared" si="113"/>
        <v>1180000</v>
      </c>
      <c r="CR51" s="91"/>
      <c r="CS51" s="90">
        <f t="shared" ref="CS51:CS65" si="117">+IFERROR(IF(CV$5="USD",CP51*$I$5*CV$6,IF(CV$5="COP",CP51*CV$6,CP51*CV$6*$I$6)),"-")</f>
        <v>294999.99999999994</v>
      </c>
      <c r="CT51" s="92" t="s">
        <v>543</v>
      </c>
      <c r="CU51" s="92"/>
      <c r="CV51" s="93" t="s">
        <v>865</v>
      </c>
      <c r="CW51" s="89">
        <v>1038235.2941176471</v>
      </c>
      <c r="CX51" s="90">
        <f t="shared" si="116"/>
        <v>4152941.1764705884</v>
      </c>
      <c r="CY51" s="91"/>
      <c r="CZ51" s="90">
        <f t="shared" si="114"/>
        <v>1038235.294117647</v>
      </c>
      <c r="DA51" s="89" t="s">
        <v>543</v>
      </c>
      <c r="DB51" s="89"/>
      <c r="DC51" s="93" t="s">
        <v>868</v>
      </c>
      <c r="DD51" s="89" t="s">
        <v>519</v>
      </c>
      <c r="DE51" s="90" t="str">
        <f t="shared" si="110"/>
        <v>-</v>
      </c>
      <c r="DF51" s="91"/>
      <c r="DG51" s="90" t="s">
        <v>519</v>
      </c>
      <c r="DH51" s="92"/>
      <c r="DI51" s="92"/>
      <c r="DJ51" s="93"/>
      <c r="DK51" s="89" t="s">
        <v>519</v>
      </c>
      <c r="DL51" s="90" t="str">
        <f t="shared" si="111"/>
        <v>-</v>
      </c>
      <c r="DM51" s="91"/>
      <c r="DN51" s="90" t="s">
        <v>519</v>
      </c>
      <c r="DO51" s="92"/>
      <c r="DP51" s="92"/>
      <c r="DQ51" s="93"/>
      <c r="DR51" s="130" t="str">
        <f>IFERROR(VLOOKUP($D51,'HISTORICOS - FM'!$A$1:$B$20558,2,0)," - ")</f>
        <v xml:space="preserve"> - </v>
      </c>
      <c r="DS51" s="131">
        <f t="shared" si="21"/>
        <v>264149.99999999994</v>
      </c>
      <c r="DT51" s="134" t="str">
        <f t="shared" si="112"/>
        <v/>
      </c>
      <c r="DU51" s="137" t="str">
        <f t="shared" si="22"/>
        <v>IMPORHPAC
OC 4533617</v>
      </c>
    </row>
    <row r="52" spans="1:125" s="38" customFormat="1" ht="300" x14ac:dyDescent="0.25">
      <c r="A52" s="35">
        <v>45</v>
      </c>
      <c r="B52" s="140">
        <v>10060409</v>
      </c>
      <c r="C52" s="36" t="s">
        <v>99</v>
      </c>
      <c r="D52" s="36" t="s">
        <v>217</v>
      </c>
      <c r="E52" s="36" t="s">
        <v>218</v>
      </c>
      <c r="F52" s="36" t="s">
        <v>219</v>
      </c>
      <c r="G52" s="36" t="s">
        <v>504</v>
      </c>
      <c r="H52" s="36">
        <v>1</v>
      </c>
      <c r="I52" s="37" t="s">
        <v>73</v>
      </c>
      <c r="J52" s="89">
        <v>400000</v>
      </c>
      <c r="K52" s="90">
        <f t="shared" si="97"/>
        <v>400000</v>
      </c>
      <c r="L52" s="91"/>
      <c r="M52" s="90">
        <f>+IFERROR(IF(P$5="USD",J52*$I$5*P$6,IF(P$5="COP",J52*P$6,J52*P$6*$I$6)),"-")</f>
        <v>399999.99999999994</v>
      </c>
      <c r="N52" s="92"/>
      <c r="O52" s="92" t="s">
        <v>524</v>
      </c>
      <c r="P52" s="93"/>
      <c r="Q52" s="89" t="s">
        <v>519</v>
      </c>
      <c r="R52" s="90" t="str">
        <f t="shared" si="98"/>
        <v>-</v>
      </c>
      <c r="S52" s="91"/>
      <c r="T52" s="90"/>
      <c r="U52" s="92"/>
      <c r="V52" s="92"/>
      <c r="W52" s="93"/>
      <c r="X52" s="89" t="s">
        <v>519</v>
      </c>
      <c r="Y52" s="90" t="str">
        <f t="shared" si="99"/>
        <v>-</v>
      </c>
      <c r="Z52" s="91"/>
      <c r="AA52" s="90"/>
      <c r="AB52" s="92"/>
      <c r="AC52" s="92"/>
      <c r="AD52" s="93"/>
      <c r="AE52" s="89" t="s">
        <v>519</v>
      </c>
      <c r="AF52" s="90" t="str">
        <f t="shared" si="100"/>
        <v>-</v>
      </c>
      <c r="AG52" s="91"/>
      <c r="AH52" s="90"/>
      <c r="AI52" s="92"/>
      <c r="AJ52" s="92"/>
      <c r="AK52" s="92"/>
      <c r="AL52" s="89" t="s">
        <v>519</v>
      </c>
      <c r="AM52" s="90" t="str">
        <f t="shared" si="101"/>
        <v>-</v>
      </c>
      <c r="AN52" s="91"/>
      <c r="AO52" s="90"/>
      <c r="AP52" s="92"/>
      <c r="AQ52" s="92"/>
      <c r="AR52" s="93"/>
      <c r="AS52" s="89" t="s">
        <v>519</v>
      </c>
      <c r="AT52" s="90" t="str">
        <f t="shared" si="102"/>
        <v>-</v>
      </c>
      <c r="AU52" s="91"/>
      <c r="AV52" s="90"/>
      <c r="AW52" s="92"/>
      <c r="AX52" s="92"/>
      <c r="AY52" s="93"/>
      <c r="AZ52" s="89">
        <v>260266</v>
      </c>
      <c r="BA52" s="90">
        <f t="shared" si="103"/>
        <v>260266</v>
      </c>
      <c r="BB52" s="91"/>
      <c r="BC52" s="90">
        <f t="shared" ref="BC52:BC61" si="118">+IFERROR(IF(BF$5="USD",AZ52*$I$5*BF$6,IF(BF$5="COP",AZ52*BF$6,AZ52*BF$6*$I$6)),"-")</f>
        <v>260265.99999999997</v>
      </c>
      <c r="BD52" s="92" t="s">
        <v>670</v>
      </c>
      <c r="BE52" s="92" t="s">
        <v>696</v>
      </c>
      <c r="BF52" s="93"/>
      <c r="BG52" s="89" t="s">
        <v>519</v>
      </c>
      <c r="BH52" s="90" t="str">
        <f t="shared" si="104"/>
        <v>-</v>
      </c>
      <c r="BI52" s="91"/>
      <c r="BJ52" s="90"/>
      <c r="BK52" s="92"/>
      <c r="BL52" s="92"/>
      <c r="BM52" s="93"/>
      <c r="BN52" s="89">
        <v>224100</v>
      </c>
      <c r="BO52" s="90">
        <f t="shared" si="105"/>
        <v>224100</v>
      </c>
      <c r="BP52" s="91" t="s">
        <v>1007</v>
      </c>
      <c r="BQ52" s="90">
        <f t="shared" si="93"/>
        <v>224099.99999999997</v>
      </c>
      <c r="BR52" s="92" t="s">
        <v>982</v>
      </c>
      <c r="BS52" s="92"/>
      <c r="BT52" s="93" t="s">
        <v>1000</v>
      </c>
      <c r="BU52" s="89" t="s">
        <v>519</v>
      </c>
      <c r="BV52" s="90" t="str">
        <f t="shared" si="106"/>
        <v>-</v>
      </c>
      <c r="BW52" s="91"/>
      <c r="BX52" s="90"/>
      <c r="BY52" s="92"/>
      <c r="BZ52" s="92" t="s">
        <v>783</v>
      </c>
      <c r="CA52" s="93"/>
      <c r="CB52" s="89">
        <v>401200</v>
      </c>
      <c r="CC52" s="90">
        <f t="shared" si="107"/>
        <v>401200</v>
      </c>
      <c r="CD52" s="91"/>
      <c r="CE52" s="90">
        <f t="shared" si="115"/>
        <v>401199.99999999994</v>
      </c>
      <c r="CF52" s="92" t="s">
        <v>543</v>
      </c>
      <c r="CG52" s="92" t="s">
        <v>807</v>
      </c>
      <c r="CH52" s="93" t="s">
        <v>822</v>
      </c>
      <c r="CI52" s="89" t="s">
        <v>519</v>
      </c>
      <c r="CJ52" s="90" t="str">
        <f t="shared" si="108"/>
        <v>-</v>
      </c>
      <c r="CK52" s="91"/>
      <c r="CL52" s="90"/>
      <c r="CM52" s="92"/>
      <c r="CN52" s="92" t="s">
        <v>838</v>
      </c>
      <c r="CO52" s="93"/>
      <c r="CP52" s="89">
        <v>295000</v>
      </c>
      <c r="CQ52" s="90">
        <f t="shared" si="113"/>
        <v>295000</v>
      </c>
      <c r="CR52" s="91"/>
      <c r="CS52" s="90">
        <f t="shared" si="117"/>
        <v>294999.99999999994</v>
      </c>
      <c r="CT52" s="92" t="s">
        <v>543</v>
      </c>
      <c r="CU52" s="92"/>
      <c r="CV52" s="93" t="s">
        <v>865</v>
      </c>
      <c r="CW52" s="89">
        <v>401008.40336134454</v>
      </c>
      <c r="CX52" s="90">
        <f t="shared" si="116"/>
        <v>401008.40336134454</v>
      </c>
      <c r="CY52" s="91"/>
      <c r="CZ52" s="90">
        <f t="shared" si="114"/>
        <v>401008.40336134448</v>
      </c>
      <c r="DA52" s="89" t="s">
        <v>543</v>
      </c>
      <c r="DB52" s="89"/>
      <c r="DC52" s="93" t="s">
        <v>868</v>
      </c>
      <c r="DD52" s="89" t="s">
        <v>519</v>
      </c>
      <c r="DE52" s="90" t="str">
        <f t="shared" si="110"/>
        <v>-</v>
      </c>
      <c r="DF52" s="91"/>
      <c r="DG52" s="90"/>
      <c r="DH52" s="92"/>
      <c r="DI52" s="92" t="s">
        <v>895</v>
      </c>
      <c r="DJ52" s="93" t="s">
        <v>920</v>
      </c>
      <c r="DK52" s="89" t="s">
        <v>519</v>
      </c>
      <c r="DL52" s="90" t="str">
        <f t="shared" si="111"/>
        <v>-</v>
      </c>
      <c r="DM52" s="91"/>
      <c r="DN52" s="90"/>
      <c r="DO52" s="92"/>
      <c r="DP52" s="92"/>
      <c r="DQ52" s="93"/>
      <c r="DR52" s="130" t="str">
        <f>IFERROR(VLOOKUP($D52,'HISTORICOS - FM'!$A$1:$B$20558,2,0)," - ")</f>
        <v xml:space="preserve"> - </v>
      </c>
      <c r="DS52" s="131">
        <f t="shared" si="21"/>
        <v>224099.99999999997</v>
      </c>
      <c r="DT52" s="134" t="str">
        <f t="shared" si="112"/>
        <v/>
      </c>
      <c r="DU52" s="137" t="str">
        <f t="shared" si="22"/>
        <v>IMPORHPAC
OC 4533617</v>
      </c>
    </row>
    <row r="53" spans="1:125" s="38" customFormat="1" ht="115" x14ac:dyDescent="0.25">
      <c r="A53" s="35">
        <v>46</v>
      </c>
      <c r="B53" s="140">
        <v>10060460</v>
      </c>
      <c r="C53" s="36" t="s">
        <v>99</v>
      </c>
      <c r="D53" s="36" t="s">
        <v>220</v>
      </c>
      <c r="E53" s="36" t="s">
        <v>221</v>
      </c>
      <c r="F53" s="36" t="s">
        <v>222</v>
      </c>
      <c r="G53" s="36" t="s">
        <v>506</v>
      </c>
      <c r="H53" s="36">
        <v>29.6</v>
      </c>
      <c r="I53" s="37" t="s">
        <v>75</v>
      </c>
      <c r="J53" s="89" t="s">
        <v>519</v>
      </c>
      <c r="K53" s="90" t="str">
        <f t="shared" si="97"/>
        <v>-</v>
      </c>
      <c r="L53" s="91"/>
      <c r="M53" s="90"/>
      <c r="N53" s="92"/>
      <c r="O53" s="92"/>
      <c r="P53" s="93"/>
      <c r="Q53" s="89" t="s">
        <v>519</v>
      </c>
      <c r="R53" s="90" t="str">
        <f t="shared" si="98"/>
        <v>-</v>
      </c>
      <c r="S53" s="91"/>
      <c r="T53" s="90"/>
      <c r="U53" s="92"/>
      <c r="V53" s="92"/>
      <c r="W53" s="93"/>
      <c r="X53" s="89">
        <v>300835</v>
      </c>
      <c r="Y53" s="90">
        <f t="shared" si="99"/>
        <v>8904716</v>
      </c>
      <c r="Z53" s="91"/>
      <c r="AA53" s="90">
        <f t="shared" ref="AA53:AA61" si="119">+IFERROR(IF(AD$5="USD",X53*$I$5*AD$6,IF(AD$5="COP",X53*AD$6,X53*AD$6*$I$6)),"-")</f>
        <v>300834.99999999994</v>
      </c>
      <c r="AB53" s="92" t="s">
        <v>543</v>
      </c>
      <c r="AC53" s="92"/>
      <c r="AD53" s="93"/>
      <c r="AE53" s="89" t="s">
        <v>519</v>
      </c>
      <c r="AF53" s="90" t="str">
        <f t="shared" si="100"/>
        <v>-</v>
      </c>
      <c r="AG53" s="91"/>
      <c r="AH53" s="90"/>
      <c r="AI53" s="92"/>
      <c r="AJ53" s="92"/>
      <c r="AK53" s="92"/>
      <c r="AL53" s="89" t="s">
        <v>519</v>
      </c>
      <c r="AM53" s="90" t="str">
        <f t="shared" si="101"/>
        <v>-</v>
      </c>
      <c r="AN53" s="91"/>
      <c r="AO53" s="90"/>
      <c r="AP53" s="92"/>
      <c r="AQ53" s="92"/>
      <c r="AR53" s="93"/>
      <c r="AS53" s="89" t="s">
        <v>519</v>
      </c>
      <c r="AT53" s="90" t="str">
        <f t="shared" si="102"/>
        <v>-</v>
      </c>
      <c r="AU53" s="91"/>
      <c r="AV53" s="90"/>
      <c r="AW53" s="92"/>
      <c r="AX53" s="92"/>
      <c r="AY53" s="93"/>
      <c r="AZ53" s="89">
        <v>260266</v>
      </c>
      <c r="BA53" s="90">
        <f t="shared" si="103"/>
        <v>7703873.6000000006</v>
      </c>
      <c r="BB53" s="91"/>
      <c r="BC53" s="90">
        <f t="shared" si="118"/>
        <v>260265.99999999997</v>
      </c>
      <c r="BD53" s="92" t="s">
        <v>670</v>
      </c>
      <c r="BE53" s="92" t="s">
        <v>696</v>
      </c>
      <c r="BF53" s="93"/>
      <c r="BG53" s="89">
        <v>89800</v>
      </c>
      <c r="BH53" s="90">
        <f t="shared" si="104"/>
        <v>2658080</v>
      </c>
      <c r="BI53" s="91"/>
      <c r="BJ53" s="90">
        <f>+IFERROR(IF(BM$5="USD",BG53*$I$5*BM$6,IF(BM$5="COP",BG53*BM$6,BG53*BM$6*$I$6)),"-")</f>
        <v>89799.999999999985</v>
      </c>
      <c r="BK53" s="92" t="s">
        <v>543</v>
      </c>
      <c r="BL53" s="92" t="s">
        <v>724</v>
      </c>
      <c r="BM53" s="93" t="s">
        <v>767</v>
      </c>
      <c r="BN53" s="89">
        <v>60550</v>
      </c>
      <c r="BO53" s="90">
        <f t="shared" si="105"/>
        <v>1792280</v>
      </c>
      <c r="BP53" s="91" t="s">
        <v>1007</v>
      </c>
      <c r="BQ53" s="90">
        <f t="shared" si="93"/>
        <v>60549.999999999993</v>
      </c>
      <c r="BR53" s="92" t="s">
        <v>982</v>
      </c>
      <c r="BS53" s="92"/>
      <c r="BT53" s="93" t="s">
        <v>1000</v>
      </c>
      <c r="BU53" s="89" t="s">
        <v>519</v>
      </c>
      <c r="BV53" s="90" t="str">
        <f t="shared" si="106"/>
        <v>-</v>
      </c>
      <c r="BW53" s="91"/>
      <c r="BX53" s="90"/>
      <c r="BY53" s="92"/>
      <c r="BZ53" s="92" t="s">
        <v>783</v>
      </c>
      <c r="CA53" s="93"/>
      <c r="CB53" s="89">
        <v>90140</v>
      </c>
      <c r="CC53" s="90">
        <f t="shared" si="107"/>
        <v>2668144</v>
      </c>
      <c r="CD53" s="91"/>
      <c r="CE53" s="90">
        <f t="shared" si="115"/>
        <v>90139.999999999985</v>
      </c>
      <c r="CF53" s="92" t="s">
        <v>543</v>
      </c>
      <c r="CG53" s="92" t="s">
        <v>808</v>
      </c>
      <c r="CH53" s="93" t="s">
        <v>822</v>
      </c>
      <c r="CI53" s="89" t="s">
        <v>519</v>
      </c>
      <c r="CJ53" s="90" t="str">
        <f t="shared" si="108"/>
        <v>-</v>
      </c>
      <c r="CK53" s="91"/>
      <c r="CL53" s="90"/>
      <c r="CM53" s="92"/>
      <c r="CN53" s="92" t="s">
        <v>838</v>
      </c>
      <c r="CO53" s="93"/>
      <c r="CP53" s="89">
        <v>117600</v>
      </c>
      <c r="CQ53" s="90">
        <f t="shared" si="113"/>
        <v>3480960</v>
      </c>
      <c r="CR53" s="91"/>
      <c r="CS53" s="90">
        <f t="shared" si="117"/>
        <v>117599.99999999999</v>
      </c>
      <c r="CT53" s="92" t="s">
        <v>543</v>
      </c>
      <c r="CU53" s="92"/>
      <c r="CV53" s="93" t="s">
        <v>865</v>
      </c>
      <c r="CW53" s="89">
        <v>323403.36134453781</v>
      </c>
      <c r="CX53" s="90">
        <f t="shared" si="116"/>
        <v>9572739.4957983196</v>
      </c>
      <c r="CY53" s="91"/>
      <c r="CZ53" s="90">
        <f t="shared" si="114"/>
        <v>323403.36134453776</v>
      </c>
      <c r="DA53" s="89" t="s">
        <v>543</v>
      </c>
      <c r="DB53" s="89"/>
      <c r="DC53" s="93" t="s">
        <v>868</v>
      </c>
      <c r="DD53" s="89" t="s">
        <v>519</v>
      </c>
      <c r="DE53" s="90" t="str">
        <f t="shared" si="110"/>
        <v>-</v>
      </c>
      <c r="DF53" s="91"/>
      <c r="DG53" s="90"/>
      <c r="DH53" s="92"/>
      <c r="DI53" s="92"/>
      <c r="DJ53" s="93"/>
      <c r="DK53" s="89" t="s">
        <v>519</v>
      </c>
      <c r="DL53" s="90" t="str">
        <f t="shared" si="111"/>
        <v>-</v>
      </c>
      <c r="DM53" s="91"/>
      <c r="DN53" s="90"/>
      <c r="DO53" s="92"/>
      <c r="DP53" s="92"/>
      <c r="DQ53" s="93"/>
      <c r="DR53" s="130" t="str">
        <f>IFERROR(VLOOKUP($D53,'HISTORICOS - FM'!$A$1:$B$20558,2,0)," - ")</f>
        <v xml:space="preserve"> - </v>
      </c>
      <c r="DS53" s="131">
        <f t="shared" si="21"/>
        <v>60549.999999999993</v>
      </c>
      <c r="DT53" s="134" t="str">
        <f t="shared" si="112"/>
        <v/>
      </c>
      <c r="DU53" s="137" t="str">
        <f t="shared" si="22"/>
        <v>IMPORHPAC
OC 4533617</v>
      </c>
    </row>
    <row r="54" spans="1:125" s="38" customFormat="1" ht="115" x14ac:dyDescent="0.25">
      <c r="A54" s="35">
        <v>47</v>
      </c>
      <c r="B54" s="140">
        <v>10060460</v>
      </c>
      <c r="C54" s="36" t="s">
        <v>201</v>
      </c>
      <c r="D54" s="36" t="s">
        <v>220</v>
      </c>
      <c r="E54" s="36" t="s">
        <v>221</v>
      </c>
      <c r="F54" s="36" t="s">
        <v>222</v>
      </c>
      <c r="G54" s="36" t="s">
        <v>506</v>
      </c>
      <c r="H54" s="36">
        <v>11.1</v>
      </c>
      <c r="I54" s="37" t="s">
        <v>75</v>
      </c>
      <c r="J54" s="89" t="s">
        <v>519</v>
      </c>
      <c r="K54" s="90" t="str">
        <f t="shared" si="97"/>
        <v>-</v>
      </c>
      <c r="L54" s="91"/>
      <c r="M54" s="90"/>
      <c r="N54" s="92"/>
      <c r="O54" s="92"/>
      <c r="P54" s="93"/>
      <c r="Q54" s="89" t="s">
        <v>519</v>
      </c>
      <c r="R54" s="90" t="str">
        <f t="shared" si="98"/>
        <v>-</v>
      </c>
      <c r="S54" s="91"/>
      <c r="T54" s="90"/>
      <c r="U54" s="92"/>
      <c r="V54" s="92"/>
      <c r="W54" s="93"/>
      <c r="X54" s="89">
        <v>300835</v>
      </c>
      <c r="Y54" s="90">
        <f t="shared" si="99"/>
        <v>3339268.5</v>
      </c>
      <c r="Z54" s="91"/>
      <c r="AA54" s="90">
        <f t="shared" si="119"/>
        <v>300834.99999999994</v>
      </c>
      <c r="AB54" s="92" t="s">
        <v>543</v>
      </c>
      <c r="AC54" s="92"/>
      <c r="AD54" s="93"/>
      <c r="AE54" s="89" t="s">
        <v>519</v>
      </c>
      <c r="AF54" s="90" t="str">
        <f t="shared" si="100"/>
        <v>-</v>
      </c>
      <c r="AG54" s="91"/>
      <c r="AH54" s="90"/>
      <c r="AI54" s="92"/>
      <c r="AJ54" s="92"/>
      <c r="AK54" s="92"/>
      <c r="AL54" s="89" t="s">
        <v>519</v>
      </c>
      <c r="AM54" s="90" t="str">
        <f t="shared" si="101"/>
        <v>-</v>
      </c>
      <c r="AN54" s="91"/>
      <c r="AO54" s="90"/>
      <c r="AP54" s="92"/>
      <c r="AQ54" s="92"/>
      <c r="AR54" s="93"/>
      <c r="AS54" s="89" t="s">
        <v>519</v>
      </c>
      <c r="AT54" s="90" t="str">
        <f t="shared" si="102"/>
        <v>-</v>
      </c>
      <c r="AU54" s="91"/>
      <c r="AV54" s="90"/>
      <c r="AW54" s="92"/>
      <c r="AX54" s="92"/>
      <c r="AY54" s="93"/>
      <c r="AZ54" s="89">
        <v>260266</v>
      </c>
      <c r="BA54" s="90">
        <f t="shared" si="103"/>
        <v>2888952.6</v>
      </c>
      <c r="BB54" s="91"/>
      <c r="BC54" s="90">
        <f t="shared" si="118"/>
        <v>260265.99999999997</v>
      </c>
      <c r="BD54" s="92" t="s">
        <v>670</v>
      </c>
      <c r="BE54" s="92" t="s">
        <v>696</v>
      </c>
      <c r="BF54" s="93"/>
      <c r="BG54" s="89">
        <v>89800</v>
      </c>
      <c r="BH54" s="90">
        <f t="shared" si="104"/>
        <v>996780</v>
      </c>
      <c r="BI54" s="91" t="s">
        <v>1007</v>
      </c>
      <c r="BJ54" s="90">
        <f>+IFERROR(IF(BM$5="USD",BG54*$I$5*BM$6,IF(BM$5="COP",BG54*BM$6,BG54*BM$6*$I$6)),"-")</f>
        <v>89799.999999999985</v>
      </c>
      <c r="BK54" s="92" t="s">
        <v>543</v>
      </c>
      <c r="BL54" s="92" t="s">
        <v>724</v>
      </c>
      <c r="BM54" s="93" t="s">
        <v>767</v>
      </c>
      <c r="BN54" s="89">
        <v>94635</v>
      </c>
      <c r="BO54" s="90">
        <f t="shared" si="105"/>
        <v>1050448.5</v>
      </c>
      <c r="BP54" s="91"/>
      <c r="BQ54" s="90">
        <f t="shared" si="93"/>
        <v>94634.999999999985</v>
      </c>
      <c r="BR54" s="92" t="s">
        <v>982</v>
      </c>
      <c r="BS54" s="92"/>
      <c r="BT54" s="93" t="s">
        <v>1000</v>
      </c>
      <c r="BU54" s="89" t="s">
        <v>519</v>
      </c>
      <c r="BV54" s="90" t="str">
        <f t="shared" si="106"/>
        <v>-</v>
      </c>
      <c r="BW54" s="91"/>
      <c r="BX54" s="90"/>
      <c r="BY54" s="92"/>
      <c r="BZ54" s="92" t="s">
        <v>783</v>
      </c>
      <c r="CA54" s="93"/>
      <c r="CB54" s="89">
        <v>90140</v>
      </c>
      <c r="CC54" s="90">
        <f t="shared" si="107"/>
        <v>1000554</v>
      </c>
      <c r="CD54" s="91"/>
      <c r="CE54" s="90">
        <f t="shared" si="115"/>
        <v>90139.999999999985</v>
      </c>
      <c r="CF54" s="92" t="s">
        <v>543</v>
      </c>
      <c r="CG54" s="92" t="s">
        <v>808</v>
      </c>
      <c r="CH54" s="93" t="s">
        <v>822</v>
      </c>
      <c r="CI54" s="89" t="s">
        <v>519</v>
      </c>
      <c r="CJ54" s="90" t="str">
        <f t="shared" si="108"/>
        <v>-</v>
      </c>
      <c r="CK54" s="91"/>
      <c r="CL54" s="90"/>
      <c r="CM54" s="92"/>
      <c r="CN54" s="92" t="s">
        <v>838</v>
      </c>
      <c r="CO54" s="93"/>
      <c r="CP54" s="89">
        <v>117600</v>
      </c>
      <c r="CQ54" s="90">
        <f t="shared" si="113"/>
        <v>1305360</v>
      </c>
      <c r="CR54" s="91"/>
      <c r="CS54" s="90">
        <f t="shared" si="117"/>
        <v>117599.99999999999</v>
      </c>
      <c r="CT54" s="92" t="s">
        <v>543</v>
      </c>
      <c r="CU54" s="92"/>
      <c r="CV54" s="93" t="s">
        <v>865</v>
      </c>
      <c r="CW54" s="89">
        <v>323403.36134453781</v>
      </c>
      <c r="CX54" s="90">
        <f t="shared" si="116"/>
        <v>3589777.3109243698</v>
      </c>
      <c r="CY54" s="91"/>
      <c r="CZ54" s="90">
        <f t="shared" si="114"/>
        <v>323403.36134453776</v>
      </c>
      <c r="DA54" s="89" t="s">
        <v>543</v>
      </c>
      <c r="DB54" s="89"/>
      <c r="DC54" s="93" t="s">
        <v>868</v>
      </c>
      <c r="DD54" s="89" t="s">
        <v>519</v>
      </c>
      <c r="DE54" s="90" t="str">
        <f t="shared" si="110"/>
        <v>-</v>
      </c>
      <c r="DF54" s="91"/>
      <c r="DG54" s="90"/>
      <c r="DH54" s="92"/>
      <c r="DI54" s="92"/>
      <c r="DJ54" s="93"/>
      <c r="DK54" s="89" t="s">
        <v>519</v>
      </c>
      <c r="DL54" s="90" t="str">
        <f t="shared" si="111"/>
        <v>-</v>
      </c>
      <c r="DM54" s="91"/>
      <c r="DN54" s="90"/>
      <c r="DO54" s="92"/>
      <c r="DP54" s="92"/>
      <c r="DQ54" s="93"/>
      <c r="DR54" s="130" t="str">
        <f>IFERROR(VLOOKUP($D54,'HISTORICOS - FM'!$A$1:$B$20558,2,0)," - ")</f>
        <v xml:space="preserve"> - </v>
      </c>
      <c r="DS54" s="131">
        <f t="shared" si="21"/>
        <v>89799.999999999985</v>
      </c>
      <c r="DT54" s="134" t="str">
        <f t="shared" si="112"/>
        <v/>
      </c>
      <c r="DU54" s="137" t="str">
        <f t="shared" si="22"/>
        <v>1009742 - FERRETERIA PETROLERA COLOMBIANA S.A.S.
OC 4533616</v>
      </c>
    </row>
    <row r="55" spans="1:125" s="38" customFormat="1" ht="115" x14ac:dyDescent="0.25">
      <c r="A55" s="35">
        <v>48</v>
      </c>
      <c r="B55" s="140">
        <v>10060460</v>
      </c>
      <c r="C55" s="36" t="s">
        <v>149</v>
      </c>
      <c r="D55" s="36" t="s">
        <v>220</v>
      </c>
      <c r="E55" s="36" t="s">
        <v>221</v>
      </c>
      <c r="F55" s="36" t="s">
        <v>222</v>
      </c>
      <c r="G55" s="36" t="s">
        <v>506</v>
      </c>
      <c r="H55" s="36">
        <v>55.5</v>
      </c>
      <c r="I55" s="37" t="s">
        <v>75</v>
      </c>
      <c r="J55" s="89" t="s">
        <v>519</v>
      </c>
      <c r="K55" s="90" t="str">
        <f t="shared" si="97"/>
        <v>-</v>
      </c>
      <c r="L55" s="91"/>
      <c r="M55" s="90"/>
      <c r="N55" s="92"/>
      <c r="O55" s="92"/>
      <c r="P55" s="93"/>
      <c r="Q55" s="89" t="s">
        <v>519</v>
      </c>
      <c r="R55" s="90" t="str">
        <f t="shared" si="98"/>
        <v>-</v>
      </c>
      <c r="S55" s="91"/>
      <c r="T55" s="90"/>
      <c r="U55" s="92"/>
      <c r="V55" s="92"/>
      <c r="W55" s="93"/>
      <c r="X55" s="89">
        <v>300835</v>
      </c>
      <c r="Y55" s="90">
        <f t="shared" si="99"/>
        <v>16696342.5</v>
      </c>
      <c r="Z55" s="91"/>
      <c r="AA55" s="90">
        <f t="shared" si="119"/>
        <v>300834.99999999994</v>
      </c>
      <c r="AB55" s="92" t="s">
        <v>543</v>
      </c>
      <c r="AC55" s="92"/>
      <c r="AD55" s="93"/>
      <c r="AE55" s="89" t="s">
        <v>519</v>
      </c>
      <c r="AF55" s="90" t="str">
        <f t="shared" si="100"/>
        <v>-</v>
      </c>
      <c r="AG55" s="91"/>
      <c r="AH55" s="90"/>
      <c r="AI55" s="92"/>
      <c r="AJ55" s="92"/>
      <c r="AK55" s="92"/>
      <c r="AL55" s="89" t="s">
        <v>519</v>
      </c>
      <c r="AM55" s="90" t="str">
        <f t="shared" si="101"/>
        <v>-</v>
      </c>
      <c r="AN55" s="91"/>
      <c r="AO55" s="90"/>
      <c r="AP55" s="92"/>
      <c r="AQ55" s="92"/>
      <c r="AR55" s="93"/>
      <c r="AS55" s="89" t="s">
        <v>519</v>
      </c>
      <c r="AT55" s="90" t="str">
        <f t="shared" si="102"/>
        <v>-</v>
      </c>
      <c r="AU55" s="91"/>
      <c r="AV55" s="90"/>
      <c r="AW55" s="92"/>
      <c r="AX55" s="92"/>
      <c r="AY55" s="93"/>
      <c r="AZ55" s="89">
        <v>260268</v>
      </c>
      <c r="BA55" s="90">
        <f t="shared" si="103"/>
        <v>14444874</v>
      </c>
      <c r="BB55" s="91"/>
      <c r="BC55" s="90">
        <f t="shared" si="118"/>
        <v>260267.99999999997</v>
      </c>
      <c r="BD55" s="92" t="s">
        <v>671</v>
      </c>
      <c r="BE55" s="92" t="s">
        <v>696</v>
      </c>
      <c r="BF55" s="93"/>
      <c r="BG55" s="89">
        <v>89800</v>
      </c>
      <c r="BH55" s="90">
        <f t="shared" si="104"/>
        <v>4983900</v>
      </c>
      <c r="BI55" s="91"/>
      <c r="BJ55" s="90">
        <f>+IFERROR(IF(BM$5="USD",BG55*$I$5*BM$6,IF(BM$5="COP",BG55*BM$6,BG55*BM$6*$I$6)),"-")</f>
        <v>89799.999999999985</v>
      </c>
      <c r="BK55" s="92" t="s">
        <v>543</v>
      </c>
      <c r="BL55" s="92" t="s">
        <v>724</v>
      </c>
      <c r="BM55" s="93" t="s">
        <v>767</v>
      </c>
      <c r="BN55" s="89">
        <v>88325</v>
      </c>
      <c r="BO55" s="90">
        <f t="shared" si="105"/>
        <v>4902037.5</v>
      </c>
      <c r="BP55" s="91" t="s">
        <v>1007</v>
      </c>
      <c r="BQ55" s="90">
        <f t="shared" si="93"/>
        <v>88324.999999999985</v>
      </c>
      <c r="BR55" s="92" t="s">
        <v>982</v>
      </c>
      <c r="BS55" s="92"/>
      <c r="BT55" s="93" t="s">
        <v>1000</v>
      </c>
      <c r="BU55" s="89" t="s">
        <v>519</v>
      </c>
      <c r="BV55" s="90" t="str">
        <f t="shared" si="106"/>
        <v>-</v>
      </c>
      <c r="BW55" s="91"/>
      <c r="BX55" s="90"/>
      <c r="BY55" s="92"/>
      <c r="BZ55" s="92" t="s">
        <v>783</v>
      </c>
      <c r="CA55" s="93"/>
      <c r="CB55" s="89">
        <v>90140</v>
      </c>
      <c r="CC55" s="90">
        <f t="shared" si="107"/>
        <v>5002770</v>
      </c>
      <c r="CD55" s="91"/>
      <c r="CE55" s="90">
        <f t="shared" si="115"/>
        <v>90139.999999999985</v>
      </c>
      <c r="CF55" s="92" t="s">
        <v>543</v>
      </c>
      <c r="CG55" s="92" t="s">
        <v>808</v>
      </c>
      <c r="CH55" s="93" t="s">
        <v>822</v>
      </c>
      <c r="CI55" s="89" t="s">
        <v>519</v>
      </c>
      <c r="CJ55" s="90" t="str">
        <f t="shared" si="108"/>
        <v>-</v>
      </c>
      <c r="CK55" s="91"/>
      <c r="CL55" s="90"/>
      <c r="CM55" s="92"/>
      <c r="CN55" s="92" t="s">
        <v>838</v>
      </c>
      <c r="CO55" s="93"/>
      <c r="CP55" s="89">
        <v>117600</v>
      </c>
      <c r="CQ55" s="90">
        <f t="shared" si="113"/>
        <v>6526800</v>
      </c>
      <c r="CR55" s="91"/>
      <c r="CS55" s="90">
        <f t="shared" si="117"/>
        <v>117599.99999999999</v>
      </c>
      <c r="CT55" s="92" t="s">
        <v>543</v>
      </c>
      <c r="CU55" s="92"/>
      <c r="CV55" s="93" t="s">
        <v>865</v>
      </c>
      <c r="CW55" s="89">
        <v>323403.36134453781</v>
      </c>
      <c r="CX55" s="90">
        <f t="shared" si="116"/>
        <v>17948886.554621849</v>
      </c>
      <c r="CY55" s="91"/>
      <c r="CZ55" s="90">
        <f t="shared" si="114"/>
        <v>323403.36134453776</v>
      </c>
      <c r="DA55" s="89" t="s">
        <v>543</v>
      </c>
      <c r="DB55" s="89"/>
      <c r="DC55" s="93" t="s">
        <v>868</v>
      </c>
      <c r="DD55" s="89" t="s">
        <v>519</v>
      </c>
      <c r="DE55" s="90" t="str">
        <f t="shared" si="110"/>
        <v>-</v>
      </c>
      <c r="DF55" s="91"/>
      <c r="DG55" s="90"/>
      <c r="DH55" s="92"/>
      <c r="DI55" s="92"/>
      <c r="DJ55" s="93"/>
      <c r="DK55" s="89" t="s">
        <v>519</v>
      </c>
      <c r="DL55" s="90" t="str">
        <f t="shared" si="111"/>
        <v>-</v>
      </c>
      <c r="DM55" s="91"/>
      <c r="DN55" s="90"/>
      <c r="DO55" s="92"/>
      <c r="DP55" s="92"/>
      <c r="DQ55" s="93"/>
      <c r="DR55" s="130" t="str">
        <f>IFERROR(VLOOKUP($D55,'HISTORICOS - FM'!$A$1:$B$20558,2,0)," - ")</f>
        <v xml:space="preserve"> - </v>
      </c>
      <c r="DS55" s="131">
        <f t="shared" si="21"/>
        <v>88324.999999999985</v>
      </c>
      <c r="DT55" s="134" t="str">
        <f t="shared" si="112"/>
        <v/>
      </c>
      <c r="DU55" s="137" t="str">
        <f t="shared" si="22"/>
        <v>IMPORHPAC
OC 4533617</v>
      </c>
    </row>
    <row r="56" spans="1:125" s="38" customFormat="1" ht="115" x14ac:dyDescent="0.25">
      <c r="A56" s="35">
        <v>49</v>
      </c>
      <c r="B56" s="140">
        <v>10060460</v>
      </c>
      <c r="C56" s="36" t="s">
        <v>128</v>
      </c>
      <c r="D56" s="36" t="s">
        <v>220</v>
      </c>
      <c r="E56" s="36" t="s">
        <v>221</v>
      </c>
      <c r="F56" s="36" t="s">
        <v>222</v>
      </c>
      <c r="G56" s="36" t="s">
        <v>506</v>
      </c>
      <c r="H56" s="36">
        <v>7.4</v>
      </c>
      <c r="I56" s="37" t="s">
        <v>75</v>
      </c>
      <c r="J56" s="89" t="s">
        <v>519</v>
      </c>
      <c r="K56" s="90" t="str">
        <f t="shared" si="97"/>
        <v>-</v>
      </c>
      <c r="L56" s="91"/>
      <c r="M56" s="90"/>
      <c r="N56" s="92"/>
      <c r="O56" s="92"/>
      <c r="P56" s="93"/>
      <c r="Q56" s="89" t="s">
        <v>519</v>
      </c>
      <c r="R56" s="90" t="str">
        <f t="shared" si="98"/>
        <v>-</v>
      </c>
      <c r="S56" s="91"/>
      <c r="T56" s="90"/>
      <c r="U56" s="92"/>
      <c r="V56" s="92"/>
      <c r="W56" s="93"/>
      <c r="X56" s="89">
        <v>300835</v>
      </c>
      <c r="Y56" s="90">
        <f t="shared" si="99"/>
        <v>2226179</v>
      </c>
      <c r="Z56" s="91"/>
      <c r="AA56" s="90">
        <f t="shared" si="119"/>
        <v>300834.99999999994</v>
      </c>
      <c r="AB56" s="92" t="s">
        <v>543</v>
      </c>
      <c r="AC56" s="92"/>
      <c r="AD56" s="93"/>
      <c r="AE56" s="89" t="s">
        <v>519</v>
      </c>
      <c r="AF56" s="90" t="str">
        <f t="shared" si="100"/>
        <v>-</v>
      </c>
      <c r="AG56" s="91"/>
      <c r="AH56" s="90"/>
      <c r="AI56" s="92"/>
      <c r="AJ56" s="92"/>
      <c r="AK56" s="92"/>
      <c r="AL56" s="89" t="s">
        <v>519</v>
      </c>
      <c r="AM56" s="90" t="str">
        <f t="shared" si="101"/>
        <v>-</v>
      </c>
      <c r="AN56" s="91"/>
      <c r="AO56" s="90"/>
      <c r="AP56" s="92"/>
      <c r="AQ56" s="92"/>
      <c r="AR56" s="93"/>
      <c r="AS56" s="89" t="s">
        <v>519</v>
      </c>
      <c r="AT56" s="90" t="str">
        <f t="shared" si="102"/>
        <v>-</v>
      </c>
      <c r="AU56" s="91"/>
      <c r="AV56" s="90"/>
      <c r="AW56" s="92"/>
      <c r="AX56" s="92"/>
      <c r="AY56" s="93"/>
      <c r="AZ56" s="89">
        <v>260269</v>
      </c>
      <c r="BA56" s="90">
        <f t="shared" si="103"/>
        <v>1925990.6</v>
      </c>
      <c r="BB56" s="91"/>
      <c r="BC56" s="90">
        <f t="shared" si="118"/>
        <v>260268.99999999997</v>
      </c>
      <c r="BD56" s="92" t="s">
        <v>672</v>
      </c>
      <c r="BE56" s="92" t="s">
        <v>696</v>
      </c>
      <c r="BF56" s="93"/>
      <c r="BG56" s="89">
        <v>89800</v>
      </c>
      <c r="BH56" s="90">
        <f t="shared" si="104"/>
        <v>664520</v>
      </c>
      <c r="BI56" s="91" t="s">
        <v>1007</v>
      </c>
      <c r="BJ56" s="90">
        <f>+IFERROR(IF(BM$5="USD",BG56*$I$5*BM$6,IF(BM$5="COP",BG56*BM$6,BG56*BM$6*$I$6)),"-")</f>
        <v>89799.999999999985</v>
      </c>
      <c r="BK56" s="92" t="s">
        <v>543</v>
      </c>
      <c r="BL56" s="92" t="s">
        <v>724</v>
      </c>
      <c r="BM56" s="93" t="s">
        <v>767</v>
      </c>
      <c r="BN56" s="89">
        <v>94635</v>
      </c>
      <c r="BO56" s="90">
        <f t="shared" si="105"/>
        <v>700299</v>
      </c>
      <c r="BP56" s="91"/>
      <c r="BQ56" s="90">
        <f t="shared" si="93"/>
        <v>94634.999999999985</v>
      </c>
      <c r="BR56" s="92" t="s">
        <v>982</v>
      </c>
      <c r="BS56" s="92"/>
      <c r="BT56" s="93" t="s">
        <v>1000</v>
      </c>
      <c r="BU56" s="89" t="s">
        <v>519</v>
      </c>
      <c r="BV56" s="90" t="str">
        <f t="shared" si="106"/>
        <v>-</v>
      </c>
      <c r="BW56" s="91"/>
      <c r="BX56" s="90"/>
      <c r="BY56" s="92"/>
      <c r="BZ56" s="92" t="s">
        <v>783</v>
      </c>
      <c r="CA56" s="93"/>
      <c r="CB56" s="89">
        <v>90140</v>
      </c>
      <c r="CC56" s="90">
        <f t="shared" si="107"/>
        <v>667036</v>
      </c>
      <c r="CD56" s="91"/>
      <c r="CE56" s="90">
        <f t="shared" si="115"/>
        <v>90139.999999999985</v>
      </c>
      <c r="CF56" s="92" t="s">
        <v>543</v>
      </c>
      <c r="CG56" s="92" t="s">
        <v>808</v>
      </c>
      <c r="CH56" s="93" t="s">
        <v>822</v>
      </c>
      <c r="CI56" s="89" t="s">
        <v>519</v>
      </c>
      <c r="CJ56" s="90" t="str">
        <f t="shared" si="108"/>
        <v>-</v>
      </c>
      <c r="CK56" s="91"/>
      <c r="CL56" s="90"/>
      <c r="CM56" s="92"/>
      <c r="CN56" s="92" t="s">
        <v>838</v>
      </c>
      <c r="CO56" s="93"/>
      <c r="CP56" s="89">
        <v>117600</v>
      </c>
      <c r="CQ56" s="90">
        <f t="shared" si="113"/>
        <v>870240</v>
      </c>
      <c r="CR56" s="91"/>
      <c r="CS56" s="90">
        <f t="shared" si="117"/>
        <v>117599.99999999999</v>
      </c>
      <c r="CT56" s="92" t="s">
        <v>543</v>
      </c>
      <c r="CU56" s="92"/>
      <c r="CV56" s="93" t="s">
        <v>865</v>
      </c>
      <c r="CW56" s="89">
        <v>323403.36134453781</v>
      </c>
      <c r="CX56" s="90">
        <f t="shared" si="116"/>
        <v>2393184.8739495799</v>
      </c>
      <c r="CY56" s="91"/>
      <c r="CZ56" s="90">
        <f t="shared" si="114"/>
        <v>323403.36134453776</v>
      </c>
      <c r="DA56" s="89" t="s">
        <v>543</v>
      </c>
      <c r="DB56" s="89"/>
      <c r="DC56" s="93" t="s">
        <v>868</v>
      </c>
      <c r="DD56" s="89" t="s">
        <v>519</v>
      </c>
      <c r="DE56" s="90" t="str">
        <f t="shared" si="110"/>
        <v>-</v>
      </c>
      <c r="DF56" s="91"/>
      <c r="DG56" s="90"/>
      <c r="DH56" s="92"/>
      <c r="DI56" s="92"/>
      <c r="DJ56" s="93"/>
      <c r="DK56" s="89" t="s">
        <v>519</v>
      </c>
      <c r="DL56" s="90" t="str">
        <f t="shared" si="111"/>
        <v>-</v>
      </c>
      <c r="DM56" s="91"/>
      <c r="DN56" s="90"/>
      <c r="DO56" s="92"/>
      <c r="DP56" s="92"/>
      <c r="DQ56" s="93"/>
      <c r="DR56" s="130" t="str">
        <f>IFERROR(VLOOKUP($D56,'HISTORICOS - FM'!$A$1:$B$20558,2,0)," - ")</f>
        <v xml:space="preserve"> - </v>
      </c>
      <c r="DS56" s="131">
        <f t="shared" si="21"/>
        <v>89799.999999999985</v>
      </c>
      <c r="DT56" s="134" t="str">
        <f t="shared" si="112"/>
        <v/>
      </c>
      <c r="DU56" s="137" t="str">
        <f t="shared" si="22"/>
        <v>1009742 - FERRETERIA PETROLERA COLOMBIANA S.A.S.
OC 4533616</v>
      </c>
    </row>
    <row r="57" spans="1:125" s="38" customFormat="1" ht="115" x14ac:dyDescent="0.25">
      <c r="A57" s="35">
        <v>50</v>
      </c>
      <c r="B57" s="140">
        <v>10060460</v>
      </c>
      <c r="C57" s="36" t="s">
        <v>188</v>
      </c>
      <c r="D57" s="36" t="s">
        <v>223</v>
      </c>
      <c r="E57" s="36" t="s">
        <v>224</v>
      </c>
      <c r="F57" s="36" t="s">
        <v>225</v>
      </c>
      <c r="G57" s="36" t="s">
        <v>506</v>
      </c>
      <c r="H57" s="36">
        <v>11.1</v>
      </c>
      <c r="I57" s="37" t="s">
        <v>75</v>
      </c>
      <c r="J57" s="89" t="s">
        <v>519</v>
      </c>
      <c r="K57" s="90" t="str">
        <f t="shared" si="97"/>
        <v>-</v>
      </c>
      <c r="L57" s="91"/>
      <c r="M57" s="90"/>
      <c r="N57" s="92"/>
      <c r="O57" s="92"/>
      <c r="P57" s="93"/>
      <c r="Q57" s="89" t="s">
        <v>519</v>
      </c>
      <c r="R57" s="90" t="str">
        <f t="shared" si="98"/>
        <v>-</v>
      </c>
      <c r="S57" s="91"/>
      <c r="T57" s="90"/>
      <c r="U57" s="92"/>
      <c r="V57" s="92"/>
      <c r="W57" s="93"/>
      <c r="X57" s="89">
        <v>69035</v>
      </c>
      <c r="Y57" s="90">
        <f t="shared" si="99"/>
        <v>766288.5</v>
      </c>
      <c r="Z57" s="91" t="s">
        <v>1007</v>
      </c>
      <c r="AA57" s="90">
        <f t="shared" si="119"/>
        <v>69034.999999999985</v>
      </c>
      <c r="AB57" s="92" t="s">
        <v>543</v>
      </c>
      <c r="AC57" s="92"/>
      <c r="AD57" s="93" t="s">
        <v>1009</v>
      </c>
      <c r="AE57" s="89" t="s">
        <v>519</v>
      </c>
      <c r="AF57" s="90" t="str">
        <f t="shared" si="100"/>
        <v>-</v>
      </c>
      <c r="AG57" s="91"/>
      <c r="AH57" s="90"/>
      <c r="AI57" s="92"/>
      <c r="AJ57" s="92"/>
      <c r="AK57" s="92"/>
      <c r="AL57" s="89" t="s">
        <v>519</v>
      </c>
      <c r="AM57" s="90" t="str">
        <f t="shared" si="101"/>
        <v>-</v>
      </c>
      <c r="AN57" s="91"/>
      <c r="AO57" s="90"/>
      <c r="AP57" s="92"/>
      <c r="AQ57" s="92"/>
      <c r="AR57" s="93"/>
      <c r="AS57" s="89" t="s">
        <v>519</v>
      </c>
      <c r="AT57" s="90" t="str">
        <f t="shared" si="102"/>
        <v>-</v>
      </c>
      <c r="AU57" s="91"/>
      <c r="AV57" s="90"/>
      <c r="AW57" s="92"/>
      <c r="AX57" s="92"/>
      <c r="AY57" s="93"/>
      <c r="AZ57" s="89">
        <v>260270</v>
      </c>
      <c r="BA57" s="90">
        <f t="shared" si="103"/>
        <v>2888997</v>
      </c>
      <c r="BB57" s="91"/>
      <c r="BC57" s="90">
        <f t="shared" si="118"/>
        <v>260269.99999999997</v>
      </c>
      <c r="BD57" s="92" t="s">
        <v>673</v>
      </c>
      <c r="BE57" s="92" t="s">
        <v>696</v>
      </c>
      <c r="BF57" s="93"/>
      <c r="BG57" s="89">
        <v>77800</v>
      </c>
      <c r="BH57" s="90">
        <f t="shared" si="104"/>
        <v>863580</v>
      </c>
      <c r="BI57" s="91"/>
      <c r="BJ57" s="90">
        <f>+IFERROR(IF(BM$5="USD",BG57*$I$5*BM$6,IF(BM$5="COP",BG57*BM$6,BG57*BM$6*$I$6)),"-")</f>
        <v>77799.999999999985</v>
      </c>
      <c r="BK57" s="92" t="s">
        <v>543</v>
      </c>
      <c r="BL57" s="92" t="s">
        <v>725</v>
      </c>
      <c r="BM57" s="93" t="s">
        <v>766</v>
      </c>
      <c r="BN57" s="89">
        <v>94635</v>
      </c>
      <c r="BO57" s="90">
        <f t="shared" si="105"/>
        <v>1050448.5</v>
      </c>
      <c r="BP57" s="91"/>
      <c r="BQ57" s="90">
        <f t="shared" si="93"/>
        <v>94634.999999999985</v>
      </c>
      <c r="BR57" s="92" t="s">
        <v>982</v>
      </c>
      <c r="BS57" s="92"/>
      <c r="BT57" s="93" t="s">
        <v>1000</v>
      </c>
      <c r="BU57" s="89" t="s">
        <v>519</v>
      </c>
      <c r="BV57" s="90" t="str">
        <f t="shared" si="106"/>
        <v>-</v>
      </c>
      <c r="BW57" s="91"/>
      <c r="BX57" s="90"/>
      <c r="BY57" s="92"/>
      <c r="BZ57" s="92" t="s">
        <v>783</v>
      </c>
      <c r="CA57" s="93"/>
      <c r="CB57" s="89">
        <v>77500</v>
      </c>
      <c r="CC57" s="90">
        <f t="shared" si="107"/>
        <v>860250</v>
      </c>
      <c r="CD57" s="91"/>
      <c r="CE57" s="90">
        <f t="shared" si="115"/>
        <v>77499.999999999985</v>
      </c>
      <c r="CF57" s="92" t="s">
        <v>543</v>
      </c>
      <c r="CG57" s="92"/>
      <c r="CH57" s="93" t="s">
        <v>822</v>
      </c>
      <c r="CI57" s="89" t="s">
        <v>519</v>
      </c>
      <c r="CJ57" s="90" t="str">
        <f t="shared" si="108"/>
        <v>-</v>
      </c>
      <c r="CK57" s="91"/>
      <c r="CL57" s="90"/>
      <c r="CM57" s="92"/>
      <c r="CN57" s="92" t="s">
        <v>838</v>
      </c>
      <c r="CO57" s="93"/>
      <c r="CP57" s="89">
        <v>91900</v>
      </c>
      <c r="CQ57" s="90">
        <f t="shared" si="113"/>
        <v>1020090</v>
      </c>
      <c r="CR57" s="91"/>
      <c r="CS57" s="90">
        <f t="shared" si="117"/>
        <v>91899.999999999985</v>
      </c>
      <c r="CT57" s="92" t="s">
        <v>543</v>
      </c>
      <c r="CU57" s="92"/>
      <c r="CV57" s="93" t="s">
        <v>865</v>
      </c>
      <c r="CW57" s="89">
        <v>74033.613445378156</v>
      </c>
      <c r="CX57" s="90">
        <f t="shared" si="116"/>
        <v>821773.10924369749</v>
      </c>
      <c r="CY57" s="91"/>
      <c r="CZ57" s="90">
        <f t="shared" si="114"/>
        <v>74033.613445378141</v>
      </c>
      <c r="DA57" s="89" t="s">
        <v>543</v>
      </c>
      <c r="DB57" s="89"/>
      <c r="DC57" s="93" t="s">
        <v>868</v>
      </c>
      <c r="DD57" s="89" t="s">
        <v>519</v>
      </c>
      <c r="DE57" s="90" t="str">
        <f t="shared" si="110"/>
        <v>-</v>
      </c>
      <c r="DF57" s="91"/>
      <c r="DG57" s="90"/>
      <c r="DH57" s="92"/>
      <c r="DI57" s="92"/>
      <c r="DJ57" s="93"/>
      <c r="DK57" s="89">
        <v>74522</v>
      </c>
      <c r="DL57" s="90">
        <f t="shared" si="111"/>
        <v>827194.2</v>
      </c>
      <c r="DM57" s="91"/>
      <c r="DN57" s="90">
        <f>+IFERROR(IF(DQ$5="USD",DK57*$I$5*DQ$6,IF(DQ$5="COP",DK57*DQ$6,DK57*DQ$6*$I$6)),"-")</f>
        <v>74521.999999999985</v>
      </c>
      <c r="DO57" s="92"/>
      <c r="DP57" s="92" t="s">
        <v>941</v>
      </c>
      <c r="DQ57" s="93" t="s">
        <v>971</v>
      </c>
      <c r="DR57" s="130" t="str">
        <f>IFERROR(VLOOKUP($D57,'HISTORICOS - FM'!$A$1:$B$20558,2,0)," - ")</f>
        <v xml:space="preserve"> - </v>
      </c>
      <c r="DS57" s="131">
        <f t="shared" si="21"/>
        <v>69034.999999999985</v>
      </c>
      <c r="DT57" s="134" t="str">
        <f t="shared" si="112"/>
        <v/>
      </c>
      <c r="DU57" s="137" t="str">
        <f t="shared" si="22"/>
        <v>1006971 - CENTRAL DE HERRAMIENTAS DE COLOMBIA SAS
OC 4533614</v>
      </c>
    </row>
    <row r="58" spans="1:125" s="38" customFormat="1" ht="115" x14ac:dyDescent="0.25">
      <c r="A58" s="35">
        <v>51</v>
      </c>
      <c r="B58" s="140">
        <v>10060460</v>
      </c>
      <c r="C58" s="36" t="s">
        <v>91</v>
      </c>
      <c r="D58" s="36" t="s">
        <v>226</v>
      </c>
      <c r="E58" s="36" t="s">
        <v>227</v>
      </c>
      <c r="F58" s="36" t="s">
        <v>228</v>
      </c>
      <c r="G58" s="36" t="s">
        <v>506</v>
      </c>
      <c r="H58" s="36">
        <v>7.4</v>
      </c>
      <c r="I58" s="37" t="s">
        <v>75</v>
      </c>
      <c r="J58" s="89" t="s">
        <v>519</v>
      </c>
      <c r="K58" s="90" t="str">
        <f t="shared" si="97"/>
        <v>-</v>
      </c>
      <c r="L58" s="91"/>
      <c r="M58" s="90"/>
      <c r="N58" s="92"/>
      <c r="O58" s="92"/>
      <c r="P58" s="93"/>
      <c r="Q58" s="89" t="s">
        <v>519</v>
      </c>
      <c r="R58" s="90" t="str">
        <f t="shared" si="98"/>
        <v>-</v>
      </c>
      <c r="S58" s="91"/>
      <c r="T58" s="90"/>
      <c r="U58" s="92"/>
      <c r="V58" s="92"/>
      <c r="W58" s="93"/>
      <c r="X58" s="89">
        <v>335115</v>
      </c>
      <c r="Y58" s="90">
        <f t="shared" si="99"/>
        <v>2479851</v>
      </c>
      <c r="Z58" s="91"/>
      <c r="AA58" s="90">
        <f t="shared" si="119"/>
        <v>335114.99999999994</v>
      </c>
      <c r="AB58" s="92" t="s">
        <v>543</v>
      </c>
      <c r="AC58" s="92"/>
      <c r="AD58" s="93"/>
      <c r="AE58" s="89" t="s">
        <v>519</v>
      </c>
      <c r="AF58" s="90" t="str">
        <f t="shared" si="100"/>
        <v>-</v>
      </c>
      <c r="AG58" s="91"/>
      <c r="AH58" s="90"/>
      <c r="AI58" s="92"/>
      <c r="AJ58" s="92"/>
      <c r="AK58" s="92"/>
      <c r="AL58" s="89" t="s">
        <v>519</v>
      </c>
      <c r="AM58" s="90" t="str">
        <f t="shared" si="101"/>
        <v>-</v>
      </c>
      <c r="AN58" s="91"/>
      <c r="AO58" s="90"/>
      <c r="AP58" s="92"/>
      <c r="AQ58" s="92"/>
      <c r="AR58" s="93"/>
      <c r="AS58" s="89" t="s">
        <v>519</v>
      </c>
      <c r="AT58" s="90" t="str">
        <f t="shared" si="102"/>
        <v>-</v>
      </c>
      <c r="AU58" s="91"/>
      <c r="AV58" s="90"/>
      <c r="AW58" s="92"/>
      <c r="AX58" s="92"/>
      <c r="AY58" s="93"/>
      <c r="AZ58" s="89">
        <v>260272</v>
      </c>
      <c r="BA58" s="90">
        <f t="shared" si="103"/>
        <v>1926012.8</v>
      </c>
      <c r="BB58" s="91"/>
      <c r="BC58" s="90">
        <f t="shared" si="118"/>
        <v>260271.99999999997</v>
      </c>
      <c r="BD58" s="92" t="s">
        <v>674</v>
      </c>
      <c r="BE58" s="92" t="s">
        <v>696</v>
      </c>
      <c r="BF58" s="93"/>
      <c r="BG58" s="89" t="s">
        <v>519</v>
      </c>
      <c r="BH58" s="90" t="str">
        <f t="shared" si="104"/>
        <v>-</v>
      </c>
      <c r="BI58" s="91"/>
      <c r="BJ58" s="90"/>
      <c r="BK58" s="92"/>
      <c r="BL58" s="92"/>
      <c r="BM58" s="93"/>
      <c r="BN58" s="89">
        <v>94635</v>
      </c>
      <c r="BO58" s="90">
        <f t="shared" si="105"/>
        <v>700299</v>
      </c>
      <c r="BP58" s="91"/>
      <c r="BQ58" s="90">
        <f t="shared" si="93"/>
        <v>94634.999999999985</v>
      </c>
      <c r="BR58" s="92" t="s">
        <v>982</v>
      </c>
      <c r="BS58" s="92"/>
      <c r="BT58" s="93" t="s">
        <v>1000</v>
      </c>
      <c r="BU58" s="89" t="s">
        <v>519</v>
      </c>
      <c r="BV58" s="90" t="str">
        <f t="shared" si="106"/>
        <v>-</v>
      </c>
      <c r="BW58" s="91"/>
      <c r="BX58" s="90"/>
      <c r="BY58" s="92"/>
      <c r="BZ58" s="92" t="s">
        <v>783</v>
      </c>
      <c r="CA58" s="93"/>
      <c r="CB58" s="89">
        <v>99300</v>
      </c>
      <c r="CC58" s="90">
        <f t="shared" si="107"/>
        <v>734820</v>
      </c>
      <c r="CD58" s="91"/>
      <c r="CE58" s="90">
        <f t="shared" si="115"/>
        <v>99299.999999999985</v>
      </c>
      <c r="CF58" s="92" t="s">
        <v>543</v>
      </c>
      <c r="CG58" s="92" t="s">
        <v>809</v>
      </c>
      <c r="CH58" s="93" t="s">
        <v>822</v>
      </c>
      <c r="CI58" s="89" t="s">
        <v>519</v>
      </c>
      <c r="CJ58" s="90" t="str">
        <f t="shared" si="108"/>
        <v>-</v>
      </c>
      <c r="CK58" s="91"/>
      <c r="CL58" s="90"/>
      <c r="CM58" s="92"/>
      <c r="CN58" s="92" t="s">
        <v>838</v>
      </c>
      <c r="CO58" s="93"/>
      <c r="CP58" s="89">
        <v>91900</v>
      </c>
      <c r="CQ58" s="90">
        <f t="shared" si="113"/>
        <v>680060</v>
      </c>
      <c r="CR58" s="91"/>
      <c r="CS58" s="90">
        <f t="shared" si="117"/>
        <v>91899.999999999985</v>
      </c>
      <c r="CT58" s="92" t="s">
        <v>543</v>
      </c>
      <c r="CU58" s="92"/>
      <c r="CV58" s="93" t="s">
        <v>865</v>
      </c>
      <c r="CW58" s="89">
        <v>74034</v>
      </c>
      <c r="CX58" s="90">
        <f t="shared" si="116"/>
        <v>547851.6</v>
      </c>
      <c r="CY58" s="91" t="s">
        <v>1007</v>
      </c>
      <c r="CZ58" s="90">
        <f t="shared" si="114"/>
        <v>74033.999999999985</v>
      </c>
      <c r="DA58" s="89" t="s">
        <v>543</v>
      </c>
      <c r="DB58" s="89"/>
      <c r="DC58" s="93" t="s">
        <v>868</v>
      </c>
      <c r="DD58" s="89" t="s">
        <v>519</v>
      </c>
      <c r="DE58" s="90" t="str">
        <f t="shared" si="110"/>
        <v>-</v>
      </c>
      <c r="DF58" s="91"/>
      <c r="DG58" s="90"/>
      <c r="DH58" s="92"/>
      <c r="DI58" s="92"/>
      <c r="DJ58" s="93"/>
      <c r="DK58" s="89">
        <v>74523</v>
      </c>
      <c r="DL58" s="90">
        <f t="shared" si="111"/>
        <v>551470.20000000007</v>
      </c>
      <c r="DM58" s="91"/>
      <c r="DN58" s="90">
        <f>+IFERROR(IF(DQ$5="USD",DK58*$I$5*DQ$6,IF(DQ$5="COP",DK58*DQ$6,DK58*DQ$6*$I$6)),"-")</f>
        <v>74522.999999999985</v>
      </c>
      <c r="DO58" s="92"/>
      <c r="DP58" s="92" t="s">
        <v>942</v>
      </c>
      <c r="DQ58" s="93" t="s">
        <v>970</v>
      </c>
      <c r="DR58" s="130" t="str">
        <f>IFERROR(VLOOKUP($D58,'HISTORICOS - FM'!$A$1:$B$20558,2,0)," - ")</f>
        <v xml:space="preserve"> - </v>
      </c>
      <c r="DS58" s="131">
        <f t="shared" si="21"/>
        <v>74033.999999999985</v>
      </c>
      <c r="DT58" s="134" t="str">
        <f t="shared" si="112"/>
        <v/>
      </c>
      <c r="DU58" s="137" t="str">
        <f t="shared" si="22"/>
        <v>1015200 - LOGSMART S.A.S
OC 4533621</v>
      </c>
    </row>
    <row r="59" spans="1:125" s="38" customFormat="1" ht="115" x14ac:dyDescent="0.25">
      <c r="A59" s="35">
        <v>52</v>
      </c>
      <c r="B59" s="140">
        <v>10060460</v>
      </c>
      <c r="C59" s="36" t="s">
        <v>229</v>
      </c>
      <c r="D59" s="36" t="s">
        <v>226</v>
      </c>
      <c r="E59" s="36" t="s">
        <v>227</v>
      </c>
      <c r="F59" s="36" t="s">
        <v>228</v>
      </c>
      <c r="G59" s="36" t="s">
        <v>506</v>
      </c>
      <c r="H59" s="36">
        <v>7.4</v>
      </c>
      <c r="I59" s="37" t="s">
        <v>75</v>
      </c>
      <c r="J59" s="89" t="s">
        <v>519</v>
      </c>
      <c r="K59" s="90" t="str">
        <f t="shared" si="97"/>
        <v>-</v>
      </c>
      <c r="L59" s="91"/>
      <c r="M59" s="90"/>
      <c r="N59" s="92"/>
      <c r="O59" s="92"/>
      <c r="P59" s="93"/>
      <c r="Q59" s="89" t="s">
        <v>519</v>
      </c>
      <c r="R59" s="90" t="str">
        <f t="shared" si="98"/>
        <v>-</v>
      </c>
      <c r="S59" s="91"/>
      <c r="T59" s="90"/>
      <c r="U59" s="92"/>
      <c r="V59" s="92"/>
      <c r="W59" s="93"/>
      <c r="X59" s="89">
        <v>335115</v>
      </c>
      <c r="Y59" s="90">
        <f t="shared" si="99"/>
        <v>2479851</v>
      </c>
      <c r="Z59" s="91"/>
      <c r="AA59" s="90">
        <f t="shared" si="119"/>
        <v>335114.99999999994</v>
      </c>
      <c r="AB59" s="92" t="s">
        <v>543</v>
      </c>
      <c r="AC59" s="92"/>
      <c r="AD59" s="93"/>
      <c r="AE59" s="89" t="s">
        <v>519</v>
      </c>
      <c r="AF59" s="90" t="str">
        <f t="shared" si="100"/>
        <v>-</v>
      </c>
      <c r="AG59" s="91"/>
      <c r="AH59" s="90"/>
      <c r="AI59" s="92"/>
      <c r="AJ59" s="92"/>
      <c r="AK59" s="92"/>
      <c r="AL59" s="89" t="s">
        <v>519</v>
      </c>
      <c r="AM59" s="90" t="str">
        <f t="shared" si="101"/>
        <v>-</v>
      </c>
      <c r="AN59" s="91"/>
      <c r="AO59" s="90"/>
      <c r="AP59" s="92"/>
      <c r="AQ59" s="92"/>
      <c r="AR59" s="93"/>
      <c r="AS59" s="89" t="s">
        <v>519</v>
      </c>
      <c r="AT59" s="90" t="str">
        <f t="shared" si="102"/>
        <v>-</v>
      </c>
      <c r="AU59" s="91"/>
      <c r="AV59" s="90"/>
      <c r="AW59" s="92"/>
      <c r="AX59" s="92"/>
      <c r="AY59" s="93"/>
      <c r="AZ59" s="89">
        <v>260273</v>
      </c>
      <c r="BA59" s="90">
        <f t="shared" si="103"/>
        <v>1926020.2000000002</v>
      </c>
      <c r="BB59" s="91"/>
      <c r="BC59" s="90">
        <f t="shared" si="118"/>
        <v>260272.99999999997</v>
      </c>
      <c r="BD59" s="92" t="s">
        <v>675</v>
      </c>
      <c r="BE59" s="92" t="s">
        <v>696</v>
      </c>
      <c r="BF59" s="93"/>
      <c r="BG59" s="89" t="s">
        <v>519</v>
      </c>
      <c r="BH59" s="90" t="str">
        <f t="shared" si="104"/>
        <v>-</v>
      </c>
      <c r="BI59" s="91"/>
      <c r="BJ59" s="90"/>
      <c r="BK59" s="92"/>
      <c r="BL59" s="92"/>
      <c r="BM59" s="93"/>
      <c r="BN59" s="89">
        <v>94635</v>
      </c>
      <c r="BO59" s="90">
        <f t="shared" si="105"/>
        <v>700299</v>
      </c>
      <c r="BP59" s="91"/>
      <c r="BQ59" s="90">
        <f t="shared" si="93"/>
        <v>94634.999999999985</v>
      </c>
      <c r="BR59" s="92" t="s">
        <v>982</v>
      </c>
      <c r="BS59" s="92"/>
      <c r="BT59" s="93" t="s">
        <v>1000</v>
      </c>
      <c r="BU59" s="89" t="s">
        <v>519</v>
      </c>
      <c r="BV59" s="90" t="str">
        <f t="shared" si="106"/>
        <v>-</v>
      </c>
      <c r="BW59" s="91"/>
      <c r="BX59" s="90"/>
      <c r="BY59" s="92"/>
      <c r="BZ59" s="92" t="s">
        <v>783</v>
      </c>
      <c r="CA59" s="93"/>
      <c r="CB59" s="89">
        <v>99300</v>
      </c>
      <c r="CC59" s="90">
        <f t="shared" si="107"/>
        <v>734820</v>
      </c>
      <c r="CD59" s="91"/>
      <c r="CE59" s="90">
        <f t="shared" si="115"/>
        <v>99299.999999999985</v>
      </c>
      <c r="CF59" s="92" t="s">
        <v>543</v>
      </c>
      <c r="CG59" s="92" t="s">
        <v>809</v>
      </c>
      <c r="CH59" s="93" t="s">
        <v>822</v>
      </c>
      <c r="CI59" s="89" t="s">
        <v>519</v>
      </c>
      <c r="CJ59" s="90" t="str">
        <f t="shared" si="108"/>
        <v>-</v>
      </c>
      <c r="CK59" s="91"/>
      <c r="CL59" s="90"/>
      <c r="CM59" s="92"/>
      <c r="CN59" s="92"/>
      <c r="CO59" s="93"/>
      <c r="CP59" s="89">
        <v>91900</v>
      </c>
      <c r="CQ59" s="90">
        <f t="shared" si="113"/>
        <v>680060</v>
      </c>
      <c r="CR59" s="91"/>
      <c r="CS59" s="90">
        <f t="shared" si="117"/>
        <v>91899.999999999985</v>
      </c>
      <c r="CT59" s="92" t="s">
        <v>543</v>
      </c>
      <c r="CU59" s="92"/>
      <c r="CV59" s="93" t="s">
        <v>865</v>
      </c>
      <c r="CW59" s="89">
        <v>74034</v>
      </c>
      <c r="CX59" s="90">
        <f t="shared" si="116"/>
        <v>547851.6</v>
      </c>
      <c r="CY59" s="91" t="s">
        <v>1007</v>
      </c>
      <c r="CZ59" s="90">
        <f t="shared" si="114"/>
        <v>74033.999999999985</v>
      </c>
      <c r="DA59" s="89" t="s">
        <v>543</v>
      </c>
      <c r="DB59" s="89"/>
      <c r="DC59" s="93" t="s">
        <v>868</v>
      </c>
      <c r="DD59" s="89" t="s">
        <v>519</v>
      </c>
      <c r="DE59" s="90" t="str">
        <f t="shared" si="110"/>
        <v>-</v>
      </c>
      <c r="DF59" s="91"/>
      <c r="DG59" s="90"/>
      <c r="DH59" s="92"/>
      <c r="DI59" s="92"/>
      <c r="DJ59" s="93"/>
      <c r="DK59" s="89">
        <v>74523</v>
      </c>
      <c r="DL59" s="90">
        <f t="shared" si="111"/>
        <v>551470.20000000007</v>
      </c>
      <c r="DM59" s="91"/>
      <c r="DN59" s="90">
        <f>+IFERROR(IF(DQ$5="USD",DK59*$I$5*DQ$6,IF(DQ$5="COP",DK59*DQ$6,DK59*DQ$6*$I$6)),"-")</f>
        <v>74522.999999999985</v>
      </c>
      <c r="DO59" s="92"/>
      <c r="DP59" s="92" t="s">
        <v>942</v>
      </c>
      <c r="DQ59" s="93" t="s">
        <v>970</v>
      </c>
      <c r="DR59" s="130" t="str">
        <f>IFERROR(VLOOKUP($D59,'HISTORICOS - FM'!$A$1:$B$20558,2,0)," - ")</f>
        <v xml:space="preserve"> - </v>
      </c>
      <c r="DS59" s="131">
        <f t="shared" si="21"/>
        <v>74033.999999999985</v>
      </c>
      <c r="DT59" s="134" t="str">
        <f t="shared" si="112"/>
        <v/>
      </c>
      <c r="DU59" s="137" t="str">
        <f t="shared" si="22"/>
        <v>1015200 - LOGSMART S.A.S
OC 4533621</v>
      </c>
    </row>
    <row r="60" spans="1:125" s="38" customFormat="1" ht="115" x14ac:dyDescent="0.25">
      <c r="A60" s="35">
        <v>53</v>
      </c>
      <c r="B60" s="140">
        <v>10060487</v>
      </c>
      <c r="C60" s="36" t="s">
        <v>99</v>
      </c>
      <c r="D60" s="36" t="s">
        <v>230</v>
      </c>
      <c r="E60" s="36" t="s">
        <v>231</v>
      </c>
      <c r="F60" s="36" t="s">
        <v>232</v>
      </c>
      <c r="G60" s="36" t="s">
        <v>503</v>
      </c>
      <c r="H60" s="36">
        <v>50</v>
      </c>
      <c r="I60" s="37" t="s">
        <v>69</v>
      </c>
      <c r="J60" s="89" t="s">
        <v>519</v>
      </c>
      <c r="K60" s="90" t="str">
        <f t="shared" si="97"/>
        <v>-</v>
      </c>
      <c r="L60" s="91"/>
      <c r="M60" s="90"/>
      <c r="N60" s="92"/>
      <c r="O60" s="92"/>
      <c r="P60" s="93"/>
      <c r="Q60" s="89" t="s">
        <v>519</v>
      </c>
      <c r="R60" s="90" t="str">
        <f t="shared" si="98"/>
        <v>-</v>
      </c>
      <c r="S60" s="91"/>
      <c r="T60" s="90"/>
      <c r="U60" s="92"/>
      <c r="V60" s="92"/>
      <c r="W60" s="93"/>
      <c r="X60" s="89">
        <v>335115</v>
      </c>
      <c r="Y60" s="90">
        <f t="shared" si="99"/>
        <v>16755750</v>
      </c>
      <c r="Z60" s="91"/>
      <c r="AA60" s="90">
        <f t="shared" si="119"/>
        <v>335114.99999999994</v>
      </c>
      <c r="AB60" s="92" t="s">
        <v>543</v>
      </c>
      <c r="AC60" s="92"/>
      <c r="AD60" s="93"/>
      <c r="AE60" s="89" t="s">
        <v>519</v>
      </c>
      <c r="AF60" s="90" t="str">
        <f t="shared" si="100"/>
        <v>-</v>
      </c>
      <c r="AG60" s="91"/>
      <c r="AH60" s="90"/>
      <c r="AI60" s="92"/>
      <c r="AJ60" s="92"/>
      <c r="AK60" s="92"/>
      <c r="AL60" s="89" t="s">
        <v>519</v>
      </c>
      <c r="AM60" s="90" t="str">
        <f t="shared" si="101"/>
        <v>-</v>
      </c>
      <c r="AN60" s="91"/>
      <c r="AO60" s="90"/>
      <c r="AP60" s="92"/>
      <c r="AQ60" s="92"/>
      <c r="AR60" s="93"/>
      <c r="AS60" s="89" t="s">
        <v>519</v>
      </c>
      <c r="AT60" s="90" t="str">
        <f t="shared" si="102"/>
        <v>-</v>
      </c>
      <c r="AU60" s="91"/>
      <c r="AV60" s="90"/>
      <c r="AW60" s="92"/>
      <c r="AX60" s="92"/>
      <c r="AY60" s="93"/>
      <c r="AZ60" s="89">
        <v>260274</v>
      </c>
      <c r="BA60" s="90">
        <f t="shared" si="103"/>
        <v>13013700</v>
      </c>
      <c r="BB60" s="91"/>
      <c r="BC60" s="90">
        <f t="shared" si="118"/>
        <v>260273.99999999997</v>
      </c>
      <c r="BD60" s="92" t="s">
        <v>676</v>
      </c>
      <c r="BE60" s="92" t="s">
        <v>696</v>
      </c>
      <c r="BF60" s="93"/>
      <c r="BG60" s="89">
        <v>41000</v>
      </c>
      <c r="BH60" s="90">
        <f t="shared" si="104"/>
        <v>2050000</v>
      </c>
      <c r="BI60" s="91" t="s">
        <v>1007</v>
      </c>
      <c r="BJ60" s="90">
        <f>+IFERROR(IF(BM$5="USD",BG60*$I$5*BM$6,IF(BM$5="COP",BG60*BM$6,BG60*BM$6*$I$6)),"-")</f>
        <v>40999.999999999993</v>
      </c>
      <c r="BK60" s="92" t="s">
        <v>543</v>
      </c>
      <c r="BL60" s="92" t="s">
        <v>726</v>
      </c>
      <c r="BM60" s="93" t="s">
        <v>767</v>
      </c>
      <c r="BN60" s="89">
        <v>78700</v>
      </c>
      <c r="BO60" s="90">
        <f t="shared" si="105"/>
        <v>3935000</v>
      </c>
      <c r="BP60" s="91"/>
      <c r="BQ60" s="90">
        <f t="shared" si="93"/>
        <v>78699.999999999985</v>
      </c>
      <c r="BR60" s="92" t="s">
        <v>543</v>
      </c>
      <c r="BS60" s="92" t="s">
        <v>996</v>
      </c>
      <c r="BT60" s="93" t="s">
        <v>1000</v>
      </c>
      <c r="BU60" s="89">
        <v>234833</v>
      </c>
      <c r="BV60" s="90">
        <f t="shared" si="106"/>
        <v>11741650</v>
      </c>
      <c r="BW60" s="91"/>
      <c r="BX60" s="90">
        <f>+IFERROR(IF(CA$5="USD",BU60*$I$5*CA$6,IF(CA$5="COP",BU60*CA$6,BU60*CA$6*$I$6)),"-")</f>
        <v>234832.99999999997</v>
      </c>
      <c r="BY60" s="92" t="s">
        <v>543</v>
      </c>
      <c r="BZ60" s="92" t="s">
        <v>786</v>
      </c>
      <c r="CA60" s="93" t="s">
        <v>790</v>
      </c>
      <c r="CB60" s="89">
        <v>113400</v>
      </c>
      <c r="CC60" s="90">
        <f t="shared" si="107"/>
        <v>5670000</v>
      </c>
      <c r="CD60" s="91"/>
      <c r="CE60" s="90">
        <f t="shared" si="115"/>
        <v>113399.99999999999</v>
      </c>
      <c r="CF60" s="92" t="s">
        <v>543</v>
      </c>
      <c r="CG60" s="92" t="s">
        <v>810</v>
      </c>
      <c r="CH60" s="93" t="s">
        <v>822</v>
      </c>
      <c r="CI60" s="89" t="s">
        <v>519</v>
      </c>
      <c r="CJ60" s="90" t="str">
        <f t="shared" si="108"/>
        <v>-</v>
      </c>
      <c r="CK60" s="91"/>
      <c r="CL60" s="90"/>
      <c r="CM60" s="92"/>
      <c r="CN60" s="92" t="s">
        <v>838</v>
      </c>
      <c r="CO60" s="93"/>
      <c r="CP60" s="89">
        <v>120000</v>
      </c>
      <c r="CQ60" s="90">
        <f t="shared" si="113"/>
        <v>6000000</v>
      </c>
      <c r="CR60" s="91"/>
      <c r="CS60" s="90">
        <f t="shared" si="117"/>
        <v>119999.99999999999</v>
      </c>
      <c r="CT60" s="92" t="s">
        <v>543</v>
      </c>
      <c r="CU60" s="92" t="s">
        <v>856</v>
      </c>
      <c r="CV60" s="93" t="s">
        <v>865</v>
      </c>
      <c r="CW60" s="89">
        <v>41596.638655462186</v>
      </c>
      <c r="CX60" s="90">
        <f t="shared" si="116"/>
        <v>2079831.9327731093</v>
      </c>
      <c r="CY60" s="91"/>
      <c r="CZ60" s="90">
        <f t="shared" si="114"/>
        <v>41596.638655462179</v>
      </c>
      <c r="DA60" s="89" t="s">
        <v>543</v>
      </c>
      <c r="DB60" s="89"/>
      <c r="DC60" s="93" t="s">
        <v>868</v>
      </c>
      <c r="DD60" s="89" t="s">
        <v>519</v>
      </c>
      <c r="DE60" s="90" t="str">
        <f t="shared" si="110"/>
        <v>-</v>
      </c>
      <c r="DF60" s="91"/>
      <c r="DG60" s="90"/>
      <c r="DH60" s="92"/>
      <c r="DI60" s="92"/>
      <c r="DJ60" s="93"/>
      <c r="DK60" s="89">
        <v>42261</v>
      </c>
      <c r="DL60" s="90">
        <f t="shared" si="111"/>
        <v>2113050</v>
      </c>
      <c r="DM60" s="91"/>
      <c r="DN60" s="90">
        <f>+IFERROR(IF(DQ$5="USD",DK60*$I$5*DQ$6,IF(DQ$5="COP",DK60*DQ$6,DK60*DQ$6*$I$6)),"-")</f>
        <v>42260.999999999993</v>
      </c>
      <c r="DO60" s="92"/>
      <c r="DP60" s="92" t="s">
        <v>943</v>
      </c>
      <c r="DQ60" s="93" t="s">
        <v>970</v>
      </c>
      <c r="DR60" s="130" t="str">
        <f>IFERROR(VLOOKUP($D60,'HISTORICOS - FM'!$A$1:$B$20558,2,0)," - ")</f>
        <v xml:space="preserve"> - </v>
      </c>
      <c r="DS60" s="131">
        <f t="shared" si="21"/>
        <v>40999.999999999993</v>
      </c>
      <c r="DT60" s="134" t="str">
        <f t="shared" si="112"/>
        <v/>
      </c>
      <c r="DU60" s="137" t="str">
        <f t="shared" si="22"/>
        <v>1009742 - FERRETERIA PETROLERA COLOMBIANA S.A.S.
OC 4533616</v>
      </c>
    </row>
    <row r="61" spans="1:125" s="38" customFormat="1" ht="115" x14ac:dyDescent="0.25">
      <c r="A61" s="35">
        <v>54</v>
      </c>
      <c r="B61" s="140">
        <v>10060375</v>
      </c>
      <c r="C61" s="36" t="s">
        <v>99</v>
      </c>
      <c r="D61" s="36" t="s">
        <v>150</v>
      </c>
      <c r="E61" s="36" t="s">
        <v>233</v>
      </c>
      <c r="F61" s="36" t="s">
        <v>150</v>
      </c>
      <c r="G61" s="36" t="s">
        <v>509</v>
      </c>
      <c r="H61" s="36">
        <v>35</v>
      </c>
      <c r="I61" s="37" t="s">
        <v>74</v>
      </c>
      <c r="J61" s="89" t="s">
        <v>519</v>
      </c>
      <c r="K61" s="90" t="str">
        <f t="shared" si="97"/>
        <v>-</v>
      </c>
      <c r="L61" s="91"/>
      <c r="M61" s="90"/>
      <c r="N61" s="92"/>
      <c r="O61" s="92"/>
      <c r="P61" s="93"/>
      <c r="Q61" s="89" t="s">
        <v>519</v>
      </c>
      <c r="R61" s="90" t="str">
        <f t="shared" si="98"/>
        <v>-</v>
      </c>
      <c r="S61" s="91"/>
      <c r="T61" s="90"/>
      <c r="U61" s="92"/>
      <c r="V61" s="92"/>
      <c r="W61" s="93"/>
      <c r="X61" s="89">
        <v>43250</v>
      </c>
      <c r="Y61" s="90">
        <f t="shared" si="99"/>
        <v>1513750</v>
      </c>
      <c r="Z61" s="91" t="s">
        <v>1007</v>
      </c>
      <c r="AA61" s="90">
        <f t="shared" si="119"/>
        <v>43249.999999999993</v>
      </c>
      <c r="AB61" s="92" t="s">
        <v>584</v>
      </c>
      <c r="AC61" s="92"/>
      <c r="AD61" s="93" t="s">
        <v>1009</v>
      </c>
      <c r="AE61" s="89" t="s">
        <v>519</v>
      </c>
      <c r="AF61" s="90" t="str">
        <f t="shared" si="100"/>
        <v>-</v>
      </c>
      <c r="AG61" s="91"/>
      <c r="AH61" s="90"/>
      <c r="AI61" s="92"/>
      <c r="AJ61" s="92"/>
      <c r="AK61" s="92"/>
      <c r="AL61" s="89" t="s">
        <v>519</v>
      </c>
      <c r="AM61" s="90" t="str">
        <f t="shared" si="101"/>
        <v>-</v>
      </c>
      <c r="AN61" s="91"/>
      <c r="AO61" s="90"/>
      <c r="AP61" s="92"/>
      <c r="AQ61" s="92"/>
      <c r="AR61" s="93"/>
      <c r="AS61" s="89">
        <v>43300</v>
      </c>
      <c r="AT61" s="90">
        <f t="shared" si="102"/>
        <v>1515500</v>
      </c>
      <c r="AU61" s="91"/>
      <c r="AV61" s="90">
        <f>+IFERROR(IF(AY$5="USD",AS61*$I$5*AY$6,IF(AY$5="COP",AS61*AY$6,AS61*AY$6*$I$6)),"-")</f>
        <v>43299.999999999993</v>
      </c>
      <c r="AW61" s="92" t="s">
        <v>641</v>
      </c>
      <c r="AX61" s="92"/>
      <c r="AY61" s="93" t="s">
        <v>657</v>
      </c>
      <c r="AZ61" s="89">
        <v>69248</v>
      </c>
      <c r="BA61" s="90">
        <f t="shared" si="103"/>
        <v>2423680</v>
      </c>
      <c r="BB61" s="91"/>
      <c r="BC61" s="90">
        <f t="shared" si="118"/>
        <v>69247.999999999985</v>
      </c>
      <c r="BD61" s="92" t="s">
        <v>677</v>
      </c>
      <c r="BE61" s="92" t="s">
        <v>696</v>
      </c>
      <c r="BF61" s="93"/>
      <c r="BG61" s="89" t="s">
        <v>519</v>
      </c>
      <c r="BH61" s="90" t="str">
        <f t="shared" si="104"/>
        <v>-</v>
      </c>
      <c r="BI61" s="91"/>
      <c r="BJ61" s="90"/>
      <c r="BK61" s="92"/>
      <c r="BL61" s="92" t="s">
        <v>727</v>
      </c>
      <c r="BM61" s="93"/>
      <c r="BN61" s="89" t="s">
        <v>519</v>
      </c>
      <c r="BO61" s="90" t="str">
        <f t="shared" si="105"/>
        <v>-</v>
      </c>
      <c r="BP61" s="91"/>
      <c r="BQ61" s="90"/>
      <c r="BR61" s="92" t="s">
        <v>977</v>
      </c>
      <c r="BS61" s="92"/>
      <c r="BT61" s="93"/>
      <c r="BU61" s="89" t="s">
        <v>519</v>
      </c>
      <c r="BV61" s="90" t="str">
        <f t="shared" si="106"/>
        <v>-</v>
      </c>
      <c r="BW61" s="91"/>
      <c r="BX61" s="90"/>
      <c r="BY61" s="92"/>
      <c r="BZ61" s="92" t="s">
        <v>783</v>
      </c>
      <c r="CA61" s="93"/>
      <c r="CB61" s="89" t="s">
        <v>519</v>
      </c>
      <c r="CC61" s="90" t="str">
        <f t="shared" si="107"/>
        <v>-</v>
      </c>
      <c r="CD61" s="91"/>
      <c r="CE61" s="90"/>
      <c r="CF61" s="92"/>
      <c r="CG61" s="92"/>
      <c r="CH61" s="93"/>
      <c r="CI61" s="89" t="s">
        <v>519</v>
      </c>
      <c r="CJ61" s="90" t="str">
        <f t="shared" si="108"/>
        <v>-</v>
      </c>
      <c r="CK61" s="91"/>
      <c r="CL61" s="90"/>
      <c r="CM61" s="92"/>
      <c r="CN61" s="92" t="s">
        <v>838</v>
      </c>
      <c r="CO61" s="93"/>
      <c r="CP61" s="89">
        <v>45000</v>
      </c>
      <c r="CQ61" s="90">
        <f t="shared" si="113"/>
        <v>1575000</v>
      </c>
      <c r="CR61" s="91"/>
      <c r="CS61" s="90">
        <f t="shared" si="117"/>
        <v>44999.999999999993</v>
      </c>
      <c r="CT61" s="92" t="s">
        <v>584</v>
      </c>
      <c r="CU61" s="92"/>
      <c r="CV61" s="93" t="s">
        <v>864</v>
      </c>
      <c r="CW61" s="89" t="s">
        <v>519</v>
      </c>
      <c r="CX61" s="90" t="str">
        <f t="shared" si="116"/>
        <v>-</v>
      </c>
      <c r="CY61" s="91"/>
      <c r="CZ61" s="90" t="s">
        <v>519</v>
      </c>
      <c r="DA61" s="89"/>
      <c r="DB61" s="89"/>
      <c r="DC61" s="93"/>
      <c r="DD61" s="89">
        <v>130000</v>
      </c>
      <c r="DE61" s="90">
        <f t="shared" si="110"/>
        <v>4550000</v>
      </c>
      <c r="DF61" s="91"/>
      <c r="DG61" s="90">
        <f>+IFERROR(IF(DJ$5="USD",DD61*$I$5*DJ$6,IF(DJ$5="COP",DD61*DJ$6,DD61*DJ$6*$I$6)),"-")</f>
        <v>129999.99999999999</v>
      </c>
      <c r="DH61" s="92"/>
      <c r="DI61" s="92" t="s">
        <v>896</v>
      </c>
      <c r="DJ61" s="93" t="s">
        <v>920</v>
      </c>
      <c r="DK61" s="89" t="s">
        <v>519</v>
      </c>
      <c r="DL61" s="90" t="str">
        <f t="shared" si="111"/>
        <v>-</v>
      </c>
      <c r="DM61" s="91"/>
      <c r="DN61" s="90"/>
      <c r="DO61" s="92"/>
      <c r="DP61" s="92"/>
      <c r="DQ61" s="93"/>
      <c r="DR61" s="130" t="str">
        <f>IFERROR(VLOOKUP($D61,'HISTORICOS - FM'!$A$1:$B$20558,2,0)," - ")</f>
        <v xml:space="preserve"> - </v>
      </c>
      <c r="DS61" s="131">
        <f t="shared" si="21"/>
        <v>43249.999999999993</v>
      </c>
      <c r="DT61" s="134" t="str">
        <f t="shared" si="112"/>
        <v/>
      </c>
      <c r="DU61" s="137" t="str">
        <f t="shared" si="22"/>
        <v>1006971 - CENTRAL DE HERRAMIENTAS DE COLOMBIA SAS
OC 4533614</v>
      </c>
    </row>
    <row r="62" spans="1:125" s="38" customFormat="1" ht="75" x14ac:dyDescent="0.25">
      <c r="A62" s="35">
        <v>55</v>
      </c>
      <c r="B62" s="140" t="s">
        <v>103</v>
      </c>
      <c r="C62" s="36" t="s">
        <v>118</v>
      </c>
      <c r="D62" s="36" t="s">
        <v>234</v>
      </c>
      <c r="E62" s="36" t="s">
        <v>235</v>
      </c>
      <c r="F62" s="36" t="s">
        <v>236</v>
      </c>
      <c r="G62" s="36" t="s">
        <v>510</v>
      </c>
      <c r="H62" s="36">
        <v>1</v>
      </c>
      <c r="I62" s="37" t="s">
        <v>76</v>
      </c>
      <c r="J62" s="89" t="s">
        <v>519</v>
      </c>
      <c r="K62" s="90" t="str">
        <f t="shared" si="97"/>
        <v>-</v>
      </c>
      <c r="L62" s="91"/>
      <c r="M62" s="90"/>
      <c r="N62" s="92"/>
      <c r="O62" s="92"/>
      <c r="P62" s="93"/>
      <c r="Q62" s="89" t="s">
        <v>519</v>
      </c>
      <c r="R62" s="90" t="str">
        <f t="shared" si="98"/>
        <v>-</v>
      </c>
      <c r="S62" s="91"/>
      <c r="T62" s="90"/>
      <c r="U62" s="92"/>
      <c r="V62" s="92"/>
      <c r="W62" s="93"/>
      <c r="X62" s="89" t="s">
        <v>519</v>
      </c>
      <c r="Y62" s="90" t="str">
        <f t="shared" si="99"/>
        <v>-</v>
      </c>
      <c r="Z62" s="91"/>
      <c r="AA62" s="90"/>
      <c r="AB62" s="92"/>
      <c r="AC62" s="92"/>
      <c r="AD62" s="93"/>
      <c r="AE62" s="89" t="s">
        <v>519</v>
      </c>
      <c r="AF62" s="90" t="str">
        <f t="shared" si="100"/>
        <v>-</v>
      </c>
      <c r="AG62" s="91"/>
      <c r="AH62" s="90"/>
      <c r="AI62" s="92"/>
      <c r="AJ62" s="92"/>
      <c r="AK62" s="92"/>
      <c r="AL62" s="89" t="s">
        <v>519</v>
      </c>
      <c r="AM62" s="90" t="str">
        <f t="shared" si="101"/>
        <v>-</v>
      </c>
      <c r="AN62" s="91"/>
      <c r="AO62" s="90"/>
      <c r="AP62" s="92"/>
      <c r="AQ62" s="92"/>
      <c r="AR62" s="93"/>
      <c r="AS62" s="89" t="s">
        <v>519</v>
      </c>
      <c r="AT62" s="90" t="str">
        <f t="shared" si="102"/>
        <v>-</v>
      </c>
      <c r="AU62" s="91"/>
      <c r="AV62" s="90"/>
      <c r="AW62" s="92"/>
      <c r="AX62" s="92"/>
      <c r="AY62" s="93"/>
      <c r="AZ62" s="89" t="s">
        <v>519</v>
      </c>
      <c r="BA62" s="90" t="str">
        <f t="shared" si="103"/>
        <v>-</v>
      </c>
      <c r="BB62" s="91"/>
      <c r="BC62" s="90"/>
      <c r="BD62" s="92"/>
      <c r="BE62" s="92"/>
      <c r="BF62" s="93"/>
      <c r="BG62" s="89">
        <v>72000</v>
      </c>
      <c r="BH62" s="90">
        <f t="shared" si="104"/>
        <v>72000</v>
      </c>
      <c r="BI62" s="91" t="s">
        <v>1007</v>
      </c>
      <c r="BJ62" s="90">
        <f>+IFERROR(IF(BM$5="USD",BG62*$I$5*BM$6,IF(BM$5="COP",BG62*BM$6,BG62*BM$6*$I$6)),"-")</f>
        <v>71999.999999999985</v>
      </c>
      <c r="BK62" s="92" t="s">
        <v>706</v>
      </c>
      <c r="BL62" s="92" t="s">
        <v>728</v>
      </c>
      <c r="BM62" s="93" t="s">
        <v>764</v>
      </c>
      <c r="BN62" s="89" t="s">
        <v>519</v>
      </c>
      <c r="BO62" s="90" t="str">
        <f t="shared" si="105"/>
        <v>-</v>
      </c>
      <c r="BP62" s="91"/>
      <c r="BQ62" s="90"/>
      <c r="BR62" s="92" t="s">
        <v>977</v>
      </c>
      <c r="BS62" s="92"/>
      <c r="BT62" s="93"/>
      <c r="BU62" s="89" t="s">
        <v>519</v>
      </c>
      <c r="BV62" s="90" t="str">
        <f t="shared" si="106"/>
        <v>-</v>
      </c>
      <c r="BW62" s="91"/>
      <c r="BX62" s="90"/>
      <c r="BY62" s="92"/>
      <c r="BZ62" s="92" t="s">
        <v>783</v>
      </c>
      <c r="CA62" s="93"/>
      <c r="CB62" s="89" t="s">
        <v>519</v>
      </c>
      <c r="CC62" s="90" t="str">
        <f t="shared" si="107"/>
        <v>-</v>
      </c>
      <c r="CD62" s="91"/>
      <c r="CE62" s="90"/>
      <c r="CF62" s="92"/>
      <c r="CG62" s="92"/>
      <c r="CH62" s="93"/>
      <c r="CI62" s="89" t="s">
        <v>519</v>
      </c>
      <c r="CJ62" s="90" t="str">
        <f t="shared" si="108"/>
        <v>-</v>
      </c>
      <c r="CK62" s="91"/>
      <c r="CL62" s="90"/>
      <c r="CM62" s="92"/>
      <c r="CN62" s="92" t="s">
        <v>838</v>
      </c>
      <c r="CO62" s="93"/>
      <c r="CP62" s="89">
        <v>286000</v>
      </c>
      <c r="CQ62" s="90">
        <f t="shared" si="113"/>
        <v>286000</v>
      </c>
      <c r="CR62" s="91"/>
      <c r="CS62" s="90">
        <f t="shared" si="117"/>
        <v>285999.99999999994</v>
      </c>
      <c r="CT62" s="92" t="s">
        <v>848</v>
      </c>
      <c r="CU62" s="92"/>
      <c r="CV62" s="93" t="s">
        <v>864</v>
      </c>
      <c r="CW62" s="89" t="s">
        <v>519</v>
      </c>
      <c r="CX62" s="90" t="str">
        <f t="shared" si="116"/>
        <v>-</v>
      </c>
      <c r="CY62" s="91"/>
      <c r="CZ62" s="90" t="s">
        <v>519</v>
      </c>
      <c r="DA62" s="89"/>
      <c r="DB62" s="89"/>
      <c r="DC62" s="93"/>
      <c r="DD62" s="89" t="s">
        <v>519</v>
      </c>
      <c r="DE62" s="90" t="str">
        <f t="shared" si="110"/>
        <v>-</v>
      </c>
      <c r="DF62" s="91"/>
      <c r="DG62" s="90"/>
      <c r="DH62" s="92"/>
      <c r="DI62" s="92"/>
      <c r="DJ62" s="93"/>
      <c r="DK62" s="89" t="s">
        <v>519</v>
      </c>
      <c r="DL62" s="90" t="str">
        <f t="shared" si="111"/>
        <v>-</v>
      </c>
      <c r="DM62" s="91"/>
      <c r="DN62" s="90"/>
      <c r="DO62" s="92"/>
      <c r="DP62" s="92"/>
      <c r="DQ62" s="93"/>
      <c r="DR62" s="130" t="str">
        <f>IFERROR(VLOOKUP($D62,'HISTORICOS - FM'!$A$1:$B$20558,2,0)," - ")</f>
        <v xml:space="preserve"> - </v>
      </c>
      <c r="DS62" s="131">
        <f t="shared" si="21"/>
        <v>71999.999999999985</v>
      </c>
      <c r="DT62" s="134" t="str">
        <f t="shared" si="112"/>
        <v/>
      </c>
      <c r="DU62" s="137" t="str">
        <f t="shared" si="22"/>
        <v>1009742 - FERRETERIA PETROLERA COLOMBIANA S.A.S.
OC 4533616</v>
      </c>
    </row>
    <row r="63" spans="1:125" s="38" customFormat="1" ht="87.5" x14ac:dyDescent="0.25">
      <c r="A63" s="35">
        <v>56</v>
      </c>
      <c r="B63" s="140">
        <v>10060574</v>
      </c>
      <c r="C63" s="36">
        <v>11</v>
      </c>
      <c r="D63" s="36">
        <v>7708</v>
      </c>
      <c r="E63" s="36" t="s">
        <v>237</v>
      </c>
      <c r="F63" s="36" t="s">
        <v>238</v>
      </c>
      <c r="G63" s="36" t="s">
        <v>503</v>
      </c>
      <c r="H63" s="36">
        <v>40</v>
      </c>
      <c r="I63" s="37" t="s">
        <v>76</v>
      </c>
      <c r="J63" s="89">
        <v>1700</v>
      </c>
      <c r="K63" s="90">
        <f t="shared" si="97"/>
        <v>68000</v>
      </c>
      <c r="L63" s="91"/>
      <c r="M63" s="90">
        <f>+IFERROR(IF(P$5="USD",J63*$I$5*P$6,IF(P$5="COP",J63*P$6,J63*P$6*$I$6)),"-")</f>
        <v>1699.9999999999998</v>
      </c>
      <c r="N63" s="92"/>
      <c r="O63" s="92"/>
      <c r="P63" s="93"/>
      <c r="Q63" s="89" t="s">
        <v>519</v>
      </c>
      <c r="R63" s="90" t="str">
        <f t="shared" si="98"/>
        <v>-</v>
      </c>
      <c r="S63" s="91"/>
      <c r="T63" s="90"/>
      <c r="U63" s="92"/>
      <c r="V63" s="92"/>
      <c r="W63" s="93"/>
      <c r="X63" s="89">
        <v>835</v>
      </c>
      <c r="Y63" s="90">
        <f t="shared" si="99"/>
        <v>33400</v>
      </c>
      <c r="Z63" s="138" t="s">
        <v>1007</v>
      </c>
      <c r="AA63" s="90">
        <f>+IFERROR(IF(AD$5="USD",X63*$I$5*AD$6,IF(AD$5="COP",X63*AD$6,X63*AD$6*$I$6)),"-")</f>
        <v>834.99999999999989</v>
      </c>
      <c r="AB63" s="92" t="s">
        <v>585</v>
      </c>
      <c r="AC63" s="92"/>
      <c r="AD63" s="93" t="s">
        <v>1009</v>
      </c>
      <c r="AE63" s="89" t="s">
        <v>519</v>
      </c>
      <c r="AF63" s="90" t="str">
        <f t="shared" si="100"/>
        <v>-</v>
      </c>
      <c r="AG63" s="91"/>
      <c r="AH63" s="90"/>
      <c r="AI63" s="92" t="s">
        <v>150</v>
      </c>
      <c r="AJ63" s="92" t="s">
        <v>150</v>
      </c>
      <c r="AK63" s="92" t="s">
        <v>150</v>
      </c>
      <c r="AL63" s="89" t="s">
        <v>519</v>
      </c>
      <c r="AM63" s="90" t="str">
        <f t="shared" si="101"/>
        <v>-</v>
      </c>
      <c r="AN63" s="91"/>
      <c r="AO63" s="90"/>
      <c r="AP63" s="92"/>
      <c r="AQ63" s="92"/>
      <c r="AR63" s="93"/>
      <c r="AS63" s="89">
        <v>1600</v>
      </c>
      <c r="AT63" s="90">
        <f t="shared" si="102"/>
        <v>64000</v>
      </c>
      <c r="AU63" s="91"/>
      <c r="AV63" s="90">
        <f>+IFERROR(IF(AY$5="USD",AS63*$I$5*AY$6,IF(AY$5="COP",AS63*AY$6,AS63*AY$6*$I$6)),"-")</f>
        <v>1599.9999999999998</v>
      </c>
      <c r="AW63" s="92" t="s">
        <v>638</v>
      </c>
      <c r="AX63" s="92"/>
      <c r="AY63" s="93" t="s">
        <v>657</v>
      </c>
      <c r="AZ63" s="89" t="s">
        <v>519</v>
      </c>
      <c r="BA63" s="90" t="str">
        <f t="shared" si="103"/>
        <v>-</v>
      </c>
      <c r="BB63" s="91"/>
      <c r="BC63" s="90"/>
      <c r="BD63" s="92"/>
      <c r="BE63" s="92"/>
      <c r="BF63" s="93"/>
      <c r="BG63" s="89">
        <v>1100</v>
      </c>
      <c r="BH63" s="90">
        <f t="shared" si="104"/>
        <v>44000</v>
      </c>
      <c r="BI63" s="91"/>
      <c r="BJ63" s="90">
        <f>+IFERROR(IF(BM$5="USD",BG63*$I$5*BM$6,IF(BM$5="COP",BG63*BM$6,BG63*BM$6*$I$6)),"-")</f>
        <v>1099.9999999999998</v>
      </c>
      <c r="BK63" s="92" t="s">
        <v>704</v>
      </c>
      <c r="BL63" s="92"/>
      <c r="BM63" s="93" t="s">
        <v>764</v>
      </c>
      <c r="BN63" s="89">
        <v>1270</v>
      </c>
      <c r="BO63" s="90">
        <f t="shared" si="105"/>
        <v>50800</v>
      </c>
      <c r="BP63" s="91"/>
      <c r="BQ63" s="90">
        <f>+IFERROR(IF(BT$5="USD",BN63*$I$5*BT$6,IF(BT$5="COP",BN63*BT$6,BN63*BT$6*$I$6)),"-")</f>
        <v>1269.9999999999998</v>
      </c>
      <c r="BR63" s="92" t="s">
        <v>832</v>
      </c>
      <c r="BS63" s="92"/>
      <c r="BT63" s="93" t="s">
        <v>1001</v>
      </c>
      <c r="BU63" s="89">
        <v>10420</v>
      </c>
      <c r="BV63" s="90">
        <f t="shared" si="106"/>
        <v>416800</v>
      </c>
      <c r="BW63" s="91"/>
      <c r="BX63" s="90">
        <f>+IFERROR(IF(CA$5="USD",BU63*$I$5*CA$6,IF(CA$5="COP",BU63*CA$6,BU63*CA$6*$I$6)),"-")</f>
        <v>10419.999999999998</v>
      </c>
      <c r="BY63" s="92" t="s">
        <v>774</v>
      </c>
      <c r="BZ63" s="92"/>
      <c r="CA63" s="93" t="s">
        <v>790</v>
      </c>
      <c r="CB63" s="89">
        <v>2400</v>
      </c>
      <c r="CC63" s="90">
        <f t="shared" si="107"/>
        <v>96000</v>
      </c>
      <c r="CD63" s="91"/>
      <c r="CE63" s="90">
        <f>+IFERROR(IF(CH$5="USD",CB63*$I$5*CH$6,IF(CH$5="COP",CB63*CH$6,CB63*CH$6*$I$6)),"-")</f>
        <v>2399.9999999999995</v>
      </c>
      <c r="CF63" s="92"/>
      <c r="CG63" s="92" t="s">
        <v>811</v>
      </c>
      <c r="CH63" s="93" t="s">
        <v>820</v>
      </c>
      <c r="CI63" s="89">
        <v>2000</v>
      </c>
      <c r="CJ63" s="90">
        <f t="shared" si="108"/>
        <v>80000</v>
      </c>
      <c r="CK63" s="91"/>
      <c r="CL63" s="90">
        <f>+IFERROR(IF(CO$5="USD",CI63*$I$5*CO$6,IF(CO$5="COP",CI63*CO$6,CI63*CO$6*$I$6)),"-")</f>
        <v>1999.9999999999998</v>
      </c>
      <c r="CM63" s="92" t="s">
        <v>831</v>
      </c>
      <c r="CN63" s="92"/>
      <c r="CO63" s="93">
        <v>5</v>
      </c>
      <c r="CP63" s="89">
        <v>1600</v>
      </c>
      <c r="CQ63" s="90">
        <f t="shared" ref="CQ63:CQ64" si="120">+IFERROR(CP63*$H63,"-")</f>
        <v>64000</v>
      </c>
      <c r="CR63" s="91"/>
      <c r="CS63" s="90">
        <f t="shared" si="117"/>
        <v>1599.9999999999998</v>
      </c>
      <c r="CT63" s="92" t="s">
        <v>830</v>
      </c>
      <c r="CU63" s="92"/>
      <c r="CV63" s="93" t="s">
        <v>864</v>
      </c>
      <c r="CW63" s="89" t="s">
        <v>519</v>
      </c>
      <c r="CX63" s="90" t="str">
        <f t="shared" si="116"/>
        <v>-</v>
      </c>
      <c r="CY63" s="91"/>
      <c r="CZ63" s="90" t="s">
        <v>519</v>
      </c>
      <c r="DA63" s="89"/>
      <c r="DB63" s="89"/>
      <c r="DC63" s="93"/>
      <c r="DD63" s="89">
        <v>6000</v>
      </c>
      <c r="DE63" s="90">
        <f t="shared" si="110"/>
        <v>240000</v>
      </c>
      <c r="DF63" s="91"/>
      <c r="DG63" s="90">
        <f>+IFERROR(IF(DJ$5="USD",DD63*$I$5*DJ$6,IF(DJ$5="COP",DD63*DJ$6,DD63*DJ$6*$I$6)),"-")</f>
        <v>5999.9999999999991</v>
      </c>
      <c r="DH63" s="92"/>
      <c r="DI63" s="92" t="s">
        <v>897</v>
      </c>
      <c r="DJ63" s="93" t="s">
        <v>920</v>
      </c>
      <c r="DK63" s="89" t="s">
        <v>519</v>
      </c>
      <c r="DL63" s="90" t="str">
        <f t="shared" si="111"/>
        <v>-</v>
      </c>
      <c r="DM63" s="91"/>
      <c r="DN63" s="90"/>
      <c r="DO63" s="92"/>
      <c r="DP63" s="92"/>
      <c r="DQ63" s="93"/>
      <c r="DR63" s="130">
        <f>IFERROR(VLOOKUP($D63,'HISTORICOS - FM'!$A$1:$B$20558,2,0)," - ")</f>
        <v>700.76888134191972</v>
      </c>
      <c r="DS63" s="131">
        <f t="shared" si="21"/>
        <v>834.99999999999989</v>
      </c>
      <c r="DT63" s="134">
        <f t="shared" si="112"/>
        <v>0.19154834387200204</v>
      </c>
      <c r="DU63" s="137" t="str">
        <f t="shared" si="22"/>
        <v>1006971 - CENTRAL DE HERRAMIENTAS DE COLOMBIA SAS
OC 4533614</v>
      </c>
    </row>
    <row r="64" spans="1:125" s="38" customFormat="1" ht="103.5" x14ac:dyDescent="0.25">
      <c r="A64" s="35">
        <v>57</v>
      </c>
      <c r="B64" s="140">
        <v>10059790</v>
      </c>
      <c r="C64" s="36">
        <v>40</v>
      </c>
      <c r="D64" s="36">
        <v>12583</v>
      </c>
      <c r="E64" s="36" t="s">
        <v>239</v>
      </c>
      <c r="F64" s="36" t="s">
        <v>240</v>
      </c>
      <c r="G64" s="36" t="s">
        <v>503</v>
      </c>
      <c r="H64" s="36">
        <v>100</v>
      </c>
      <c r="I64" s="37" t="s">
        <v>76</v>
      </c>
      <c r="J64" s="89" t="s">
        <v>519</v>
      </c>
      <c r="K64" s="90" t="str">
        <f t="shared" si="97"/>
        <v>-</v>
      </c>
      <c r="L64" s="91"/>
      <c r="M64" s="90"/>
      <c r="N64" s="92"/>
      <c r="O64" s="92"/>
      <c r="P64" s="93"/>
      <c r="Q64" s="89" t="s">
        <v>519</v>
      </c>
      <c r="R64" s="90" t="str">
        <f t="shared" si="98"/>
        <v>-</v>
      </c>
      <c r="S64" s="91"/>
      <c r="T64" s="90"/>
      <c r="U64" s="92"/>
      <c r="V64" s="92"/>
      <c r="W64" s="93"/>
      <c r="X64" s="89">
        <v>85</v>
      </c>
      <c r="Y64" s="90">
        <f t="shared" si="99"/>
        <v>8500</v>
      </c>
      <c r="Z64" s="138" t="s">
        <v>1007</v>
      </c>
      <c r="AA64" s="90">
        <f>+IFERROR(IF(AD$5="USD",X64*$I$5*AD$6,IF(AD$5="COP",X64*AD$6,X64*AD$6*$I$6)),"-")</f>
        <v>84.999999999999986</v>
      </c>
      <c r="AB64" s="92" t="s">
        <v>585</v>
      </c>
      <c r="AC64" s="92"/>
      <c r="AD64" s="93" t="s">
        <v>1009</v>
      </c>
      <c r="AE64" s="89" t="s">
        <v>519</v>
      </c>
      <c r="AF64" s="90" t="str">
        <f t="shared" si="100"/>
        <v>-</v>
      </c>
      <c r="AG64" s="91"/>
      <c r="AH64" s="90"/>
      <c r="AI64" s="92"/>
      <c r="AJ64" s="92"/>
      <c r="AK64" s="92"/>
      <c r="AL64" s="89" t="s">
        <v>519</v>
      </c>
      <c r="AM64" s="90" t="str">
        <f t="shared" si="101"/>
        <v>-</v>
      </c>
      <c r="AN64" s="91"/>
      <c r="AO64" s="90"/>
      <c r="AP64" s="92"/>
      <c r="AQ64" s="92"/>
      <c r="AR64" s="93"/>
      <c r="AS64" s="89">
        <v>250</v>
      </c>
      <c r="AT64" s="90">
        <f t="shared" si="102"/>
        <v>25000</v>
      </c>
      <c r="AU64" s="91"/>
      <c r="AV64" s="90">
        <f>+IFERROR(IF(AY$5="USD",AS64*$I$5*AY$6,IF(AY$5="COP",AS64*AY$6,AS64*AY$6*$I$6)),"-")</f>
        <v>249.99999999999997</v>
      </c>
      <c r="AW64" s="92" t="s">
        <v>638</v>
      </c>
      <c r="AX64" s="92"/>
      <c r="AY64" s="93" t="s">
        <v>657</v>
      </c>
      <c r="AZ64" s="89" t="s">
        <v>519</v>
      </c>
      <c r="BA64" s="90" t="str">
        <f t="shared" si="103"/>
        <v>-</v>
      </c>
      <c r="BB64" s="91"/>
      <c r="BC64" s="90"/>
      <c r="BD64" s="92"/>
      <c r="BE64" s="92"/>
      <c r="BF64" s="93"/>
      <c r="BG64" s="89">
        <v>110</v>
      </c>
      <c r="BH64" s="90">
        <f t="shared" si="104"/>
        <v>11000</v>
      </c>
      <c r="BI64" s="91"/>
      <c r="BJ64" s="90">
        <f>+IFERROR(IF(BM$5="USD",BG64*$I$5*BM$6,IF(BM$5="COP",BG64*BM$6,BG64*BM$6*$I$6)),"-")</f>
        <v>109.99999999999999</v>
      </c>
      <c r="BK64" s="92" t="s">
        <v>704</v>
      </c>
      <c r="BL64" s="92"/>
      <c r="BM64" s="93" t="s">
        <v>764</v>
      </c>
      <c r="BN64" s="89">
        <v>120</v>
      </c>
      <c r="BO64" s="90">
        <f t="shared" si="105"/>
        <v>12000</v>
      </c>
      <c r="BP64" s="91"/>
      <c r="BQ64" s="90">
        <f>+IFERROR(IF(BT$5="USD",BN64*$I$5*BT$6,IF(BT$5="COP",BN64*BT$6,BN64*BT$6*$I$6)),"-")</f>
        <v>119.99999999999999</v>
      </c>
      <c r="BR64" s="92" t="s">
        <v>832</v>
      </c>
      <c r="BS64" s="92"/>
      <c r="BT64" s="93" t="s">
        <v>999</v>
      </c>
      <c r="BU64" s="89">
        <v>1500</v>
      </c>
      <c r="BV64" s="90">
        <f t="shared" si="106"/>
        <v>150000</v>
      </c>
      <c r="BW64" s="91"/>
      <c r="BX64" s="90">
        <f>+IFERROR(IF(CA$5="USD",BU64*$I$5*CA$6,IF(CA$5="COP",BU64*CA$6,BU64*CA$6*$I$6)),"-")</f>
        <v>1499.9999999999998</v>
      </c>
      <c r="BY64" s="92"/>
      <c r="BZ64" s="92"/>
      <c r="CA64" s="93" t="s">
        <v>790</v>
      </c>
      <c r="CB64" s="89">
        <v>700</v>
      </c>
      <c r="CC64" s="90">
        <f t="shared" si="107"/>
        <v>70000</v>
      </c>
      <c r="CD64" s="91"/>
      <c r="CE64" s="90">
        <f>+IFERROR(IF(CH$5="USD",CB64*$I$5*CH$6,IF(CH$5="COP",CB64*CH$6,CB64*CH$6*$I$6)),"-")</f>
        <v>699.99999999999989</v>
      </c>
      <c r="CF64" s="92"/>
      <c r="CG64" s="92"/>
      <c r="CH64" s="93" t="s">
        <v>820</v>
      </c>
      <c r="CI64" s="89">
        <v>450</v>
      </c>
      <c r="CJ64" s="90">
        <f t="shared" si="108"/>
        <v>45000</v>
      </c>
      <c r="CK64" s="91"/>
      <c r="CL64" s="90">
        <f>+IFERROR(IF(CO$5="USD",CI64*$I$5*CO$6,IF(CO$5="COP",CI64*CO$6,CI64*CO$6*$I$6)),"-")</f>
        <v>449.99999999999994</v>
      </c>
      <c r="CM64" s="92" t="s">
        <v>832</v>
      </c>
      <c r="CN64" s="92"/>
      <c r="CO64" s="93">
        <v>5</v>
      </c>
      <c r="CP64" s="89">
        <v>450</v>
      </c>
      <c r="CQ64" s="90">
        <f t="shared" si="120"/>
        <v>45000</v>
      </c>
      <c r="CR64" s="91"/>
      <c r="CS64" s="90">
        <f t="shared" si="117"/>
        <v>449.99999999999994</v>
      </c>
      <c r="CT64" s="92" t="s">
        <v>830</v>
      </c>
      <c r="CU64" s="92"/>
      <c r="CV64" s="93" t="s">
        <v>864</v>
      </c>
      <c r="CW64" s="89" t="s">
        <v>519</v>
      </c>
      <c r="CX64" s="90" t="str">
        <f t="shared" si="116"/>
        <v>-</v>
      </c>
      <c r="CY64" s="91"/>
      <c r="CZ64" s="90" t="s">
        <v>519</v>
      </c>
      <c r="DA64" s="89"/>
      <c r="DB64" s="89"/>
      <c r="DC64" s="93"/>
      <c r="DD64" s="89">
        <v>6000</v>
      </c>
      <c r="DE64" s="90">
        <f t="shared" si="110"/>
        <v>600000</v>
      </c>
      <c r="DF64" s="91"/>
      <c r="DG64" s="90">
        <f>+IFERROR(IF(DJ$5="USD",DD64*$I$5*DJ$6,IF(DJ$5="COP",DD64*DJ$6,DD64*DJ$6*$I$6)),"-")</f>
        <v>5999.9999999999991</v>
      </c>
      <c r="DH64" s="92"/>
      <c r="DI64" s="92" t="s">
        <v>898</v>
      </c>
      <c r="DJ64" s="93" t="s">
        <v>920</v>
      </c>
      <c r="DK64" s="89">
        <v>252</v>
      </c>
      <c r="DL64" s="90">
        <f t="shared" si="111"/>
        <v>25200</v>
      </c>
      <c r="DM64" s="91"/>
      <c r="DN64" s="90">
        <f>+IFERROR(IF(DQ$5="USD",DK64*$I$5*DQ$6,IF(DQ$5="COP",DK64*DQ$6,DK64*DQ$6*$I$6)),"-")</f>
        <v>251.99999999999997</v>
      </c>
      <c r="DO64" s="92"/>
      <c r="DP64" s="92" t="s">
        <v>944</v>
      </c>
      <c r="DQ64" s="93" t="s">
        <v>970</v>
      </c>
      <c r="DR64" s="130">
        <f>IFERROR(VLOOKUP($D64,'HISTORICOS - FM'!$A$1:$B$20558,2,0)," - ")</f>
        <v>800</v>
      </c>
      <c r="DS64" s="131">
        <f t="shared" si="21"/>
        <v>84.999999999999986</v>
      </c>
      <c r="DT64" s="134">
        <f t="shared" si="112"/>
        <v>-0.89375000000000004</v>
      </c>
      <c r="DU64" s="137" t="str">
        <f t="shared" si="22"/>
        <v>1006971 - CENTRAL DE HERRAMIENTAS DE COLOMBIA SAS
OC 4533614</v>
      </c>
    </row>
    <row r="65" spans="1:125" s="38" customFormat="1" ht="80.5" x14ac:dyDescent="0.25">
      <c r="A65" s="35">
        <v>58</v>
      </c>
      <c r="B65" s="140">
        <v>10059790</v>
      </c>
      <c r="C65" s="36">
        <v>5</v>
      </c>
      <c r="D65" s="36">
        <v>4719</v>
      </c>
      <c r="E65" s="36" t="s">
        <v>241</v>
      </c>
      <c r="F65" s="36" t="s">
        <v>242</v>
      </c>
      <c r="G65" s="36" t="s">
        <v>503</v>
      </c>
      <c r="H65" s="36">
        <v>100</v>
      </c>
      <c r="I65" s="37" t="s">
        <v>76</v>
      </c>
      <c r="J65" s="89" t="s">
        <v>519</v>
      </c>
      <c r="K65" s="90" t="str">
        <f t="shared" si="97"/>
        <v>-</v>
      </c>
      <c r="L65" s="91"/>
      <c r="M65" s="90"/>
      <c r="N65" s="92"/>
      <c r="O65" s="92"/>
      <c r="P65" s="93"/>
      <c r="Q65" s="89" t="s">
        <v>519</v>
      </c>
      <c r="R65" s="90" t="str">
        <f t="shared" si="98"/>
        <v>-</v>
      </c>
      <c r="S65" s="91"/>
      <c r="T65" s="90"/>
      <c r="U65" s="92"/>
      <c r="V65" s="92"/>
      <c r="W65" s="93"/>
      <c r="X65" s="89" t="s">
        <v>519</v>
      </c>
      <c r="Y65" s="90" t="str">
        <f t="shared" si="99"/>
        <v>-</v>
      </c>
      <c r="Z65" s="91"/>
      <c r="AA65" s="90"/>
      <c r="AB65" s="92"/>
      <c r="AC65" s="92"/>
      <c r="AD65" s="93"/>
      <c r="AE65" s="89" t="s">
        <v>519</v>
      </c>
      <c r="AF65" s="90" t="str">
        <f t="shared" si="100"/>
        <v>-</v>
      </c>
      <c r="AG65" s="91"/>
      <c r="AH65" s="90"/>
      <c r="AI65" s="92"/>
      <c r="AJ65" s="92"/>
      <c r="AK65" s="92"/>
      <c r="AL65" s="89" t="s">
        <v>519</v>
      </c>
      <c r="AM65" s="90" t="str">
        <f t="shared" si="101"/>
        <v>-</v>
      </c>
      <c r="AN65" s="91"/>
      <c r="AO65" s="90"/>
      <c r="AP65" s="92"/>
      <c r="AQ65" s="92"/>
      <c r="AR65" s="93"/>
      <c r="AS65" s="89" t="s">
        <v>519</v>
      </c>
      <c r="AT65" s="90" t="str">
        <f t="shared" si="102"/>
        <v>-</v>
      </c>
      <c r="AU65" s="91"/>
      <c r="AV65" s="90"/>
      <c r="AW65" s="92"/>
      <c r="AX65" s="92"/>
      <c r="AY65" s="93"/>
      <c r="AZ65" s="89" t="s">
        <v>519</v>
      </c>
      <c r="BA65" s="90" t="str">
        <f t="shared" si="103"/>
        <v>-</v>
      </c>
      <c r="BB65" s="91"/>
      <c r="BC65" s="90"/>
      <c r="BD65" s="92"/>
      <c r="BE65" s="92"/>
      <c r="BF65" s="93"/>
      <c r="BG65" s="89">
        <v>225</v>
      </c>
      <c r="BH65" s="90">
        <f t="shared" si="104"/>
        <v>22500</v>
      </c>
      <c r="BI65" s="91" t="s">
        <v>1007</v>
      </c>
      <c r="BJ65" s="90">
        <f>+IFERROR(IF(BM$5="USD",BG65*$I$5*BM$6,IF(BM$5="COP",BG65*BM$6,BG65*BM$6*$I$6)),"-")</f>
        <v>224.99999999999997</v>
      </c>
      <c r="BK65" s="92" t="s">
        <v>704</v>
      </c>
      <c r="BL65" s="92"/>
      <c r="BM65" s="93" t="s">
        <v>764</v>
      </c>
      <c r="BN65" s="89">
        <v>725</v>
      </c>
      <c r="BO65" s="90">
        <f t="shared" si="105"/>
        <v>72500</v>
      </c>
      <c r="BP65" s="91"/>
      <c r="BQ65" s="90">
        <f>+IFERROR(IF(BT$5="USD",BN65*$I$5*BT$6,IF(BT$5="COP",BN65*BT$6,BN65*BT$6*$I$6)),"-")</f>
        <v>724.99999999999989</v>
      </c>
      <c r="BR65" s="92" t="s">
        <v>832</v>
      </c>
      <c r="BS65" s="92"/>
      <c r="BT65" s="93" t="s">
        <v>999</v>
      </c>
      <c r="BU65" s="89" t="s">
        <v>519</v>
      </c>
      <c r="BV65" s="90" t="str">
        <f t="shared" si="106"/>
        <v>-</v>
      </c>
      <c r="BW65" s="91"/>
      <c r="BX65" s="90"/>
      <c r="BY65" s="92"/>
      <c r="BZ65" s="92" t="s">
        <v>783</v>
      </c>
      <c r="CA65" s="93"/>
      <c r="CB65" s="89" t="s">
        <v>519</v>
      </c>
      <c r="CC65" s="90" t="str">
        <f t="shared" si="107"/>
        <v>-</v>
      </c>
      <c r="CD65" s="91"/>
      <c r="CE65" s="90"/>
      <c r="CF65" s="92"/>
      <c r="CG65" s="92"/>
      <c r="CH65" s="93"/>
      <c r="CI65" s="89" t="s">
        <v>519</v>
      </c>
      <c r="CJ65" s="90" t="str">
        <f t="shared" si="108"/>
        <v>-</v>
      </c>
      <c r="CK65" s="91"/>
      <c r="CL65" s="90"/>
      <c r="CM65" s="92"/>
      <c r="CN65" s="92" t="s">
        <v>838</v>
      </c>
      <c r="CO65" s="93"/>
      <c r="CP65" s="89">
        <v>450</v>
      </c>
      <c r="CQ65" s="90">
        <f>+IFERROR(CP65*$H65,"-")</f>
        <v>45000</v>
      </c>
      <c r="CR65" s="91"/>
      <c r="CS65" s="90">
        <f t="shared" si="117"/>
        <v>449.99999999999994</v>
      </c>
      <c r="CT65" s="92" t="s">
        <v>830</v>
      </c>
      <c r="CU65" s="92"/>
      <c r="CV65" s="93" t="s">
        <v>864</v>
      </c>
      <c r="CW65" s="89" t="s">
        <v>519</v>
      </c>
      <c r="CX65" s="90" t="str">
        <f t="shared" si="116"/>
        <v>-</v>
      </c>
      <c r="CY65" s="91"/>
      <c r="CZ65" s="90" t="s">
        <v>519</v>
      </c>
      <c r="DA65" s="89"/>
      <c r="DB65" s="89"/>
      <c r="DC65" s="93"/>
      <c r="DD65" s="89" t="s">
        <v>519</v>
      </c>
      <c r="DE65" s="90" t="str">
        <f t="shared" si="110"/>
        <v>-</v>
      </c>
      <c r="DF65" s="91"/>
      <c r="DG65" s="90"/>
      <c r="DH65" s="92"/>
      <c r="DI65" s="92" t="s">
        <v>899</v>
      </c>
      <c r="DJ65" s="93" t="s">
        <v>920</v>
      </c>
      <c r="DK65" s="89" t="s">
        <v>519</v>
      </c>
      <c r="DL65" s="90" t="str">
        <f t="shared" si="111"/>
        <v>-</v>
      </c>
      <c r="DM65" s="91"/>
      <c r="DN65" s="90"/>
      <c r="DO65" s="92"/>
      <c r="DP65" s="92"/>
      <c r="DQ65" s="93"/>
      <c r="DR65" s="130">
        <f>IFERROR(VLOOKUP($D65,'HISTORICOS - FM'!$A$1:$B$20558,2,0)," - ")</f>
        <v>108.29841255000002</v>
      </c>
      <c r="DS65" s="131">
        <f t="shared" si="21"/>
        <v>224.99999999999997</v>
      </c>
      <c r="DT65" s="134">
        <f t="shared" si="112"/>
        <v>1.0775927800060807</v>
      </c>
      <c r="DU65" s="137" t="str">
        <f t="shared" si="22"/>
        <v>1009742 - FERRETERIA PETROLERA COLOMBIANA S.A.S.
OC 4533616</v>
      </c>
    </row>
    <row r="66" spans="1:125" s="38" customFormat="1" ht="137.5" x14ac:dyDescent="0.25">
      <c r="A66" s="35">
        <v>59</v>
      </c>
      <c r="B66" s="36">
        <v>10060105</v>
      </c>
      <c r="C66" s="36">
        <v>5</v>
      </c>
      <c r="D66" s="36">
        <v>12825</v>
      </c>
      <c r="E66" s="36" t="s">
        <v>243</v>
      </c>
      <c r="F66" s="36" t="s">
        <v>244</v>
      </c>
      <c r="G66" s="36" t="s">
        <v>503</v>
      </c>
      <c r="H66" s="36">
        <v>3</v>
      </c>
      <c r="I66" s="37" t="s">
        <v>73</v>
      </c>
      <c r="J66" s="89" t="s">
        <v>519</v>
      </c>
      <c r="K66" s="90" t="str">
        <f t="shared" si="97"/>
        <v>-</v>
      </c>
      <c r="L66" s="91"/>
      <c r="M66" s="90" t="s">
        <v>519</v>
      </c>
      <c r="N66" s="92"/>
      <c r="O66" s="92"/>
      <c r="P66" s="93"/>
      <c r="Q66" s="89" t="s">
        <v>519</v>
      </c>
      <c r="R66" s="90" t="str">
        <f t="shared" si="98"/>
        <v>-</v>
      </c>
      <c r="S66" s="91"/>
      <c r="T66" s="90" t="s">
        <v>519</v>
      </c>
      <c r="U66" s="92"/>
      <c r="V66" s="92"/>
      <c r="W66" s="93"/>
      <c r="X66" s="89" t="s">
        <v>519</v>
      </c>
      <c r="Y66" s="90" t="str">
        <f t="shared" si="99"/>
        <v>-</v>
      </c>
      <c r="Z66" s="91"/>
      <c r="AA66" s="90" t="s">
        <v>519</v>
      </c>
      <c r="AB66" s="92"/>
      <c r="AC66" s="92"/>
      <c r="AD66" s="93"/>
      <c r="AE66" s="89" t="s">
        <v>519</v>
      </c>
      <c r="AF66" s="90" t="str">
        <f t="shared" si="100"/>
        <v>-</v>
      </c>
      <c r="AG66" s="91"/>
      <c r="AH66" s="90" t="s">
        <v>519</v>
      </c>
      <c r="AI66" s="92"/>
      <c r="AJ66" s="92"/>
      <c r="AK66" s="92"/>
      <c r="AL66" s="89" t="s">
        <v>519</v>
      </c>
      <c r="AM66" s="90" t="str">
        <f t="shared" si="101"/>
        <v>-</v>
      </c>
      <c r="AN66" s="91"/>
      <c r="AO66" s="90" t="s">
        <v>519</v>
      </c>
      <c r="AP66" s="92"/>
      <c r="AQ66" s="92"/>
      <c r="AR66" s="93"/>
      <c r="AS66" s="89" t="s">
        <v>519</v>
      </c>
      <c r="AT66" s="90" t="str">
        <f t="shared" si="102"/>
        <v>-</v>
      </c>
      <c r="AU66" s="91"/>
      <c r="AV66" s="90" t="s">
        <v>519</v>
      </c>
      <c r="AW66" s="92"/>
      <c r="AX66" s="92"/>
      <c r="AY66" s="93"/>
      <c r="AZ66" s="89" t="s">
        <v>519</v>
      </c>
      <c r="BA66" s="90" t="str">
        <f t="shared" si="103"/>
        <v>-</v>
      </c>
      <c r="BB66" s="91"/>
      <c r="BC66" s="90" t="str">
        <f>AZ66</f>
        <v>NC</v>
      </c>
      <c r="BD66" s="92" t="s">
        <v>579</v>
      </c>
      <c r="BE66" s="92"/>
      <c r="BF66" s="93"/>
      <c r="BG66" s="89" t="s">
        <v>519</v>
      </c>
      <c r="BH66" s="90" t="str">
        <f t="shared" si="104"/>
        <v>-</v>
      </c>
      <c r="BI66" s="91"/>
      <c r="BJ66" s="90" t="s">
        <v>519</v>
      </c>
      <c r="BK66" s="92"/>
      <c r="BL66" s="92"/>
      <c r="BM66" s="93"/>
      <c r="BN66" s="89" t="s">
        <v>519</v>
      </c>
      <c r="BO66" s="90" t="str">
        <f t="shared" si="105"/>
        <v>-</v>
      </c>
      <c r="BP66" s="91"/>
      <c r="BQ66" s="90" t="str">
        <f>BN66</f>
        <v>NC</v>
      </c>
      <c r="BR66" s="92" t="s">
        <v>977</v>
      </c>
      <c r="BS66" s="92"/>
      <c r="BT66" s="93"/>
      <c r="BU66" s="89" t="s">
        <v>519</v>
      </c>
      <c r="BV66" s="90" t="str">
        <f t="shared" si="106"/>
        <v>-</v>
      </c>
      <c r="BW66" s="91"/>
      <c r="BX66" s="90" t="str">
        <f>BU66</f>
        <v>NC</v>
      </c>
      <c r="BY66" s="92"/>
      <c r="BZ66" s="92" t="s">
        <v>783</v>
      </c>
      <c r="CA66" s="93"/>
      <c r="CB66" s="89" t="s">
        <v>519</v>
      </c>
      <c r="CC66" s="90" t="str">
        <f t="shared" si="107"/>
        <v>-</v>
      </c>
      <c r="CD66" s="91"/>
      <c r="CE66" s="90" t="str">
        <f>CB66</f>
        <v>NC</v>
      </c>
      <c r="CF66" s="92"/>
      <c r="CG66" s="92"/>
      <c r="CH66" s="93"/>
      <c r="CI66" s="89" t="s">
        <v>519</v>
      </c>
      <c r="CJ66" s="90" t="str">
        <f t="shared" si="108"/>
        <v>-</v>
      </c>
      <c r="CK66" s="91"/>
      <c r="CL66" s="90" t="s">
        <v>519</v>
      </c>
      <c r="CM66" s="92"/>
      <c r="CN66" s="92" t="s">
        <v>838</v>
      </c>
      <c r="CO66" s="93"/>
      <c r="CP66" s="89" t="s">
        <v>519</v>
      </c>
      <c r="CQ66" s="90" t="str">
        <f>+IFERROR(CP66*$H66,"-")</f>
        <v>-</v>
      </c>
      <c r="CR66" s="91"/>
      <c r="CS66" s="90" t="str">
        <f>CP66</f>
        <v>NC</v>
      </c>
      <c r="CT66" s="92"/>
      <c r="CU66" s="92"/>
      <c r="CV66" s="93"/>
      <c r="CW66" s="89" t="s">
        <v>519</v>
      </c>
      <c r="CX66" s="90" t="str">
        <f t="shared" si="116"/>
        <v>-</v>
      </c>
      <c r="CY66" s="91"/>
      <c r="CZ66" s="90" t="s">
        <v>519</v>
      </c>
      <c r="DA66" s="89"/>
      <c r="DB66" s="89"/>
      <c r="DC66" s="93"/>
      <c r="DD66" s="89" t="s">
        <v>519</v>
      </c>
      <c r="DE66" s="90" t="str">
        <f t="shared" si="110"/>
        <v>-</v>
      </c>
      <c r="DF66" s="91"/>
      <c r="DG66" s="90" t="s">
        <v>519</v>
      </c>
      <c r="DH66" s="92"/>
      <c r="DI66" s="92"/>
      <c r="DJ66" s="93"/>
      <c r="DK66" s="89" t="s">
        <v>519</v>
      </c>
      <c r="DL66" s="90" t="str">
        <f t="shared" si="111"/>
        <v>-</v>
      </c>
      <c r="DM66" s="91"/>
      <c r="DN66" s="90" t="s">
        <v>519</v>
      </c>
      <c r="DO66" s="92"/>
      <c r="DP66" s="92"/>
      <c r="DQ66" s="93"/>
      <c r="DR66" s="130" t="str">
        <f>IFERROR(VLOOKUP($D66,'HISTORICOS - FM'!$A$1:$B$20558,2,0)," - ")</f>
        <v xml:space="preserve"> - </v>
      </c>
      <c r="DS66" s="131">
        <f t="shared" si="21"/>
        <v>0</v>
      </c>
      <c r="DT66" s="134" t="str">
        <f t="shared" si="112"/>
        <v/>
      </c>
      <c r="DU66" s="137">
        <f t="shared" si="22"/>
        <v>0</v>
      </c>
    </row>
    <row r="67" spans="1:125" s="38" customFormat="1" ht="115" x14ac:dyDescent="0.25">
      <c r="A67" s="35">
        <v>60</v>
      </c>
      <c r="B67" s="140">
        <v>10060478</v>
      </c>
      <c r="C67" s="36" t="s">
        <v>104</v>
      </c>
      <c r="D67" s="36" t="s">
        <v>245</v>
      </c>
      <c r="E67" s="36" t="s">
        <v>246</v>
      </c>
      <c r="F67" s="36" t="s">
        <v>247</v>
      </c>
      <c r="G67" s="36" t="s">
        <v>503</v>
      </c>
      <c r="H67" s="36">
        <v>5</v>
      </c>
      <c r="I67" s="37" t="s">
        <v>77</v>
      </c>
      <c r="J67" s="89">
        <v>6800</v>
      </c>
      <c r="K67" s="90">
        <f t="shared" si="97"/>
        <v>34000</v>
      </c>
      <c r="L67" s="91"/>
      <c r="M67" s="90">
        <f>+IFERROR(IF(P$5="USD",J67*$I$5*P$6,IF(P$5="COP",J67*P$6,J67*P$6*$I$6)),"-")</f>
        <v>6799.9999999999991</v>
      </c>
      <c r="N67" s="92"/>
      <c r="O67" s="92" t="s">
        <v>525</v>
      </c>
      <c r="P67" s="93"/>
      <c r="Q67" s="89" t="s">
        <v>576</v>
      </c>
      <c r="R67" s="90" t="str">
        <f t="shared" si="98"/>
        <v>-</v>
      </c>
      <c r="S67" s="91"/>
      <c r="T67" s="90"/>
      <c r="U67" s="92" t="s">
        <v>548</v>
      </c>
      <c r="V67" s="92" t="s">
        <v>561</v>
      </c>
      <c r="W67" s="93"/>
      <c r="X67" s="89">
        <v>5830</v>
      </c>
      <c r="Y67" s="90">
        <f t="shared" si="99"/>
        <v>29150</v>
      </c>
      <c r="Z67" s="138" t="s">
        <v>1007</v>
      </c>
      <c r="AA67" s="90">
        <f>+IFERROR(IF(AD$5="USD",X67*$I$5*AD$6,IF(AD$5="COP",X67*AD$6,X67*AD$6*$I$6)),"-")</f>
        <v>5829.9999999999991</v>
      </c>
      <c r="AB67" s="92"/>
      <c r="AC67" s="92"/>
      <c r="AD67" s="93" t="s">
        <v>1009</v>
      </c>
      <c r="AE67" s="89" t="s">
        <v>519</v>
      </c>
      <c r="AF67" s="90" t="str">
        <f t="shared" si="100"/>
        <v>-</v>
      </c>
      <c r="AG67" s="91"/>
      <c r="AH67" s="90"/>
      <c r="AI67" s="92"/>
      <c r="AJ67" s="92"/>
      <c r="AK67" s="92"/>
      <c r="AL67" s="89" t="s">
        <v>519</v>
      </c>
      <c r="AM67" s="90" t="str">
        <f t="shared" si="101"/>
        <v>-</v>
      </c>
      <c r="AN67" s="91"/>
      <c r="AO67" s="90"/>
      <c r="AP67" s="92"/>
      <c r="AQ67" s="92"/>
      <c r="AR67" s="93"/>
      <c r="AS67" s="89">
        <v>9400</v>
      </c>
      <c r="AT67" s="90">
        <f t="shared" si="102"/>
        <v>47000</v>
      </c>
      <c r="AU67" s="91"/>
      <c r="AV67" s="90">
        <f>+IFERROR(IF(AY$5="USD",AS67*$I$5*AY$6,IF(AY$5="COP",AS67*AY$6,AS67*AY$6*$I$6)),"-")</f>
        <v>9399.9999999999982</v>
      </c>
      <c r="AW67" s="92" t="s">
        <v>642</v>
      </c>
      <c r="AX67" s="92"/>
      <c r="AY67" s="93" t="s">
        <v>657</v>
      </c>
      <c r="AZ67" s="89">
        <v>11275</v>
      </c>
      <c r="BA67" s="90">
        <f t="shared" si="103"/>
        <v>56375</v>
      </c>
      <c r="BB67" s="91"/>
      <c r="BC67" s="90">
        <f>+IFERROR(IF(BF$5="USD",AZ67*$I$5*BF$6,IF(BF$5="COP",AZ67*BF$6,AZ67*BF$6*$I$6)),"-")</f>
        <v>11274.999999999998</v>
      </c>
      <c r="BD67" s="92" t="s">
        <v>678</v>
      </c>
      <c r="BE67" s="92" t="s">
        <v>696</v>
      </c>
      <c r="BF67" s="93"/>
      <c r="BG67" s="89">
        <v>6900</v>
      </c>
      <c r="BH67" s="90">
        <f t="shared" si="104"/>
        <v>34500</v>
      </c>
      <c r="BI67" s="91"/>
      <c r="BJ67" s="90">
        <f>+IFERROR(IF(BM$5="USD",BG67*$I$5*BM$6,IF(BM$5="COP",BG67*BM$6,BG67*BM$6*$I$6)),"-")</f>
        <v>6899.9999999999991</v>
      </c>
      <c r="BK67" s="92" t="s">
        <v>642</v>
      </c>
      <c r="BL67" s="92" t="s">
        <v>729</v>
      </c>
      <c r="BM67" s="93" t="s">
        <v>764</v>
      </c>
      <c r="BN67" s="89">
        <v>20550</v>
      </c>
      <c r="BO67" s="90">
        <f t="shared" si="105"/>
        <v>102750</v>
      </c>
      <c r="BP67" s="91"/>
      <c r="BQ67" s="90">
        <f>+IFERROR(IF(BT$5="USD",BN67*$I$5*BT$6,IF(BT$5="COP",BN67*BT$6,BN67*BT$6*$I$6)),"-")</f>
        <v>20549.999999999996</v>
      </c>
      <c r="BR67" s="92" t="s">
        <v>983</v>
      </c>
      <c r="BS67" s="92"/>
      <c r="BT67" s="93" t="s">
        <v>1001</v>
      </c>
      <c r="BU67" s="89">
        <v>16336</v>
      </c>
      <c r="BV67" s="90">
        <f t="shared" si="106"/>
        <v>81680</v>
      </c>
      <c r="BW67" s="91"/>
      <c r="BX67" s="90">
        <f t="shared" ref="BX67:BX72" si="121">+IFERROR(IF(CA$5="USD",BU67*$I$5*CA$6,IF(CA$5="COP",BU67*CA$6,BU67*CA$6*$I$6)),"-")</f>
        <v>16335.999999999998</v>
      </c>
      <c r="BY67" s="92" t="s">
        <v>642</v>
      </c>
      <c r="BZ67" s="92"/>
      <c r="CA67" s="93" t="s">
        <v>790</v>
      </c>
      <c r="CB67" s="89">
        <v>7420</v>
      </c>
      <c r="CC67" s="90">
        <f t="shared" si="107"/>
        <v>37100</v>
      </c>
      <c r="CD67" s="91"/>
      <c r="CE67" s="90">
        <f>+IFERROR(IF(CH$5="USD",CB67*$I$5*CH$6,IF(CH$5="COP",CB67*CH$6,CB67*CH$6*$I$6)),"-")</f>
        <v>7419.9999999999991</v>
      </c>
      <c r="CF67" s="92" t="s">
        <v>798</v>
      </c>
      <c r="CG67" s="92"/>
      <c r="CH67" s="93" t="s">
        <v>820</v>
      </c>
      <c r="CI67" s="89">
        <v>17500</v>
      </c>
      <c r="CJ67" s="90">
        <f t="shared" si="108"/>
        <v>87500</v>
      </c>
      <c r="CK67" s="91"/>
      <c r="CL67" s="90">
        <f>+IFERROR(IF(CO$5="USD",CI67*$I$5*CO$6,IF(CO$5="COP",CI67*CO$6,CI67*CO$6*$I$6)),"-")</f>
        <v>17499.999999999996</v>
      </c>
      <c r="CM67" s="92" t="s">
        <v>642</v>
      </c>
      <c r="CN67" s="92"/>
      <c r="CO67" s="93">
        <v>5</v>
      </c>
      <c r="CP67" s="89">
        <v>20700</v>
      </c>
      <c r="CQ67" s="90">
        <f t="shared" ref="CQ67:CQ70" si="122">+IFERROR(CP67*$H67,"-")</f>
        <v>103500</v>
      </c>
      <c r="CR67" s="91"/>
      <c r="CS67" s="90">
        <f>+IFERROR(IF(CV$5="USD",CP67*$I$5*CV$6,IF(CV$5="COP",CP67*CV$6,CP67*CV$6*$I$6)),"-")</f>
        <v>20699.999999999996</v>
      </c>
      <c r="CT67" s="92" t="s">
        <v>642</v>
      </c>
      <c r="CU67" s="92"/>
      <c r="CV67" s="93" t="s">
        <v>864</v>
      </c>
      <c r="CW67" s="89">
        <v>27521.008403361346</v>
      </c>
      <c r="CX67" s="90">
        <f t="shared" si="116"/>
        <v>137605.04201680672</v>
      </c>
      <c r="CY67" s="91"/>
      <c r="CZ67" s="90">
        <f>+IFERROR(IF(DC$5="USD",CW67*$I$5*DC$6,IF(DC$5="COP",CW67*DC$6,CW67*DC$6*$I$6)),"-")</f>
        <v>27521.008403361342</v>
      </c>
      <c r="DA67" s="89" t="s">
        <v>642</v>
      </c>
      <c r="DB67" s="89"/>
      <c r="DC67" s="93" t="s">
        <v>868</v>
      </c>
      <c r="DD67" s="89">
        <v>48000</v>
      </c>
      <c r="DE67" s="90">
        <f t="shared" si="110"/>
        <v>240000</v>
      </c>
      <c r="DF67" s="91"/>
      <c r="DG67" s="90">
        <f>+IFERROR(IF(DJ$5="USD",DD67*$I$5*DJ$6,IF(DJ$5="COP",DD67*DJ$6,DD67*DJ$6*$I$6)),"-")</f>
        <v>47999.999999999993</v>
      </c>
      <c r="DH67" s="92"/>
      <c r="DI67" s="92" t="s">
        <v>900</v>
      </c>
      <c r="DJ67" s="93" t="s">
        <v>920</v>
      </c>
      <c r="DK67" s="89">
        <v>14400</v>
      </c>
      <c r="DL67" s="90">
        <f t="shared" si="111"/>
        <v>72000</v>
      </c>
      <c r="DM67" s="91"/>
      <c r="DN67" s="90">
        <f>+IFERROR(IF(DQ$5="USD",DK67*$I$5*DQ$6,IF(DQ$5="COP",DK67*DQ$6,DK67*DQ$6*$I$6)),"-")</f>
        <v>14399.999999999998</v>
      </c>
      <c r="DO67" s="92"/>
      <c r="DP67" s="92" t="s">
        <v>945</v>
      </c>
      <c r="DQ67" s="93" t="s">
        <v>970</v>
      </c>
      <c r="DR67" s="130" t="str">
        <f>IFERROR(VLOOKUP($D67,'HISTORICOS - FM'!$A$1:$B$20558,2,0)," - ")</f>
        <v xml:space="preserve"> - </v>
      </c>
      <c r="DS67" s="131">
        <f t="shared" si="21"/>
        <v>5829.9999999999991</v>
      </c>
      <c r="DT67" s="134" t="str">
        <f t="shared" si="112"/>
        <v/>
      </c>
      <c r="DU67" s="137" t="str">
        <f t="shared" si="22"/>
        <v>1006971 - CENTRAL DE HERRAMIENTAS DE COLOMBIA SAS
OC 4533614</v>
      </c>
    </row>
    <row r="68" spans="1:125" s="38" customFormat="1" ht="115" x14ac:dyDescent="0.25">
      <c r="A68" s="35">
        <v>61</v>
      </c>
      <c r="B68" s="140" t="s">
        <v>248</v>
      </c>
      <c r="C68" s="36" t="s">
        <v>141</v>
      </c>
      <c r="D68" s="36" t="s">
        <v>249</v>
      </c>
      <c r="E68" s="36" t="s">
        <v>250</v>
      </c>
      <c r="F68" s="36" t="s">
        <v>251</v>
      </c>
      <c r="G68" s="36" t="s">
        <v>503</v>
      </c>
      <c r="H68" s="36">
        <v>6</v>
      </c>
      <c r="I68" s="37" t="s">
        <v>75</v>
      </c>
      <c r="J68" s="89">
        <v>14000</v>
      </c>
      <c r="K68" s="90">
        <f t="shared" si="97"/>
        <v>84000</v>
      </c>
      <c r="L68" s="91"/>
      <c r="M68" s="90">
        <f>+IFERROR(IF(P$5="USD",J68*$I$5*P$6,IF(P$5="COP",J68*P$6,J68*P$6*$I$6)),"-")</f>
        <v>13999.999999999998</v>
      </c>
      <c r="N68" s="92"/>
      <c r="O68" s="92" t="s">
        <v>526</v>
      </c>
      <c r="P68" s="93"/>
      <c r="Q68" s="89" t="s">
        <v>576</v>
      </c>
      <c r="R68" s="90" t="str">
        <f t="shared" si="98"/>
        <v>-</v>
      </c>
      <c r="S68" s="91"/>
      <c r="T68" s="90"/>
      <c r="U68" s="92" t="s">
        <v>548</v>
      </c>
      <c r="V68" s="92" t="s">
        <v>562</v>
      </c>
      <c r="W68" s="93"/>
      <c r="X68" s="89">
        <v>4360</v>
      </c>
      <c r="Y68" s="90">
        <f t="shared" si="99"/>
        <v>26160</v>
      </c>
      <c r="Z68" s="91" t="s">
        <v>1007</v>
      </c>
      <c r="AA68" s="90">
        <f>+IFERROR(IF(AD$5="USD",X68*$I$5*AD$6,IF(AD$5="COP",X68*AD$6,X68*AD$6*$I$6)),"-")</f>
        <v>4359.9999999999991</v>
      </c>
      <c r="AB68" s="92"/>
      <c r="AC68" s="92"/>
      <c r="AD68" s="93" t="s">
        <v>1009</v>
      </c>
      <c r="AE68" s="89" t="s">
        <v>519</v>
      </c>
      <c r="AF68" s="90" t="str">
        <f t="shared" si="100"/>
        <v>-</v>
      </c>
      <c r="AG68" s="91"/>
      <c r="AH68" s="90"/>
      <c r="AI68" s="92"/>
      <c r="AJ68" s="92"/>
      <c r="AK68" s="92"/>
      <c r="AL68" s="89" t="s">
        <v>519</v>
      </c>
      <c r="AM68" s="90" t="str">
        <f t="shared" si="101"/>
        <v>-</v>
      </c>
      <c r="AN68" s="91"/>
      <c r="AO68" s="90"/>
      <c r="AP68" s="92"/>
      <c r="AQ68" s="92"/>
      <c r="AR68" s="93"/>
      <c r="AS68" s="89">
        <v>7000</v>
      </c>
      <c r="AT68" s="90">
        <f t="shared" si="102"/>
        <v>42000</v>
      </c>
      <c r="AU68" s="91"/>
      <c r="AV68" s="90">
        <f>+IFERROR(IF(AY$5="USD",AS68*$I$5*AY$6,IF(AY$5="COP",AS68*AY$6,AS68*AY$6*$I$6)),"-")</f>
        <v>6999.9999999999991</v>
      </c>
      <c r="AW68" s="92" t="s">
        <v>642</v>
      </c>
      <c r="AX68" s="92"/>
      <c r="AY68" s="93" t="s">
        <v>657</v>
      </c>
      <c r="AZ68" s="89">
        <v>11275</v>
      </c>
      <c r="BA68" s="90">
        <f t="shared" si="103"/>
        <v>67650</v>
      </c>
      <c r="BB68" s="91"/>
      <c r="BC68" s="90">
        <f>+IFERROR(IF(BF$5="USD",AZ68*$I$5*BF$6,IF(BF$5="COP",AZ68*BF$6,AZ68*BF$6*$I$6)),"-")</f>
        <v>11274.999999999998</v>
      </c>
      <c r="BD68" s="92" t="s">
        <v>678</v>
      </c>
      <c r="BE68" s="92" t="s">
        <v>696</v>
      </c>
      <c r="BF68" s="93"/>
      <c r="BG68" s="89">
        <v>12800</v>
      </c>
      <c r="BH68" s="90">
        <f t="shared" si="104"/>
        <v>76800</v>
      </c>
      <c r="BI68" s="91"/>
      <c r="BJ68" s="90">
        <f>+IFERROR(IF(BM$5="USD",BG68*$I$5*BM$6,IF(BM$5="COP",BG68*BM$6,BG68*BM$6*$I$6)),"-")</f>
        <v>12799.999999999998</v>
      </c>
      <c r="BK68" s="92" t="s">
        <v>642</v>
      </c>
      <c r="BL68" s="92" t="s">
        <v>730</v>
      </c>
      <c r="BM68" s="93" t="s">
        <v>764</v>
      </c>
      <c r="BN68" s="89">
        <v>13400</v>
      </c>
      <c r="BO68" s="90">
        <f t="shared" si="105"/>
        <v>80400</v>
      </c>
      <c r="BP68" s="91"/>
      <c r="BQ68" s="90">
        <f>+IFERROR(IF(BT$5="USD",BN68*$I$5*BT$6,IF(BT$5="COP",BN68*BT$6,BN68*BT$6*$I$6)),"-")</f>
        <v>13399.999999999998</v>
      </c>
      <c r="BR68" s="92" t="s">
        <v>983</v>
      </c>
      <c r="BS68" s="92"/>
      <c r="BT68" s="93" t="s">
        <v>1001</v>
      </c>
      <c r="BU68" s="89">
        <v>10284</v>
      </c>
      <c r="BV68" s="90">
        <f t="shared" si="106"/>
        <v>61704</v>
      </c>
      <c r="BW68" s="91"/>
      <c r="BX68" s="90">
        <f t="shared" si="121"/>
        <v>10283.999999999998</v>
      </c>
      <c r="BY68" s="92" t="s">
        <v>642</v>
      </c>
      <c r="BZ68" s="92"/>
      <c r="CA68" s="93" t="s">
        <v>790</v>
      </c>
      <c r="CB68" s="89">
        <v>6580</v>
      </c>
      <c r="CC68" s="90">
        <f t="shared" si="107"/>
        <v>39480</v>
      </c>
      <c r="CD68" s="91"/>
      <c r="CE68" s="90">
        <f>+IFERROR(IF(CH$5="USD",CB68*$I$5*CH$6,IF(CH$5="COP",CB68*CH$6,CB68*CH$6*$I$6)),"-")</f>
        <v>6579.9999999999991</v>
      </c>
      <c r="CF68" s="92" t="s">
        <v>798</v>
      </c>
      <c r="CG68" s="92"/>
      <c r="CH68" s="93" t="s">
        <v>820</v>
      </c>
      <c r="CI68" s="89">
        <v>13000</v>
      </c>
      <c r="CJ68" s="90">
        <f t="shared" si="108"/>
        <v>78000</v>
      </c>
      <c r="CK68" s="91"/>
      <c r="CL68" s="90">
        <f>+IFERROR(IF(CO$5="USD",CI68*$I$5*CO$6,IF(CO$5="COP",CI68*CO$6,CI68*CO$6*$I$6)),"-")</f>
        <v>12999.999999999998</v>
      </c>
      <c r="CM68" s="92" t="s">
        <v>642</v>
      </c>
      <c r="CN68" s="92"/>
      <c r="CO68" s="93">
        <v>5</v>
      </c>
      <c r="CP68" s="89">
        <v>15000</v>
      </c>
      <c r="CQ68" s="90">
        <f t="shared" si="122"/>
        <v>90000</v>
      </c>
      <c r="CR68" s="91"/>
      <c r="CS68" s="90">
        <f>+IFERROR(IF(CV$5="USD",CP68*$I$5*CV$6,IF(CV$5="COP",CP68*CV$6,CP68*CV$6*$I$6)),"-")</f>
        <v>14999.999999999998</v>
      </c>
      <c r="CT68" s="92" t="s">
        <v>642</v>
      </c>
      <c r="CU68" s="92"/>
      <c r="CV68" s="93" t="s">
        <v>864</v>
      </c>
      <c r="CW68" s="89">
        <v>17899.159663865546</v>
      </c>
      <c r="CX68" s="90">
        <f t="shared" si="116"/>
        <v>107394.95798319328</v>
      </c>
      <c r="CY68" s="91"/>
      <c r="CZ68" s="90">
        <f>+IFERROR(IF(DC$5="USD",CW68*$I$5*DC$6,IF(DC$5="COP",CW68*DC$6,CW68*DC$6*$I$6)),"-")</f>
        <v>17899.159663865543</v>
      </c>
      <c r="DA68" s="89" t="s">
        <v>642</v>
      </c>
      <c r="DB68" s="89"/>
      <c r="DC68" s="93" t="s">
        <v>868</v>
      </c>
      <c r="DD68" s="89" t="s">
        <v>519</v>
      </c>
      <c r="DE68" s="90" t="str">
        <f t="shared" si="110"/>
        <v>-</v>
      </c>
      <c r="DF68" s="91"/>
      <c r="DG68" s="90"/>
      <c r="DH68" s="92"/>
      <c r="DI68" s="92"/>
      <c r="DJ68" s="93"/>
      <c r="DK68" s="89">
        <v>15333</v>
      </c>
      <c r="DL68" s="90">
        <f t="shared" si="111"/>
        <v>91998</v>
      </c>
      <c r="DM68" s="91"/>
      <c r="DN68" s="90">
        <f>+IFERROR(IF(DQ$5="USD",DK68*$I$5*DQ$6,IF(DQ$5="COP",DK68*DQ$6,DK68*DQ$6*$I$6)),"-")</f>
        <v>15332.999999999998</v>
      </c>
      <c r="DO68" s="92"/>
      <c r="DP68" s="92" t="s">
        <v>945</v>
      </c>
      <c r="DQ68" s="93" t="s">
        <v>970</v>
      </c>
      <c r="DR68" s="130" t="str">
        <f>IFERROR(VLOOKUP($D68,'HISTORICOS - FM'!$A$1:$B$20558,2,0)," - ")</f>
        <v xml:space="preserve"> - </v>
      </c>
      <c r="DS68" s="131">
        <f t="shared" si="21"/>
        <v>4359.9999999999991</v>
      </c>
      <c r="DT68" s="134" t="str">
        <f t="shared" si="112"/>
        <v/>
      </c>
      <c r="DU68" s="137" t="str">
        <f t="shared" si="22"/>
        <v>1006971 - CENTRAL DE HERRAMIENTAS DE COLOMBIA SAS
OC 4533614</v>
      </c>
    </row>
    <row r="69" spans="1:125" s="38" customFormat="1" ht="115" x14ac:dyDescent="0.25">
      <c r="A69" s="35">
        <v>62</v>
      </c>
      <c r="B69" s="140">
        <v>10060477</v>
      </c>
      <c r="C69" s="36" t="s">
        <v>99</v>
      </c>
      <c r="D69" s="36" t="s">
        <v>252</v>
      </c>
      <c r="E69" s="36" t="s">
        <v>253</v>
      </c>
      <c r="F69" s="36" t="s">
        <v>254</v>
      </c>
      <c r="G69" s="36" t="s">
        <v>503</v>
      </c>
      <c r="H69" s="36">
        <v>10</v>
      </c>
      <c r="I69" s="37" t="s">
        <v>69</v>
      </c>
      <c r="J69" s="89">
        <v>11500</v>
      </c>
      <c r="K69" s="90">
        <f t="shared" si="97"/>
        <v>115000</v>
      </c>
      <c r="L69" s="91"/>
      <c r="M69" s="90">
        <f>+IFERROR(IF(P$5="USD",J69*$I$5*P$6,IF(P$5="COP",J69*P$6,J69*P$6*$I$6)),"-")</f>
        <v>11499.999999999998</v>
      </c>
      <c r="N69" s="92"/>
      <c r="O69" s="92" t="s">
        <v>527</v>
      </c>
      <c r="P69" s="93"/>
      <c r="Q69" s="89" t="s">
        <v>576</v>
      </c>
      <c r="R69" s="90" t="str">
        <f t="shared" si="98"/>
        <v>-</v>
      </c>
      <c r="S69" s="91"/>
      <c r="T69" s="90"/>
      <c r="U69" s="92" t="s">
        <v>548</v>
      </c>
      <c r="V69" s="92" t="s">
        <v>563</v>
      </c>
      <c r="W69" s="93"/>
      <c r="X69" s="89">
        <v>11700</v>
      </c>
      <c r="Y69" s="90">
        <f t="shared" si="99"/>
        <v>117000</v>
      </c>
      <c r="Z69" s="91"/>
      <c r="AA69" s="90">
        <f>+IFERROR(IF(AD$5="USD",X69*$I$5*AD$6,IF(AD$5="COP",X69*AD$6,X69*AD$6*$I$6)),"-")</f>
        <v>11699.999999999998</v>
      </c>
      <c r="AB69" s="92"/>
      <c r="AC69" s="92"/>
      <c r="AD69" s="93"/>
      <c r="AE69" s="89">
        <v>7200</v>
      </c>
      <c r="AF69" s="90">
        <f t="shared" si="100"/>
        <v>72000</v>
      </c>
      <c r="AG69" s="91" t="s">
        <v>1007</v>
      </c>
      <c r="AH69" s="90">
        <f>+IFERROR(IF(AK$5="USD",AE69*$I$5*AK$6,IF(AK$5="COP",AE69*AK$6,AE69*AK$6*$I$6)),"-")</f>
        <v>7199.9999999999991</v>
      </c>
      <c r="AI69" s="92" t="s">
        <v>599</v>
      </c>
      <c r="AJ69" s="92" t="s">
        <v>589</v>
      </c>
      <c r="AK69" s="92">
        <v>30</v>
      </c>
      <c r="AL69" s="89" t="s">
        <v>519</v>
      </c>
      <c r="AM69" s="90" t="str">
        <f t="shared" si="101"/>
        <v>-</v>
      </c>
      <c r="AN69" s="91"/>
      <c r="AO69" s="90"/>
      <c r="AP69" s="92"/>
      <c r="AQ69" s="92"/>
      <c r="AR69" s="93"/>
      <c r="AS69" s="89">
        <v>16600</v>
      </c>
      <c r="AT69" s="90">
        <f t="shared" si="102"/>
        <v>166000</v>
      </c>
      <c r="AU69" s="91"/>
      <c r="AV69" s="90">
        <f>+IFERROR(IF(AY$5="USD",AS69*$I$5*AY$6,IF(AY$5="COP",AS69*AY$6,AS69*AY$6*$I$6)),"-")</f>
        <v>16599.999999999996</v>
      </c>
      <c r="AW69" s="92" t="s">
        <v>642</v>
      </c>
      <c r="AX69" s="92"/>
      <c r="AY69" s="93" t="s">
        <v>657</v>
      </c>
      <c r="AZ69" s="89">
        <v>19463</v>
      </c>
      <c r="BA69" s="90">
        <f t="shared" si="103"/>
        <v>194630</v>
      </c>
      <c r="BB69" s="91"/>
      <c r="BC69" s="90">
        <f>+IFERROR(IF(BF$5="USD",AZ69*$I$5*BF$6,IF(BF$5="COP",AZ69*BF$6,AZ69*BF$6*$I$6)),"-")</f>
        <v>19462.999999999996</v>
      </c>
      <c r="BD69" s="92" t="s">
        <v>678</v>
      </c>
      <c r="BE69" s="92" t="s">
        <v>696</v>
      </c>
      <c r="BF69" s="93"/>
      <c r="BG69" s="89">
        <v>12500</v>
      </c>
      <c r="BH69" s="90">
        <f t="shared" si="104"/>
        <v>125000</v>
      </c>
      <c r="BI69" s="91"/>
      <c r="BJ69" s="90">
        <f>+IFERROR(IF(BM$5="USD",BG69*$I$5*BM$6,IF(BM$5="COP",BG69*BM$6,BG69*BM$6*$I$6)),"-")</f>
        <v>12499.999999999998</v>
      </c>
      <c r="BK69" s="92" t="s">
        <v>642</v>
      </c>
      <c r="BL69" s="92" t="s">
        <v>729</v>
      </c>
      <c r="BM69" s="93" t="s">
        <v>764</v>
      </c>
      <c r="BN69" s="89">
        <v>37375</v>
      </c>
      <c r="BO69" s="90">
        <f t="shared" si="105"/>
        <v>373750</v>
      </c>
      <c r="BP69" s="91"/>
      <c r="BQ69" s="90">
        <f>+IFERROR(IF(BT$5="USD",BN69*$I$5*BT$6,IF(BT$5="COP",BN69*BT$6,BN69*BT$6*$I$6)),"-")</f>
        <v>37374.999999999993</v>
      </c>
      <c r="BR69" s="92" t="s">
        <v>983</v>
      </c>
      <c r="BS69" s="92"/>
      <c r="BT69" s="93" t="s">
        <v>1001</v>
      </c>
      <c r="BU69" s="89">
        <v>21478</v>
      </c>
      <c r="BV69" s="90">
        <f t="shared" si="106"/>
        <v>214780</v>
      </c>
      <c r="BW69" s="91"/>
      <c r="BX69" s="90">
        <f t="shared" si="121"/>
        <v>21477.999999999996</v>
      </c>
      <c r="BY69" s="92" t="s">
        <v>642</v>
      </c>
      <c r="BZ69" s="92"/>
      <c r="CA69" s="93" t="s">
        <v>790</v>
      </c>
      <c r="CB69" s="89">
        <v>13800</v>
      </c>
      <c r="CC69" s="90">
        <f t="shared" si="107"/>
        <v>138000</v>
      </c>
      <c r="CD69" s="91"/>
      <c r="CE69" s="90">
        <f>+IFERROR(IF(CH$5="USD",CB69*$I$5*CH$6,IF(CH$5="COP",CB69*CH$6,CB69*CH$6*$I$6)),"-")</f>
        <v>13799.999999999998</v>
      </c>
      <c r="CF69" s="92" t="s">
        <v>798</v>
      </c>
      <c r="CG69" s="92"/>
      <c r="CH69" s="93" t="s">
        <v>820</v>
      </c>
      <c r="CI69" s="89">
        <v>19000</v>
      </c>
      <c r="CJ69" s="90">
        <f t="shared" si="108"/>
        <v>190000</v>
      </c>
      <c r="CK69" s="91"/>
      <c r="CL69" s="90">
        <f>+IFERROR(IF(CO$5="USD",CI69*$I$5*CO$6,IF(CO$5="COP",CI69*CO$6,CI69*CO$6*$I$6)),"-")</f>
        <v>18999.999999999996</v>
      </c>
      <c r="CM69" s="92" t="s">
        <v>642</v>
      </c>
      <c r="CN69" s="92"/>
      <c r="CO69" s="93">
        <v>5</v>
      </c>
      <c r="CP69" s="89">
        <v>37000</v>
      </c>
      <c r="CQ69" s="90">
        <f t="shared" si="122"/>
        <v>370000</v>
      </c>
      <c r="CR69" s="91"/>
      <c r="CS69" s="90">
        <f>+IFERROR(IF(CV$5="USD",CP69*$I$5*CV$6,IF(CV$5="COP",CP69*CV$6,CP69*CV$6*$I$6)),"-")</f>
        <v>36999.999999999993</v>
      </c>
      <c r="CT69" s="92" t="s">
        <v>642</v>
      </c>
      <c r="CU69" s="92"/>
      <c r="CV69" s="93" t="s">
        <v>864</v>
      </c>
      <c r="CW69" s="89">
        <v>49915.966386554624</v>
      </c>
      <c r="CX69" s="90">
        <f t="shared" si="116"/>
        <v>499159.66386554623</v>
      </c>
      <c r="CY69" s="91"/>
      <c r="CZ69" s="90">
        <f>+IFERROR(IF(DC$5="USD",CW69*$I$5*DC$6,IF(DC$5="COP",CW69*DC$6,CW69*DC$6*$I$6)),"-")</f>
        <v>49915.966386554617</v>
      </c>
      <c r="DA69" s="89" t="s">
        <v>642</v>
      </c>
      <c r="DB69" s="89"/>
      <c r="DC69" s="93" t="s">
        <v>868</v>
      </c>
      <c r="DD69" s="89">
        <v>30000</v>
      </c>
      <c r="DE69" s="90">
        <f t="shared" si="110"/>
        <v>300000</v>
      </c>
      <c r="DF69" s="91"/>
      <c r="DG69" s="90">
        <f>+IFERROR(IF(DJ$5="USD",DD69*$I$5*DJ$6,IF(DJ$5="COP",DD69*DJ$6,DD69*DJ$6*$I$6)),"-")</f>
        <v>29999.999999999996</v>
      </c>
      <c r="DH69" s="92" t="s">
        <v>881</v>
      </c>
      <c r="DI69" s="92" t="s">
        <v>901</v>
      </c>
      <c r="DJ69" s="93" t="s">
        <v>920</v>
      </c>
      <c r="DK69" s="89">
        <v>26000</v>
      </c>
      <c r="DL69" s="90">
        <f t="shared" si="111"/>
        <v>260000</v>
      </c>
      <c r="DM69" s="91"/>
      <c r="DN69" s="90">
        <f>+IFERROR(IF(DQ$5="USD",DK69*$I$5*DQ$6,IF(DQ$5="COP",DK69*DQ$6,DK69*DQ$6*$I$6)),"-")</f>
        <v>25999.999999999996</v>
      </c>
      <c r="DO69" s="92"/>
      <c r="DP69" s="92" t="s">
        <v>946</v>
      </c>
      <c r="DQ69" s="93" t="s">
        <v>970</v>
      </c>
      <c r="DR69" s="130" t="str">
        <f>IFERROR(VLOOKUP($D69,'HISTORICOS - FM'!$A$1:$B$20558,2,0)," - ")</f>
        <v xml:space="preserve"> - </v>
      </c>
      <c r="DS69" s="131">
        <f t="shared" si="21"/>
        <v>7199.9999999999991</v>
      </c>
      <c r="DT69" s="134" t="str">
        <f t="shared" si="112"/>
        <v/>
      </c>
      <c r="DU69" s="137" t="str">
        <f t="shared" si="22"/>
        <v>Comercializadora de Ferretería en Colombia RFC S.A.S.
OC 4533615</v>
      </c>
    </row>
    <row r="70" spans="1:125" s="38" customFormat="1" ht="162.5" x14ac:dyDescent="0.25">
      <c r="A70" s="35">
        <v>63</v>
      </c>
      <c r="B70" s="140" t="s">
        <v>108</v>
      </c>
      <c r="C70" s="36" t="s">
        <v>118</v>
      </c>
      <c r="D70" s="36" t="s">
        <v>255</v>
      </c>
      <c r="E70" s="36" t="s">
        <v>256</v>
      </c>
      <c r="F70" s="36" t="s">
        <v>257</v>
      </c>
      <c r="G70" s="36" t="s">
        <v>503</v>
      </c>
      <c r="H70" s="36">
        <v>14</v>
      </c>
      <c r="I70" s="37" t="s">
        <v>76</v>
      </c>
      <c r="J70" s="89" t="s">
        <v>519</v>
      </c>
      <c r="K70" s="90" t="str">
        <f t="shared" si="97"/>
        <v>-</v>
      </c>
      <c r="L70" s="91"/>
      <c r="M70" s="90"/>
      <c r="N70" s="92"/>
      <c r="O70" s="92"/>
      <c r="P70" s="93"/>
      <c r="Q70" s="89" t="s">
        <v>519</v>
      </c>
      <c r="R70" s="90" t="str">
        <f t="shared" si="98"/>
        <v>-</v>
      </c>
      <c r="S70" s="91"/>
      <c r="T70" s="90"/>
      <c r="U70" s="92"/>
      <c r="V70" s="92"/>
      <c r="W70" s="93"/>
      <c r="X70" s="89" t="s">
        <v>519</v>
      </c>
      <c r="Y70" s="90" t="str">
        <f t="shared" si="99"/>
        <v>-</v>
      </c>
      <c r="Z70" s="91"/>
      <c r="AA70" s="90"/>
      <c r="AB70" s="92"/>
      <c r="AC70" s="92"/>
      <c r="AD70" s="93"/>
      <c r="AE70" s="89" t="s">
        <v>519</v>
      </c>
      <c r="AF70" s="90" t="str">
        <f t="shared" si="100"/>
        <v>-</v>
      </c>
      <c r="AG70" s="91"/>
      <c r="AH70" s="90"/>
      <c r="AI70" s="92"/>
      <c r="AJ70" s="92"/>
      <c r="AK70" s="92"/>
      <c r="AL70" s="89">
        <v>1050</v>
      </c>
      <c r="AM70" s="90">
        <f t="shared" si="101"/>
        <v>14700</v>
      </c>
      <c r="AN70" s="138" t="s">
        <v>1007</v>
      </c>
      <c r="AO70" s="90">
        <f>+IFERROR(IF(AR$5="USD",AL70*$I$5*AR$6,IF(AR$5="COP",AL70*AR$6,AL70*AR$6*$I$6)),"-")</f>
        <v>1049.9999999999998</v>
      </c>
      <c r="AP70" s="92" t="s">
        <v>618</v>
      </c>
      <c r="AQ70" s="92" t="s">
        <v>625</v>
      </c>
      <c r="AR70" s="93">
        <v>8</v>
      </c>
      <c r="AS70" s="89" t="s">
        <v>576</v>
      </c>
      <c r="AT70" s="90" t="str">
        <f t="shared" si="102"/>
        <v>-</v>
      </c>
      <c r="AU70" s="91"/>
      <c r="AV70" s="90"/>
      <c r="AW70" s="92" t="s">
        <v>633</v>
      </c>
      <c r="AX70" s="92"/>
      <c r="AY70" s="93" t="s">
        <v>657</v>
      </c>
      <c r="AZ70" s="89" t="s">
        <v>519</v>
      </c>
      <c r="BA70" s="90" t="str">
        <f t="shared" si="103"/>
        <v>-</v>
      </c>
      <c r="BB70" s="91"/>
      <c r="BC70" s="90"/>
      <c r="BD70" s="92"/>
      <c r="BE70" s="92"/>
      <c r="BF70" s="93"/>
      <c r="BG70" s="89">
        <v>4900</v>
      </c>
      <c r="BH70" s="90">
        <f t="shared" si="104"/>
        <v>68600</v>
      </c>
      <c r="BI70" s="91"/>
      <c r="BJ70" s="90">
        <f>+IFERROR(IF(BM$5="USD",BG70*$I$5*BM$6,IF(BM$5="COP",BG70*BM$6,BG70*BM$6*$I$6)),"-")</f>
        <v>4899.9999999999991</v>
      </c>
      <c r="BK70" s="92" t="s">
        <v>707</v>
      </c>
      <c r="BL70" s="92"/>
      <c r="BM70" s="93" t="s">
        <v>764</v>
      </c>
      <c r="BN70" s="89">
        <v>1650</v>
      </c>
      <c r="BO70" s="90">
        <f t="shared" si="105"/>
        <v>23100</v>
      </c>
      <c r="BP70" s="91" t="s">
        <v>1007</v>
      </c>
      <c r="BQ70" s="90">
        <f>+IFERROR(IF(BT$5="USD",BN70*$I$5*BT$6,IF(BT$5="COP",BN70*BT$6,BN70*BT$6*$I$6)),"-")</f>
        <v>1649.9999999999998</v>
      </c>
      <c r="BR70" s="92" t="s">
        <v>633</v>
      </c>
      <c r="BS70" s="92"/>
      <c r="BT70" s="93" t="s">
        <v>999</v>
      </c>
      <c r="BU70" s="89">
        <v>5000</v>
      </c>
      <c r="BV70" s="90">
        <f t="shared" si="106"/>
        <v>70000</v>
      </c>
      <c r="BW70" s="91"/>
      <c r="BX70" s="90">
        <f t="shared" si="121"/>
        <v>4999.9999999999991</v>
      </c>
      <c r="BY70" s="92"/>
      <c r="BZ70" s="92"/>
      <c r="CA70" s="93" t="s">
        <v>790</v>
      </c>
      <c r="CB70" s="89">
        <v>2500</v>
      </c>
      <c r="CC70" s="90">
        <f t="shared" si="107"/>
        <v>35000</v>
      </c>
      <c r="CD70" s="91"/>
      <c r="CE70" s="90">
        <f>+IFERROR(IF(CH$5="USD",CB70*$I$5*CH$6,IF(CH$5="COP",CB70*CH$6,CB70*CH$6*$I$6)),"-")</f>
        <v>2499.9999999999995</v>
      </c>
      <c r="CF70" s="92" t="s">
        <v>795</v>
      </c>
      <c r="CG70" s="92"/>
      <c r="CH70" s="93" t="s">
        <v>820</v>
      </c>
      <c r="CI70" s="89">
        <v>2200</v>
      </c>
      <c r="CJ70" s="90">
        <f t="shared" si="108"/>
        <v>30800</v>
      </c>
      <c r="CK70" s="91"/>
      <c r="CL70" s="90">
        <f>+IFERROR(IF(CO$5="USD",CI70*$I$5*CO$6,IF(CO$5="COP",CI70*CO$6,CI70*CO$6*$I$6)),"-")</f>
        <v>2199.9999999999995</v>
      </c>
      <c r="CM70" s="92" t="s">
        <v>824</v>
      </c>
      <c r="CN70" s="92"/>
      <c r="CO70" s="93">
        <v>5</v>
      </c>
      <c r="CP70" s="89">
        <v>11000</v>
      </c>
      <c r="CQ70" s="90">
        <f t="shared" si="122"/>
        <v>154000</v>
      </c>
      <c r="CR70" s="91"/>
      <c r="CS70" s="90">
        <f>+IFERROR(IF(CV$5="USD",CP70*$I$5*CV$6,IF(CV$5="COP",CP70*CV$6,CP70*CV$6*$I$6)),"-")</f>
        <v>10999.999999999998</v>
      </c>
      <c r="CT70" s="92" t="s">
        <v>775</v>
      </c>
      <c r="CU70" s="92"/>
      <c r="CV70" s="93" t="s">
        <v>864</v>
      </c>
      <c r="CW70" s="89">
        <v>2142.8571428571431</v>
      </c>
      <c r="CX70" s="90">
        <f t="shared" si="116"/>
        <v>30000.000000000004</v>
      </c>
      <c r="CY70" s="91"/>
      <c r="CZ70" s="90">
        <f>+IFERROR(IF(DC$5="USD",CW70*$I$5*DC$6,IF(DC$5="COP",CW70*DC$6,CW70*DC$6*$I$6)),"-")</f>
        <v>2142.8571428571427</v>
      </c>
      <c r="DA70" s="89" t="s">
        <v>872</v>
      </c>
      <c r="DB70" s="89"/>
      <c r="DC70" s="93" t="s">
        <v>868</v>
      </c>
      <c r="DD70" s="89" t="s">
        <v>519</v>
      </c>
      <c r="DE70" s="90" t="str">
        <f t="shared" si="110"/>
        <v>-</v>
      </c>
      <c r="DF70" s="91"/>
      <c r="DG70" s="90"/>
      <c r="DH70" s="92"/>
      <c r="DI70" s="92"/>
      <c r="DJ70" s="93"/>
      <c r="DK70" s="89">
        <v>5341</v>
      </c>
      <c r="DL70" s="90">
        <f t="shared" si="111"/>
        <v>74774</v>
      </c>
      <c r="DM70" s="91"/>
      <c r="DN70" s="90">
        <f>+IFERROR(IF(DQ$5="USD",DK70*$I$5*DQ$6,IF(DQ$5="COP",DK70*DQ$6,DK70*DQ$6*$I$6)),"-")</f>
        <v>5340.9999999999991</v>
      </c>
      <c r="DO70" s="92"/>
      <c r="DP70" s="92" t="s">
        <v>947</v>
      </c>
      <c r="DQ70" s="93" t="s">
        <v>970</v>
      </c>
      <c r="DR70" s="130" t="str">
        <f>IFERROR(VLOOKUP($D70,'HISTORICOS - FM'!$A$1:$B$20558,2,0)," - ")</f>
        <v xml:space="preserve"> - </v>
      </c>
      <c r="DS70" s="131">
        <f t="shared" si="21"/>
        <v>1049.9999999999998</v>
      </c>
      <c r="DT70" s="134" t="str">
        <f t="shared" si="112"/>
        <v/>
      </c>
      <c r="DU70" s="137" t="str">
        <f t="shared" si="22"/>
        <v>EDEMCO SAS</v>
      </c>
    </row>
    <row r="71" spans="1:125" s="38" customFormat="1" ht="187.5" x14ac:dyDescent="0.25">
      <c r="A71" s="35">
        <v>64</v>
      </c>
      <c r="B71" s="140">
        <v>10058930</v>
      </c>
      <c r="C71" s="36">
        <v>3</v>
      </c>
      <c r="D71" s="36">
        <v>67365</v>
      </c>
      <c r="E71" s="36" t="s">
        <v>258</v>
      </c>
      <c r="F71" s="36" t="s">
        <v>259</v>
      </c>
      <c r="G71" s="36" t="s">
        <v>503</v>
      </c>
      <c r="H71" s="36">
        <v>2</v>
      </c>
      <c r="I71" s="37" t="s">
        <v>73</v>
      </c>
      <c r="J71" s="89" t="s">
        <v>519</v>
      </c>
      <c r="K71" s="90" t="str">
        <f t="shared" si="97"/>
        <v>-</v>
      </c>
      <c r="L71" s="91"/>
      <c r="M71" s="90"/>
      <c r="N71" s="92"/>
      <c r="O71" s="92"/>
      <c r="P71" s="93"/>
      <c r="Q71" s="89" t="s">
        <v>519</v>
      </c>
      <c r="R71" s="90" t="str">
        <f t="shared" si="98"/>
        <v>-</v>
      </c>
      <c r="S71" s="91"/>
      <c r="T71" s="90"/>
      <c r="U71" s="92"/>
      <c r="V71" s="92"/>
      <c r="W71" s="93"/>
      <c r="X71" s="89" t="s">
        <v>519</v>
      </c>
      <c r="Y71" s="90" t="str">
        <f t="shared" si="99"/>
        <v>-</v>
      </c>
      <c r="Z71" s="91"/>
      <c r="AA71" s="90"/>
      <c r="AB71" s="92"/>
      <c r="AC71" s="92"/>
      <c r="AD71" s="93"/>
      <c r="AE71" s="89" t="s">
        <v>519</v>
      </c>
      <c r="AF71" s="90" t="str">
        <f t="shared" si="100"/>
        <v>-</v>
      </c>
      <c r="AG71" s="91"/>
      <c r="AH71" s="90"/>
      <c r="AI71" s="92"/>
      <c r="AJ71" s="92"/>
      <c r="AK71" s="92"/>
      <c r="AL71" s="89" t="s">
        <v>576</v>
      </c>
      <c r="AM71" s="90" t="str">
        <f t="shared" si="101"/>
        <v>-</v>
      </c>
      <c r="AN71" s="138"/>
      <c r="AO71" s="90" t="s">
        <v>576</v>
      </c>
      <c r="AP71" s="92" t="s">
        <v>618</v>
      </c>
      <c r="AQ71" s="92" t="s">
        <v>626</v>
      </c>
      <c r="AR71" s="93">
        <v>8</v>
      </c>
      <c r="AS71" s="89" t="s">
        <v>576</v>
      </c>
      <c r="AT71" s="90" t="str">
        <f t="shared" si="102"/>
        <v>-</v>
      </c>
      <c r="AU71" s="91"/>
      <c r="AV71" s="90"/>
      <c r="AW71" s="92" t="s">
        <v>633</v>
      </c>
      <c r="AX71" s="92"/>
      <c r="AY71" s="93" t="s">
        <v>657</v>
      </c>
      <c r="AZ71" s="89" t="s">
        <v>576</v>
      </c>
      <c r="BA71" s="90" t="str">
        <f t="shared" si="103"/>
        <v>-</v>
      </c>
      <c r="BB71" s="91"/>
      <c r="BC71" s="90" t="s">
        <v>576</v>
      </c>
      <c r="BD71" s="92" t="s">
        <v>662</v>
      </c>
      <c r="BE71" s="92" t="s">
        <v>696</v>
      </c>
      <c r="BF71" s="93"/>
      <c r="BG71" s="89" t="s">
        <v>576</v>
      </c>
      <c r="BH71" s="90" t="str">
        <f t="shared" si="104"/>
        <v>-</v>
      </c>
      <c r="BI71" s="91"/>
      <c r="BJ71" s="90" t="s">
        <v>576</v>
      </c>
      <c r="BK71" s="92" t="s">
        <v>708</v>
      </c>
      <c r="BL71" s="92"/>
      <c r="BM71" s="93" t="s">
        <v>764</v>
      </c>
      <c r="BN71" s="89" t="s">
        <v>576</v>
      </c>
      <c r="BO71" s="90" t="str">
        <f t="shared" si="105"/>
        <v>-</v>
      </c>
      <c r="BP71" s="91"/>
      <c r="BQ71" s="90" t="s">
        <v>576</v>
      </c>
      <c r="BR71" s="92" t="s">
        <v>633</v>
      </c>
      <c r="BS71" s="92"/>
      <c r="BT71" s="93" t="s">
        <v>999</v>
      </c>
      <c r="BU71" s="89">
        <v>30000</v>
      </c>
      <c r="BV71" s="90">
        <f t="shared" si="106"/>
        <v>60000</v>
      </c>
      <c r="BW71" s="91"/>
      <c r="BX71" s="90">
        <f t="shared" si="121"/>
        <v>29999.999999999996</v>
      </c>
      <c r="BY71" s="92" t="s">
        <v>775</v>
      </c>
      <c r="BZ71" s="92"/>
      <c r="CA71" s="93" t="s">
        <v>790</v>
      </c>
      <c r="CB71" s="89">
        <v>18300</v>
      </c>
      <c r="CC71" s="90">
        <f t="shared" si="107"/>
        <v>36600</v>
      </c>
      <c r="CD71" s="91"/>
      <c r="CE71" s="90">
        <f>+IFERROR(IF(CH$5="USD",CB71*$I$5*CH$6,IF(CH$5="COP",CB71*CH$6,CB71*CH$6*$I$6)),"-")</f>
        <v>18299.999999999996</v>
      </c>
      <c r="CF71" s="92" t="s">
        <v>775</v>
      </c>
      <c r="CG71" s="92"/>
      <c r="CH71" s="93" t="s">
        <v>822</v>
      </c>
      <c r="CI71" s="89" t="s">
        <v>519</v>
      </c>
      <c r="CJ71" s="90" t="str">
        <f t="shared" si="108"/>
        <v>-</v>
      </c>
      <c r="CK71" s="91"/>
      <c r="CL71" s="90"/>
      <c r="CM71" s="92"/>
      <c r="CN71" s="92" t="s">
        <v>838</v>
      </c>
      <c r="CO71" s="93"/>
      <c r="CP71" s="89">
        <v>13000</v>
      </c>
      <c r="CQ71" s="90">
        <f t="shared" ref="CQ71:CQ76" si="123">+IFERROR(CP71*$H71,"-")</f>
        <v>26000</v>
      </c>
      <c r="CR71" s="91" t="s">
        <v>1007</v>
      </c>
      <c r="CS71" s="90">
        <f>+IFERROR(IF(CV$5="USD",CP71*$I$5*CV$6,IF(CV$5="COP",CP71*CV$6,CP71*CV$6*$I$6)),"-")</f>
        <v>12999.999999999998</v>
      </c>
      <c r="CT71" s="92" t="s">
        <v>775</v>
      </c>
      <c r="CU71" s="92"/>
      <c r="CV71" s="93" t="s">
        <v>864</v>
      </c>
      <c r="CW71" s="89" t="s">
        <v>576</v>
      </c>
      <c r="CX71" s="90" t="str">
        <f t="shared" si="116"/>
        <v>-</v>
      </c>
      <c r="CY71" s="91"/>
      <c r="CZ71" s="90" t="s">
        <v>576</v>
      </c>
      <c r="DA71" s="89" t="s">
        <v>872</v>
      </c>
      <c r="DB71" s="89"/>
      <c r="DC71" s="93" t="s">
        <v>868</v>
      </c>
      <c r="DD71" s="89" t="s">
        <v>519</v>
      </c>
      <c r="DE71" s="90" t="str">
        <f t="shared" si="110"/>
        <v>-</v>
      </c>
      <c r="DF71" s="91"/>
      <c r="DG71" s="90"/>
      <c r="DH71" s="92"/>
      <c r="DI71" s="92"/>
      <c r="DJ71" s="93"/>
      <c r="DK71" s="89">
        <v>16267</v>
      </c>
      <c r="DL71" s="90">
        <f t="shared" si="111"/>
        <v>32534</v>
      </c>
      <c r="DM71" s="91"/>
      <c r="DN71" s="90">
        <f>+IFERROR(IF(DQ$5="USD",DK71*$I$5*DQ$6,IF(DQ$5="COP",DK71*DQ$6,DK71*DQ$6*$I$6)),"-")</f>
        <v>16266.999999999998</v>
      </c>
      <c r="DO71" s="92"/>
      <c r="DP71" s="92" t="s">
        <v>948</v>
      </c>
      <c r="DQ71" s="93" t="s">
        <v>970</v>
      </c>
      <c r="DR71" s="130" t="str">
        <f>IFERROR(VLOOKUP($D71,'HISTORICOS - FM'!$A$1:$B$20558,2,0)," - ")</f>
        <v xml:space="preserve"> - </v>
      </c>
      <c r="DS71" s="131">
        <f t="shared" si="21"/>
        <v>12999.999999999998</v>
      </c>
      <c r="DT71" s="134" t="str">
        <f t="shared" si="112"/>
        <v/>
      </c>
      <c r="DU71" s="137" t="str">
        <f t="shared" si="22"/>
        <v>1012078 - INGENIERIA INDUSTRIAL ESPECIALIZADA INGEMEKS AS LTDA
OC 4533620</v>
      </c>
    </row>
    <row r="72" spans="1:125" s="38" customFormat="1" ht="69" x14ac:dyDescent="0.25">
      <c r="A72" s="35">
        <v>65</v>
      </c>
      <c r="B72" s="142">
        <v>10060703</v>
      </c>
      <c r="C72" s="36">
        <v>25</v>
      </c>
      <c r="D72" s="36">
        <v>5891</v>
      </c>
      <c r="E72" s="36" t="s">
        <v>260</v>
      </c>
      <c r="F72" s="36" t="s">
        <v>261</v>
      </c>
      <c r="G72" s="36" t="s">
        <v>503</v>
      </c>
      <c r="H72" s="36">
        <v>4</v>
      </c>
      <c r="I72" s="37" t="s">
        <v>75</v>
      </c>
      <c r="J72" s="89" t="s">
        <v>519</v>
      </c>
      <c r="K72" s="90" t="str">
        <f t="shared" si="97"/>
        <v>-</v>
      </c>
      <c r="L72" s="91"/>
      <c r="M72" s="90"/>
      <c r="N72" s="92"/>
      <c r="O72" s="92"/>
      <c r="P72" s="93"/>
      <c r="Q72" s="89" t="s">
        <v>519</v>
      </c>
      <c r="R72" s="90" t="str">
        <f t="shared" si="98"/>
        <v>-</v>
      </c>
      <c r="S72" s="91"/>
      <c r="T72" s="90"/>
      <c r="U72" s="92"/>
      <c r="V72" s="92"/>
      <c r="W72" s="93"/>
      <c r="X72" s="89" t="s">
        <v>519</v>
      </c>
      <c r="Y72" s="90" t="str">
        <f t="shared" si="99"/>
        <v>-</v>
      </c>
      <c r="Z72" s="91"/>
      <c r="AA72" s="90"/>
      <c r="AB72" s="92"/>
      <c r="AC72" s="92"/>
      <c r="AD72" s="93"/>
      <c r="AE72" s="89" t="s">
        <v>519</v>
      </c>
      <c r="AF72" s="90" t="str">
        <f t="shared" si="100"/>
        <v>-</v>
      </c>
      <c r="AG72" s="91"/>
      <c r="AH72" s="90"/>
      <c r="AI72" s="92" t="s">
        <v>150</v>
      </c>
      <c r="AJ72" s="92" t="s">
        <v>150</v>
      </c>
      <c r="AK72" s="92" t="s">
        <v>150</v>
      </c>
      <c r="AL72" s="89">
        <v>3325</v>
      </c>
      <c r="AM72" s="90">
        <f t="shared" si="101"/>
        <v>13300</v>
      </c>
      <c r="AN72" s="138" t="s">
        <v>1007</v>
      </c>
      <c r="AO72" s="90">
        <f>+IFERROR(IF(AR$5="USD",AL72*$I$5*AR$6,IF(AR$5="COP",AL72*AR$6,AL72*AR$6*$I$6)),"-")</f>
        <v>3324.9999999999995</v>
      </c>
      <c r="AP72" s="92" t="s">
        <v>619</v>
      </c>
      <c r="AQ72" s="92" t="s">
        <v>627</v>
      </c>
      <c r="AR72" s="93">
        <v>8</v>
      </c>
      <c r="AS72" s="89" t="s">
        <v>576</v>
      </c>
      <c r="AT72" s="90" t="str">
        <f t="shared" si="102"/>
        <v>-</v>
      </c>
      <c r="AU72" s="91"/>
      <c r="AV72" s="90"/>
      <c r="AW72" s="92" t="s">
        <v>643</v>
      </c>
      <c r="AX72" s="92"/>
      <c r="AY72" s="93" t="s">
        <v>657</v>
      </c>
      <c r="AZ72" s="89" t="s">
        <v>519</v>
      </c>
      <c r="BA72" s="90" t="str">
        <f t="shared" si="103"/>
        <v>-</v>
      </c>
      <c r="BB72" s="91"/>
      <c r="BC72" s="90"/>
      <c r="BD72" s="92" t="s">
        <v>579</v>
      </c>
      <c r="BE72" s="92"/>
      <c r="BF72" s="93"/>
      <c r="BG72" s="89">
        <v>6000</v>
      </c>
      <c r="BH72" s="90">
        <f t="shared" si="104"/>
        <v>24000</v>
      </c>
      <c r="BI72" s="91"/>
      <c r="BJ72" s="90">
        <f>+IFERROR(IF(BM$5="USD",BG72*$I$5*BM$6,IF(BM$5="COP",BG72*BM$6,BG72*BM$6*$I$6)),"-")</f>
        <v>5999.9999999999991</v>
      </c>
      <c r="BK72" s="92" t="s">
        <v>709</v>
      </c>
      <c r="BL72" s="92"/>
      <c r="BM72" s="93" t="s">
        <v>764</v>
      </c>
      <c r="BN72" s="89">
        <v>7950</v>
      </c>
      <c r="BO72" s="90">
        <f t="shared" si="105"/>
        <v>31800</v>
      </c>
      <c r="BP72" s="91"/>
      <c r="BQ72" s="90">
        <f>+IFERROR(IF(BT$5="USD",BN72*$I$5*BT$6,IF(BT$5="COP",BN72*BT$6,BN72*BT$6*$I$6)),"-")</f>
        <v>7949.9999999999991</v>
      </c>
      <c r="BR72" s="92" t="s">
        <v>984</v>
      </c>
      <c r="BS72" s="92"/>
      <c r="BT72" s="93" t="s">
        <v>1001</v>
      </c>
      <c r="BU72" s="89">
        <v>12727</v>
      </c>
      <c r="BV72" s="90">
        <f t="shared" si="106"/>
        <v>50908</v>
      </c>
      <c r="BW72" s="91"/>
      <c r="BX72" s="90">
        <f t="shared" si="121"/>
        <v>12726.999999999998</v>
      </c>
      <c r="BY72" s="92" t="s">
        <v>709</v>
      </c>
      <c r="BZ72" s="92"/>
      <c r="CA72" s="93" t="s">
        <v>790</v>
      </c>
      <c r="CB72" s="89" t="s">
        <v>519</v>
      </c>
      <c r="CC72" s="90" t="str">
        <f t="shared" si="107"/>
        <v>-</v>
      </c>
      <c r="CD72" s="91"/>
      <c r="CE72" s="90"/>
      <c r="CF72" s="92"/>
      <c r="CG72" s="92"/>
      <c r="CH72" s="93"/>
      <c r="CI72" s="89" t="s">
        <v>519</v>
      </c>
      <c r="CJ72" s="90" t="str">
        <f t="shared" si="108"/>
        <v>-</v>
      </c>
      <c r="CK72" s="91"/>
      <c r="CL72" s="90"/>
      <c r="CM72" s="92"/>
      <c r="CN72" s="92" t="s">
        <v>838</v>
      </c>
      <c r="CO72" s="93"/>
      <c r="CP72" s="89" t="s">
        <v>519</v>
      </c>
      <c r="CQ72" s="90" t="str">
        <f t="shared" si="123"/>
        <v>-</v>
      </c>
      <c r="CR72" s="91"/>
      <c r="CS72" s="90"/>
      <c r="CT72" s="92"/>
      <c r="CU72" s="92"/>
      <c r="CV72" s="93"/>
      <c r="CW72" s="89" t="s">
        <v>150</v>
      </c>
      <c r="CX72" s="90" t="str">
        <f t="shared" si="116"/>
        <v>-</v>
      </c>
      <c r="CY72" s="91"/>
      <c r="CZ72" s="90" t="str">
        <f>+IFERROR(IF(DC$5="USD",CW72*$I$5*DC$6,IF(DC$5="COP",CW72*DC$6,CW72*DC$6*$I$6)),"-")</f>
        <v>-</v>
      </c>
      <c r="DA72" s="89" t="s">
        <v>150</v>
      </c>
      <c r="DB72" s="89" t="s">
        <v>150</v>
      </c>
      <c r="DC72" s="93" t="s">
        <v>150</v>
      </c>
      <c r="DD72" s="89" t="s">
        <v>519</v>
      </c>
      <c r="DE72" s="90" t="str">
        <f t="shared" si="110"/>
        <v>-</v>
      </c>
      <c r="DF72" s="91"/>
      <c r="DG72" s="90"/>
      <c r="DH72" s="92"/>
      <c r="DI72" s="92"/>
      <c r="DJ72" s="93"/>
      <c r="DK72" s="89" t="s">
        <v>519</v>
      </c>
      <c r="DL72" s="90" t="str">
        <f t="shared" si="111"/>
        <v>-</v>
      </c>
      <c r="DM72" s="91"/>
      <c r="DN72" s="90"/>
      <c r="DO72" s="92"/>
      <c r="DP72" s="92"/>
      <c r="DQ72" s="93"/>
      <c r="DR72" s="130">
        <f>IFERROR(VLOOKUP($D72,'HISTORICOS - FM'!$A$1:$B$20558,2,0)," - ")</f>
        <v>2036.2341494992352</v>
      </c>
      <c r="DS72" s="131">
        <f t="shared" si="21"/>
        <v>3324.9999999999995</v>
      </c>
      <c r="DT72" s="134">
        <f t="shared" si="112"/>
        <v>0.63291633273987991</v>
      </c>
      <c r="DU72" s="137" t="str">
        <f t="shared" si="22"/>
        <v>EDEMCO SAS</v>
      </c>
    </row>
    <row r="73" spans="1:125" s="38" customFormat="1" ht="115" x14ac:dyDescent="0.25">
      <c r="A73" s="35">
        <v>66</v>
      </c>
      <c r="B73" s="140">
        <v>10060490</v>
      </c>
      <c r="C73" s="36" t="s">
        <v>141</v>
      </c>
      <c r="D73" s="36" t="s">
        <v>262</v>
      </c>
      <c r="E73" s="36" t="s">
        <v>263</v>
      </c>
      <c r="F73" s="36" t="s">
        <v>264</v>
      </c>
      <c r="G73" s="36" t="s">
        <v>503</v>
      </c>
      <c r="H73" s="36">
        <v>2</v>
      </c>
      <c r="I73" s="37" t="s">
        <v>76</v>
      </c>
      <c r="J73" s="89" t="s">
        <v>519</v>
      </c>
      <c r="K73" s="90" t="str">
        <f t="shared" si="97"/>
        <v>-</v>
      </c>
      <c r="L73" s="91"/>
      <c r="M73" s="90"/>
      <c r="N73" s="92"/>
      <c r="O73" s="92"/>
      <c r="P73" s="93"/>
      <c r="Q73" s="89" t="s">
        <v>519</v>
      </c>
      <c r="R73" s="90" t="str">
        <f t="shared" si="98"/>
        <v>-</v>
      </c>
      <c r="S73" s="91"/>
      <c r="T73" s="90"/>
      <c r="U73" s="92"/>
      <c r="V73" s="92"/>
      <c r="W73" s="93"/>
      <c r="X73" s="89" t="s">
        <v>519</v>
      </c>
      <c r="Y73" s="90" t="str">
        <f t="shared" si="99"/>
        <v>-</v>
      </c>
      <c r="Z73" s="91"/>
      <c r="AA73" s="90"/>
      <c r="AB73" s="92"/>
      <c r="AC73" s="92"/>
      <c r="AD73" s="93"/>
      <c r="AE73" s="89">
        <v>843000</v>
      </c>
      <c r="AF73" s="90">
        <f t="shared" si="100"/>
        <v>1686000</v>
      </c>
      <c r="AG73" s="91" t="s">
        <v>1007</v>
      </c>
      <c r="AH73" s="90">
        <f t="shared" ref="AH73:AH82" si="124">+IFERROR(IF(AK$5="USD",AE73*$I$5*AK$6,IF(AK$5="COP",AE73*AK$6,AE73*AK$6*$I$6)),"-")</f>
        <v>842999.99999999988</v>
      </c>
      <c r="AI73" s="92" t="s">
        <v>600</v>
      </c>
      <c r="AJ73" s="92" t="s">
        <v>601</v>
      </c>
      <c r="AK73" s="92">
        <v>30</v>
      </c>
      <c r="AL73" s="89" t="s">
        <v>519</v>
      </c>
      <c r="AM73" s="90" t="str">
        <f t="shared" ref="AM73:AM76" si="125">+IFERROR(AL73*$H73,"-")</f>
        <v>-</v>
      </c>
      <c r="AN73" s="91"/>
      <c r="AO73" s="90"/>
      <c r="AP73" s="92"/>
      <c r="AQ73" s="92"/>
      <c r="AR73" s="93"/>
      <c r="AS73" s="89" t="s">
        <v>519</v>
      </c>
      <c r="AT73" s="90" t="str">
        <f t="shared" si="102"/>
        <v>-</v>
      </c>
      <c r="AU73" s="91"/>
      <c r="AV73" s="90"/>
      <c r="AW73" s="92"/>
      <c r="AX73" s="92"/>
      <c r="AY73" s="93"/>
      <c r="AZ73" s="89" t="s">
        <v>519</v>
      </c>
      <c r="BA73" s="90" t="str">
        <f t="shared" si="103"/>
        <v>-</v>
      </c>
      <c r="BB73" s="91"/>
      <c r="BC73" s="90"/>
      <c r="BD73" s="92" t="s">
        <v>579</v>
      </c>
      <c r="BE73" s="92"/>
      <c r="BF73" s="93"/>
      <c r="BG73" s="89" t="s">
        <v>519</v>
      </c>
      <c r="BH73" s="90" t="str">
        <f t="shared" si="104"/>
        <v>-</v>
      </c>
      <c r="BI73" s="91"/>
      <c r="BJ73" s="90"/>
      <c r="BK73" s="92"/>
      <c r="BL73" s="92"/>
      <c r="BM73" s="93"/>
      <c r="BN73" s="89" t="s">
        <v>519</v>
      </c>
      <c r="BO73" s="90" t="str">
        <f t="shared" si="105"/>
        <v>-</v>
      </c>
      <c r="BP73" s="91"/>
      <c r="BQ73" s="90"/>
      <c r="BR73" s="92" t="s">
        <v>977</v>
      </c>
      <c r="BS73" s="92"/>
      <c r="BT73" s="93"/>
      <c r="BU73" s="89" t="s">
        <v>519</v>
      </c>
      <c r="BV73" s="90" t="str">
        <f t="shared" si="106"/>
        <v>-</v>
      </c>
      <c r="BW73" s="91"/>
      <c r="BX73" s="90"/>
      <c r="BY73" s="92"/>
      <c r="BZ73" s="92" t="s">
        <v>783</v>
      </c>
      <c r="CA73" s="93"/>
      <c r="CB73" s="89" t="s">
        <v>519</v>
      </c>
      <c r="CC73" s="90" t="str">
        <f t="shared" si="107"/>
        <v>-</v>
      </c>
      <c r="CD73" s="91"/>
      <c r="CE73" s="90"/>
      <c r="CF73" s="92"/>
      <c r="CG73" s="92"/>
      <c r="CH73" s="93"/>
      <c r="CI73" s="89" t="s">
        <v>519</v>
      </c>
      <c r="CJ73" s="90" t="str">
        <f t="shared" si="108"/>
        <v>-</v>
      </c>
      <c r="CK73" s="91"/>
      <c r="CL73" s="90"/>
      <c r="CM73" s="92"/>
      <c r="CN73" s="92" t="s">
        <v>838</v>
      </c>
      <c r="CO73" s="93"/>
      <c r="CP73" s="89">
        <v>890000</v>
      </c>
      <c r="CQ73" s="90">
        <f t="shared" si="123"/>
        <v>1780000</v>
      </c>
      <c r="CR73" s="91"/>
      <c r="CS73" s="90">
        <f t="shared" ref="CS73:CS78" si="126">+IFERROR(IF(CV$5="USD",CP73*$I$5*CV$6,IF(CV$5="COP",CP73*CV$6,CP73*CV$6*$I$6)),"-")</f>
        <v>889999.99999999988</v>
      </c>
      <c r="CT73" s="92" t="s">
        <v>600</v>
      </c>
      <c r="CU73" s="92" t="s">
        <v>857</v>
      </c>
      <c r="CV73" s="93" t="s">
        <v>864</v>
      </c>
      <c r="CW73" s="89" t="s">
        <v>519</v>
      </c>
      <c r="CX73" s="90" t="str">
        <f t="shared" si="116"/>
        <v>-</v>
      </c>
      <c r="CY73" s="91"/>
      <c r="CZ73" s="90" t="s">
        <v>519</v>
      </c>
      <c r="DA73" s="89"/>
      <c r="DB73" s="89"/>
      <c r="DC73" s="93"/>
      <c r="DD73" s="89" t="s">
        <v>519</v>
      </c>
      <c r="DE73" s="90" t="str">
        <f t="shared" si="110"/>
        <v>-</v>
      </c>
      <c r="DF73" s="91"/>
      <c r="DG73" s="90"/>
      <c r="DH73" s="92"/>
      <c r="DI73" s="92"/>
      <c r="DJ73" s="93"/>
      <c r="DK73" s="89" t="s">
        <v>519</v>
      </c>
      <c r="DL73" s="90" t="str">
        <f t="shared" si="111"/>
        <v>-</v>
      </c>
      <c r="DM73" s="91"/>
      <c r="DN73" s="90"/>
      <c r="DO73" s="92"/>
      <c r="DP73" s="92"/>
      <c r="DQ73" s="93"/>
      <c r="DR73" s="130" t="str">
        <f>IFERROR(VLOOKUP($D73,'HISTORICOS - FM'!$A$1:$B$20558,2,0)," - ")</f>
        <v xml:space="preserve"> - </v>
      </c>
      <c r="DS73" s="131">
        <f t="shared" si="21"/>
        <v>842999.99999999988</v>
      </c>
      <c r="DT73" s="134" t="str">
        <f t="shared" si="112"/>
        <v/>
      </c>
      <c r="DU73" s="137" t="str">
        <f t="shared" si="22"/>
        <v>Comercializadora de Ferretería en Colombia RFC S.A.S.
OC 4533615</v>
      </c>
    </row>
    <row r="74" spans="1:125" s="38" customFormat="1" ht="115" x14ac:dyDescent="0.25">
      <c r="A74" s="35">
        <v>67</v>
      </c>
      <c r="B74" s="140" t="s">
        <v>265</v>
      </c>
      <c r="C74" s="36" t="s">
        <v>141</v>
      </c>
      <c r="D74" s="36" t="s">
        <v>262</v>
      </c>
      <c r="E74" s="36" t="s">
        <v>263</v>
      </c>
      <c r="F74" s="36" t="s">
        <v>264</v>
      </c>
      <c r="G74" s="36" t="s">
        <v>503</v>
      </c>
      <c r="H74" s="36">
        <v>1</v>
      </c>
      <c r="I74" s="37" t="s">
        <v>76</v>
      </c>
      <c r="J74" s="89" t="s">
        <v>519</v>
      </c>
      <c r="K74" s="90" t="str">
        <f t="shared" ref="K74:K105" si="127">+IFERROR(J74*$H74,"-")</f>
        <v>-</v>
      </c>
      <c r="L74" s="91"/>
      <c r="M74" s="90"/>
      <c r="N74" s="92"/>
      <c r="O74" s="92"/>
      <c r="P74" s="93"/>
      <c r="Q74" s="89" t="s">
        <v>519</v>
      </c>
      <c r="R74" s="90" t="str">
        <f t="shared" ref="R74:R105" si="128">+IFERROR(Q74*$H74,"-")</f>
        <v>-</v>
      </c>
      <c r="S74" s="91"/>
      <c r="T74" s="90"/>
      <c r="U74" s="92"/>
      <c r="V74" s="92"/>
      <c r="W74" s="93"/>
      <c r="X74" s="89" t="s">
        <v>519</v>
      </c>
      <c r="Y74" s="90" t="str">
        <f t="shared" ref="Y74:Y105" si="129">+IFERROR(X74*$H74,"-")</f>
        <v>-</v>
      </c>
      <c r="Z74" s="91"/>
      <c r="AA74" s="90"/>
      <c r="AB74" s="92"/>
      <c r="AC74" s="92"/>
      <c r="AD74" s="93"/>
      <c r="AE74" s="89">
        <v>843000</v>
      </c>
      <c r="AF74" s="90">
        <f t="shared" ref="AF74:AF105" si="130">+IFERROR(AE74*$H74,"-")</f>
        <v>843000</v>
      </c>
      <c r="AG74" s="91" t="s">
        <v>1007</v>
      </c>
      <c r="AH74" s="90">
        <f t="shared" si="124"/>
        <v>842999.99999999988</v>
      </c>
      <c r="AI74" s="92" t="s">
        <v>600</v>
      </c>
      <c r="AJ74" s="92" t="s">
        <v>601</v>
      </c>
      <c r="AK74" s="92">
        <v>30</v>
      </c>
      <c r="AL74" s="89" t="s">
        <v>519</v>
      </c>
      <c r="AM74" s="90" t="str">
        <f t="shared" si="125"/>
        <v>-</v>
      </c>
      <c r="AN74" s="91"/>
      <c r="AO74" s="90"/>
      <c r="AP74" s="92"/>
      <c r="AQ74" s="92"/>
      <c r="AR74" s="93"/>
      <c r="AS74" s="89" t="s">
        <v>519</v>
      </c>
      <c r="AT74" s="90" t="str">
        <f t="shared" ref="AT74:AT105" si="131">+IFERROR(AS74*$H74,"-")</f>
        <v>-</v>
      </c>
      <c r="AU74" s="91"/>
      <c r="AV74" s="90"/>
      <c r="AW74" s="92"/>
      <c r="AX74" s="92"/>
      <c r="AY74" s="93"/>
      <c r="AZ74" s="89" t="s">
        <v>519</v>
      </c>
      <c r="BA74" s="90" t="str">
        <f t="shared" ref="BA74:BA105" si="132">+IFERROR(AZ74*$H74,"-")</f>
        <v>-</v>
      </c>
      <c r="BB74" s="91"/>
      <c r="BC74" s="90"/>
      <c r="BD74" s="92" t="s">
        <v>579</v>
      </c>
      <c r="BE74" s="92"/>
      <c r="BF74" s="93"/>
      <c r="BG74" s="89" t="s">
        <v>519</v>
      </c>
      <c r="BH74" s="90" t="str">
        <f t="shared" ref="BH74:BH105" si="133">+IFERROR(BG74*$H74,"-")</f>
        <v>-</v>
      </c>
      <c r="BI74" s="91"/>
      <c r="BJ74" s="90"/>
      <c r="BK74" s="92"/>
      <c r="BL74" s="92"/>
      <c r="BM74" s="93"/>
      <c r="BN74" s="89" t="s">
        <v>519</v>
      </c>
      <c r="BO74" s="90" t="str">
        <f t="shared" ref="BO74:BO105" si="134">+IFERROR(BN74*$H74,"-")</f>
        <v>-</v>
      </c>
      <c r="BP74" s="91"/>
      <c r="BQ74" s="90"/>
      <c r="BR74" s="92" t="s">
        <v>977</v>
      </c>
      <c r="BS74" s="92"/>
      <c r="BT74" s="93"/>
      <c r="BU74" s="89" t="s">
        <v>519</v>
      </c>
      <c r="BV74" s="90" t="str">
        <f t="shared" ref="BV74:BV105" si="135">+IFERROR(BU74*$H74,"-")</f>
        <v>-</v>
      </c>
      <c r="BW74" s="91"/>
      <c r="BX74" s="90"/>
      <c r="BY74" s="92"/>
      <c r="BZ74" s="92" t="s">
        <v>783</v>
      </c>
      <c r="CA74" s="93"/>
      <c r="CB74" s="89" t="s">
        <v>519</v>
      </c>
      <c r="CC74" s="90" t="str">
        <f t="shared" ref="CC74:CC105" si="136">+IFERROR(CB74*$H74,"-")</f>
        <v>-</v>
      </c>
      <c r="CD74" s="91"/>
      <c r="CE74" s="90"/>
      <c r="CF74" s="92"/>
      <c r="CG74" s="92"/>
      <c r="CH74" s="93"/>
      <c r="CI74" s="89" t="s">
        <v>519</v>
      </c>
      <c r="CJ74" s="90" t="str">
        <f t="shared" ref="CJ74:CJ105" si="137">+IFERROR(CI74*$H74,"-")</f>
        <v>-</v>
      </c>
      <c r="CK74" s="91"/>
      <c r="CL74" s="90"/>
      <c r="CM74" s="92"/>
      <c r="CN74" s="92" t="s">
        <v>838</v>
      </c>
      <c r="CO74" s="93"/>
      <c r="CP74" s="89">
        <v>890000</v>
      </c>
      <c r="CQ74" s="90">
        <f t="shared" si="123"/>
        <v>890000</v>
      </c>
      <c r="CR74" s="91"/>
      <c r="CS74" s="90">
        <f t="shared" si="126"/>
        <v>889999.99999999988</v>
      </c>
      <c r="CT74" s="92" t="s">
        <v>600</v>
      </c>
      <c r="CU74" s="92" t="s">
        <v>857</v>
      </c>
      <c r="CV74" s="93" t="s">
        <v>864</v>
      </c>
      <c r="CW74" s="89" t="s">
        <v>519</v>
      </c>
      <c r="CX74" s="90" t="str">
        <f t="shared" si="116"/>
        <v>-</v>
      </c>
      <c r="CY74" s="91"/>
      <c r="CZ74" s="90" t="s">
        <v>519</v>
      </c>
      <c r="DA74" s="89"/>
      <c r="DB74" s="89"/>
      <c r="DC74" s="93"/>
      <c r="DD74" s="89" t="s">
        <v>519</v>
      </c>
      <c r="DE74" s="90" t="str">
        <f t="shared" ref="DE74:DE105" si="138">+IFERROR(DD74*$H74,"-")</f>
        <v>-</v>
      </c>
      <c r="DF74" s="91"/>
      <c r="DG74" s="90"/>
      <c r="DH74" s="92"/>
      <c r="DI74" s="92"/>
      <c r="DJ74" s="93"/>
      <c r="DK74" s="89" t="s">
        <v>519</v>
      </c>
      <c r="DL74" s="90" t="str">
        <f t="shared" ref="DL74:DL105" si="139">+IFERROR(DK74*$H74,"-")</f>
        <v>-</v>
      </c>
      <c r="DM74" s="91"/>
      <c r="DN74" s="90"/>
      <c r="DO74" s="92"/>
      <c r="DP74" s="92"/>
      <c r="DQ74" s="93"/>
      <c r="DR74" s="130" t="str">
        <f>IFERROR(VLOOKUP($D74,'HISTORICOS - FM'!$A$1:$B$20558,2,0)," - ")</f>
        <v xml:space="preserve"> - </v>
      </c>
      <c r="DS74" s="131">
        <f t="shared" si="21"/>
        <v>842999.99999999988</v>
      </c>
      <c r="DT74" s="134" t="str">
        <f t="shared" ref="DT74:DT105" si="140">+IFERROR((DS74/DR74)-1,"")</f>
        <v/>
      </c>
      <c r="DU74" s="137" t="str">
        <f t="shared" si="22"/>
        <v>Comercializadora de Ferretería en Colombia RFC S.A.S.
OC 4533615</v>
      </c>
    </row>
    <row r="75" spans="1:125" s="38" customFormat="1" ht="175" x14ac:dyDescent="0.25">
      <c r="A75" s="35">
        <v>68</v>
      </c>
      <c r="B75" s="140">
        <v>10060166</v>
      </c>
      <c r="C75" s="36">
        <v>2</v>
      </c>
      <c r="D75" s="36">
        <v>14732</v>
      </c>
      <c r="E75" s="36" t="s">
        <v>266</v>
      </c>
      <c r="F75" s="36" t="s">
        <v>267</v>
      </c>
      <c r="G75" s="36" t="s">
        <v>503</v>
      </c>
      <c r="H75" s="36">
        <v>2</v>
      </c>
      <c r="I75" s="37" t="s">
        <v>74</v>
      </c>
      <c r="J75" s="89" t="s">
        <v>519</v>
      </c>
      <c r="K75" s="90" t="str">
        <f t="shared" si="127"/>
        <v>-</v>
      </c>
      <c r="L75" s="91"/>
      <c r="M75" s="90"/>
      <c r="N75" s="92"/>
      <c r="O75" s="92"/>
      <c r="P75" s="93"/>
      <c r="Q75" s="89" t="s">
        <v>519</v>
      </c>
      <c r="R75" s="90" t="str">
        <f t="shared" si="128"/>
        <v>-</v>
      </c>
      <c r="S75" s="91"/>
      <c r="T75" s="90"/>
      <c r="U75" s="92"/>
      <c r="V75" s="92"/>
      <c r="W75" s="93"/>
      <c r="X75" s="89" t="s">
        <v>519</v>
      </c>
      <c r="Y75" s="90" t="str">
        <f t="shared" si="129"/>
        <v>-</v>
      </c>
      <c r="Z75" s="91"/>
      <c r="AA75" s="90"/>
      <c r="AB75" s="92"/>
      <c r="AC75" s="92"/>
      <c r="AD75" s="93"/>
      <c r="AE75" s="89">
        <v>8690000</v>
      </c>
      <c r="AF75" s="90">
        <f t="shared" si="130"/>
        <v>17380000</v>
      </c>
      <c r="AG75" s="91"/>
      <c r="AH75" s="90">
        <f t="shared" si="124"/>
        <v>8689999.9999999981</v>
      </c>
      <c r="AI75" s="92" t="s">
        <v>602</v>
      </c>
      <c r="AJ75" s="92" t="s">
        <v>589</v>
      </c>
      <c r="AK75" s="92">
        <v>30</v>
      </c>
      <c r="AL75" s="89" t="s">
        <v>519</v>
      </c>
      <c r="AM75" s="90" t="str">
        <f t="shared" si="125"/>
        <v>-</v>
      </c>
      <c r="AN75" s="91"/>
      <c r="AO75" s="90"/>
      <c r="AP75" s="92"/>
      <c r="AQ75" s="92"/>
      <c r="AR75" s="93"/>
      <c r="AS75" s="89" t="s">
        <v>519</v>
      </c>
      <c r="AT75" s="90" t="str">
        <f t="shared" si="131"/>
        <v>-</v>
      </c>
      <c r="AU75" s="91"/>
      <c r="AV75" s="90"/>
      <c r="AW75" s="92"/>
      <c r="AX75" s="92"/>
      <c r="AY75" s="93"/>
      <c r="AZ75" s="89" t="s">
        <v>519</v>
      </c>
      <c r="BA75" s="90" t="str">
        <f t="shared" si="132"/>
        <v>-</v>
      </c>
      <c r="BB75" s="91"/>
      <c r="BC75" s="90"/>
      <c r="BD75" s="92" t="s">
        <v>579</v>
      </c>
      <c r="BE75" s="92"/>
      <c r="BF75" s="93"/>
      <c r="BG75" s="89" t="s">
        <v>519</v>
      </c>
      <c r="BH75" s="90" t="str">
        <f t="shared" si="133"/>
        <v>-</v>
      </c>
      <c r="BI75" s="91"/>
      <c r="BJ75" s="90"/>
      <c r="BK75" s="92"/>
      <c r="BL75" s="92"/>
      <c r="BM75" s="93"/>
      <c r="BN75" s="89" t="s">
        <v>519</v>
      </c>
      <c r="BO75" s="90" t="str">
        <f t="shared" si="134"/>
        <v>-</v>
      </c>
      <c r="BP75" s="91"/>
      <c r="BQ75" s="90"/>
      <c r="BR75" s="92" t="s">
        <v>977</v>
      </c>
      <c r="BS75" s="92"/>
      <c r="BT75" s="93"/>
      <c r="BU75" s="89" t="s">
        <v>519</v>
      </c>
      <c r="BV75" s="90" t="str">
        <f t="shared" si="135"/>
        <v>-</v>
      </c>
      <c r="BW75" s="91"/>
      <c r="BX75" s="90"/>
      <c r="BY75" s="92"/>
      <c r="BZ75" s="92" t="s">
        <v>783</v>
      </c>
      <c r="CA75" s="93"/>
      <c r="CB75" s="89" t="s">
        <v>519</v>
      </c>
      <c r="CC75" s="90" t="str">
        <f t="shared" si="136"/>
        <v>-</v>
      </c>
      <c r="CD75" s="91"/>
      <c r="CE75" s="90"/>
      <c r="CF75" s="92"/>
      <c r="CG75" s="92"/>
      <c r="CH75" s="93"/>
      <c r="CI75" s="89" t="s">
        <v>519</v>
      </c>
      <c r="CJ75" s="90" t="str">
        <f t="shared" si="137"/>
        <v>-</v>
      </c>
      <c r="CK75" s="91"/>
      <c r="CL75" s="90"/>
      <c r="CM75" s="92"/>
      <c r="CN75" s="92" t="s">
        <v>838</v>
      </c>
      <c r="CO75" s="93"/>
      <c r="CP75" s="89">
        <v>9587500</v>
      </c>
      <c r="CQ75" s="90">
        <f t="shared" si="123"/>
        <v>19175000</v>
      </c>
      <c r="CR75" s="91"/>
      <c r="CS75" s="90">
        <f t="shared" si="126"/>
        <v>9587499.9999999981</v>
      </c>
      <c r="CT75" s="92" t="s">
        <v>849</v>
      </c>
      <c r="CU75" s="92"/>
      <c r="CV75" s="93" t="s">
        <v>864</v>
      </c>
      <c r="CW75" s="89">
        <v>10913193.277310925</v>
      </c>
      <c r="CX75" s="90">
        <f t="shared" si="116"/>
        <v>21826386.554621849</v>
      </c>
      <c r="CY75" s="91"/>
      <c r="CZ75" s="90">
        <f>+IFERROR(IF(DC$5="USD",CW75*$I$5*DC$6,IF(DC$5="COP",CW75*DC$6,CW75*DC$6*$I$6)),"-")</f>
        <v>10913193.277310923</v>
      </c>
      <c r="DA75" s="89" t="s">
        <v>849</v>
      </c>
      <c r="DB75" s="89"/>
      <c r="DC75" s="93" t="s">
        <v>868</v>
      </c>
      <c r="DD75" s="89" t="s">
        <v>519</v>
      </c>
      <c r="DE75" s="90" t="str">
        <f t="shared" si="138"/>
        <v>-</v>
      </c>
      <c r="DF75" s="91"/>
      <c r="DG75" s="90"/>
      <c r="DH75" s="92"/>
      <c r="DI75" s="92"/>
      <c r="DJ75" s="93"/>
      <c r="DK75" s="89" t="s">
        <v>519</v>
      </c>
      <c r="DL75" s="90" t="str">
        <f t="shared" si="139"/>
        <v>-</v>
      </c>
      <c r="DM75" s="91"/>
      <c r="DN75" s="90"/>
      <c r="DO75" s="92"/>
      <c r="DP75" s="92"/>
      <c r="DQ75" s="93"/>
      <c r="DR75" s="130">
        <f>IFERROR(VLOOKUP($D75,'HISTORICOS - FM'!$A$1:$B$20558,2,0)," - ")</f>
        <v>6317363.633035358</v>
      </c>
      <c r="DS75" s="131">
        <f t="shared" ref="DS75:DS139" si="141">+MIN(M75,T75,AA75,AH75,AO75,BC75,BJ75,BQ75,CE75,CL75,CS75,CZ75,DG75,DN75)</f>
        <v>8689999.9999999981</v>
      </c>
      <c r="DT75" s="134">
        <f t="shared" si="140"/>
        <v>0.37557381603892881</v>
      </c>
      <c r="DU75" s="137" t="str">
        <f t="shared" ref="DU75:DU139" si="142">+IF(DS75=M75,$J$4,IF(DS75=T75,$Q$4,IF(DS75=AA75,$X$4,IF(DS75=AA75,$X$4,IF(DS75=AH75,$AE$4,IF(DS75=AO75,$AL$4,IF(DS75=AV75,$AS$4,IF(DS75=BC75,$AZ$4,IF(DS75=BJ75,$BG$4,IF(DS75=BQ75,$BN$4,IF(DS75=BX75,$BU$4,IF(DS75=CE75,$CB$4,IF(DS75=CL75,$CI$4,IF(DS75=CS75,$CP$4,IF(DS75=CZ75,$CW$4,IF(DS75=DG75,$DD$4,IF(DS75=DN75,$DK$4,0)))))))))))))))))</f>
        <v>Comercializadora de Ferretería en Colombia RFC S.A.S.
OC 4533615</v>
      </c>
    </row>
    <row r="76" spans="1:125" s="38" customFormat="1" ht="125" x14ac:dyDescent="0.25">
      <c r="A76" s="35">
        <v>69</v>
      </c>
      <c r="B76" s="140">
        <v>10060678</v>
      </c>
      <c r="C76" s="36">
        <v>1</v>
      </c>
      <c r="D76" s="36">
        <v>16891</v>
      </c>
      <c r="E76" s="36" t="s">
        <v>268</v>
      </c>
      <c r="F76" s="36" t="s">
        <v>269</v>
      </c>
      <c r="G76" s="36" t="s">
        <v>510</v>
      </c>
      <c r="H76" s="36">
        <v>2</v>
      </c>
      <c r="I76" s="37" t="s">
        <v>505</v>
      </c>
      <c r="J76" s="89" t="s">
        <v>519</v>
      </c>
      <c r="K76" s="90" t="str">
        <f t="shared" si="127"/>
        <v>-</v>
      </c>
      <c r="L76" s="91"/>
      <c r="M76" s="90"/>
      <c r="N76" s="92"/>
      <c r="O76" s="92"/>
      <c r="P76" s="93"/>
      <c r="Q76" s="89" t="s">
        <v>519</v>
      </c>
      <c r="R76" s="90" t="str">
        <f t="shared" si="128"/>
        <v>-</v>
      </c>
      <c r="S76" s="91"/>
      <c r="T76" s="90"/>
      <c r="U76" s="92"/>
      <c r="V76" s="92"/>
      <c r="W76" s="93"/>
      <c r="X76" s="89" t="s">
        <v>519</v>
      </c>
      <c r="Y76" s="90" t="str">
        <f t="shared" si="129"/>
        <v>-</v>
      </c>
      <c r="Z76" s="91"/>
      <c r="AA76" s="90"/>
      <c r="AB76" s="92"/>
      <c r="AC76" s="92"/>
      <c r="AD76" s="93"/>
      <c r="AE76" s="89">
        <v>1039000</v>
      </c>
      <c r="AF76" s="90">
        <f t="shared" si="130"/>
        <v>2078000</v>
      </c>
      <c r="AG76" s="91"/>
      <c r="AH76" s="90">
        <f t="shared" si="124"/>
        <v>1038999.9999999999</v>
      </c>
      <c r="AI76" s="92" t="s">
        <v>603</v>
      </c>
      <c r="AJ76" s="92" t="s">
        <v>589</v>
      </c>
      <c r="AK76" s="92">
        <v>30</v>
      </c>
      <c r="AL76" s="89" t="s">
        <v>519</v>
      </c>
      <c r="AM76" s="90" t="str">
        <f t="shared" si="125"/>
        <v>-</v>
      </c>
      <c r="AN76" s="91"/>
      <c r="AO76" s="90"/>
      <c r="AP76" s="92"/>
      <c r="AQ76" s="92"/>
      <c r="AR76" s="93"/>
      <c r="AS76" s="89" t="s">
        <v>519</v>
      </c>
      <c r="AT76" s="90" t="str">
        <f t="shared" si="131"/>
        <v>-</v>
      </c>
      <c r="AU76" s="91"/>
      <c r="AV76" s="90"/>
      <c r="AW76" s="92"/>
      <c r="AX76" s="92"/>
      <c r="AY76" s="93"/>
      <c r="AZ76" s="89" t="s">
        <v>519</v>
      </c>
      <c r="BA76" s="90" t="str">
        <f t="shared" si="132"/>
        <v>-</v>
      </c>
      <c r="BB76" s="91"/>
      <c r="BC76" s="90"/>
      <c r="BD76" s="92" t="s">
        <v>579</v>
      </c>
      <c r="BE76" s="92"/>
      <c r="BF76" s="93"/>
      <c r="BG76" s="89" t="s">
        <v>519</v>
      </c>
      <c r="BH76" s="90" t="str">
        <f t="shared" si="133"/>
        <v>-</v>
      </c>
      <c r="BI76" s="91"/>
      <c r="BJ76" s="90"/>
      <c r="BK76" s="92"/>
      <c r="BL76" s="92"/>
      <c r="BM76" s="93"/>
      <c r="BN76" s="89">
        <v>2256800</v>
      </c>
      <c r="BO76" s="90">
        <f t="shared" si="134"/>
        <v>4513600</v>
      </c>
      <c r="BP76" s="91"/>
      <c r="BQ76" s="90">
        <f t="shared" ref="BQ76:BQ83" si="143">+IFERROR(IF(BT$5="USD",BN76*$I$5*BT$6,IF(BT$5="COP",BN76*BT$6,BN76*BT$6*$I$6)),"-")</f>
        <v>2256799.9999999995</v>
      </c>
      <c r="BR76" s="92" t="s">
        <v>799</v>
      </c>
      <c r="BS76" s="92"/>
      <c r="BT76" s="93" t="s">
        <v>1002</v>
      </c>
      <c r="BU76" s="89" t="s">
        <v>519</v>
      </c>
      <c r="BV76" s="90" t="str">
        <f t="shared" si="135"/>
        <v>-</v>
      </c>
      <c r="BW76" s="91"/>
      <c r="BX76" s="90"/>
      <c r="BY76" s="92"/>
      <c r="BZ76" s="92" t="s">
        <v>783</v>
      </c>
      <c r="CA76" s="93"/>
      <c r="CB76" s="89">
        <v>962000</v>
      </c>
      <c r="CC76" s="90">
        <f t="shared" si="136"/>
        <v>1924000</v>
      </c>
      <c r="CD76" s="91" t="s">
        <v>1007</v>
      </c>
      <c r="CE76" s="90">
        <f>+IFERROR(IF(CH$5="USD",CB76*$I$5*CH$6,IF(CH$5="COP",CB76*CH$6,CB76*CH$6*$I$6)),"-")</f>
        <v>961999.99999999988</v>
      </c>
      <c r="CF76" s="92" t="s">
        <v>799</v>
      </c>
      <c r="CG76" s="92"/>
      <c r="CH76" s="93" t="s">
        <v>820</v>
      </c>
      <c r="CI76" s="89" t="s">
        <v>519</v>
      </c>
      <c r="CJ76" s="90" t="str">
        <f t="shared" si="137"/>
        <v>-</v>
      </c>
      <c r="CK76" s="91"/>
      <c r="CL76" s="90"/>
      <c r="CM76" s="92"/>
      <c r="CN76" s="92" t="s">
        <v>838</v>
      </c>
      <c r="CO76" s="93"/>
      <c r="CP76" s="89">
        <v>1100000</v>
      </c>
      <c r="CQ76" s="90">
        <f t="shared" si="123"/>
        <v>2200000</v>
      </c>
      <c r="CR76" s="91"/>
      <c r="CS76" s="90">
        <f t="shared" si="126"/>
        <v>1099999.9999999998</v>
      </c>
      <c r="CT76" s="92" t="s">
        <v>799</v>
      </c>
      <c r="CU76" s="92"/>
      <c r="CV76" s="93" t="s">
        <v>864</v>
      </c>
      <c r="CW76" s="89">
        <v>0</v>
      </c>
      <c r="CX76" s="90">
        <f t="shared" si="116"/>
        <v>0</v>
      </c>
      <c r="CY76" s="91"/>
      <c r="CZ76" s="90">
        <f>+IFERROR(IF(DC$5="USD",CW76*$I$5*DC$6,IF(DC$5="COP",CW76*DC$6,CW76*DC$6*$I$6)),"-")</f>
        <v>0</v>
      </c>
      <c r="DA76" s="89">
        <v>0</v>
      </c>
      <c r="DB76" s="89"/>
      <c r="DC76" s="93">
        <v>0</v>
      </c>
      <c r="DD76" s="89" t="s">
        <v>519</v>
      </c>
      <c r="DE76" s="90" t="str">
        <f t="shared" si="138"/>
        <v>-</v>
      </c>
      <c r="DF76" s="91"/>
      <c r="DG76" s="90"/>
      <c r="DH76" s="92"/>
      <c r="DI76" s="92"/>
      <c r="DJ76" s="93"/>
      <c r="DK76" s="89" t="s">
        <v>519</v>
      </c>
      <c r="DL76" s="90" t="str">
        <f t="shared" si="139"/>
        <v>-</v>
      </c>
      <c r="DM76" s="91"/>
      <c r="DN76" s="90"/>
      <c r="DO76" s="92"/>
      <c r="DP76" s="92"/>
      <c r="DQ76" s="93"/>
      <c r="DR76" s="130" t="str">
        <f>IFERROR(VLOOKUP($D76,'HISTORICOS - FM'!$A$1:$B$20558,2,0)," - ")</f>
        <v xml:space="preserve"> - </v>
      </c>
      <c r="DS76" s="131">
        <f t="shared" si="141"/>
        <v>0</v>
      </c>
      <c r="DT76" s="134" t="str">
        <f t="shared" si="140"/>
        <v/>
      </c>
      <c r="DU76" s="137" t="str">
        <f t="shared" si="142"/>
        <v>1015177 - APR INDUSTRIAL
OC 4533612</v>
      </c>
    </row>
    <row r="77" spans="1:125" s="38" customFormat="1" ht="92" x14ac:dyDescent="0.25">
      <c r="A77" s="35">
        <v>70</v>
      </c>
      <c r="B77" s="140" t="s">
        <v>189</v>
      </c>
      <c r="C77" s="36" t="s">
        <v>91</v>
      </c>
      <c r="D77" s="36" t="s">
        <v>270</v>
      </c>
      <c r="E77" s="36" t="s">
        <v>271</v>
      </c>
      <c r="F77" s="36" t="s">
        <v>272</v>
      </c>
      <c r="G77" s="36" t="s">
        <v>507</v>
      </c>
      <c r="H77" s="36">
        <v>150</v>
      </c>
      <c r="I77" s="37" t="s">
        <v>73</v>
      </c>
      <c r="J77" s="89">
        <v>250000</v>
      </c>
      <c r="K77" s="90">
        <f t="shared" si="127"/>
        <v>37500000</v>
      </c>
      <c r="L77" s="91"/>
      <c r="M77" s="90">
        <f>+IFERROR(IF(P$5="USD",J77*$I$5*P$6,IF(P$5="COP",J77*P$6,J77*P$6*$I$6)),"-")</f>
        <v>249999.99999999997</v>
      </c>
      <c r="N77" s="92"/>
      <c r="O77" s="92" t="s">
        <v>528</v>
      </c>
      <c r="P77" s="93"/>
      <c r="Q77" s="89" t="s">
        <v>576</v>
      </c>
      <c r="R77" s="90" t="str">
        <f t="shared" si="128"/>
        <v>-</v>
      </c>
      <c r="S77" s="91"/>
      <c r="T77" s="90"/>
      <c r="U77" s="92" t="s">
        <v>549</v>
      </c>
      <c r="V77" s="92" t="s">
        <v>564</v>
      </c>
      <c r="W77" s="93"/>
      <c r="X77" s="89">
        <v>1900</v>
      </c>
      <c r="Y77" s="90">
        <f t="shared" si="129"/>
        <v>285000</v>
      </c>
      <c r="Z77" s="91" t="s">
        <v>1007</v>
      </c>
      <c r="AA77" s="90">
        <f>+IFERROR(IF(AD$5="USD",X77*$I$5*AD$6,IF(AD$5="COP",X77*AD$6,X77*AD$6*$I$6)),"-")</f>
        <v>1899.9999999999998</v>
      </c>
      <c r="AB77" s="92" t="s">
        <v>583</v>
      </c>
      <c r="AC77" s="92"/>
      <c r="AD77" s="93" t="s">
        <v>1009</v>
      </c>
      <c r="AE77" s="89">
        <v>3700</v>
      </c>
      <c r="AF77" s="90">
        <f t="shared" si="130"/>
        <v>555000</v>
      </c>
      <c r="AG77" s="91"/>
      <c r="AH77" s="90">
        <f t="shared" si="124"/>
        <v>3699.9999999999995</v>
      </c>
      <c r="AI77" s="92" t="s">
        <v>604</v>
      </c>
      <c r="AJ77" s="92" t="s">
        <v>589</v>
      </c>
      <c r="AK77" s="92">
        <v>30</v>
      </c>
      <c r="AL77" s="89" t="s">
        <v>519</v>
      </c>
      <c r="AM77" s="90" t="str">
        <f>+IFERROR(AL77*$H77,"-")</f>
        <v>-</v>
      </c>
      <c r="AN77" s="91"/>
      <c r="AO77" s="90"/>
      <c r="AP77" s="92"/>
      <c r="AQ77" s="92"/>
      <c r="AR77" s="93"/>
      <c r="AS77" s="89">
        <v>2000</v>
      </c>
      <c r="AT77" s="90">
        <f t="shared" si="131"/>
        <v>300000</v>
      </c>
      <c r="AU77" s="91"/>
      <c r="AV77" s="90">
        <f>+IFERROR(IF(AY$5="USD",AS77*$I$5*AY$6,IF(AY$5="COP",AS77*AY$6,AS77*AY$6*$I$6)),"-")</f>
        <v>1999.9999999999998</v>
      </c>
      <c r="AW77" s="92" t="s">
        <v>636</v>
      </c>
      <c r="AX77" s="92"/>
      <c r="AY77" s="93" t="s">
        <v>657</v>
      </c>
      <c r="AZ77" s="89" t="s">
        <v>519</v>
      </c>
      <c r="BA77" s="90" t="str">
        <f t="shared" si="132"/>
        <v>-</v>
      </c>
      <c r="BB77" s="91"/>
      <c r="BC77" s="90"/>
      <c r="BD77" s="92" t="s">
        <v>579</v>
      </c>
      <c r="BE77" s="92"/>
      <c r="BF77" s="93"/>
      <c r="BG77" s="89">
        <v>2500</v>
      </c>
      <c r="BH77" s="90">
        <f t="shared" si="133"/>
        <v>375000</v>
      </c>
      <c r="BI77" s="91"/>
      <c r="BJ77" s="90">
        <f>+IFERROR(IF(BM$5="USD",BG77*$I$5*BM$6,IF(BM$5="COP",BG77*BM$6,BG77*BM$6*$I$6)),"-")</f>
        <v>2499.9999999999995</v>
      </c>
      <c r="BK77" s="92" t="s">
        <v>710</v>
      </c>
      <c r="BL77" s="92"/>
      <c r="BM77" s="93" t="s">
        <v>764</v>
      </c>
      <c r="BN77" s="89">
        <v>2625</v>
      </c>
      <c r="BO77" s="90">
        <f t="shared" si="134"/>
        <v>393750</v>
      </c>
      <c r="BP77" s="91"/>
      <c r="BQ77" s="90">
        <f t="shared" si="143"/>
        <v>2624.9999999999995</v>
      </c>
      <c r="BR77" s="92" t="s">
        <v>711</v>
      </c>
      <c r="BS77" s="92"/>
      <c r="BT77" s="93" t="s">
        <v>1001</v>
      </c>
      <c r="BU77" s="89">
        <v>4438</v>
      </c>
      <c r="BV77" s="90">
        <f t="shared" si="135"/>
        <v>665700</v>
      </c>
      <c r="BW77" s="91"/>
      <c r="BX77" s="90">
        <f>+IFERROR(IF(CA$5="USD",BU77*$I$5*CA$6,IF(CA$5="COP",BU77*CA$6,BU77*CA$6*$I$6)),"-")</f>
        <v>4437.9999999999991</v>
      </c>
      <c r="BY77" s="92" t="s">
        <v>776</v>
      </c>
      <c r="BZ77" s="92"/>
      <c r="CA77" s="93" t="s">
        <v>790</v>
      </c>
      <c r="CB77" s="89">
        <v>2400</v>
      </c>
      <c r="CC77" s="90">
        <f t="shared" si="136"/>
        <v>360000</v>
      </c>
      <c r="CD77" s="91"/>
      <c r="CE77" s="90">
        <f>+IFERROR(IF(CH$5="USD",CB77*$I$5*CH$6,IF(CH$5="COP",CB77*CH$6,CB77*CH$6*$I$6)),"-")</f>
        <v>2399.9999999999995</v>
      </c>
      <c r="CF77" s="92"/>
      <c r="CG77" s="92"/>
      <c r="CH77" s="93" t="s">
        <v>822</v>
      </c>
      <c r="CI77" s="89">
        <v>3300</v>
      </c>
      <c r="CJ77" s="90">
        <f t="shared" si="137"/>
        <v>495000</v>
      </c>
      <c r="CK77" s="91"/>
      <c r="CL77" s="90">
        <f>+IFERROR(IF(CO$5="USD",CI77*$I$5*CO$6,IF(CO$5="COP",CI77*CO$6,CI77*CO$6*$I$6)),"-")</f>
        <v>3299.9999999999995</v>
      </c>
      <c r="CM77" s="92" t="s">
        <v>833</v>
      </c>
      <c r="CN77" s="92"/>
      <c r="CO77" s="93">
        <v>5</v>
      </c>
      <c r="CP77" s="89">
        <v>2200</v>
      </c>
      <c r="CQ77" s="90">
        <f t="shared" ref="CQ77:CQ78" si="144">+IFERROR(CP77*$H77,"-")</f>
        <v>330000</v>
      </c>
      <c r="CR77" s="91"/>
      <c r="CS77" s="90">
        <f t="shared" si="126"/>
        <v>2199.9999999999995</v>
      </c>
      <c r="CT77" s="92" t="s">
        <v>704</v>
      </c>
      <c r="CU77" s="92"/>
      <c r="CV77" s="93" t="s">
        <v>864</v>
      </c>
      <c r="CW77" s="89" t="s">
        <v>519</v>
      </c>
      <c r="CX77" s="90" t="str">
        <f t="shared" si="116"/>
        <v>-</v>
      </c>
      <c r="CY77" s="91"/>
      <c r="CZ77" s="90" t="s">
        <v>519</v>
      </c>
      <c r="DA77" s="89"/>
      <c r="DB77" s="89"/>
      <c r="DC77" s="93"/>
      <c r="DD77" s="89" t="s">
        <v>519</v>
      </c>
      <c r="DE77" s="90" t="str">
        <f t="shared" si="138"/>
        <v>-</v>
      </c>
      <c r="DF77" s="91"/>
      <c r="DG77" s="90"/>
      <c r="DH77" s="92"/>
      <c r="DI77" s="92"/>
      <c r="DJ77" s="93"/>
      <c r="DK77" s="89">
        <v>67115</v>
      </c>
      <c r="DL77" s="90">
        <f t="shared" si="139"/>
        <v>10067250</v>
      </c>
      <c r="DM77" s="91"/>
      <c r="DN77" s="90">
        <f>+IFERROR(IF(DQ$5="USD",DK77*$I$5*DQ$6,IF(DQ$5="COP",DK77*DQ$6,DK77*DQ$6*$I$6)),"-")</f>
        <v>67114.999999999985</v>
      </c>
      <c r="DO77" s="92"/>
      <c r="DP77" s="92" t="s">
        <v>949</v>
      </c>
      <c r="DQ77" s="93" t="s">
        <v>970</v>
      </c>
      <c r="DR77" s="130" t="str">
        <f>IFERROR(VLOOKUP($D77,'HISTORICOS - FM'!$A$1:$B$20558,2,0)," - ")</f>
        <v xml:space="preserve"> - </v>
      </c>
      <c r="DS77" s="131">
        <f t="shared" si="141"/>
        <v>1899.9999999999998</v>
      </c>
      <c r="DT77" s="134" t="str">
        <f t="shared" si="140"/>
        <v/>
      </c>
      <c r="DU77" s="137" t="str">
        <f t="shared" si="142"/>
        <v>1006971 - CENTRAL DE HERRAMIENTAS DE COLOMBIA SAS
OC 4533614</v>
      </c>
    </row>
    <row r="78" spans="1:125" s="38" customFormat="1" ht="87.5" x14ac:dyDescent="0.25">
      <c r="A78" s="35">
        <v>71</v>
      </c>
      <c r="B78" s="140" t="s">
        <v>189</v>
      </c>
      <c r="C78" s="36" t="s">
        <v>99</v>
      </c>
      <c r="D78" s="36" t="s">
        <v>273</v>
      </c>
      <c r="E78" s="36" t="s">
        <v>274</v>
      </c>
      <c r="F78" s="36" t="s">
        <v>275</v>
      </c>
      <c r="G78" s="36" t="s">
        <v>507</v>
      </c>
      <c r="H78" s="36">
        <v>500</v>
      </c>
      <c r="I78" s="37" t="s">
        <v>73</v>
      </c>
      <c r="J78" s="89">
        <v>200000</v>
      </c>
      <c r="K78" s="90">
        <f t="shared" si="127"/>
        <v>100000000</v>
      </c>
      <c r="L78" s="91"/>
      <c r="M78" s="90">
        <f>+IFERROR(IF(P$5="USD",J78*$I$5*P$6,IF(P$5="COP",J78*P$6,J78*P$6*$I$6)),"-")</f>
        <v>199999.99999999997</v>
      </c>
      <c r="N78" s="92"/>
      <c r="O78" s="92" t="s">
        <v>529</v>
      </c>
      <c r="P78" s="93"/>
      <c r="Q78" s="89" t="s">
        <v>576</v>
      </c>
      <c r="R78" s="90" t="str">
        <f t="shared" si="128"/>
        <v>-</v>
      </c>
      <c r="S78" s="91"/>
      <c r="T78" s="90"/>
      <c r="U78" s="92" t="s">
        <v>549</v>
      </c>
      <c r="V78" s="92" t="s">
        <v>565</v>
      </c>
      <c r="W78" s="93"/>
      <c r="X78" s="89">
        <v>500</v>
      </c>
      <c r="Y78" s="90">
        <f t="shared" si="129"/>
        <v>250000</v>
      </c>
      <c r="Z78" s="91"/>
      <c r="AA78" s="90">
        <f>+IFERROR(IF(AD$5="USD",X78*$I$5*AD$6,IF(AD$5="COP",X78*AD$6,X78*AD$6*$I$6)),"-")</f>
        <v>499.99999999999994</v>
      </c>
      <c r="AB78" s="92" t="s">
        <v>583</v>
      </c>
      <c r="AC78" s="92"/>
      <c r="AD78" s="93"/>
      <c r="AE78" s="89">
        <v>700</v>
      </c>
      <c r="AF78" s="90">
        <f t="shared" si="130"/>
        <v>350000</v>
      </c>
      <c r="AG78" s="91"/>
      <c r="AH78" s="90">
        <f t="shared" si="124"/>
        <v>699.99999999999989</v>
      </c>
      <c r="AI78" s="92" t="s">
        <v>604</v>
      </c>
      <c r="AJ78" s="92" t="s">
        <v>589</v>
      </c>
      <c r="AK78" s="92">
        <v>30</v>
      </c>
      <c r="AL78" s="89" t="s">
        <v>519</v>
      </c>
      <c r="AM78" s="90" t="str">
        <f>+IFERROR(AL78*$H78,"-")</f>
        <v>-</v>
      </c>
      <c r="AN78" s="91"/>
      <c r="AO78" s="90"/>
      <c r="AP78" s="92"/>
      <c r="AQ78" s="92"/>
      <c r="AR78" s="93"/>
      <c r="AS78" s="89">
        <v>600</v>
      </c>
      <c r="AT78" s="90">
        <f t="shared" si="131"/>
        <v>300000</v>
      </c>
      <c r="AU78" s="91"/>
      <c r="AV78" s="90">
        <f>+IFERROR(IF(AY$5="USD",AS78*$I$5*AY$6,IF(AY$5="COP",AS78*AY$6,AS78*AY$6*$I$6)),"-")</f>
        <v>599.99999999999989</v>
      </c>
      <c r="AW78" s="92" t="s">
        <v>636</v>
      </c>
      <c r="AX78" s="92"/>
      <c r="AY78" s="93" t="s">
        <v>657</v>
      </c>
      <c r="AZ78" s="89" t="s">
        <v>519</v>
      </c>
      <c r="BA78" s="90" t="str">
        <f t="shared" si="132"/>
        <v>-</v>
      </c>
      <c r="BB78" s="91"/>
      <c r="BC78" s="90"/>
      <c r="BD78" s="92" t="s">
        <v>579</v>
      </c>
      <c r="BE78" s="92"/>
      <c r="BF78" s="93"/>
      <c r="BG78" s="89">
        <v>590</v>
      </c>
      <c r="BH78" s="90">
        <f t="shared" si="133"/>
        <v>295000</v>
      </c>
      <c r="BI78" s="91"/>
      <c r="BJ78" s="90">
        <f>+IFERROR(IF(BM$5="USD",BG78*$I$5*BM$6,IF(BM$5="COP",BG78*BM$6,BG78*BM$6*$I$6)),"-")</f>
        <v>589.99999999999989</v>
      </c>
      <c r="BK78" s="92" t="s">
        <v>711</v>
      </c>
      <c r="BL78" s="92" t="s">
        <v>731</v>
      </c>
      <c r="BM78" s="93" t="s">
        <v>764</v>
      </c>
      <c r="BN78" s="89">
        <v>800</v>
      </c>
      <c r="BO78" s="90">
        <f t="shared" si="134"/>
        <v>400000</v>
      </c>
      <c r="BP78" s="91"/>
      <c r="BQ78" s="90">
        <f t="shared" si="143"/>
        <v>799.99999999999989</v>
      </c>
      <c r="BR78" s="92" t="s">
        <v>711</v>
      </c>
      <c r="BS78" s="92"/>
      <c r="BT78" s="93" t="s">
        <v>1001</v>
      </c>
      <c r="BU78" s="89">
        <v>1402</v>
      </c>
      <c r="BV78" s="90">
        <f t="shared" si="135"/>
        <v>701000</v>
      </c>
      <c r="BW78" s="91"/>
      <c r="BX78" s="90">
        <f>+IFERROR(IF(CA$5="USD",BU78*$I$5*CA$6,IF(CA$5="COP",BU78*CA$6,BU78*CA$6*$I$6)),"-")</f>
        <v>1401.9999999999998</v>
      </c>
      <c r="BY78" s="92" t="s">
        <v>776</v>
      </c>
      <c r="BZ78" s="92"/>
      <c r="CA78" s="93" t="s">
        <v>790</v>
      </c>
      <c r="CB78" s="89">
        <v>1000</v>
      </c>
      <c r="CC78" s="90">
        <f t="shared" si="136"/>
        <v>500000</v>
      </c>
      <c r="CD78" s="91"/>
      <c r="CE78" s="90">
        <f>+IFERROR(IF(CH$5="USD",CB78*$I$5*CH$6,IF(CH$5="COP",CB78*CH$6,CB78*CH$6*$I$6)),"-")</f>
        <v>999.99999999999989</v>
      </c>
      <c r="CF78" s="92"/>
      <c r="CG78" s="92"/>
      <c r="CH78" s="93" t="s">
        <v>822</v>
      </c>
      <c r="CI78" s="89">
        <v>390</v>
      </c>
      <c r="CJ78" s="90">
        <f t="shared" si="137"/>
        <v>195000</v>
      </c>
      <c r="CK78" s="91" t="s">
        <v>1007</v>
      </c>
      <c r="CL78" s="90">
        <f>+IFERROR(IF(CO$5="USD",CI78*$I$5*CO$6,IF(CO$5="COP",CI78*CO$6,CI78*CO$6*$I$6)),"-")</f>
        <v>389.99999999999994</v>
      </c>
      <c r="CM78" s="92" t="s">
        <v>833</v>
      </c>
      <c r="CN78" s="92"/>
      <c r="CO78" s="93">
        <v>5</v>
      </c>
      <c r="CP78" s="89">
        <v>700</v>
      </c>
      <c r="CQ78" s="90">
        <f t="shared" si="144"/>
        <v>350000</v>
      </c>
      <c r="CR78" s="91"/>
      <c r="CS78" s="90">
        <f t="shared" si="126"/>
        <v>699.99999999999989</v>
      </c>
      <c r="CT78" s="92" t="s">
        <v>704</v>
      </c>
      <c r="CU78" s="92"/>
      <c r="CV78" s="93" t="s">
        <v>864</v>
      </c>
      <c r="CW78" s="89">
        <v>0</v>
      </c>
      <c r="CX78" s="90">
        <f t="shared" si="116"/>
        <v>0</v>
      </c>
      <c r="CY78" s="91"/>
      <c r="CZ78" s="90">
        <f>+IFERROR(IF(DC$5="USD",CW78*$I$5*DC$6,IF(DC$5="COP",CW78*DC$6,CW78*DC$6*$I$6)),"-")</f>
        <v>0</v>
      </c>
      <c r="DA78" s="89">
        <v>0</v>
      </c>
      <c r="DB78" s="89"/>
      <c r="DC78" s="93">
        <v>0</v>
      </c>
      <c r="DD78" s="89">
        <v>3000</v>
      </c>
      <c r="DE78" s="90">
        <f t="shared" si="138"/>
        <v>1500000</v>
      </c>
      <c r="DF78" s="91"/>
      <c r="DG78" s="90">
        <f>+IFERROR(IF(DJ$5="USD",DD78*$I$5*DJ$6,IF(DJ$5="COP",DD78*DJ$6,DD78*DJ$6*$I$6)),"-")</f>
        <v>2999.9999999999995</v>
      </c>
      <c r="DH78" s="92"/>
      <c r="DI78" s="92" t="s">
        <v>902</v>
      </c>
      <c r="DJ78" s="93" t="s">
        <v>920</v>
      </c>
      <c r="DK78" s="89">
        <v>867</v>
      </c>
      <c r="DL78" s="90">
        <f t="shared" si="139"/>
        <v>433500</v>
      </c>
      <c r="DM78" s="91"/>
      <c r="DN78" s="90">
        <f>+IFERROR(IF(DQ$5="USD",DK78*$I$5*DQ$6,IF(DQ$5="COP",DK78*DQ$6,DK78*DQ$6*$I$6)),"-")</f>
        <v>866.99999999999989</v>
      </c>
      <c r="DO78" s="92"/>
      <c r="DP78" s="92" t="s">
        <v>950</v>
      </c>
      <c r="DQ78" s="93" t="s">
        <v>970</v>
      </c>
      <c r="DR78" s="130" t="str">
        <f>IFERROR(VLOOKUP($D78,'HISTORICOS - FM'!$A$1:$B$20558,2,0)," - ")</f>
        <v xml:space="preserve"> - </v>
      </c>
      <c r="DS78" s="131">
        <f t="shared" si="141"/>
        <v>0</v>
      </c>
      <c r="DT78" s="134" t="str">
        <f t="shared" si="140"/>
        <v/>
      </c>
      <c r="DU78" s="137" t="str">
        <f t="shared" si="142"/>
        <v>CASA FERRETERA SAS
OC 4533613 - Anulada proveedor riesgo 4</v>
      </c>
    </row>
    <row r="79" spans="1:125" s="38" customFormat="1" ht="92" x14ac:dyDescent="0.25">
      <c r="A79" s="35">
        <v>72</v>
      </c>
      <c r="B79" s="140">
        <v>10059442</v>
      </c>
      <c r="C79" s="36">
        <v>1</v>
      </c>
      <c r="D79" s="36">
        <v>91319</v>
      </c>
      <c r="E79" s="36" t="s">
        <v>276</v>
      </c>
      <c r="F79" s="36" t="s">
        <v>277</v>
      </c>
      <c r="G79" s="36" t="s">
        <v>503</v>
      </c>
      <c r="H79" s="36">
        <v>1</v>
      </c>
      <c r="I79" s="37" t="s">
        <v>71</v>
      </c>
      <c r="J79" s="89" t="s">
        <v>519</v>
      </c>
      <c r="K79" s="90" t="str">
        <f t="shared" si="127"/>
        <v>-</v>
      </c>
      <c r="L79" s="91"/>
      <c r="M79" s="90"/>
      <c r="N79" s="92"/>
      <c r="O79" s="92"/>
      <c r="P79" s="93"/>
      <c r="Q79" s="89" t="s">
        <v>576</v>
      </c>
      <c r="R79" s="90" t="str">
        <f t="shared" si="128"/>
        <v>-</v>
      </c>
      <c r="S79" s="91"/>
      <c r="T79" s="90"/>
      <c r="U79" s="92" t="s">
        <v>550</v>
      </c>
      <c r="V79" s="92" t="s">
        <v>566</v>
      </c>
      <c r="W79" s="93"/>
      <c r="X79" s="89">
        <v>422900</v>
      </c>
      <c r="Y79" s="90">
        <f t="shared" si="129"/>
        <v>422900</v>
      </c>
      <c r="Z79" s="91" t="s">
        <v>1007</v>
      </c>
      <c r="AA79" s="90">
        <f>+IFERROR(IF(AD$5="USD",X79*$I$5*AD$6,IF(AD$5="COP",X79*AD$6,X79*AD$6*$I$6)),"-")</f>
        <v>422899.99999999994</v>
      </c>
      <c r="AB79" s="92"/>
      <c r="AC79" s="92"/>
      <c r="AD79" s="93" t="s">
        <v>1009</v>
      </c>
      <c r="AE79" s="89">
        <v>1671000</v>
      </c>
      <c r="AF79" s="90">
        <f t="shared" si="130"/>
        <v>1671000</v>
      </c>
      <c r="AG79" s="91"/>
      <c r="AH79" s="90">
        <f t="shared" si="124"/>
        <v>1670999.9999999998</v>
      </c>
      <c r="AI79" s="92" t="s">
        <v>605</v>
      </c>
      <c r="AJ79" s="92" t="s">
        <v>589</v>
      </c>
      <c r="AK79" s="92">
        <v>30</v>
      </c>
      <c r="AL79" s="89" t="s">
        <v>519</v>
      </c>
      <c r="AM79" s="90" t="str">
        <f t="shared" ref="AM79:AM80" si="145">+IFERROR(AL79*$H79,"-")</f>
        <v>-</v>
      </c>
      <c r="AN79" s="91"/>
      <c r="AO79" s="90"/>
      <c r="AP79" s="92"/>
      <c r="AQ79" s="92"/>
      <c r="AR79" s="93"/>
      <c r="AS79" s="89" t="s">
        <v>519</v>
      </c>
      <c r="AT79" s="90" t="str">
        <f t="shared" si="131"/>
        <v>-</v>
      </c>
      <c r="AU79" s="91"/>
      <c r="AV79" s="90"/>
      <c r="AW79" s="92"/>
      <c r="AX79" s="92"/>
      <c r="AY79" s="93"/>
      <c r="AZ79" s="89" t="s">
        <v>519</v>
      </c>
      <c r="BA79" s="90" t="str">
        <f t="shared" si="132"/>
        <v>-</v>
      </c>
      <c r="BB79" s="91"/>
      <c r="BC79" s="90"/>
      <c r="BD79" s="92" t="s">
        <v>579</v>
      </c>
      <c r="BE79" s="92"/>
      <c r="BF79" s="93"/>
      <c r="BG79" s="89" t="s">
        <v>519</v>
      </c>
      <c r="BH79" s="90" t="str">
        <f t="shared" si="133"/>
        <v>-</v>
      </c>
      <c r="BI79" s="91"/>
      <c r="BJ79" s="90"/>
      <c r="BK79" s="92"/>
      <c r="BL79" s="92"/>
      <c r="BM79" s="93"/>
      <c r="BN79" s="89">
        <v>544550</v>
      </c>
      <c r="BO79" s="90">
        <f t="shared" si="134"/>
        <v>544550</v>
      </c>
      <c r="BP79" s="91"/>
      <c r="BQ79" s="90">
        <f t="shared" si="143"/>
        <v>544549.99999999988</v>
      </c>
      <c r="BR79" s="92" t="s">
        <v>985</v>
      </c>
      <c r="BS79" s="92"/>
      <c r="BT79" s="93" t="s">
        <v>1003</v>
      </c>
      <c r="BU79" s="89" t="s">
        <v>519</v>
      </c>
      <c r="BV79" s="90" t="str">
        <f t="shared" si="135"/>
        <v>-</v>
      </c>
      <c r="BW79" s="91"/>
      <c r="BX79" s="90"/>
      <c r="BY79" s="92"/>
      <c r="BZ79" s="92" t="s">
        <v>783</v>
      </c>
      <c r="CA79" s="93"/>
      <c r="CB79" s="89" t="s">
        <v>519</v>
      </c>
      <c r="CC79" s="90" t="str">
        <f t="shared" si="136"/>
        <v>-</v>
      </c>
      <c r="CD79" s="91"/>
      <c r="CE79" s="90"/>
      <c r="CF79" s="92"/>
      <c r="CG79" s="92"/>
      <c r="CH79" s="93"/>
      <c r="CI79" s="89" t="s">
        <v>519</v>
      </c>
      <c r="CJ79" s="90" t="str">
        <f t="shared" si="137"/>
        <v>-</v>
      </c>
      <c r="CK79" s="91"/>
      <c r="CL79" s="90"/>
      <c r="CM79" s="92"/>
      <c r="CN79" s="92" t="s">
        <v>838</v>
      </c>
      <c r="CO79" s="93"/>
      <c r="CP79" s="89" t="s">
        <v>519</v>
      </c>
      <c r="CQ79" s="90" t="str">
        <f>+IFERROR(CP79*$H79,"-")</f>
        <v>-</v>
      </c>
      <c r="CR79" s="91"/>
      <c r="CS79" s="90"/>
      <c r="CT79" s="92"/>
      <c r="CU79" s="92"/>
      <c r="CV79" s="93"/>
      <c r="CW79" s="89" t="s">
        <v>519</v>
      </c>
      <c r="CX79" s="90" t="str">
        <f t="shared" si="116"/>
        <v>-</v>
      </c>
      <c r="CY79" s="91"/>
      <c r="CZ79" s="90" t="s">
        <v>519</v>
      </c>
      <c r="DA79" s="89"/>
      <c r="DB79" s="89"/>
      <c r="DC79" s="93"/>
      <c r="DD79" s="89" t="s">
        <v>519</v>
      </c>
      <c r="DE79" s="90" t="str">
        <f t="shared" si="138"/>
        <v>-</v>
      </c>
      <c r="DF79" s="91"/>
      <c r="DG79" s="90"/>
      <c r="DH79" s="92"/>
      <c r="DI79" s="92" t="s">
        <v>903</v>
      </c>
      <c r="DJ79" s="93" t="s">
        <v>920</v>
      </c>
      <c r="DK79" s="89" t="s">
        <v>519</v>
      </c>
      <c r="DL79" s="90" t="str">
        <f t="shared" si="139"/>
        <v>-</v>
      </c>
      <c r="DM79" s="91"/>
      <c r="DN79" s="90"/>
      <c r="DO79" s="92"/>
      <c r="DP79" s="92"/>
      <c r="DQ79" s="93"/>
      <c r="DR79" s="130">
        <f>IFERROR(VLOOKUP($D79,'HISTORICOS - FM'!$A$1:$B$20558,2,0)," - ")</f>
        <v>367002.67414278252</v>
      </c>
      <c r="DS79" s="131">
        <f t="shared" si="141"/>
        <v>422899.99999999994</v>
      </c>
      <c r="DT79" s="134">
        <f t="shared" si="140"/>
        <v>0.15230768001289974</v>
      </c>
      <c r="DU79" s="137" t="str">
        <f t="shared" si="142"/>
        <v>1006971 - CENTRAL DE HERRAMIENTAS DE COLOMBIA SAS
OC 4533614</v>
      </c>
    </row>
    <row r="80" spans="1:125" s="38" customFormat="1" ht="115" x14ac:dyDescent="0.25">
      <c r="A80" s="35">
        <v>73</v>
      </c>
      <c r="B80" s="140" t="s">
        <v>248</v>
      </c>
      <c r="C80" s="36" t="s">
        <v>104</v>
      </c>
      <c r="D80" s="36" t="s">
        <v>278</v>
      </c>
      <c r="E80" s="36" t="s">
        <v>279</v>
      </c>
      <c r="F80" s="36" t="s">
        <v>280</v>
      </c>
      <c r="G80" s="36" t="s">
        <v>503</v>
      </c>
      <c r="H80" s="36">
        <v>4</v>
      </c>
      <c r="I80" s="37" t="s">
        <v>75</v>
      </c>
      <c r="J80" s="89">
        <v>13500</v>
      </c>
      <c r="K80" s="90">
        <f t="shared" si="127"/>
        <v>54000</v>
      </c>
      <c r="L80" s="91"/>
      <c r="M80" s="90">
        <f>+IFERROR(IF(P$5="USD",J80*$I$5*P$6,IF(P$5="COP",J80*P$6,J80*P$6*$I$6)),"-")</f>
        <v>13499.999999999998</v>
      </c>
      <c r="N80" s="92"/>
      <c r="O80" s="92"/>
      <c r="P80" s="93"/>
      <c r="Q80" s="89" t="s">
        <v>519</v>
      </c>
      <c r="R80" s="90" t="str">
        <f t="shared" si="128"/>
        <v>-</v>
      </c>
      <c r="S80" s="91"/>
      <c r="T80" s="90"/>
      <c r="U80" s="92"/>
      <c r="V80" s="92"/>
      <c r="W80" s="93"/>
      <c r="X80" s="89" t="s">
        <v>519</v>
      </c>
      <c r="Y80" s="90" t="str">
        <f t="shared" si="129"/>
        <v>-</v>
      </c>
      <c r="Z80" s="91"/>
      <c r="AA80" s="90"/>
      <c r="AB80" s="92"/>
      <c r="AC80" s="92"/>
      <c r="AD80" s="93"/>
      <c r="AE80" s="89">
        <v>8500</v>
      </c>
      <c r="AF80" s="90">
        <f t="shared" si="130"/>
        <v>34000</v>
      </c>
      <c r="AG80" s="91" t="s">
        <v>1007</v>
      </c>
      <c r="AH80" s="90">
        <f t="shared" si="124"/>
        <v>8499.9999999999982</v>
      </c>
      <c r="AI80" s="92" t="s">
        <v>606</v>
      </c>
      <c r="AJ80" s="92" t="s">
        <v>589</v>
      </c>
      <c r="AK80" s="92">
        <v>30</v>
      </c>
      <c r="AL80" s="89" t="s">
        <v>519</v>
      </c>
      <c r="AM80" s="90" t="str">
        <f t="shared" si="145"/>
        <v>-</v>
      </c>
      <c r="AN80" s="91"/>
      <c r="AO80" s="90"/>
      <c r="AP80" s="92"/>
      <c r="AQ80" s="92"/>
      <c r="AR80" s="93"/>
      <c r="AS80" s="89" t="s">
        <v>576</v>
      </c>
      <c r="AT80" s="90" t="str">
        <f t="shared" si="131"/>
        <v>-</v>
      </c>
      <c r="AU80" s="91"/>
      <c r="AV80" s="90"/>
      <c r="AW80" s="92" t="s">
        <v>644</v>
      </c>
      <c r="AX80" s="92"/>
      <c r="AY80" s="93" t="s">
        <v>657</v>
      </c>
      <c r="AZ80" s="89">
        <v>10500</v>
      </c>
      <c r="BA80" s="90">
        <f t="shared" si="132"/>
        <v>42000</v>
      </c>
      <c r="BB80" s="91"/>
      <c r="BC80" s="90">
        <f>+IFERROR(IF(BF$5="USD",AZ80*$I$5*BF$6,IF(BF$5="COP",AZ80*BF$6,AZ80*BF$6*$I$6)),"-")</f>
        <v>10499.999999999998</v>
      </c>
      <c r="BD80" s="92"/>
      <c r="BE80" s="92" t="s">
        <v>696</v>
      </c>
      <c r="BF80" s="93"/>
      <c r="BG80" s="89">
        <v>12500</v>
      </c>
      <c r="BH80" s="90">
        <f t="shared" si="133"/>
        <v>50000</v>
      </c>
      <c r="BI80" s="91"/>
      <c r="BJ80" s="90">
        <f>+IFERROR(IF(BM$5="USD",BG80*$I$5*BM$6,IF(BM$5="COP",BG80*BM$6,BG80*BM$6*$I$6)),"-")</f>
        <v>12499.999999999998</v>
      </c>
      <c r="BK80" s="92" t="s">
        <v>712</v>
      </c>
      <c r="BL80" s="92" t="s">
        <v>732</v>
      </c>
      <c r="BM80" s="93" t="s">
        <v>764</v>
      </c>
      <c r="BN80" s="89">
        <v>11200</v>
      </c>
      <c r="BO80" s="90">
        <f t="shared" si="134"/>
        <v>44800</v>
      </c>
      <c r="BP80" s="91"/>
      <c r="BQ80" s="90">
        <f t="shared" si="143"/>
        <v>11199.999999999998</v>
      </c>
      <c r="BR80" s="92" t="s">
        <v>712</v>
      </c>
      <c r="BS80" s="92"/>
      <c r="BT80" s="93" t="s">
        <v>999</v>
      </c>
      <c r="BU80" s="89" t="s">
        <v>576</v>
      </c>
      <c r="BV80" s="90" t="str">
        <f t="shared" si="135"/>
        <v>-</v>
      </c>
      <c r="BW80" s="91"/>
      <c r="BX80" s="90"/>
      <c r="BY80" s="92" t="s">
        <v>777</v>
      </c>
      <c r="BZ80" s="92"/>
      <c r="CA80" s="93" t="s">
        <v>790</v>
      </c>
      <c r="CB80" s="89" t="s">
        <v>519</v>
      </c>
      <c r="CC80" s="90" t="str">
        <f t="shared" si="136"/>
        <v>-</v>
      </c>
      <c r="CD80" s="91"/>
      <c r="CE80" s="90"/>
      <c r="CF80" s="92"/>
      <c r="CG80" s="92"/>
      <c r="CH80" s="93"/>
      <c r="CI80" s="89" t="s">
        <v>519</v>
      </c>
      <c r="CJ80" s="90" t="str">
        <f t="shared" si="137"/>
        <v>-</v>
      </c>
      <c r="CK80" s="91"/>
      <c r="CL80" s="90"/>
      <c r="CM80" s="92"/>
      <c r="CN80" s="92" t="s">
        <v>838</v>
      </c>
      <c r="CO80" s="93"/>
      <c r="CP80" s="89">
        <v>10000</v>
      </c>
      <c r="CQ80" s="90">
        <f>+IFERROR(CP80*$H80,"-")</f>
        <v>40000</v>
      </c>
      <c r="CR80" s="91"/>
      <c r="CS80" s="90">
        <f>+IFERROR(IF(CV$5="USD",CP80*$I$5*CV$6,IF(CV$5="COP",CP80*CV$6,CP80*CV$6*$I$6)),"-")</f>
        <v>9999.9999999999982</v>
      </c>
      <c r="CT80" s="92" t="s">
        <v>712</v>
      </c>
      <c r="CU80" s="92"/>
      <c r="CV80" s="93" t="s">
        <v>864</v>
      </c>
      <c r="CW80" s="89">
        <v>0</v>
      </c>
      <c r="CX80" s="90">
        <f t="shared" si="116"/>
        <v>0</v>
      </c>
      <c r="CY80" s="91"/>
      <c r="CZ80" s="90">
        <f>+IFERROR(IF(DC$5="USD",CW80*$I$5*DC$6,IF(DC$5="COP",CW80*DC$6,CW80*DC$6*$I$6)),"-")</f>
        <v>0</v>
      </c>
      <c r="DA80" s="89">
        <v>0</v>
      </c>
      <c r="DB80" s="89"/>
      <c r="DC80" s="93">
        <v>0</v>
      </c>
      <c r="DD80" s="89" t="s">
        <v>519</v>
      </c>
      <c r="DE80" s="90" t="str">
        <f t="shared" si="138"/>
        <v>-</v>
      </c>
      <c r="DF80" s="91"/>
      <c r="DG80" s="90"/>
      <c r="DH80" s="92"/>
      <c r="DI80" s="92"/>
      <c r="DJ80" s="93"/>
      <c r="DK80" s="89" t="s">
        <v>519</v>
      </c>
      <c r="DL80" s="90" t="str">
        <f t="shared" si="139"/>
        <v>-</v>
      </c>
      <c r="DM80" s="91"/>
      <c r="DN80" s="90"/>
      <c r="DO80" s="92"/>
      <c r="DP80" s="92"/>
      <c r="DQ80" s="93"/>
      <c r="DR80" s="130" t="str">
        <f>IFERROR(VLOOKUP($D80,'HISTORICOS - FM'!$A$1:$B$20558,2,0)," - ")</f>
        <v xml:space="preserve"> - </v>
      </c>
      <c r="DS80" s="131">
        <f t="shared" si="141"/>
        <v>0</v>
      </c>
      <c r="DT80" s="134" t="str">
        <f t="shared" si="140"/>
        <v/>
      </c>
      <c r="DU80" s="137" t="str">
        <f t="shared" si="142"/>
        <v>CASA FERRETERA SAS
OC 4533613 - Anulada proveedor riesgo 4</v>
      </c>
    </row>
    <row r="81" spans="1:125" s="38" customFormat="1" ht="115" x14ac:dyDescent="0.25">
      <c r="A81" s="35">
        <v>74</v>
      </c>
      <c r="B81" s="140" t="s">
        <v>189</v>
      </c>
      <c r="C81" s="36" t="s">
        <v>229</v>
      </c>
      <c r="D81" s="36" t="s">
        <v>281</v>
      </c>
      <c r="E81" s="36" t="s">
        <v>282</v>
      </c>
      <c r="F81" s="36" t="s">
        <v>283</v>
      </c>
      <c r="G81" s="36" t="s">
        <v>503</v>
      </c>
      <c r="H81" s="36">
        <v>8</v>
      </c>
      <c r="I81" s="37" t="s">
        <v>73</v>
      </c>
      <c r="J81" s="89" t="s">
        <v>519</v>
      </c>
      <c r="K81" s="90" t="str">
        <f t="shared" si="127"/>
        <v>-</v>
      </c>
      <c r="L81" s="91"/>
      <c r="M81" s="90"/>
      <c r="N81" s="92"/>
      <c r="O81" s="92"/>
      <c r="P81" s="93"/>
      <c r="Q81" s="89" t="s">
        <v>576</v>
      </c>
      <c r="R81" s="90" t="str">
        <f t="shared" si="128"/>
        <v>-</v>
      </c>
      <c r="S81" s="91"/>
      <c r="T81" s="90"/>
      <c r="U81" s="92" t="s">
        <v>547</v>
      </c>
      <c r="V81" s="92" t="s">
        <v>567</v>
      </c>
      <c r="W81" s="93"/>
      <c r="X81" s="89">
        <v>3000</v>
      </c>
      <c r="Y81" s="90">
        <f t="shared" si="129"/>
        <v>24000</v>
      </c>
      <c r="Z81" s="91" t="s">
        <v>1007</v>
      </c>
      <c r="AA81" s="90">
        <f>+IFERROR(IF(AD$5="USD",X81*$I$5*AD$6,IF(AD$5="COP",X81*AD$6,X81*AD$6*$I$6)),"-")</f>
        <v>2999.9999999999995</v>
      </c>
      <c r="AB81" s="92" t="s">
        <v>586</v>
      </c>
      <c r="AC81" s="92"/>
      <c r="AD81" s="93" t="s">
        <v>1009</v>
      </c>
      <c r="AE81" s="89">
        <v>16000</v>
      </c>
      <c r="AF81" s="90">
        <f t="shared" si="130"/>
        <v>128000</v>
      </c>
      <c r="AG81" s="91"/>
      <c r="AH81" s="90">
        <f t="shared" si="124"/>
        <v>15999.999999999998</v>
      </c>
      <c r="AI81" s="92" t="s">
        <v>606</v>
      </c>
      <c r="AJ81" s="92" t="s">
        <v>589</v>
      </c>
      <c r="AK81" s="92">
        <v>30</v>
      </c>
      <c r="AL81" s="89" t="s">
        <v>519</v>
      </c>
      <c r="AM81" s="90" t="str">
        <f t="shared" ref="AM81:AM99" si="146">+IFERROR(AL81*$H81,"-")</f>
        <v>-</v>
      </c>
      <c r="AN81" s="91"/>
      <c r="AO81" s="90"/>
      <c r="AP81" s="92"/>
      <c r="AQ81" s="92"/>
      <c r="AR81" s="93"/>
      <c r="AS81" s="89">
        <v>13800</v>
      </c>
      <c r="AT81" s="90">
        <f t="shared" si="131"/>
        <v>110400</v>
      </c>
      <c r="AU81" s="91"/>
      <c r="AV81" s="90">
        <f>+IFERROR(IF(AY$5="USD",AS81*$I$5*AY$6,IF(AY$5="COP",AS81*AY$6,AS81*AY$6*$I$6)),"-")</f>
        <v>13799.999999999998</v>
      </c>
      <c r="AW81" s="92" t="s">
        <v>645</v>
      </c>
      <c r="AX81" s="92"/>
      <c r="AY81" s="93" t="s">
        <v>657</v>
      </c>
      <c r="AZ81" s="89">
        <v>10500</v>
      </c>
      <c r="BA81" s="90">
        <f t="shared" si="132"/>
        <v>84000</v>
      </c>
      <c r="BB81" s="91"/>
      <c r="BC81" s="90">
        <f>+IFERROR(IF(BF$5="USD",AZ81*$I$5*BF$6,IF(BF$5="COP",AZ81*BF$6,AZ81*BF$6*$I$6)),"-")</f>
        <v>10499.999999999998</v>
      </c>
      <c r="BD81" s="92" t="s">
        <v>679</v>
      </c>
      <c r="BE81" s="92" t="s">
        <v>696</v>
      </c>
      <c r="BF81" s="93"/>
      <c r="BG81" s="89">
        <v>12900</v>
      </c>
      <c r="BH81" s="90">
        <f t="shared" si="133"/>
        <v>103200</v>
      </c>
      <c r="BI81" s="91"/>
      <c r="BJ81" s="90">
        <f>+IFERROR(IF(BM$5="USD",BG81*$I$5*BM$6,IF(BM$5="COP",BG81*BM$6,BG81*BM$6*$I$6)),"-")</f>
        <v>12899.999999999998</v>
      </c>
      <c r="BK81" s="92" t="s">
        <v>712</v>
      </c>
      <c r="BL81" s="92" t="s">
        <v>733</v>
      </c>
      <c r="BM81" s="93" t="s">
        <v>764</v>
      </c>
      <c r="BN81" s="89">
        <v>17750</v>
      </c>
      <c r="BO81" s="90">
        <f t="shared" si="134"/>
        <v>142000</v>
      </c>
      <c r="BP81" s="91"/>
      <c r="BQ81" s="90">
        <f t="shared" si="143"/>
        <v>17749.999999999996</v>
      </c>
      <c r="BR81" s="92" t="s">
        <v>712</v>
      </c>
      <c r="BS81" s="92"/>
      <c r="BT81" s="93" t="s">
        <v>999</v>
      </c>
      <c r="BU81" s="89" t="s">
        <v>576</v>
      </c>
      <c r="BV81" s="90" t="str">
        <f t="shared" si="135"/>
        <v>-</v>
      </c>
      <c r="BW81" s="91"/>
      <c r="BX81" s="90"/>
      <c r="BY81" s="92" t="s">
        <v>587</v>
      </c>
      <c r="BZ81" s="92"/>
      <c r="CA81" s="93" t="s">
        <v>790</v>
      </c>
      <c r="CB81" s="89" t="s">
        <v>519</v>
      </c>
      <c r="CC81" s="90" t="str">
        <f t="shared" si="136"/>
        <v>-</v>
      </c>
      <c r="CD81" s="91"/>
      <c r="CE81" s="90"/>
      <c r="CF81" s="92"/>
      <c r="CG81" s="92"/>
      <c r="CH81" s="93"/>
      <c r="CI81" s="89">
        <v>3300</v>
      </c>
      <c r="CJ81" s="90">
        <f t="shared" si="137"/>
        <v>26400</v>
      </c>
      <c r="CK81" s="91"/>
      <c r="CL81" s="90">
        <f>+IFERROR(IF(CO$5="USD",CI81*$I$5*CO$6,IF(CO$5="COP",CI81*CO$6,CI81*CO$6*$I$6)),"-")</f>
        <v>3299.9999999999995</v>
      </c>
      <c r="CM81" s="92" t="s">
        <v>834</v>
      </c>
      <c r="CN81" s="92"/>
      <c r="CO81" s="93">
        <v>5</v>
      </c>
      <c r="CP81" s="89">
        <v>15000</v>
      </c>
      <c r="CQ81" s="90">
        <f t="shared" ref="CQ81:CQ82" si="147">+IFERROR(CP81*$H81,"-")</f>
        <v>120000</v>
      </c>
      <c r="CR81" s="91"/>
      <c r="CS81" s="90">
        <f>+IFERROR(IF(CV$5="USD",CP81*$I$5*CV$6,IF(CV$5="COP",CP81*CV$6,CP81*CV$6*$I$6)),"-")</f>
        <v>14999.999999999998</v>
      </c>
      <c r="CT81" s="92" t="s">
        <v>712</v>
      </c>
      <c r="CU81" s="92"/>
      <c r="CV81" s="93" t="s">
        <v>864</v>
      </c>
      <c r="CW81" s="89" t="s">
        <v>519</v>
      </c>
      <c r="CX81" s="90" t="str">
        <f t="shared" ref="CX81:CX112" si="148">+IFERROR(CW81*$H81,"-")</f>
        <v>-</v>
      </c>
      <c r="CY81" s="91"/>
      <c r="CZ81" s="90" t="s">
        <v>519</v>
      </c>
      <c r="DA81" s="89"/>
      <c r="DB81" s="89"/>
      <c r="DC81" s="93"/>
      <c r="DD81" s="89" t="s">
        <v>519</v>
      </c>
      <c r="DE81" s="90" t="str">
        <f t="shared" si="138"/>
        <v>-</v>
      </c>
      <c r="DF81" s="91"/>
      <c r="DG81" s="90"/>
      <c r="DH81" s="92"/>
      <c r="DI81" s="92"/>
      <c r="DJ81" s="93"/>
      <c r="DK81" s="89">
        <v>17815</v>
      </c>
      <c r="DL81" s="90">
        <f t="shared" si="139"/>
        <v>142520</v>
      </c>
      <c r="DM81" s="91"/>
      <c r="DN81" s="90">
        <f>+IFERROR(IF(DQ$5="USD",DK81*$I$5*DQ$6,IF(DQ$5="COP",DK81*DQ$6,DK81*DQ$6*$I$6)),"-")</f>
        <v>17814.999999999996</v>
      </c>
      <c r="DO81" s="92"/>
      <c r="DP81" s="92" t="s">
        <v>951</v>
      </c>
      <c r="DQ81" s="93" t="s">
        <v>970</v>
      </c>
      <c r="DR81" s="130" t="str">
        <f>IFERROR(VLOOKUP($D81,'HISTORICOS - FM'!$A$1:$B$20558,2,0)," - ")</f>
        <v xml:space="preserve"> - </v>
      </c>
      <c r="DS81" s="131">
        <f t="shared" si="141"/>
        <v>2999.9999999999995</v>
      </c>
      <c r="DT81" s="134" t="str">
        <f t="shared" si="140"/>
        <v/>
      </c>
      <c r="DU81" s="137" t="str">
        <f t="shared" si="142"/>
        <v>1006971 - CENTRAL DE HERRAMIENTAS DE COLOMBIA SAS
OC 4533614</v>
      </c>
    </row>
    <row r="82" spans="1:125" s="38" customFormat="1" ht="115" x14ac:dyDescent="0.25">
      <c r="A82" s="35">
        <v>75</v>
      </c>
      <c r="B82" s="140" t="s">
        <v>189</v>
      </c>
      <c r="C82" s="36" t="s">
        <v>104</v>
      </c>
      <c r="D82" s="36" t="s">
        <v>284</v>
      </c>
      <c r="E82" s="36" t="s">
        <v>285</v>
      </c>
      <c r="F82" s="36" t="s">
        <v>286</v>
      </c>
      <c r="G82" s="36" t="s">
        <v>510</v>
      </c>
      <c r="H82" s="36">
        <v>700</v>
      </c>
      <c r="I82" s="37" t="s">
        <v>73</v>
      </c>
      <c r="J82" s="89">
        <v>5200</v>
      </c>
      <c r="K82" s="90">
        <f t="shared" si="127"/>
        <v>3640000</v>
      </c>
      <c r="L82" s="91"/>
      <c r="M82" s="90">
        <f>+IFERROR(IF(P$5="USD",J82*$I$5*P$6,IF(P$5="COP",J82*P$6,J82*P$6*$I$6)),"-")</f>
        <v>5199.9999999999991</v>
      </c>
      <c r="N82" s="92"/>
      <c r="O82" s="92"/>
      <c r="P82" s="93"/>
      <c r="Q82" s="89" t="s">
        <v>519</v>
      </c>
      <c r="R82" s="90" t="str">
        <f t="shared" si="128"/>
        <v>-</v>
      </c>
      <c r="S82" s="91"/>
      <c r="T82" s="90"/>
      <c r="U82" s="92"/>
      <c r="V82" s="92"/>
      <c r="W82" s="93"/>
      <c r="X82" s="89">
        <v>8700</v>
      </c>
      <c r="Y82" s="90">
        <f t="shared" si="129"/>
        <v>6090000</v>
      </c>
      <c r="Z82" s="91"/>
      <c r="AA82" s="90">
        <f>+IFERROR(IF(AD$5="USD",X82*$I$5*AD$6,IF(AD$5="COP",X82*AD$6,X82*AD$6*$I$6)),"-")</f>
        <v>8699.9999999999982</v>
      </c>
      <c r="AB82" s="92" t="s">
        <v>583</v>
      </c>
      <c r="AC82" s="92"/>
      <c r="AD82" s="93"/>
      <c r="AE82" s="89">
        <v>4500</v>
      </c>
      <c r="AF82" s="90">
        <f t="shared" si="130"/>
        <v>3150000</v>
      </c>
      <c r="AG82" s="91" t="s">
        <v>1007</v>
      </c>
      <c r="AH82" s="90">
        <f t="shared" si="124"/>
        <v>4499.9999999999991</v>
      </c>
      <c r="AI82" s="92" t="s">
        <v>593</v>
      </c>
      <c r="AJ82" s="92" t="s">
        <v>589</v>
      </c>
      <c r="AK82" s="92">
        <v>30</v>
      </c>
      <c r="AL82" s="89" t="s">
        <v>519</v>
      </c>
      <c r="AM82" s="90" t="str">
        <f t="shared" si="146"/>
        <v>-</v>
      </c>
      <c r="AN82" s="91"/>
      <c r="AO82" s="90"/>
      <c r="AP82" s="92"/>
      <c r="AQ82" s="92"/>
      <c r="AR82" s="93"/>
      <c r="AS82" s="89">
        <v>6004</v>
      </c>
      <c r="AT82" s="90">
        <f t="shared" si="131"/>
        <v>4202800</v>
      </c>
      <c r="AU82" s="91"/>
      <c r="AV82" s="90">
        <f>+IFERROR(IF(AY$5="USD",AS82*$I$5*AY$6,IF(AY$5="COP",AS82*AY$6,AS82*AY$6*$I$6)),"-")</f>
        <v>6003.9999999999991</v>
      </c>
      <c r="AW82" s="92" t="s">
        <v>638</v>
      </c>
      <c r="AX82" s="92" t="s">
        <v>649</v>
      </c>
      <c r="AY82" s="93" t="s">
        <v>657</v>
      </c>
      <c r="AZ82" s="89">
        <v>14765</v>
      </c>
      <c r="BA82" s="90">
        <f t="shared" si="132"/>
        <v>10335500</v>
      </c>
      <c r="BB82" s="91"/>
      <c r="BC82" s="90">
        <f>+IFERROR(IF(BF$5="USD",AZ82*$I$5*BF$6,IF(BF$5="COP",AZ82*BF$6,AZ82*BF$6*$I$6)),"-")</f>
        <v>14764.999999999998</v>
      </c>
      <c r="BD82" s="92" t="s">
        <v>662</v>
      </c>
      <c r="BE82" s="92" t="s">
        <v>696</v>
      </c>
      <c r="BF82" s="93"/>
      <c r="BG82" s="89">
        <v>4800</v>
      </c>
      <c r="BH82" s="90">
        <f t="shared" si="133"/>
        <v>3360000</v>
      </c>
      <c r="BI82" s="91"/>
      <c r="BJ82" s="90">
        <f>+IFERROR(IF(BM$5="USD",BG82*$I$5*BM$6,IF(BM$5="COP",BG82*BM$6,BG82*BM$6*$I$6)),"-")</f>
        <v>4799.9999999999991</v>
      </c>
      <c r="BK82" s="92" t="s">
        <v>704</v>
      </c>
      <c r="BL82" s="92"/>
      <c r="BM82" s="93" t="s">
        <v>764</v>
      </c>
      <c r="BN82" s="89">
        <v>5440</v>
      </c>
      <c r="BO82" s="90">
        <f t="shared" si="134"/>
        <v>3808000</v>
      </c>
      <c r="BP82" s="91"/>
      <c r="BQ82" s="90">
        <f t="shared" si="143"/>
        <v>5439.9999999999991</v>
      </c>
      <c r="BR82" s="92" t="s">
        <v>662</v>
      </c>
      <c r="BS82" s="92"/>
      <c r="BT82" s="93" t="s">
        <v>1000</v>
      </c>
      <c r="BU82" s="89" t="s">
        <v>576</v>
      </c>
      <c r="BV82" s="90" t="str">
        <f t="shared" si="135"/>
        <v>-</v>
      </c>
      <c r="BW82" s="91"/>
      <c r="BX82" s="90"/>
      <c r="BY82" s="92" t="s">
        <v>704</v>
      </c>
      <c r="BZ82" s="92"/>
      <c r="CA82" s="93" t="s">
        <v>792</v>
      </c>
      <c r="CB82" s="89">
        <v>6250</v>
      </c>
      <c r="CC82" s="90">
        <f t="shared" si="136"/>
        <v>4375000</v>
      </c>
      <c r="CD82" s="91"/>
      <c r="CE82" s="90">
        <f>+IFERROR(IF(CH$5="USD",CB82*$I$5*CH$6,IF(CH$5="COP",CB82*CH$6,CB82*CH$6*$I$6)),"-")</f>
        <v>6249.9999999999991</v>
      </c>
      <c r="CF82" s="92" t="s">
        <v>704</v>
      </c>
      <c r="CG82" s="92"/>
      <c r="CH82" s="93" t="s">
        <v>820</v>
      </c>
      <c r="CI82" s="89">
        <v>5700</v>
      </c>
      <c r="CJ82" s="90">
        <f t="shared" si="137"/>
        <v>3990000</v>
      </c>
      <c r="CK82" s="91"/>
      <c r="CL82" s="90">
        <f>+IFERROR(IF(CO$5="USD",CI82*$I$5*CO$6,IF(CO$5="COP",CI82*CO$6,CI82*CO$6*$I$6)),"-")</f>
        <v>5699.9999999999991</v>
      </c>
      <c r="CM82" s="92" t="s">
        <v>704</v>
      </c>
      <c r="CN82" s="92"/>
      <c r="CO82" s="93">
        <v>5</v>
      </c>
      <c r="CP82" s="89">
        <v>6500</v>
      </c>
      <c r="CQ82" s="90">
        <f t="shared" si="147"/>
        <v>4550000</v>
      </c>
      <c r="CR82" s="91"/>
      <c r="CS82" s="90">
        <f>+IFERROR(IF(CV$5="USD",CP82*$I$5*CV$6,IF(CV$5="COP",CP82*CV$6,CP82*CV$6*$I$6)),"-")</f>
        <v>6499.9999999999991</v>
      </c>
      <c r="CT82" s="92" t="s">
        <v>704</v>
      </c>
      <c r="CU82" s="92"/>
      <c r="CV82" s="93" t="s">
        <v>864</v>
      </c>
      <c r="CW82" s="89">
        <v>0</v>
      </c>
      <c r="CX82" s="90">
        <f t="shared" si="148"/>
        <v>0</v>
      </c>
      <c r="CY82" s="91"/>
      <c r="CZ82" s="90">
        <f>+IFERROR(IF(DC$5="USD",CW82*$I$5*DC$6,IF(DC$5="COP",CW82*DC$6,CW82*DC$6*$I$6)),"-")</f>
        <v>0</v>
      </c>
      <c r="DA82" s="89">
        <v>0</v>
      </c>
      <c r="DB82" s="89"/>
      <c r="DC82" s="93">
        <v>0</v>
      </c>
      <c r="DD82" s="89" t="s">
        <v>519</v>
      </c>
      <c r="DE82" s="90" t="str">
        <f t="shared" si="138"/>
        <v>-</v>
      </c>
      <c r="DF82" s="91"/>
      <c r="DG82" s="90"/>
      <c r="DH82" s="92"/>
      <c r="DI82" s="92"/>
      <c r="DJ82" s="93"/>
      <c r="DK82" s="89" t="s">
        <v>519</v>
      </c>
      <c r="DL82" s="90" t="str">
        <f t="shared" si="139"/>
        <v>-</v>
      </c>
      <c r="DM82" s="91"/>
      <c r="DN82" s="90"/>
      <c r="DO82" s="92"/>
      <c r="DP82" s="92"/>
      <c r="DQ82" s="93"/>
      <c r="DR82" s="130" t="str">
        <f>IFERROR(VLOOKUP($D82,'HISTORICOS - FM'!$A$1:$B$20558,2,0)," - ")</f>
        <v xml:space="preserve"> - </v>
      </c>
      <c r="DS82" s="131">
        <f t="shared" si="141"/>
        <v>0</v>
      </c>
      <c r="DT82" s="134" t="str">
        <f t="shared" si="140"/>
        <v/>
      </c>
      <c r="DU82" s="137" t="str">
        <f t="shared" si="142"/>
        <v>CASA FERRETERA SAS
OC 4533613 - Anulada proveedor riesgo 4</v>
      </c>
    </row>
    <row r="83" spans="1:125" s="38" customFormat="1" ht="200" x14ac:dyDescent="0.25">
      <c r="A83" s="35">
        <v>76</v>
      </c>
      <c r="B83" s="140">
        <v>10060460</v>
      </c>
      <c r="C83" s="36">
        <v>21</v>
      </c>
      <c r="D83" s="36">
        <v>68452</v>
      </c>
      <c r="E83" s="36" t="s">
        <v>287</v>
      </c>
      <c r="F83" s="36" t="s">
        <v>288</v>
      </c>
      <c r="G83" s="36" t="s">
        <v>510</v>
      </c>
      <c r="H83" s="36">
        <v>10</v>
      </c>
      <c r="I83" s="37" t="s">
        <v>75</v>
      </c>
      <c r="J83" s="89" t="s">
        <v>519</v>
      </c>
      <c r="K83" s="90" t="str">
        <f t="shared" si="127"/>
        <v>-</v>
      </c>
      <c r="L83" s="91"/>
      <c r="M83" s="90"/>
      <c r="N83" s="92"/>
      <c r="O83" s="92"/>
      <c r="P83" s="93"/>
      <c r="Q83" s="89" t="s">
        <v>519</v>
      </c>
      <c r="R83" s="90" t="str">
        <f t="shared" si="128"/>
        <v>-</v>
      </c>
      <c r="S83" s="91"/>
      <c r="T83" s="90"/>
      <c r="U83" s="92"/>
      <c r="V83" s="92"/>
      <c r="W83" s="93"/>
      <c r="X83" s="89">
        <v>38150</v>
      </c>
      <c r="Y83" s="90">
        <f t="shared" si="129"/>
        <v>381500</v>
      </c>
      <c r="Z83" s="91"/>
      <c r="AA83" s="90">
        <f>+IFERROR(IF(AD$5="USD",X83*$I$5*AD$6,IF(AD$5="COP",X83*AD$6,X83*AD$6*$I$6)),"-")</f>
        <v>38149.999999999993</v>
      </c>
      <c r="AB83" s="92" t="s">
        <v>543</v>
      </c>
      <c r="AC83" s="92"/>
      <c r="AD83" s="93"/>
      <c r="AE83" s="89" t="s">
        <v>519</v>
      </c>
      <c r="AF83" s="90" t="str">
        <f t="shared" si="130"/>
        <v>-</v>
      </c>
      <c r="AG83" s="91"/>
      <c r="AH83" s="90"/>
      <c r="AI83" s="92"/>
      <c r="AJ83" s="92"/>
      <c r="AK83" s="92"/>
      <c r="AL83" s="89" t="s">
        <v>519</v>
      </c>
      <c r="AM83" s="90" t="str">
        <f t="shared" si="146"/>
        <v>-</v>
      </c>
      <c r="AN83" s="91"/>
      <c r="AO83" s="90"/>
      <c r="AP83" s="92"/>
      <c r="AQ83" s="92"/>
      <c r="AR83" s="93"/>
      <c r="AS83" s="89" t="s">
        <v>519</v>
      </c>
      <c r="AT83" s="90" t="str">
        <f t="shared" si="131"/>
        <v>-</v>
      </c>
      <c r="AU83" s="91"/>
      <c r="AV83" s="90"/>
      <c r="AW83" s="92"/>
      <c r="AX83" s="92"/>
      <c r="AY83" s="93"/>
      <c r="AZ83" s="89">
        <v>148992</v>
      </c>
      <c r="BA83" s="90">
        <f t="shared" si="132"/>
        <v>1489920</v>
      </c>
      <c r="BB83" s="91"/>
      <c r="BC83" s="90">
        <f>+IFERROR(IF(BF$5="USD",AZ83*$I$5*BF$6,IF(BF$5="COP",AZ83*BF$6,AZ83*BF$6*$I$6)),"-")</f>
        <v>148991.99999999997</v>
      </c>
      <c r="BD83" s="92" t="s">
        <v>680</v>
      </c>
      <c r="BE83" s="92" t="s">
        <v>696</v>
      </c>
      <c r="BF83" s="93"/>
      <c r="BG83" s="89">
        <v>8900</v>
      </c>
      <c r="BH83" s="90">
        <f t="shared" si="133"/>
        <v>89000</v>
      </c>
      <c r="BI83" s="91" t="s">
        <v>1007</v>
      </c>
      <c r="BJ83" s="90">
        <f>+IFERROR(IF(BM$5="USD",BG83*$I$5*BM$6,IF(BM$5="COP",BG83*BM$6,BG83*BM$6*$I$6)),"-")</f>
        <v>8899.9999999999982</v>
      </c>
      <c r="BK83" s="92" t="s">
        <v>543</v>
      </c>
      <c r="BL83" s="92" t="s">
        <v>734</v>
      </c>
      <c r="BM83" s="93" t="s">
        <v>766</v>
      </c>
      <c r="BN83" s="89">
        <v>9850</v>
      </c>
      <c r="BO83" s="90">
        <f t="shared" si="134"/>
        <v>98500</v>
      </c>
      <c r="BP83" s="91"/>
      <c r="BQ83" s="90">
        <f t="shared" si="143"/>
        <v>9849.9999999999982</v>
      </c>
      <c r="BR83" s="92" t="s">
        <v>543</v>
      </c>
      <c r="BS83" s="92"/>
      <c r="BT83" s="93" t="s">
        <v>1000</v>
      </c>
      <c r="BU83" s="89" t="s">
        <v>519</v>
      </c>
      <c r="BV83" s="90" t="str">
        <f t="shared" si="135"/>
        <v>-</v>
      </c>
      <c r="BW83" s="91"/>
      <c r="BX83" s="90"/>
      <c r="BY83" s="92"/>
      <c r="BZ83" s="92" t="s">
        <v>783</v>
      </c>
      <c r="CA83" s="93"/>
      <c r="CB83" s="89">
        <v>11400</v>
      </c>
      <c r="CC83" s="90">
        <f t="shared" si="136"/>
        <v>114000</v>
      </c>
      <c r="CD83" s="91"/>
      <c r="CE83" s="90">
        <f>+IFERROR(IF(CH$5="USD",CB83*$I$5*CH$6,IF(CH$5="COP",CB83*CH$6,CB83*CH$6*$I$6)),"-")</f>
        <v>11399.999999999998</v>
      </c>
      <c r="CF83" s="92" t="s">
        <v>543</v>
      </c>
      <c r="CG83" s="92" t="s">
        <v>812</v>
      </c>
      <c r="CH83" s="93" t="s">
        <v>822</v>
      </c>
      <c r="CI83" s="89" t="s">
        <v>519</v>
      </c>
      <c r="CJ83" s="90" t="str">
        <f t="shared" si="137"/>
        <v>-</v>
      </c>
      <c r="CK83" s="91"/>
      <c r="CL83" s="90"/>
      <c r="CM83" s="92"/>
      <c r="CN83" s="92" t="s">
        <v>838</v>
      </c>
      <c r="CO83" s="93"/>
      <c r="CP83" s="89">
        <v>12000</v>
      </c>
      <c r="CQ83" s="90">
        <f t="shared" ref="CQ83:CQ102" si="149">+IFERROR(CP83*$H83,"-")</f>
        <v>120000</v>
      </c>
      <c r="CR83" s="91"/>
      <c r="CS83" s="90">
        <f>+IFERROR(IF(CV$5="USD",CP83*$I$5*CV$6,IF(CV$5="COP",CP83*CV$6,CP83*CV$6*$I$6)),"-")</f>
        <v>11999.999999999998</v>
      </c>
      <c r="CT83" s="92" t="s">
        <v>543</v>
      </c>
      <c r="CU83" s="92"/>
      <c r="CV83" s="93" t="s">
        <v>864</v>
      </c>
      <c r="CW83" s="89">
        <v>39453.781512605041</v>
      </c>
      <c r="CX83" s="90">
        <f t="shared" si="148"/>
        <v>394537.81512605038</v>
      </c>
      <c r="CY83" s="91"/>
      <c r="CZ83" s="90">
        <f>+IFERROR(IF(DC$5="USD",CW83*$I$5*DC$6,IF(DC$5="COP",CW83*DC$6,CW83*DC$6*$I$6)),"-")</f>
        <v>39453.781512605034</v>
      </c>
      <c r="DA83" s="89">
        <v>0</v>
      </c>
      <c r="DB83" s="89"/>
      <c r="DC83" s="93" t="s">
        <v>868</v>
      </c>
      <c r="DD83" s="89" t="s">
        <v>519</v>
      </c>
      <c r="DE83" s="90" t="str">
        <f t="shared" si="138"/>
        <v>-</v>
      </c>
      <c r="DF83" s="91"/>
      <c r="DG83" s="90"/>
      <c r="DH83" s="92"/>
      <c r="DI83" s="92"/>
      <c r="DJ83" s="93"/>
      <c r="DK83" s="89">
        <v>143792</v>
      </c>
      <c r="DL83" s="90">
        <f t="shared" si="139"/>
        <v>1437920</v>
      </c>
      <c r="DM83" s="91"/>
      <c r="DN83" s="90">
        <f>+IFERROR(IF(DQ$5="USD",DK83*$I$5*DQ$6,IF(DQ$5="COP",DK83*DQ$6,DK83*DQ$6*$I$6)),"-")</f>
        <v>143791.99999999997</v>
      </c>
      <c r="DO83" s="92"/>
      <c r="DP83" s="92" t="s">
        <v>952</v>
      </c>
      <c r="DQ83" s="93" t="s">
        <v>970</v>
      </c>
      <c r="DR83" s="130" t="str">
        <f>IFERROR(VLOOKUP($D83,'HISTORICOS - FM'!$A$1:$B$20558,2,0)," - ")</f>
        <v xml:space="preserve"> - </v>
      </c>
      <c r="DS83" s="131">
        <f t="shared" si="141"/>
        <v>8899.9999999999982</v>
      </c>
      <c r="DT83" s="134" t="str">
        <f t="shared" si="140"/>
        <v/>
      </c>
      <c r="DU83" s="137" t="str">
        <f t="shared" si="142"/>
        <v>1009742 - FERRETERIA PETROLERA COLOMBIANA S.A.S.
OC 4533616</v>
      </c>
    </row>
    <row r="84" spans="1:125" s="38" customFormat="1" ht="75" x14ac:dyDescent="0.25">
      <c r="A84" s="35">
        <v>77</v>
      </c>
      <c r="B84" s="140">
        <v>10060635</v>
      </c>
      <c r="C84" s="36">
        <v>1</v>
      </c>
      <c r="D84" s="36">
        <v>4574</v>
      </c>
      <c r="E84" s="36" t="s">
        <v>289</v>
      </c>
      <c r="F84" s="36" t="s">
        <v>290</v>
      </c>
      <c r="G84" s="36" t="s">
        <v>503</v>
      </c>
      <c r="H84" s="36">
        <v>2</v>
      </c>
      <c r="I84" s="37" t="s">
        <v>74</v>
      </c>
      <c r="J84" s="89" t="s">
        <v>519</v>
      </c>
      <c r="K84" s="90" t="str">
        <f t="shared" si="127"/>
        <v>-</v>
      </c>
      <c r="L84" s="91"/>
      <c r="M84" s="90"/>
      <c r="N84" s="92"/>
      <c r="O84" s="92"/>
      <c r="P84" s="93"/>
      <c r="Q84" s="89" t="s">
        <v>519</v>
      </c>
      <c r="R84" s="90" t="str">
        <f t="shared" si="128"/>
        <v>-</v>
      </c>
      <c r="S84" s="91"/>
      <c r="T84" s="90"/>
      <c r="U84" s="92"/>
      <c r="V84" s="92"/>
      <c r="W84" s="93"/>
      <c r="X84" s="89" t="s">
        <v>519</v>
      </c>
      <c r="Y84" s="90" t="str">
        <f t="shared" si="129"/>
        <v>-</v>
      </c>
      <c r="Z84" s="91"/>
      <c r="AA84" s="90"/>
      <c r="AB84" s="92"/>
      <c r="AC84" s="92"/>
      <c r="AD84" s="93"/>
      <c r="AE84" s="89">
        <v>450000</v>
      </c>
      <c r="AF84" s="90">
        <f t="shared" si="130"/>
        <v>900000</v>
      </c>
      <c r="AG84" s="91"/>
      <c r="AH84" s="90">
        <f>+IFERROR(IF(AK$5="USD",AE84*$I$5*AK$6,IF(AK$5="COP",AE84*AK$6,AE84*AK$6*$I$6)),"-")</f>
        <v>449999.99999999994</v>
      </c>
      <c r="AI84" s="92" t="s">
        <v>598</v>
      </c>
      <c r="AJ84" s="92" t="s">
        <v>589</v>
      </c>
      <c r="AK84" s="92">
        <v>30</v>
      </c>
      <c r="AL84" s="89" t="s">
        <v>519</v>
      </c>
      <c r="AM84" s="90" t="str">
        <f t="shared" si="146"/>
        <v>-</v>
      </c>
      <c r="AN84" s="91"/>
      <c r="AO84" s="90"/>
      <c r="AP84" s="92"/>
      <c r="AQ84" s="92"/>
      <c r="AR84" s="93"/>
      <c r="AS84" s="89" t="s">
        <v>519</v>
      </c>
      <c r="AT84" s="90" t="str">
        <f t="shared" si="131"/>
        <v>-</v>
      </c>
      <c r="AU84" s="91"/>
      <c r="AV84" s="90"/>
      <c r="AW84" s="92"/>
      <c r="AX84" s="92"/>
      <c r="AY84" s="93"/>
      <c r="AZ84" s="89" t="s">
        <v>519</v>
      </c>
      <c r="BA84" s="90" t="str">
        <f t="shared" si="132"/>
        <v>-</v>
      </c>
      <c r="BB84" s="91"/>
      <c r="BC84" s="90"/>
      <c r="BD84" s="92" t="s">
        <v>579</v>
      </c>
      <c r="BE84" s="92"/>
      <c r="BF84" s="93"/>
      <c r="BG84" s="89" t="s">
        <v>519</v>
      </c>
      <c r="BH84" s="90" t="str">
        <f t="shared" si="133"/>
        <v>-</v>
      </c>
      <c r="BI84" s="91"/>
      <c r="BJ84" s="90"/>
      <c r="BK84" s="92"/>
      <c r="BL84" s="92"/>
      <c r="BM84" s="93"/>
      <c r="BN84" s="89" t="s">
        <v>519</v>
      </c>
      <c r="BO84" s="90" t="str">
        <f t="shared" si="134"/>
        <v>-</v>
      </c>
      <c r="BP84" s="91"/>
      <c r="BQ84" s="90"/>
      <c r="BR84" s="92" t="s">
        <v>977</v>
      </c>
      <c r="BS84" s="92"/>
      <c r="BT84" s="93"/>
      <c r="BU84" s="89" t="s">
        <v>519</v>
      </c>
      <c r="BV84" s="90" t="str">
        <f t="shared" si="135"/>
        <v>-</v>
      </c>
      <c r="BW84" s="91"/>
      <c r="BX84" s="90"/>
      <c r="BY84" s="92"/>
      <c r="BZ84" s="92" t="s">
        <v>783</v>
      </c>
      <c r="CA84" s="93"/>
      <c r="CB84" s="89" t="s">
        <v>519</v>
      </c>
      <c r="CC84" s="90" t="str">
        <f t="shared" si="136"/>
        <v>-</v>
      </c>
      <c r="CD84" s="91"/>
      <c r="CE84" s="90"/>
      <c r="CF84" s="92"/>
      <c r="CG84" s="92"/>
      <c r="CH84" s="93"/>
      <c r="CI84" s="89" t="s">
        <v>519</v>
      </c>
      <c r="CJ84" s="90" t="str">
        <f t="shared" si="137"/>
        <v>-</v>
      </c>
      <c r="CK84" s="91"/>
      <c r="CL84" s="90"/>
      <c r="CM84" s="92"/>
      <c r="CN84" s="92" t="s">
        <v>838</v>
      </c>
      <c r="CO84" s="93"/>
      <c r="CP84" s="89" t="s">
        <v>519</v>
      </c>
      <c r="CQ84" s="90" t="str">
        <f t="shared" si="149"/>
        <v>-</v>
      </c>
      <c r="CR84" s="91"/>
      <c r="CS84" s="90"/>
      <c r="CT84" s="92"/>
      <c r="CU84" s="92"/>
      <c r="CV84" s="93"/>
      <c r="CW84" s="89">
        <v>42479</v>
      </c>
      <c r="CX84" s="90">
        <f t="shared" si="148"/>
        <v>84958</v>
      </c>
      <c r="CY84" s="91" t="s">
        <v>1007</v>
      </c>
      <c r="CZ84" s="90">
        <f>+IFERROR(IF(DC$5="USD",CW84*$I$5*DC$6,IF(DC$5="COP",CW84*DC$6,CW84*DC$6*$I$6)),"-")</f>
        <v>42478.999999999993</v>
      </c>
      <c r="DA84" s="89" t="s">
        <v>873</v>
      </c>
      <c r="DB84" s="89"/>
      <c r="DC84" s="93" t="s">
        <v>868</v>
      </c>
      <c r="DD84" s="89" t="s">
        <v>519</v>
      </c>
      <c r="DE84" s="90" t="str">
        <f t="shared" si="138"/>
        <v>-</v>
      </c>
      <c r="DF84" s="91"/>
      <c r="DG84" s="90"/>
      <c r="DH84" s="92"/>
      <c r="DI84" s="92"/>
      <c r="DJ84" s="93"/>
      <c r="DK84" s="89" t="s">
        <v>519</v>
      </c>
      <c r="DL84" s="90" t="str">
        <f t="shared" si="139"/>
        <v>-</v>
      </c>
      <c r="DM84" s="91"/>
      <c r="DN84" s="90"/>
      <c r="DO84" s="92"/>
      <c r="DP84" s="92"/>
      <c r="DQ84" s="93"/>
      <c r="DR84" s="130">
        <f>IFERROR(VLOOKUP($D84,'HISTORICOS - FM'!$A$1:$B$20558,2,0)," - ")</f>
        <v>687375.00000000012</v>
      </c>
      <c r="DS84" s="131">
        <f t="shared" si="141"/>
        <v>42478.999999999993</v>
      </c>
      <c r="DT84" s="134">
        <f t="shared" si="140"/>
        <v>-0.93820112747772322</v>
      </c>
      <c r="DU84" s="137" t="str">
        <f t="shared" si="142"/>
        <v>1015200 - LOGSMART S.A.S
OC 4533621</v>
      </c>
    </row>
    <row r="85" spans="1:125" s="38" customFormat="1" ht="34.5" x14ac:dyDescent="0.25">
      <c r="A85" s="35">
        <v>78</v>
      </c>
      <c r="B85" s="36">
        <v>10059671</v>
      </c>
      <c r="C85" s="36">
        <v>1</v>
      </c>
      <c r="D85" s="36">
        <v>5304</v>
      </c>
      <c r="E85" s="36" t="s">
        <v>291</v>
      </c>
      <c r="F85" s="36" t="s">
        <v>292</v>
      </c>
      <c r="G85" s="36" t="s">
        <v>511</v>
      </c>
      <c r="H85" s="36">
        <v>28</v>
      </c>
      <c r="I85" s="37" t="s">
        <v>505</v>
      </c>
      <c r="J85" s="89" t="s">
        <v>519</v>
      </c>
      <c r="K85" s="90" t="str">
        <f t="shared" si="127"/>
        <v>-</v>
      </c>
      <c r="L85" s="91"/>
      <c r="M85" s="90" t="s">
        <v>519</v>
      </c>
      <c r="N85" s="92"/>
      <c r="O85" s="92"/>
      <c r="P85" s="93"/>
      <c r="Q85" s="89" t="s">
        <v>519</v>
      </c>
      <c r="R85" s="90" t="str">
        <f t="shared" si="128"/>
        <v>-</v>
      </c>
      <c r="S85" s="91"/>
      <c r="T85" s="90" t="s">
        <v>519</v>
      </c>
      <c r="U85" s="92"/>
      <c r="V85" s="92"/>
      <c r="W85" s="93"/>
      <c r="X85" s="89" t="s">
        <v>519</v>
      </c>
      <c r="Y85" s="90" t="str">
        <f t="shared" si="129"/>
        <v>-</v>
      </c>
      <c r="Z85" s="91"/>
      <c r="AA85" s="90" t="s">
        <v>519</v>
      </c>
      <c r="AB85" s="92"/>
      <c r="AC85" s="92"/>
      <c r="AD85" s="93"/>
      <c r="AE85" s="89" t="s">
        <v>519</v>
      </c>
      <c r="AF85" s="90" t="str">
        <f t="shared" si="130"/>
        <v>-</v>
      </c>
      <c r="AG85" s="91"/>
      <c r="AH85" s="90" t="s">
        <v>519</v>
      </c>
      <c r="AI85" s="92"/>
      <c r="AJ85" s="92"/>
      <c r="AK85" s="92"/>
      <c r="AL85" s="89" t="s">
        <v>519</v>
      </c>
      <c r="AM85" s="90" t="str">
        <f t="shared" si="146"/>
        <v>-</v>
      </c>
      <c r="AN85" s="91"/>
      <c r="AO85" s="90" t="s">
        <v>519</v>
      </c>
      <c r="AP85" s="92"/>
      <c r="AQ85" s="92"/>
      <c r="AR85" s="93"/>
      <c r="AS85" s="89" t="s">
        <v>519</v>
      </c>
      <c r="AT85" s="90" t="str">
        <f t="shared" si="131"/>
        <v>-</v>
      </c>
      <c r="AU85" s="91"/>
      <c r="AV85" s="90" t="s">
        <v>519</v>
      </c>
      <c r="AW85" s="92"/>
      <c r="AX85" s="92"/>
      <c r="AY85" s="93"/>
      <c r="AZ85" s="89" t="s">
        <v>519</v>
      </c>
      <c r="BA85" s="90" t="str">
        <f t="shared" si="132"/>
        <v>-</v>
      </c>
      <c r="BB85" s="91"/>
      <c r="BC85" s="90" t="str">
        <f>AZ85</f>
        <v>NC</v>
      </c>
      <c r="BD85" s="92" t="s">
        <v>579</v>
      </c>
      <c r="BE85" s="92"/>
      <c r="BF85" s="93"/>
      <c r="BG85" s="89" t="s">
        <v>519</v>
      </c>
      <c r="BH85" s="90" t="str">
        <f t="shared" si="133"/>
        <v>-</v>
      </c>
      <c r="BI85" s="91"/>
      <c r="BJ85" s="90" t="s">
        <v>519</v>
      </c>
      <c r="BK85" s="92"/>
      <c r="BL85" s="92"/>
      <c r="BM85" s="93"/>
      <c r="BN85" s="89" t="s">
        <v>519</v>
      </c>
      <c r="BO85" s="90" t="str">
        <f t="shared" si="134"/>
        <v>-</v>
      </c>
      <c r="BP85" s="91"/>
      <c r="BQ85" s="90" t="str">
        <f>BN85</f>
        <v>NC</v>
      </c>
      <c r="BR85" s="92" t="s">
        <v>977</v>
      </c>
      <c r="BS85" s="92"/>
      <c r="BT85" s="93"/>
      <c r="BU85" s="89" t="s">
        <v>519</v>
      </c>
      <c r="BV85" s="90" t="str">
        <f t="shared" si="135"/>
        <v>-</v>
      </c>
      <c r="BW85" s="91"/>
      <c r="BX85" s="90" t="str">
        <f>BU85</f>
        <v>NC</v>
      </c>
      <c r="BY85" s="92"/>
      <c r="BZ85" s="92" t="s">
        <v>783</v>
      </c>
      <c r="CA85" s="93"/>
      <c r="CB85" s="89" t="s">
        <v>519</v>
      </c>
      <c r="CC85" s="90" t="str">
        <f t="shared" si="136"/>
        <v>-</v>
      </c>
      <c r="CD85" s="91"/>
      <c r="CE85" s="90" t="str">
        <f>CB85</f>
        <v>NC</v>
      </c>
      <c r="CF85" s="92"/>
      <c r="CG85" s="92"/>
      <c r="CH85" s="93"/>
      <c r="CI85" s="89" t="s">
        <v>519</v>
      </c>
      <c r="CJ85" s="90" t="str">
        <f t="shared" si="137"/>
        <v>-</v>
      </c>
      <c r="CK85" s="91"/>
      <c r="CL85" s="90" t="s">
        <v>519</v>
      </c>
      <c r="CM85" s="92"/>
      <c r="CN85" s="92" t="s">
        <v>838</v>
      </c>
      <c r="CO85" s="93"/>
      <c r="CP85" s="89" t="s">
        <v>519</v>
      </c>
      <c r="CQ85" s="90" t="str">
        <f t="shared" si="149"/>
        <v>-</v>
      </c>
      <c r="CR85" s="91"/>
      <c r="CS85" s="90" t="str">
        <f>CP85</f>
        <v>NC</v>
      </c>
      <c r="CT85" s="92"/>
      <c r="CU85" s="92"/>
      <c r="CV85" s="93"/>
      <c r="CW85" s="89" t="s">
        <v>519</v>
      </c>
      <c r="CX85" s="90" t="str">
        <f t="shared" si="148"/>
        <v>-</v>
      </c>
      <c r="CY85" s="91"/>
      <c r="CZ85" s="90" t="s">
        <v>519</v>
      </c>
      <c r="DA85" s="89"/>
      <c r="DB85" s="89"/>
      <c r="DC85" s="93"/>
      <c r="DD85" s="89" t="s">
        <v>519</v>
      </c>
      <c r="DE85" s="90" t="str">
        <f t="shared" si="138"/>
        <v>-</v>
      </c>
      <c r="DF85" s="91"/>
      <c r="DG85" s="90" t="s">
        <v>519</v>
      </c>
      <c r="DH85" s="92"/>
      <c r="DI85" s="92"/>
      <c r="DJ85" s="93"/>
      <c r="DK85" s="89" t="s">
        <v>519</v>
      </c>
      <c r="DL85" s="90" t="str">
        <f t="shared" si="139"/>
        <v>-</v>
      </c>
      <c r="DM85" s="91"/>
      <c r="DN85" s="90" t="s">
        <v>519</v>
      </c>
      <c r="DO85" s="92"/>
      <c r="DP85" s="92"/>
      <c r="DQ85" s="93"/>
      <c r="DR85" s="130">
        <f>IFERROR(VLOOKUP($D85,'HISTORICOS - FM'!$A$1:$B$20558,2,0)," - ")</f>
        <v>109350</v>
      </c>
      <c r="DS85" s="131">
        <f t="shared" si="141"/>
        <v>0</v>
      </c>
      <c r="DT85" s="134">
        <f t="shared" si="140"/>
        <v>-1</v>
      </c>
      <c r="DU85" s="137">
        <f t="shared" si="142"/>
        <v>0</v>
      </c>
    </row>
    <row r="86" spans="1:125" s="38" customFormat="1" ht="200" x14ac:dyDescent="0.25">
      <c r="A86" s="35">
        <v>79</v>
      </c>
      <c r="B86" s="140">
        <v>10060460</v>
      </c>
      <c r="C86" s="36" t="s">
        <v>293</v>
      </c>
      <c r="D86" s="36" t="s">
        <v>294</v>
      </c>
      <c r="E86" s="36" t="s">
        <v>295</v>
      </c>
      <c r="F86" s="36" t="s">
        <v>296</v>
      </c>
      <c r="G86" s="36" t="s">
        <v>512</v>
      </c>
      <c r="H86" s="36">
        <v>2</v>
      </c>
      <c r="I86" s="37" t="s">
        <v>75</v>
      </c>
      <c r="J86" s="89" t="s">
        <v>519</v>
      </c>
      <c r="K86" s="90" t="str">
        <f t="shared" si="127"/>
        <v>-</v>
      </c>
      <c r="L86" s="91"/>
      <c r="M86" s="90"/>
      <c r="N86" s="92"/>
      <c r="O86" s="92"/>
      <c r="P86" s="93"/>
      <c r="Q86" s="89" t="s">
        <v>519</v>
      </c>
      <c r="R86" s="90" t="str">
        <f t="shared" si="128"/>
        <v>-</v>
      </c>
      <c r="S86" s="91"/>
      <c r="T86" s="90"/>
      <c r="U86" s="92"/>
      <c r="V86" s="92"/>
      <c r="W86" s="93"/>
      <c r="X86" s="89">
        <v>63750</v>
      </c>
      <c r="Y86" s="90">
        <f t="shared" si="129"/>
        <v>127500</v>
      </c>
      <c r="Z86" s="91" t="s">
        <v>1007</v>
      </c>
      <c r="AA86" s="90">
        <f>+IFERROR(IF(AD$5="USD",X86*$I$5*AD$6,IF(AD$5="COP",X86*AD$6,X86*AD$6*$I$6)),"-")</f>
        <v>63749.999999999993</v>
      </c>
      <c r="AB86" s="92" t="s">
        <v>543</v>
      </c>
      <c r="AC86" s="92"/>
      <c r="AD86" s="93" t="s">
        <v>1009</v>
      </c>
      <c r="AE86" s="89" t="s">
        <v>519</v>
      </c>
      <c r="AF86" s="90" t="str">
        <f t="shared" si="130"/>
        <v>-</v>
      </c>
      <c r="AG86" s="91"/>
      <c r="AH86" s="90"/>
      <c r="AI86" s="92"/>
      <c r="AJ86" s="92"/>
      <c r="AK86" s="92"/>
      <c r="AL86" s="89" t="s">
        <v>519</v>
      </c>
      <c r="AM86" s="90" t="str">
        <f t="shared" si="146"/>
        <v>-</v>
      </c>
      <c r="AN86" s="91"/>
      <c r="AO86" s="90"/>
      <c r="AP86" s="92"/>
      <c r="AQ86" s="92"/>
      <c r="AR86" s="93"/>
      <c r="AS86" s="89" t="s">
        <v>519</v>
      </c>
      <c r="AT86" s="90" t="str">
        <f t="shared" si="131"/>
        <v>-</v>
      </c>
      <c r="AU86" s="91"/>
      <c r="AV86" s="90"/>
      <c r="AW86" s="92"/>
      <c r="AX86" s="92"/>
      <c r="AY86" s="93"/>
      <c r="AZ86" s="89">
        <v>178656</v>
      </c>
      <c r="BA86" s="90">
        <f t="shared" si="132"/>
        <v>357312</v>
      </c>
      <c r="BB86" s="91"/>
      <c r="BC86" s="90">
        <f>+IFERROR(IF(BF$5="USD",AZ86*$I$5*BF$6,IF(BF$5="COP",AZ86*BF$6,AZ86*BF$6*$I$6)),"-")</f>
        <v>178655.99999999997</v>
      </c>
      <c r="BD86" s="92" t="s">
        <v>662</v>
      </c>
      <c r="BE86" s="92" t="s">
        <v>696</v>
      </c>
      <c r="BF86" s="93"/>
      <c r="BG86" s="89">
        <v>145000</v>
      </c>
      <c r="BH86" s="90">
        <f t="shared" si="133"/>
        <v>290000</v>
      </c>
      <c r="BI86" s="91"/>
      <c r="BJ86" s="90">
        <f>+IFERROR(IF(BM$5="USD",BG86*$I$5*BM$6,IF(BM$5="COP",BG86*BM$6,BG86*BM$6*$I$6)),"-")</f>
        <v>144999.99999999997</v>
      </c>
      <c r="BK86" s="92" t="s">
        <v>543</v>
      </c>
      <c r="BL86" s="92" t="s">
        <v>735</v>
      </c>
      <c r="BM86" s="93" t="s">
        <v>767</v>
      </c>
      <c r="BN86" s="89">
        <v>125385</v>
      </c>
      <c r="BO86" s="90">
        <f t="shared" si="134"/>
        <v>250770</v>
      </c>
      <c r="BP86" s="91"/>
      <c r="BQ86" s="90">
        <f>+IFERROR(IF(BT$5="USD",BN86*$I$5*BT$6,IF(BT$5="COP",BN86*BT$6,BN86*BT$6*$I$6)),"-")</f>
        <v>125384.99999999999</v>
      </c>
      <c r="BR86" s="92" t="s">
        <v>543</v>
      </c>
      <c r="BS86" s="92"/>
      <c r="BT86" s="93" t="s">
        <v>1000</v>
      </c>
      <c r="BU86" s="89" t="s">
        <v>519</v>
      </c>
      <c r="BV86" s="90" t="str">
        <f t="shared" si="135"/>
        <v>-</v>
      </c>
      <c r="BW86" s="91"/>
      <c r="BX86" s="90"/>
      <c r="BY86" s="92"/>
      <c r="BZ86" s="92" t="s">
        <v>783</v>
      </c>
      <c r="CA86" s="93"/>
      <c r="CB86" s="89">
        <v>147900</v>
      </c>
      <c r="CC86" s="90">
        <f t="shared" si="136"/>
        <v>295800</v>
      </c>
      <c r="CD86" s="91"/>
      <c r="CE86" s="90">
        <f>+IFERROR(IF(CH$5="USD",CB86*$I$5*CH$6,IF(CH$5="COP",CB86*CH$6,CB86*CH$6*$I$6)),"-")</f>
        <v>147899.99999999997</v>
      </c>
      <c r="CF86" s="92" t="s">
        <v>543</v>
      </c>
      <c r="CG86" s="92" t="s">
        <v>813</v>
      </c>
      <c r="CH86" s="93" t="s">
        <v>822</v>
      </c>
      <c r="CI86" s="89" t="s">
        <v>519</v>
      </c>
      <c r="CJ86" s="90" t="str">
        <f t="shared" si="137"/>
        <v>-</v>
      </c>
      <c r="CK86" s="91"/>
      <c r="CL86" s="90"/>
      <c r="CM86" s="92"/>
      <c r="CN86" s="92" t="s">
        <v>838</v>
      </c>
      <c r="CO86" s="93"/>
      <c r="CP86" s="89">
        <v>152000</v>
      </c>
      <c r="CQ86" s="90">
        <f t="shared" si="149"/>
        <v>304000</v>
      </c>
      <c r="CR86" s="91"/>
      <c r="CS86" s="90">
        <f>+IFERROR(IF(CV$5="USD",CP86*$I$5*CV$6,IF(CV$5="COP",CP86*CV$6,CP86*CV$6*$I$6)),"-")</f>
        <v>151999.99999999997</v>
      </c>
      <c r="CT86" s="92" t="s">
        <v>543</v>
      </c>
      <c r="CU86" s="92"/>
      <c r="CV86" s="93" t="s">
        <v>864</v>
      </c>
      <c r="CW86" s="89">
        <v>105882.35294117648</v>
      </c>
      <c r="CX86" s="90">
        <f t="shared" si="148"/>
        <v>211764.70588235295</v>
      </c>
      <c r="CY86" s="91"/>
      <c r="CZ86" s="90">
        <f>+IFERROR(IF(DC$5="USD",CW86*$I$5*DC$6,IF(DC$5="COP",CW86*DC$6,CW86*DC$6*$I$6)),"-")</f>
        <v>105882.35294117646</v>
      </c>
      <c r="DA86" s="89" t="s">
        <v>543</v>
      </c>
      <c r="DB86" s="89"/>
      <c r="DC86" s="93">
        <v>0</v>
      </c>
      <c r="DD86" s="89" t="s">
        <v>519</v>
      </c>
      <c r="DE86" s="90" t="str">
        <f t="shared" si="138"/>
        <v>-</v>
      </c>
      <c r="DF86" s="91"/>
      <c r="DG86" s="90"/>
      <c r="DH86" s="92"/>
      <c r="DI86" s="92"/>
      <c r="DJ86" s="93"/>
      <c r="DK86" s="89" t="s">
        <v>519</v>
      </c>
      <c r="DL86" s="90" t="str">
        <f t="shared" si="139"/>
        <v>-</v>
      </c>
      <c r="DM86" s="91"/>
      <c r="DN86" s="90"/>
      <c r="DO86" s="92"/>
      <c r="DP86" s="92"/>
      <c r="DQ86" s="93"/>
      <c r="DR86" s="130" t="str">
        <f>IFERROR(VLOOKUP($D86,'HISTORICOS - FM'!$A$1:$B$20558,2,0)," - ")</f>
        <v xml:space="preserve"> - </v>
      </c>
      <c r="DS86" s="131">
        <f t="shared" si="141"/>
        <v>63749.999999999993</v>
      </c>
      <c r="DT86" s="134" t="str">
        <f t="shared" si="140"/>
        <v/>
      </c>
      <c r="DU86" s="137" t="str">
        <f t="shared" si="142"/>
        <v>1006971 - CENTRAL DE HERRAMIENTAS DE COLOMBIA SAS
OC 4533614</v>
      </c>
    </row>
    <row r="87" spans="1:125" s="38" customFormat="1" ht="112.5" x14ac:dyDescent="0.25">
      <c r="A87" s="35">
        <v>80</v>
      </c>
      <c r="B87" s="36">
        <v>10060391</v>
      </c>
      <c r="C87" s="36">
        <v>1</v>
      </c>
      <c r="D87" s="36">
        <v>13176</v>
      </c>
      <c r="E87" s="36" t="s">
        <v>297</v>
      </c>
      <c r="F87" s="36" t="s">
        <v>298</v>
      </c>
      <c r="G87" s="36" t="s">
        <v>513</v>
      </c>
      <c r="H87" s="36">
        <v>9</v>
      </c>
      <c r="I87" s="37" t="s">
        <v>78</v>
      </c>
      <c r="J87" s="89" t="s">
        <v>519</v>
      </c>
      <c r="K87" s="90" t="str">
        <f t="shared" si="127"/>
        <v>-</v>
      </c>
      <c r="L87" s="91"/>
      <c r="M87" s="90" t="s">
        <v>519</v>
      </c>
      <c r="N87" s="92"/>
      <c r="O87" s="92"/>
      <c r="P87" s="93"/>
      <c r="Q87" s="89" t="s">
        <v>519</v>
      </c>
      <c r="R87" s="90" t="str">
        <f t="shared" si="128"/>
        <v>-</v>
      </c>
      <c r="S87" s="91"/>
      <c r="T87" s="90" t="s">
        <v>519</v>
      </c>
      <c r="U87" s="92"/>
      <c r="V87" s="92"/>
      <c r="W87" s="93"/>
      <c r="X87" s="89" t="s">
        <v>519</v>
      </c>
      <c r="Y87" s="90" t="str">
        <f t="shared" si="129"/>
        <v>-</v>
      </c>
      <c r="Z87" s="91"/>
      <c r="AA87" s="90" t="s">
        <v>519</v>
      </c>
      <c r="AB87" s="92"/>
      <c r="AC87" s="92"/>
      <c r="AD87" s="93"/>
      <c r="AE87" s="89" t="s">
        <v>519</v>
      </c>
      <c r="AF87" s="90" t="str">
        <f t="shared" si="130"/>
        <v>-</v>
      </c>
      <c r="AG87" s="91"/>
      <c r="AH87" s="90" t="s">
        <v>519</v>
      </c>
      <c r="AI87" s="92"/>
      <c r="AJ87" s="92"/>
      <c r="AK87" s="92"/>
      <c r="AL87" s="89" t="s">
        <v>519</v>
      </c>
      <c r="AM87" s="90" t="str">
        <f t="shared" si="146"/>
        <v>-</v>
      </c>
      <c r="AN87" s="91"/>
      <c r="AO87" s="90" t="s">
        <v>519</v>
      </c>
      <c r="AP87" s="92"/>
      <c r="AQ87" s="92"/>
      <c r="AR87" s="93"/>
      <c r="AS87" s="89" t="s">
        <v>519</v>
      </c>
      <c r="AT87" s="90" t="str">
        <f t="shared" si="131"/>
        <v>-</v>
      </c>
      <c r="AU87" s="91"/>
      <c r="AV87" s="90" t="s">
        <v>519</v>
      </c>
      <c r="AW87" s="92"/>
      <c r="AX87" s="92"/>
      <c r="AY87" s="93"/>
      <c r="AZ87" s="89" t="s">
        <v>519</v>
      </c>
      <c r="BA87" s="90" t="str">
        <f t="shared" si="132"/>
        <v>-</v>
      </c>
      <c r="BB87" s="91"/>
      <c r="BC87" s="90" t="str">
        <f t="shared" ref="BC87:BC89" si="150">AZ87</f>
        <v>NC</v>
      </c>
      <c r="BD87" s="92" t="s">
        <v>579</v>
      </c>
      <c r="BE87" s="92"/>
      <c r="BF87" s="93"/>
      <c r="BG87" s="89" t="s">
        <v>519</v>
      </c>
      <c r="BH87" s="90" t="str">
        <f t="shared" si="133"/>
        <v>-</v>
      </c>
      <c r="BI87" s="91"/>
      <c r="BJ87" s="90" t="s">
        <v>519</v>
      </c>
      <c r="BK87" s="92"/>
      <c r="BL87" s="92"/>
      <c r="BM87" s="93"/>
      <c r="BN87" s="89" t="s">
        <v>519</v>
      </c>
      <c r="BO87" s="90" t="str">
        <f t="shared" si="134"/>
        <v>-</v>
      </c>
      <c r="BP87" s="91"/>
      <c r="BQ87" s="90" t="str">
        <f t="shared" ref="BQ87:BQ89" si="151">BN87</f>
        <v>NC</v>
      </c>
      <c r="BR87" s="92" t="s">
        <v>977</v>
      </c>
      <c r="BS87" s="92"/>
      <c r="BT87" s="93"/>
      <c r="BU87" s="89" t="s">
        <v>519</v>
      </c>
      <c r="BV87" s="90" t="str">
        <f t="shared" si="135"/>
        <v>-</v>
      </c>
      <c r="BW87" s="91"/>
      <c r="BX87" s="90" t="str">
        <f t="shared" ref="BX87:BX89" si="152">BU87</f>
        <v>NC</v>
      </c>
      <c r="BY87" s="92"/>
      <c r="BZ87" s="92" t="s">
        <v>783</v>
      </c>
      <c r="CA87" s="93"/>
      <c r="CB87" s="89" t="s">
        <v>519</v>
      </c>
      <c r="CC87" s="90" t="str">
        <f t="shared" si="136"/>
        <v>-</v>
      </c>
      <c r="CD87" s="91"/>
      <c r="CE87" s="90" t="str">
        <f t="shared" ref="CE87:CE89" si="153">CB87</f>
        <v>NC</v>
      </c>
      <c r="CF87" s="92"/>
      <c r="CG87" s="92"/>
      <c r="CH87" s="93"/>
      <c r="CI87" s="89" t="s">
        <v>519</v>
      </c>
      <c r="CJ87" s="90" t="str">
        <f t="shared" si="137"/>
        <v>-</v>
      </c>
      <c r="CK87" s="91"/>
      <c r="CL87" s="90" t="s">
        <v>519</v>
      </c>
      <c r="CM87" s="92"/>
      <c r="CN87" s="92" t="s">
        <v>838</v>
      </c>
      <c r="CO87" s="93"/>
      <c r="CP87" s="89" t="s">
        <v>519</v>
      </c>
      <c r="CQ87" s="90" t="str">
        <f t="shared" si="149"/>
        <v>-</v>
      </c>
      <c r="CR87" s="91"/>
      <c r="CS87" s="90" t="str">
        <f t="shared" ref="CS87:CS89" si="154">CP87</f>
        <v>NC</v>
      </c>
      <c r="CT87" s="92"/>
      <c r="CU87" s="92"/>
      <c r="CV87" s="93"/>
      <c r="CW87" s="89" t="s">
        <v>519</v>
      </c>
      <c r="CX87" s="90" t="str">
        <f t="shared" si="148"/>
        <v>-</v>
      </c>
      <c r="CY87" s="91"/>
      <c r="CZ87" s="90" t="s">
        <v>519</v>
      </c>
      <c r="DA87" s="89"/>
      <c r="DB87" s="89"/>
      <c r="DC87" s="93"/>
      <c r="DD87" s="89" t="s">
        <v>519</v>
      </c>
      <c r="DE87" s="90" t="str">
        <f t="shared" si="138"/>
        <v>-</v>
      </c>
      <c r="DF87" s="91"/>
      <c r="DG87" s="90" t="s">
        <v>519</v>
      </c>
      <c r="DH87" s="92"/>
      <c r="DI87" s="92"/>
      <c r="DJ87" s="93"/>
      <c r="DK87" s="89" t="s">
        <v>519</v>
      </c>
      <c r="DL87" s="90" t="str">
        <f t="shared" si="139"/>
        <v>-</v>
      </c>
      <c r="DM87" s="91"/>
      <c r="DN87" s="90" t="s">
        <v>519</v>
      </c>
      <c r="DO87" s="92"/>
      <c r="DP87" s="92"/>
      <c r="DQ87" s="93"/>
      <c r="DR87" s="130">
        <f>IFERROR(VLOOKUP($D87,'HISTORICOS - FM'!$A$1:$B$20558,2,0)," - ")</f>
        <v>86300</v>
      </c>
      <c r="DS87" s="131">
        <f t="shared" si="141"/>
        <v>0</v>
      </c>
      <c r="DT87" s="134">
        <f t="shared" si="140"/>
        <v>-1</v>
      </c>
      <c r="DU87" s="137">
        <f t="shared" si="142"/>
        <v>0</v>
      </c>
    </row>
    <row r="88" spans="1:125" s="38" customFormat="1" ht="337.5" x14ac:dyDescent="0.25">
      <c r="A88" s="35">
        <v>81</v>
      </c>
      <c r="B88" s="36" t="s">
        <v>299</v>
      </c>
      <c r="C88" s="36" t="s">
        <v>141</v>
      </c>
      <c r="D88" s="36" t="s">
        <v>300</v>
      </c>
      <c r="E88" s="36" t="s">
        <v>301</v>
      </c>
      <c r="F88" s="36" t="s">
        <v>302</v>
      </c>
      <c r="G88" s="36" t="s">
        <v>513</v>
      </c>
      <c r="H88" s="36">
        <v>1</v>
      </c>
      <c r="I88" s="37" t="s">
        <v>76</v>
      </c>
      <c r="J88" s="89" t="s">
        <v>519</v>
      </c>
      <c r="K88" s="90" t="str">
        <f t="shared" si="127"/>
        <v>-</v>
      </c>
      <c r="L88" s="91"/>
      <c r="M88" s="90" t="s">
        <v>519</v>
      </c>
      <c r="N88" s="92"/>
      <c r="O88" s="92"/>
      <c r="P88" s="93"/>
      <c r="Q88" s="89" t="s">
        <v>519</v>
      </c>
      <c r="R88" s="90" t="str">
        <f t="shared" si="128"/>
        <v>-</v>
      </c>
      <c r="S88" s="91"/>
      <c r="T88" s="90" t="s">
        <v>519</v>
      </c>
      <c r="U88" s="92"/>
      <c r="V88" s="92"/>
      <c r="W88" s="93"/>
      <c r="X88" s="89" t="s">
        <v>519</v>
      </c>
      <c r="Y88" s="90" t="str">
        <f t="shared" si="129"/>
        <v>-</v>
      </c>
      <c r="Z88" s="91"/>
      <c r="AA88" s="90" t="s">
        <v>519</v>
      </c>
      <c r="AB88" s="92"/>
      <c r="AC88" s="92"/>
      <c r="AD88" s="93"/>
      <c r="AE88" s="89" t="s">
        <v>519</v>
      </c>
      <c r="AF88" s="90" t="str">
        <f t="shared" si="130"/>
        <v>-</v>
      </c>
      <c r="AG88" s="91"/>
      <c r="AH88" s="90" t="s">
        <v>519</v>
      </c>
      <c r="AI88" s="92"/>
      <c r="AJ88" s="92"/>
      <c r="AK88" s="92"/>
      <c r="AL88" s="89" t="s">
        <v>519</v>
      </c>
      <c r="AM88" s="90" t="str">
        <f t="shared" si="146"/>
        <v>-</v>
      </c>
      <c r="AN88" s="91"/>
      <c r="AO88" s="90" t="s">
        <v>519</v>
      </c>
      <c r="AP88" s="92"/>
      <c r="AQ88" s="92"/>
      <c r="AR88" s="93"/>
      <c r="AS88" s="89" t="s">
        <v>519</v>
      </c>
      <c r="AT88" s="90" t="str">
        <f t="shared" si="131"/>
        <v>-</v>
      </c>
      <c r="AU88" s="91"/>
      <c r="AV88" s="90" t="s">
        <v>519</v>
      </c>
      <c r="AW88" s="92"/>
      <c r="AX88" s="92"/>
      <c r="AY88" s="93"/>
      <c r="AZ88" s="89" t="s">
        <v>519</v>
      </c>
      <c r="BA88" s="90" t="str">
        <f t="shared" si="132"/>
        <v>-</v>
      </c>
      <c r="BB88" s="91"/>
      <c r="BC88" s="90" t="str">
        <f t="shared" si="150"/>
        <v>NC</v>
      </c>
      <c r="BD88" s="92" t="s">
        <v>579</v>
      </c>
      <c r="BE88" s="92"/>
      <c r="BF88" s="93"/>
      <c r="BG88" s="89" t="s">
        <v>519</v>
      </c>
      <c r="BH88" s="90" t="str">
        <f t="shared" si="133"/>
        <v>-</v>
      </c>
      <c r="BI88" s="91"/>
      <c r="BJ88" s="90" t="s">
        <v>519</v>
      </c>
      <c r="BK88" s="92"/>
      <c r="BL88" s="92"/>
      <c r="BM88" s="93"/>
      <c r="BN88" s="89" t="s">
        <v>519</v>
      </c>
      <c r="BO88" s="90" t="str">
        <f t="shared" si="134"/>
        <v>-</v>
      </c>
      <c r="BP88" s="91"/>
      <c r="BQ88" s="90" t="str">
        <f t="shared" si="151"/>
        <v>NC</v>
      </c>
      <c r="BR88" s="92" t="s">
        <v>977</v>
      </c>
      <c r="BS88" s="92"/>
      <c r="BT88" s="93"/>
      <c r="BU88" s="89" t="s">
        <v>519</v>
      </c>
      <c r="BV88" s="90" t="str">
        <f t="shared" si="135"/>
        <v>-</v>
      </c>
      <c r="BW88" s="91"/>
      <c r="BX88" s="90" t="str">
        <f t="shared" si="152"/>
        <v>NC</v>
      </c>
      <c r="BY88" s="92"/>
      <c r="BZ88" s="92" t="s">
        <v>783</v>
      </c>
      <c r="CA88" s="93"/>
      <c r="CB88" s="89" t="s">
        <v>519</v>
      </c>
      <c r="CC88" s="90" t="str">
        <f t="shared" si="136"/>
        <v>-</v>
      </c>
      <c r="CD88" s="91"/>
      <c r="CE88" s="90" t="str">
        <f t="shared" si="153"/>
        <v>NC</v>
      </c>
      <c r="CF88" s="92"/>
      <c r="CG88" s="92"/>
      <c r="CH88" s="93"/>
      <c r="CI88" s="89" t="s">
        <v>519</v>
      </c>
      <c r="CJ88" s="90" t="str">
        <f t="shared" si="137"/>
        <v>-</v>
      </c>
      <c r="CK88" s="91"/>
      <c r="CL88" s="90" t="s">
        <v>519</v>
      </c>
      <c r="CM88" s="92"/>
      <c r="CN88" s="92" t="s">
        <v>838</v>
      </c>
      <c r="CO88" s="93"/>
      <c r="CP88" s="89" t="s">
        <v>519</v>
      </c>
      <c r="CQ88" s="90" t="str">
        <f t="shared" si="149"/>
        <v>-</v>
      </c>
      <c r="CR88" s="91"/>
      <c r="CS88" s="90" t="str">
        <f t="shared" si="154"/>
        <v>NC</v>
      </c>
      <c r="CT88" s="92"/>
      <c r="CU88" s="92"/>
      <c r="CV88" s="93"/>
      <c r="CW88" s="89" t="s">
        <v>519</v>
      </c>
      <c r="CX88" s="90" t="str">
        <f t="shared" si="148"/>
        <v>-</v>
      </c>
      <c r="CY88" s="91"/>
      <c r="CZ88" s="90" t="s">
        <v>519</v>
      </c>
      <c r="DA88" s="89"/>
      <c r="DB88" s="89"/>
      <c r="DC88" s="93"/>
      <c r="DD88" s="89" t="s">
        <v>519</v>
      </c>
      <c r="DE88" s="90" t="str">
        <f t="shared" si="138"/>
        <v>-</v>
      </c>
      <c r="DF88" s="91"/>
      <c r="DG88" s="90" t="s">
        <v>519</v>
      </c>
      <c r="DH88" s="92"/>
      <c r="DI88" s="92"/>
      <c r="DJ88" s="93"/>
      <c r="DK88" s="89" t="s">
        <v>519</v>
      </c>
      <c r="DL88" s="90" t="str">
        <f t="shared" si="139"/>
        <v>-</v>
      </c>
      <c r="DM88" s="91"/>
      <c r="DN88" s="90" t="s">
        <v>519</v>
      </c>
      <c r="DO88" s="92"/>
      <c r="DP88" s="92"/>
      <c r="DQ88" s="93"/>
      <c r="DR88" s="130" t="str">
        <f>IFERROR(VLOOKUP($D88,'HISTORICOS - FM'!$A$1:$B$20558,2,0)," - ")</f>
        <v xml:space="preserve"> - </v>
      </c>
      <c r="DS88" s="131">
        <f t="shared" si="141"/>
        <v>0</v>
      </c>
      <c r="DT88" s="134" t="str">
        <f t="shared" si="140"/>
        <v/>
      </c>
      <c r="DU88" s="137">
        <f t="shared" si="142"/>
        <v>0</v>
      </c>
    </row>
    <row r="89" spans="1:125" s="38" customFormat="1" ht="37.5" x14ac:dyDescent="0.25">
      <c r="A89" s="35">
        <v>82</v>
      </c>
      <c r="B89" s="36">
        <v>10059671</v>
      </c>
      <c r="C89" s="36">
        <v>2</v>
      </c>
      <c r="D89" s="36">
        <v>8991</v>
      </c>
      <c r="E89" s="36" t="s">
        <v>303</v>
      </c>
      <c r="F89" s="36" t="s">
        <v>304</v>
      </c>
      <c r="G89" s="36" t="s">
        <v>503</v>
      </c>
      <c r="H89" s="36">
        <v>2000</v>
      </c>
      <c r="I89" s="37" t="s">
        <v>505</v>
      </c>
      <c r="J89" s="89" t="s">
        <v>519</v>
      </c>
      <c r="K89" s="90" t="str">
        <f t="shared" si="127"/>
        <v>-</v>
      </c>
      <c r="L89" s="91"/>
      <c r="M89" s="90" t="s">
        <v>519</v>
      </c>
      <c r="N89" s="92"/>
      <c r="O89" s="92"/>
      <c r="P89" s="93"/>
      <c r="Q89" s="89" t="s">
        <v>519</v>
      </c>
      <c r="R89" s="90" t="str">
        <f t="shared" si="128"/>
        <v>-</v>
      </c>
      <c r="S89" s="91"/>
      <c r="T89" s="90" t="s">
        <v>519</v>
      </c>
      <c r="U89" s="92"/>
      <c r="V89" s="92"/>
      <c r="W89" s="93"/>
      <c r="X89" s="89" t="s">
        <v>519</v>
      </c>
      <c r="Y89" s="90" t="str">
        <f t="shared" si="129"/>
        <v>-</v>
      </c>
      <c r="Z89" s="91"/>
      <c r="AA89" s="90" t="s">
        <v>519</v>
      </c>
      <c r="AB89" s="92"/>
      <c r="AC89" s="92"/>
      <c r="AD89" s="93"/>
      <c r="AE89" s="89" t="s">
        <v>519</v>
      </c>
      <c r="AF89" s="90" t="str">
        <f t="shared" si="130"/>
        <v>-</v>
      </c>
      <c r="AG89" s="91"/>
      <c r="AH89" s="90" t="s">
        <v>519</v>
      </c>
      <c r="AI89" s="92"/>
      <c r="AJ89" s="92"/>
      <c r="AK89" s="92"/>
      <c r="AL89" s="89" t="s">
        <v>519</v>
      </c>
      <c r="AM89" s="90" t="str">
        <f t="shared" si="146"/>
        <v>-</v>
      </c>
      <c r="AN89" s="91"/>
      <c r="AO89" s="90" t="s">
        <v>519</v>
      </c>
      <c r="AP89" s="92"/>
      <c r="AQ89" s="92"/>
      <c r="AR89" s="93"/>
      <c r="AS89" s="89" t="s">
        <v>519</v>
      </c>
      <c r="AT89" s="90" t="str">
        <f t="shared" si="131"/>
        <v>-</v>
      </c>
      <c r="AU89" s="91"/>
      <c r="AV89" s="90" t="s">
        <v>519</v>
      </c>
      <c r="AW89" s="92"/>
      <c r="AX89" s="92"/>
      <c r="AY89" s="93"/>
      <c r="AZ89" s="89" t="s">
        <v>519</v>
      </c>
      <c r="BA89" s="90" t="str">
        <f t="shared" si="132"/>
        <v>-</v>
      </c>
      <c r="BB89" s="91"/>
      <c r="BC89" s="90" t="str">
        <f t="shared" si="150"/>
        <v>NC</v>
      </c>
      <c r="BD89" s="92" t="s">
        <v>579</v>
      </c>
      <c r="BE89" s="92"/>
      <c r="BF89" s="93"/>
      <c r="BG89" s="89" t="s">
        <v>519</v>
      </c>
      <c r="BH89" s="90" t="str">
        <f t="shared" si="133"/>
        <v>-</v>
      </c>
      <c r="BI89" s="91"/>
      <c r="BJ89" s="90" t="s">
        <v>519</v>
      </c>
      <c r="BK89" s="92"/>
      <c r="BL89" s="92"/>
      <c r="BM89" s="93"/>
      <c r="BN89" s="89" t="s">
        <v>519</v>
      </c>
      <c r="BO89" s="90" t="str">
        <f t="shared" si="134"/>
        <v>-</v>
      </c>
      <c r="BP89" s="91"/>
      <c r="BQ89" s="90" t="str">
        <f t="shared" si="151"/>
        <v>NC</v>
      </c>
      <c r="BR89" s="92" t="s">
        <v>977</v>
      </c>
      <c r="BS89" s="92"/>
      <c r="BT89" s="93"/>
      <c r="BU89" s="89" t="s">
        <v>519</v>
      </c>
      <c r="BV89" s="90" t="str">
        <f t="shared" si="135"/>
        <v>-</v>
      </c>
      <c r="BW89" s="91"/>
      <c r="BX89" s="90" t="str">
        <f t="shared" si="152"/>
        <v>NC</v>
      </c>
      <c r="BY89" s="92"/>
      <c r="BZ89" s="92" t="s">
        <v>783</v>
      </c>
      <c r="CA89" s="93"/>
      <c r="CB89" s="89" t="s">
        <v>519</v>
      </c>
      <c r="CC89" s="90" t="str">
        <f t="shared" si="136"/>
        <v>-</v>
      </c>
      <c r="CD89" s="91"/>
      <c r="CE89" s="90" t="str">
        <f t="shared" si="153"/>
        <v>NC</v>
      </c>
      <c r="CF89" s="92"/>
      <c r="CG89" s="92"/>
      <c r="CH89" s="93"/>
      <c r="CI89" s="89" t="s">
        <v>519</v>
      </c>
      <c r="CJ89" s="90" t="str">
        <f t="shared" si="137"/>
        <v>-</v>
      </c>
      <c r="CK89" s="91"/>
      <c r="CL89" s="90" t="s">
        <v>519</v>
      </c>
      <c r="CM89" s="92"/>
      <c r="CN89" s="92" t="s">
        <v>838</v>
      </c>
      <c r="CO89" s="93"/>
      <c r="CP89" s="89" t="s">
        <v>519</v>
      </c>
      <c r="CQ89" s="90" t="str">
        <f t="shared" si="149"/>
        <v>-</v>
      </c>
      <c r="CR89" s="91"/>
      <c r="CS89" s="90" t="str">
        <f t="shared" si="154"/>
        <v>NC</v>
      </c>
      <c r="CT89" s="92"/>
      <c r="CU89" s="92"/>
      <c r="CV89" s="93"/>
      <c r="CW89" s="89" t="s">
        <v>519</v>
      </c>
      <c r="CX89" s="90" t="str">
        <f t="shared" si="148"/>
        <v>-</v>
      </c>
      <c r="CY89" s="91"/>
      <c r="CZ89" s="90" t="s">
        <v>519</v>
      </c>
      <c r="DA89" s="89"/>
      <c r="DB89" s="89"/>
      <c r="DC89" s="93"/>
      <c r="DD89" s="89" t="s">
        <v>519</v>
      </c>
      <c r="DE89" s="90" t="str">
        <f t="shared" si="138"/>
        <v>-</v>
      </c>
      <c r="DF89" s="91"/>
      <c r="DG89" s="90" t="s">
        <v>519</v>
      </c>
      <c r="DH89" s="92"/>
      <c r="DI89" s="92"/>
      <c r="DJ89" s="93"/>
      <c r="DK89" s="89" t="s">
        <v>519</v>
      </c>
      <c r="DL89" s="90" t="str">
        <f t="shared" si="139"/>
        <v>-</v>
      </c>
      <c r="DM89" s="91"/>
      <c r="DN89" s="90" t="s">
        <v>519</v>
      </c>
      <c r="DO89" s="92"/>
      <c r="DP89" s="92"/>
      <c r="DQ89" s="93"/>
      <c r="DR89" s="130">
        <f>IFERROR(VLOOKUP($D89,'HISTORICOS - FM'!$A$1:$B$20558,2,0)," - ")</f>
        <v>747.44203413480557</v>
      </c>
      <c r="DS89" s="131">
        <f t="shared" si="141"/>
        <v>0</v>
      </c>
      <c r="DT89" s="134">
        <f t="shared" si="140"/>
        <v>-1</v>
      </c>
      <c r="DU89" s="137">
        <f t="shared" si="142"/>
        <v>0</v>
      </c>
    </row>
    <row r="90" spans="1:125" s="38" customFormat="1" ht="87.5" x14ac:dyDescent="0.25">
      <c r="A90" s="35">
        <v>83</v>
      </c>
      <c r="B90" s="140">
        <v>10060715</v>
      </c>
      <c r="C90" s="36">
        <v>14</v>
      </c>
      <c r="D90" s="36">
        <v>19781</v>
      </c>
      <c r="E90" s="36" t="s">
        <v>305</v>
      </c>
      <c r="F90" s="36" t="s">
        <v>306</v>
      </c>
      <c r="G90" s="36" t="s">
        <v>507</v>
      </c>
      <c r="H90" s="36">
        <v>10</v>
      </c>
      <c r="I90" s="37" t="s">
        <v>73</v>
      </c>
      <c r="J90" s="89" t="s">
        <v>519</v>
      </c>
      <c r="K90" s="90" t="str">
        <f t="shared" si="127"/>
        <v>-</v>
      </c>
      <c r="L90" s="91"/>
      <c r="M90" s="90"/>
      <c r="N90" s="92"/>
      <c r="O90" s="92"/>
      <c r="P90" s="93"/>
      <c r="Q90" s="89" t="s">
        <v>519</v>
      </c>
      <c r="R90" s="90" t="str">
        <f t="shared" si="128"/>
        <v>-</v>
      </c>
      <c r="S90" s="91"/>
      <c r="T90" s="90"/>
      <c r="U90" s="92"/>
      <c r="V90" s="92"/>
      <c r="W90" s="93"/>
      <c r="X90" s="89" t="s">
        <v>519</v>
      </c>
      <c r="Y90" s="90" t="str">
        <f t="shared" si="129"/>
        <v>-</v>
      </c>
      <c r="Z90" s="91"/>
      <c r="AA90" s="90"/>
      <c r="AB90" s="92"/>
      <c r="AC90" s="92"/>
      <c r="AD90" s="93"/>
      <c r="AE90" s="89" t="s">
        <v>519</v>
      </c>
      <c r="AF90" s="90" t="str">
        <f t="shared" si="130"/>
        <v>-</v>
      </c>
      <c r="AG90" s="91"/>
      <c r="AH90" s="90"/>
      <c r="AI90" s="92" t="s">
        <v>150</v>
      </c>
      <c r="AJ90" s="92" t="s">
        <v>150</v>
      </c>
      <c r="AK90" s="92" t="s">
        <v>150</v>
      </c>
      <c r="AL90" s="89" t="s">
        <v>519</v>
      </c>
      <c r="AM90" s="90" t="str">
        <f t="shared" si="146"/>
        <v>-</v>
      </c>
      <c r="AN90" s="91"/>
      <c r="AO90" s="90"/>
      <c r="AP90" s="92"/>
      <c r="AQ90" s="92"/>
      <c r="AR90" s="93"/>
      <c r="AS90" s="89" t="s">
        <v>519</v>
      </c>
      <c r="AT90" s="90" t="str">
        <f t="shared" si="131"/>
        <v>-</v>
      </c>
      <c r="AU90" s="91"/>
      <c r="AV90" s="90"/>
      <c r="AW90" s="92"/>
      <c r="AX90" s="92"/>
      <c r="AY90" s="93"/>
      <c r="AZ90" s="89" t="s">
        <v>519</v>
      </c>
      <c r="BA90" s="90" t="str">
        <f t="shared" si="132"/>
        <v>-</v>
      </c>
      <c r="BB90" s="91"/>
      <c r="BC90" s="90"/>
      <c r="BD90" s="92" t="s">
        <v>579</v>
      </c>
      <c r="BE90" s="92"/>
      <c r="BF90" s="93"/>
      <c r="BG90" s="89">
        <v>48600</v>
      </c>
      <c r="BH90" s="90">
        <f t="shared" si="133"/>
        <v>486000</v>
      </c>
      <c r="BI90" s="91"/>
      <c r="BJ90" s="90">
        <f>+IFERROR(IF(BM$5="USD",BG90*$I$5*BM$6,IF(BM$5="COP",BG90*BM$6,BG90*BM$6*$I$6)),"-")</f>
        <v>48599.999999999993</v>
      </c>
      <c r="BK90" s="92" t="s">
        <v>713</v>
      </c>
      <c r="BL90" s="92" t="s">
        <v>736</v>
      </c>
      <c r="BM90" s="93" t="s">
        <v>764</v>
      </c>
      <c r="BN90" s="89">
        <v>21250</v>
      </c>
      <c r="BO90" s="90">
        <f t="shared" si="134"/>
        <v>212500</v>
      </c>
      <c r="BP90" s="91"/>
      <c r="BQ90" s="90">
        <f>+IFERROR(IF(BT$5="USD",BN90*$I$5*BT$6,IF(BT$5="COP",BN90*BT$6,BN90*BT$6*$I$6)),"-")</f>
        <v>21249.999999999996</v>
      </c>
      <c r="BR90" s="92" t="s">
        <v>986</v>
      </c>
      <c r="BS90" s="92"/>
      <c r="BT90" s="93" t="s">
        <v>999</v>
      </c>
      <c r="BU90" s="89" t="s">
        <v>576</v>
      </c>
      <c r="BV90" s="90" t="str">
        <f t="shared" si="135"/>
        <v>-</v>
      </c>
      <c r="BW90" s="91"/>
      <c r="BX90" s="90"/>
      <c r="BY90" s="92" t="s">
        <v>778</v>
      </c>
      <c r="BZ90" s="92"/>
      <c r="CA90" s="93" t="s">
        <v>790</v>
      </c>
      <c r="CB90" s="89" t="s">
        <v>519</v>
      </c>
      <c r="CC90" s="90" t="str">
        <f t="shared" si="136"/>
        <v>-</v>
      </c>
      <c r="CD90" s="91"/>
      <c r="CE90" s="90"/>
      <c r="CF90" s="92"/>
      <c r="CG90" s="92"/>
      <c r="CH90" s="93"/>
      <c r="CI90" s="89" t="s">
        <v>519</v>
      </c>
      <c r="CJ90" s="90" t="str">
        <f t="shared" si="137"/>
        <v>-</v>
      </c>
      <c r="CK90" s="91"/>
      <c r="CL90" s="90"/>
      <c r="CM90" s="92"/>
      <c r="CN90" s="92" t="s">
        <v>838</v>
      </c>
      <c r="CO90" s="93"/>
      <c r="CP90" s="89">
        <v>21000</v>
      </c>
      <c r="CQ90" s="90">
        <f t="shared" si="149"/>
        <v>210000</v>
      </c>
      <c r="CR90" s="91" t="s">
        <v>1007</v>
      </c>
      <c r="CS90" s="90">
        <f>+IFERROR(IF(CV$5="USD",CP90*$I$5*CV$6,IF(CV$5="COP",CP90*CV$6,CP90*CV$6*$I$6)),"-")</f>
        <v>20999.999999999996</v>
      </c>
      <c r="CT90" s="92" t="s">
        <v>850</v>
      </c>
      <c r="CU90" s="92"/>
      <c r="CV90" s="93" t="s">
        <v>864</v>
      </c>
      <c r="CW90" s="89" t="s">
        <v>150</v>
      </c>
      <c r="CX90" s="90" t="str">
        <f t="shared" si="148"/>
        <v>-</v>
      </c>
      <c r="CY90" s="91"/>
      <c r="CZ90" s="90" t="str">
        <f>+IFERROR(IF(DC$5="USD",CW90*$I$5*DC$6,IF(DC$5="COP",CW90*DC$6,CW90*DC$6*$I$6)),"-")</f>
        <v>-</v>
      </c>
      <c r="DA90" s="89" t="s">
        <v>150</v>
      </c>
      <c r="DB90" s="89" t="s">
        <v>150</v>
      </c>
      <c r="DC90" s="93" t="s">
        <v>150</v>
      </c>
      <c r="DD90" s="89" t="s">
        <v>519</v>
      </c>
      <c r="DE90" s="90" t="str">
        <f t="shared" si="138"/>
        <v>-</v>
      </c>
      <c r="DF90" s="91"/>
      <c r="DG90" s="90"/>
      <c r="DH90" s="92"/>
      <c r="DI90" s="92"/>
      <c r="DJ90" s="93"/>
      <c r="DK90" s="89" t="s">
        <v>519</v>
      </c>
      <c r="DL90" s="90" t="str">
        <f t="shared" si="139"/>
        <v>-</v>
      </c>
      <c r="DM90" s="91"/>
      <c r="DN90" s="90"/>
      <c r="DO90" s="92"/>
      <c r="DP90" s="92"/>
      <c r="DQ90" s="93"/>
      <c r="DR90" s="130">
        <f>IFERROR(VLOOKUP($D90,'HISTORICOS - FM'!$A$1:$B$20558,2,0)," - ")</f>
        <v>14276.250000000002</v>
      </c>
      <c r="DS90" s="131">
        <f t="shared" si="141"/>
        <v>20999.999999999996</v>
      </c>
      <c r="DT90" s="134">
        <f t="shared" si="140"/>
        <v>0.4709745206199103</v>
      </c>
      <c r="DU90" s="137" t="str">
        <f t="shared" si="142"/>
        <v>1012078 - INGENIERIA INDUSTRIAL ESPECIALIZADA INGEMEKS AS LTDA
OC 4533620</v>
      </c>
    </row>
    <row r="91" spans="1:125" s="38" customFormat="1" ht="115" x14ac:dyDescent="0.25">
      <c r="A91" s="35">
        <v>84</v>
      </c>
      <c r="B91" s="140">
        <v>10060478</v>
      </c>
      <c r="C91" s="36" t="s">
        <v>91</v>
      </c>
      <c r="D91" s="36" t="s">
        <v>307</v>
      </c>
      <c r="E91" s="36" t="s">
        <v>308</v>
      </c>
      <c r="F91" s="36" t="s">
        <v>309</v>
      </c>
      <c r="G91" s="36" t="s">
        <v>503</v>
      </c>
      <c r="H91" s="36">
        <v>2</v>
      </c>
      <c r="I91" s="37" t="s">
        <v>77</v>
      </c>
      <c r="J91" s="89">
        <v>73000</v>
      </c>
      <c r="K91" s="90">
        <f t="shared" si="127"/>
        <v>146000</v>
      </c>
      <c r="L91" s="91"/>
      <c r="M91" s="90">
        <f>+IFERROR(IF(P$5="USD",J91*$I$5*P$6,IF(P$5="COP",J91*P$6,J91*P$6*$I$6)),"-")</f>
        <v>72999.999999999985</v>
      </c>
      <c r="N91" s="92"/>
      <c r="O91" s="92" t="s">
        <v>530</v>
      </c>
      <c r="P91" s="93"/>
      <c r="Q91" s="89" t="s">
        <v>576</v>
      </c>
      <c r="R91" s="90" t="str">
        <f t="shared" si="128"/>
        <v>-</v>
      </c>
      <c r="S91" s="91"/>
      <c r="T91" s="90" t="str">
        <f>+IFERROR(IF(W$5="USD",Q91*$I$5*W$6,IF(W$5="COP",Q91*W$6,Q91*W$6*$I$6)),"-")</f>
        <v>-</v>
      </c>
      <c r="U91" s="92" t="s">
        <v>551</v>
      </c>
      <c r="V91" s="92" t="s">
        <v>568</v>
      </c>
      <c r="W91" s="93"/>
      <c r="X91" s="89">
        <v>87870</v>
      </c>
      <c r="Y91" s="90">
        <f t="shared" si="129"/>
        <v>175740</v>
      </c>
      <c r="Z91" s="91"/>
      <c r="AA91" s="90">
        <f>+IFERROR(IF(AD$5="USD",X91*$I$5*AD$6,IF(AD$5="COP",X91*AD$6,X91*AD$6*$I$6)),"-")</f>
        <v>87869.999999999985</v>
      </c>
      <c r="AB91" s="92" t="s">
        <v>551</v>
      </c>
      <c r="AC91" s="92"/>
      <c r="AD91" s="93"/>
      <c r="AE91" s="89" t="s">
        <v>519</v>
      </c>
      <c r="AF91" s="90" t="str">
        <f t="shared" si="130"/>
        <v>-</v>
      </c>
      <c r="AG91" s="91"/>
      <c r="AH91" s="90"/>
      <c r="AI91" s="92"/>
      <c r="AJ91" s="92"/>
      <c r="AK91" s="92"/>
      <c r="AL91" s="89" t="s">
        <v>576</v>
      </c>
      <c r="AM91" s="90" t="str">
        <f t="shared" si="146"/>
        <v>-</v>
      </c>
      <c r="AN91" s="138"/>
      <c r="AO91" s="90" t="s">
        <v>576</v>
      </c>
      <c r="AP91" s="92" t="s">
        <v>551</v>
      </c>
      <c r="AQ91" s="92" t="s">
        <v>628</v>
      </c>
      <c r="AR91" s="93">
        <v>12</v>
      </c>
      <c r="AS91" s="89">
        <v>39700</v>
      </c>
      <c r="AT91" s="90">
        <f t="shared" si="131"/>
        <v>79400</v>
      </c>
      <c r="AU91" s="91"/>
      <c r="AV91" s="90">
        <f>+IFERROR(IF(AY$5="USD",AS91*$I$5*AY$6,IF(AY$5="COP",AS91*AY$6,AS91*AY$6*$I$6)),"-")</f>
        <v>39699.999999999993</v>
      </c>
      <c r="AW91" s="92" t="s">
        <v>551</v>
      </c>
      <c r="AX91" s="92"/>
      <c r="AY91" s="93" t="s">
        <v>657</v>
      </c>
      <c r="AZ91" s="89">
        <v>38120</v>
      </c>
      <c r="BA91" s="90">
        <f t="shared" si="132"/>
        <v>76240</v>
      </c>
      <c r="BB91" s="91"/>
      <c r="BC91" s="90">
        <f>+IFERROR(IF(BF$5="USD",AZ91*$I$5*BF$6,IF(BF$5="COP",AZ91*BF$6,AZ91*BF$6*$I$6)),"-")</f>
        <v>38119.999999999993</v>
      </c>
      <c r="BD91" s="92" t="s">
        <v>681</v>
      </c>
      <c r="BE91" s="92" t="s">
        <v>696</v>
      </c>
      <c r="BF91" s="93"/>
      <c r="BG91" s="89">
        <v>78000</v>
      </c>
      <c r="BH91" s="90">
        <f t="shared" si="133"/>
        <v>156000</v>
      </c>
      <c r="BI91" s="91"/>
      <c r="BJ91" s="90">
        <f>+IFERROR(IF(BM$5="USD",BG91*$I$5*BM$6,IF(BM$5="COP",BG91*BM$6,BG91*BM$6*$I$6)),"-")</f>
        <v>77999.999999999985</v>
      </c>
      <c r="BK91" s="92" t="s">
        <v>551</v>
      </c>
      <c r="BL91" s="92" t="s">
        <v>737</v>
      </c>
      <c r="BM91" s="93" t="s">
        <v>764</v>
      </c>
      <c r="BN91" s="89">
        <v>87650</v>
      </c>
      <c r="BO91" s="90">
        <f t="shared" si="134"/>
        <v>175300</v>
      </c>
      <c r="BP91" s="91"/>
      <c r="BQ91" s="90">
        <f>+IFERROR(IF(BT$5="USD",BN91*$I$5*BT$6,IF(BT$5="COP",BN91*BT$6,BN91*BT$6*$I$6)),"-")</f>
        <v>87649.999999999985</v>
      </c>
      <c r="BR91" s="92" t="s">
        <v>987</v>
      </c>
      <c r="BS91" s="92"/>
      <c r="BT91" s="93" t="s">
        <v>999</v>
      </c>
      <c r="BU91" s="89">
        <v>142184</v>
      </c>
      <c r="BV91" s="90">
        <f t="shared" si="135"/>
        <v>284368</v>
      </c>
      <c r="BW91" s="91"/>
      <c r="BX91" s="90">
        <f>+IFERROR(IF(CA$5="USD",BU91*$I$5*CA$6,IF(CA$5="COP",BU91*CA$6,BU91*CA$6*$I$6)),"-")</f>
        <v>142183.99999999997</v>
      </c>
      <c r="BY91" s="92" t="s">
        <v>551</v>
      </c>
      <c r="BZ91" s="92"/>
      <c r="CA91" s="93" t="s">
        <v>790</v>
      </c>
      <c r="CB91" s="89">
        <v>122000</v>
      </c>
      <c r="CC91" s="90">
        <f t="shared" si="136"/>
        <v>244000</v>
      </c>
      <c r="CD91" s="91"/>
      <c r="CE91" s="90">
        <f>+IFERROR(IF(CH$5="USD",CB91*$I$5*CH$6,IF(CH$5="COP",CB91*CH$6,CB91*CH$6*$I$6)),"-")</f>
        <v>121999.99999999999</v>
      </c>
      <c r="CF91" s="92" t="s">
        <v>551</v>
      </c>
      <c r="CG91" s="92"/>
      <c r="CH91" s="93" t="s">
        <v>820</v>
      </c>
      <c r="CI91" s="89">
        <v>79000</v>
      </c>
      <c r="CJ91" s="90">
        <f t="shared" si="137"/>
        <v>158000</v>
      </c>
      <c r="CK91" s="91"/>
      <c r="CL91" s="90">
        <f>+IFERROR(IF(CO$5="USD",CI91*$I$5*CO$6,IF(CO$5="COP",CI91*CO$6,CI91*CO$6*$I$6)),"-")</f>
        <v>78999.999999999985</v>
      </c>
      <c r="CM91" s="92" t="s">
        <v>551</v>
      </c>
      <c r="CN91" s="92"/>
      <c r="CO91" s="93">
        <v>5</v>
      </c>
      <c r="CP91" s="89">
        <v>95000</v>
      </c>
      <c r="CQ91" s="90">
        <f t="shared" si="149"/>
        <v>190000</v>
      </c>
      <c r="CR91" s="91"/>
      <c r="CS91" s="90">
        <f>+IFERROR(IF(CV$5="USD",CP91*$I$5*CV$6,IF(CV$5="COP",CP91*CV$6,CP91*CV$6*$I$6)),"-")</f>
        <v>94999.999999999985</v>
      </c>
      <c r="CT91" s="92" t="s">
        <v>681</v>
      </c>
      <c r="CU91" s="92"/>
      <c r="CV91" s="93" t="s">
        <v>864</v>
      </c>
      <c r="CW91" s="89">
        <v>44706</v>
      </c>
      <c r="CX91" s="90">
        <f t="shared" si="148"/>
        <v>89412</v>
      </c>
      <c r="CY91" s="91" t="s">
        <v>1007</v>
      </c>
      <c r="CZ91" s="90">
        <f>+IFERROR(IF(DC$5="USD",CW91*$I$5*DC$6,IF(DC$5="COP",CW91*DC$6,CW91*DC$6*$I$6)),"-")</f>
        <v>44705.999999999993</v>
      </c>
      <c r="DA91" s="89" t="s">
        <v>551</v>
      </c>
      <c r="DB91" s="89"/>
      <c r="DC91" s="93" t="s">
        <v>868</v>
      </c>
      <c r="DD91" s="89" t="s">
        <v>519</v>
      </c>
      <c r="DE91" s="90" t="str">
        <f t="shared" si="138"/>
        <v>-</v>
      </c>
      <c r="DF91" s="91"/>
      <c r="DG91" s="90"/>
      <c r="DH91" s="92"/>
      <c r="DI91" s="92"/>
      <c r="DJ91" s="93"/>
      <c r="DK91" s="89">
        <v>37017</v>
      </c>
      <c r="DL91" s="90">
        <f t="shared" si="139"/>
        <v>74034</v>
      </c>
      <c r="DM91" s="91"/>
      <c r="DN91" s="90">
        <f>+IFERROR(IF(DQ$5="USD",DK91*$I$5*DQ$6,IF(DQ$5="COP",DK91*DQ$6,DK91*DQ$6*$I$6)),"-")</f>
        <v>37016.999999999993</v>
      </c>
      <c r="DO91" s="92"/>
      <c r="DP91" s="92" t="s">
        <v>953</v>
      </c>
      <c r="DQ91" s="93" t="s">
        <v>972</v>
      </c>
      <c r="DR91" s="130" t="str">
        <f>IFERROR(VLOOKUP($D91,'HISTORICOS - FM'!$A$1:$B$20558,2,0)," - ")</f>
        <v xml:space="preserve"> - </v>
      </c>
      <c r="DS91" s="131">
        <f t="shared" si="141"/>
        <v>37016.999999999993</v>
      </c>
      <c r="DT91" s="134" t="str">
        <f t="shared" si="140"/>
        <v/>
      </c>
      <c r="DU91" s="137" t="str">
        <f t="shared" si="142"/>
        <v xml:space="preserve">SUPPLYTEC SAS </v>
      </c>
    </row>
    <row r="92" spans="1:125" s="38" customFormat="1" ht="112.5" x14ac:dyDescent="0.25">
      <c r="A92" s="35">
        <v>85</v>
      </c>
      <c r="B92" s="36">
        <v>10060701</v>
      </c>
      <c r="C92" s="36">
        <v>2</v>
      </c>
      <c r="D92" s="36">
        <v>68612</v>
      </c>
      <c r="E92" s="36" t="s">
        <v>310</v>
      </c>
      <c r="F92" s="36" t="s">
        <v>311</v>
      </c>
      <c r="G92" s="36" t="s">
        <v>503</v>
      </c>
      <c r="H92" s="36">
        <v>2</v>
      </c>
      <c r="I92" s="37" t="s">
        <v>505</v>
      </c>
      <c r="J92" s="89" t="s">
        <v>519</v>
      </c>
      <c r="K92" s="90" t="str">
        <f t="shared" si="127"/>
        <v>-</v>
      </c>
      <c r="L92" s="91"/>
      <c r="M92" s="90" t="s">
        <v>519</v>
      </c>
      <c r="N92" s="92"/>
      <c r="O92" s="92"/>
      <c r="P92" s="93"/>
      <c r="Q92" s="89" t="s">
        <v>519</v>
      </c>
      <c r="R92" s="90" t="str">
        <f t="shared" si="128"/>
        <v>-</v>
      </c>
      <c r="S92" s="91"/>
      <c r="T92" s="90" t="s">
        <v>519</v>
      </c>
      <c r="U92" s="92"/>
      <c r="V92" s="92"/>
      <c r="W92" s="93"/>
      <c r="X92" s="89" t="s">
        <v>519</v>
      </c>
      <c r="Y92" s="90" t="str">
        <f t="shared" si="129"/>
        <v>-</v>
      </c>
      <c r="Z92" s="91"/>
      <c r="AA92" s="90" t="s">
        <v>519</v>
      </c>
      <c r="AB92" s="92"/>
      <c r="AC92" s="92"/>
      <c r="AD92" s="93"/>
      <c r="AE92" s="89" t="s">
        <v>519</v>
      </c>
      <c r="AF92" s="90" t="str">
        <f t="shared" si="130"/>
        <v>-</v>
      </c>
      <c r="AG92" s="91"/>
      <c r="AH92" s="90" t="s">
        <v>519</v>
      </c>
      <c r="AI92" s="92" t="s">
        <v>150</v>
      </c>
      <c r="AJ92" s="92" t="s">
        <v>150</v>
      </c>
      <c r="AK92" s="92" t="s">
        <v>150</v>
      </c>
      <c r="AL92" s="89" t="s">
        <v>519</v>
      </c>
      <c r="AM92" s="90" t="str">
        <f t="shared" si="146"/>
        <v>-</v>
      </c>
      <c r="AN92" s="91"/>
      <c r="AO92" s="90" t="s">
        <v>519</v>
      </c>
      <c r="AP92" s="92"/>
      <c r="AQ92" s="92"/>
      <c r="AR92" s="93"/>
      <c r="AS92" s="89" t="s">
        <v>519</v>
      </c>
      <c r="AT92" s="90" t="str">
        <f t="shared" si="131"/>
        <v>-</v>
      </c>
      <c r="AU92" s="91"/>
      <c r="AV92" s="90" t="s">
        <v>519</v>
      </c>
      <c r="AW92" s="92"/>
      <c r="AX92" s="92"/>
      <c r="AY92" s="93"/>
      <c r="AZ92" s="89" t="s">
        <v>519</v>
      </c>
      <c r="BA92" s="90" t="str">
        <f t="shared" si="132"/>
        <v>-</v>
      </c>
      <c r="BB92" s="91"/>
      <c r="BC92" s="90" t="str">
        <f t="shared" ref="BC92:BC93" si="155">AZ92</f>
        <v>NC</v>
      </c>
      <c r="BD92" s="92" t="s">
        <v>579</v>
      </c>
      <c r="BE92" s="92"/>
      <c r="BF92" s="93"/>
      <c r="BG92" s="89" t="s">
        <v>519</v>
      </c>
      <c r="BH92" s="90" t="str">
        <f t="shared" si="133"/>
        <v>-</v>
      </c>
      <c r="BI92" s="91"/>
      <c r="BJ92" s="90" t="s">
        <v>519</v>
      </c>
      <c r="BK92" s="92"/>
      <c r="BL92" s="92"/>
      <c r="BM92" s="93"/>
      <c r="BN92" s="89" t="s">
        <v>519</v>
      </c>
      <c r="BO92" s="90" t="str">
        <f t="shared" si="134"/>
        <v>-</v>
      </c>
      <c r="BP92" s="91"/>
      <c r="BQ92" s="90" t="str">
        <f t="shared" ref="BQ92:BQ93" si="156">BN92</f>
        <v>NC</v>
      </c>
      <c r="BR92" s="92" t="s">
        <v>977</v>
      </c>
      <c r="BS92" s="92"/>
      <c r="BT92" s="93"/>
      <c r="BU92" s="89" t="s">
        <v>519</v>
      </c>
      <c r="BV92" s="90" t="str">
        <f t="shared" si="135"/>
        <v>-</v>
      </c>
      <c r="BW92" s="91"/>
      <c r="BX92" s="90" t="str">
        <f t="shared" ref="BX92:BX93" si="157">BU92</f>
        <v>NC</v>
      </c>
      <c r="BY92" s="92"/>
      <c r="BZ92" s="92" t="s">
        <v>783</v>
      </c>
      <c r="CA92" s="93"/>
      <c r="CB92" s="89" t="s">
        <v>519</v>
      </c>
      <c r="CC92" s="90" t="str">
        <f t="shared" si="136"/>
        <v>-</v>
      </c>
      <c r="CD92" s="91"/>
      <c r="CE92" s="90" t="str">
        <f t="shared" ref="CE92:CE93" si="158">CB92</f>
        <v>NC</v>
      </c>
      <c r="CF92" s="92"/>
      <c r="CG92" s="92"/>
      <c r="CH92" s="93"/>
      <c r="CI92" s="89" t="s">
        <v>519</v>
      </c>
      <c r="CJ92" s="90" t="str">
        <f t="shared" si="137"/>
        <v>-</v>
      </c>
      <c r="CK92" s="91"/>
      <c r="CL92" s="90" t="s">
        <v>519</v>
      </c>
      <c r="CM92" s="92"/>
      <c r="CN92" s="92" t="s">
        <v>838</v>
      </c>
      <c r="CO92" s="93"/>
      <c r="CP92" s="89" t="s">
        <v>519</v>
      </c>
      <c r="CQ92" s="90" t="str">
        <f t="shared" si="149"/>
        <v>-</v>
      </c>
      <c r="CR92" s="91"/>
      <c r="CS92" s="90" t="str">
        <f t="shared" ref="CS92:CS93" si="159">CP92</f>
        <v>NC</v>
      </c>
      <c r="CT92" s="92"/>
      <c r="CU92" s="92"/>
      <c r="CV92" s="93"/>
      <c r="CW92" s="89" t="s">
        <v>519</v>
      </c>
      <c r="CX92" s="90" t="str">
        <f t="shared" si="148"/>
        <v>-</v>
      </c>
      <c r="CY92" s="91"/>
      <c r="CZ92" s="90" t="s">
        <v>519</v>
      </c>
      <c r="DA92" s="89"/>
      <c r="DB92" s="89" t="s">
        <v>150</v>
      </c>
      <c r="DC92" s="93"/>
      <c r="DD92" s="89" t="s">
        <v>519</v>
      </c>
      <c r="DE92" s="90" t="str">
        <f t="shared" si="138"/>
        <v>-</v>
      </c>
      <c r="DF92" s="91"/>
      <c r="DG92" s="90" t="s">
        <v>519</v>
      </c>
      <c r="DH92" s="92"/>
      <c r="DI92" s="92"/>
      <c r="DJ92" s="93"/>
      <c r="DK92" s="89" t="s">
        <v>519</v>
      </c>
      <c r="DL92" s="90" t="str">
        <f t="shared" si="139"/>
        <v>-</v>
      </c>
      <c r="DM92" s="91"/>
      <c r="DN92" s="90" t="s">
        <v>519</v>
      </c>
      <c r="DO92" s="92"/>
      <c r="DP92" s="92"/>
      <c r="DQ92" s="93"/>
      <c r="DR92" s="130" t="str">
        <f>IFERROR(VLOOKUP($D92,'HISTORICOS - FM'!$A$1:$B$20558,2,0)," - ")</f>
        <v xml:space="preserve"> - </v>
      </c>
      <c r="DS92" s="131">
        <f t="shared" si="141"/>
        <v>0</v>
      </c>
      <c r="DT92" s="134" t="str">
        <f t="shared" si="140"/>
        <v/>
      </c>
      <c r="DU92" s="137">
        <f t="shared" si="142"/>
        <v>0</v>
      </c>
    </row>
    <row r="93" spans="1:125" s="38" customFormat="1" ht="250" x14ac:dyDescent="0.25">
      <c r="A93" s="35">
        <v>86</v>
      </c>
      <c r="B93" s="36">
        <v>10060266</v>
      </c>
      <c r="C93" s="36">
        <v>1</v>
      </c>
      <c r="D93" s="36">
        <v>68351</v>
      </c>
      <c r="E93" s="36" t="s">
        <v>312</v>
      </c>
      <c r="F93" s="36" t="s">
        <v>313</v>
      </c>
      <c r="G93" s="36" t="s">
        <v>503</v>
      </c>
      <c r="H93" s="36">
        <v>4</v>
      </c>
      <c r="I93" s="37" t="s">
        <v>73</v>
      </c>
      <c r="J93" s="89" t="s">
        <v>519</v>
      </c>
      <c r="K93" s="90" t="str">
        <f t="shared" si="127"/>
        <v>-</v>
      </c>
      <c r="L93" s="91"/>
      <c r="M93" s="90" t="s">
        <v>519</v>
      </c>
      <c r="N93" s="92"/>
      <c r="O93" s="92"/>
      <c r="P93" s="93"/>
      <c r="Q93" s="89" t="s">
        <v>519</v>
      </c>
      <c r="R93" s="90" t="str">
        <f t="shared" si="128"/>
        <v>-</v>
      </c>
      <c r="S93" s="91"/>
      <c r="T93" s="90" t="s">
        <v>519</v>
      </c>
      <c r="U93" s="92"/>
      <c r="V93" s="92"/>
      <c r="W93" s="93"/>
      <c r="X93" s="89" t="s">
        <v>519</v>
      </c>
      <c r="Y93" s="90" t="str">
        <f t="shared" si="129"/>
        <v>-</v>
      </c>
      <c r="Z93" s="91"/>
      <c r="AA93" s="90" t="s">
        <v>519</v>
      </c>
      <c r="AB93" s="92"/>
      <c r="AC93" s="92"/>
      <c r="AD93" s="93"/>
      <c r="AE93" s="89" t="s">
        <v>519</v>
      </c>
      <c r="AF93" s="90" t="str">
        <f t="shared" si="130"/>
        <v>-</v>
      </c>
      <c r="AG93" s="91"/>
      <c r="AH93" s="90" t="s">
        <v>519</v>
      </c>
      <c r="AI93" s="92"/>
      <c r="AJ93" s="92"/>
      <c r="AK93" s="92"/>
      <c r="AL93" s="89" t="s">
        <v>519</v>
      </c>
      <c r="AM93" s="90" t="str">
        <f t="shared" si="146"/>
        <v>-</v>
      </c>
      <c r="AN93" s="91"/>
      <c r="AO93" s="90" t="s">
        <v>519</v>
      </c>
      <c r="AP93" s="92"/>
      <c r="AQ93" s="92"/>
      <c r="AR93" s="93"/>
      <c r="AS93" s="89" t="s">
        <v>519</v>
      </c>
      <c r="AT93" s="90" t="str">
        <f t="shared" si="131"/>
        <v>-</v>
      </c>
      <c r="AU93" s="91"/>
      <c r="AV93" s="90" t="s">
        <v>519</v>
      </c>
      <c r="AW93" s="92"/>
      <c r="AX93" s="92"/>
      <c r="AY93" s="93"/>
      <c r="AZ93" s="89" t="s">
        <v>519</v>
      </c>
      <c r="BA93" s="90" t="str">
        <f t="shared" si="132"/>
        <v>-</v>
      </c>
      <c r="BB93" s="91"/>
      <c r="BC93" s="90" t="str">
        <f t="shared" si="155"/>
        <v>NC</v>
      </c>
      <c r="BD93" s="92" t="s">
        <v>579</v>
      </c>
      <c r="BE93" s="92"/>
      <c r="BF93" s="93"/>
      <c r="BG93" s="89" t="s">
        <v>519</v>
      </c>
      <c r="BH93" s="90" t="str">
        <f t="shared" si="133"/>
        <v>-</v>
      </c>
      <c r="BI93" s="91"/>
      <c r="BJ93" s="90" t="s">
        <v>519</v>
      </c>
      <c r="BK93" s="92"/>
      <c r="BL93" s="92"/>
      <c r="BM93" s="93"/>
      <c r="BN93" s="89" t="s">
        <v>519</v>
      </c>
      <c r="BO93" s="90" t="str">
        <f t="shared" si="134"/>
        <v>-</v>
      </c>
      <c r="BP93" s="91"/>
      <c r="BQ93" s="90" t="str">
        <f t="shared" si="156"/>
        <v>NC</v>
      </c>
      <c r="BR93" s="92" t="s">
        <v>977</v>
      </c>
      <c r="BS93" s="92"/>
      <c r="BT93" s="93"/>
      <c r="BU93" s="89" t="s">
        <v>519</v>
      </c>
      <c r="BV93" s="90" t="str">
        <f t="shared" si="135"/>
        <v>-</v>
      </c>
      <c r="BW93" s="91"/>
      <c r="BX93" s="90" t="str">
        <f t="shared" si="157"/>
        <v>NC</v>
      </c>
      <c r="BY93" s="92"/>
      <c r="BZ93" s="92" t="s">
        <v>783</v>
      </c>
      <c r="CA93" s="93"/>
      <c r="CB93" s="89" t="s">
        <v>519</v>
      </c>
      <c r="CC93" s="90" t="str">
        <f t="shared" si="136"/>
        <v>-</v>
      </c>
      <c r="CD93" s="91"/>
      <c r="CE93" s="90" t="str">
        <f t="shared" si="158"/>
        <v>NC</v>
      </c>
      <c r="CF93" s="92"/>
      <c r="CG93" s="92"/>
      <c r="CH93" s="93"/>
      <c r="CI93" s="89" t="s">
        <v>519</v>
      </c>
      <c r="CJ93" s="90" t="str">
        <f t="shared" si="137"/>
        <v>-</v>
      </c>
      <c r="CK93" s="91"/>
      <c r="CL93" s="90" t="s">
        <v>519</v>
      </c>
      <c r="CM93" s="92"/>
      <c r="CN93" s="92" t="s">
        <v>838</v>
      </c>
      <c r="CO93" s="93"/>
      <c r="CP93" s="89" t="s">
        <v>519</v>
      </c>
      <c r="CQ93" s="90" t="str">
        <f t="shared" si="149"/>
        <v>-</v>
      </c>
      <c r="CR93" s="91"/>
      <c r="CS93" s="90" t="str">
        <f t="shared" si="159"/>
        <v>NC</v>
      </c>
      <c r="CT93" s="92"/>
      <c r="CU93" s="92"/>
      <c r="CV93" s="93"/>
      <c r="CW93" s="89" t="s">
        <v>519</v>
      </c>
      <c r="CX93" s="90" t="str">
        <f t="shared" si="148"/>
        <v>-</v>
      </c>
      <c r="CY93" s="91"/>
      <c r="CZ93" s="90" t="s">
        <v>519</v>
      </c>
      <c r="DA93" s="89"/>
      <c r="DB93" s="89"/>
      <c r="DC93" s="93"/>
      <c r="DD93" s="89" t="s">
        <v>519</v>
      </c>
      <c r="DE93" s="90" t="str">
        <f t="shared" si="138"/>
        <v>-</v>
      </c>
      <c r="DF93" s="91"/>
      <c r="DG93" s="90" t="s">
        <v>519</v>
      </c>
      <c r="DH93" s="92"/>
      <c r="DI93" s="92"/>
      <c r="DJ93" s="93"/>
      <c r="DK93" s="89" t="s">
        <v>519</v>
      </c>
      <c r="DL93" s="90" t="str">
        <f t="shared" si="139"/>
        <v>-</v>
      </c>
      <c r="DM93" s="91"/>
      <c r="DN93" s="90" t="s">
        <v>519</v>
      </c>
      <c r="DO93" s="92"/>
      <c r="DP93" s="92"/>
      <c r="DQ93" s="93"/>
      <c r="DR93" s="130" t="str">
        <f>IFERROR(VLOOKUP($D93,'HISTORICOS - FM'!$A$1:$B$20558,2,0)," - ")</f>
        <v xml:space="preserve"> - </v>
      </c>
      <c r="DS93" s="131">
        <f t="shared" si="141"/>
        <v>0</v>
      </c>
      <c r="DT93" s="134" t="str">
        <f t="shared" si="140"/>
        <v/>
      </c>
      <c r="DU93" s="137">
        <f t="shared" si="142"/>
        <v>0</v>
      </c>
    </row>
    <row r="94" spans="1:125" s="38" customFormat="1" ht="250" x14ac:dyDescent="0.25">
      <c r="A94" s="35">
        <v>87</v>
      </c>
      <c r="B94" s="140">
        <v>10060149</v>
      </c>
      <c r="C94" s="36">
        <v>2</v>
      </c>
      <c r="D94" s="36">
        <v>68047</v>
      </c>
      <c r="E94" s="36" t="s">
        <v>314</v>
      </c>
      <c r="F94" s="36" t="s">
        <v>315</v>
      </c>
      <c r="G94" s="36" t="s">
        <v>503</v>
      </c>
      <c r="H94" s="36">
        <v>6</v>
      </c>
      <c r="I94" s="37" t="s">
        <v>73</v>
      </c>
      <c r="J94" s="89" t="s">
        <v>519</v>
      </c>
      <c r="K94" s="90" t="str">
        <f t="shared" si="127"/>
        <v>-</v>
      </c>
      <c r="L94" s="91"/>
      <c r="M94" s="90"/>
      <c r="N94" s="92"/>
      <c r="O94" s="92"/>
      <c r="P94" s="93"/>
      <c r="Q94" s="89" t="s">
        <v>519</v>
      </c>
      <c r="R94" s="90" t="str">
        <f t="shared" si="128"/>
        <v>-</v>
      </c>
      <c r="S94" s="91"/>
      <c r="T94" s="90"/>
      <c r="U94" s="92"/>
      <c r="V94" s="92"/>
      <c r="W94" s="93"/>
      <c r="X94" s="89" t="s">
        <v>519</v>
      </c>
      <c r="Y94" s="90" t="str">
        <f t="shared" si="129"/>
        <v>-</v>
      </c>
      <c r="Z94" s="91"/>
      <c r="AA94" s="90"/>
      <c r="AB94" s="92"/>
      <c r="AC94" s="92"/>
      <c r="AD94" s="93"/>
      <c r="AE94" s="89" t="s">
        <v>519</v>
      </c>
      <c r="AF94" s="90" t="str">
        <f t="shared" si="130"/>
        <v>-</v>
      </c>
      <c r="AG94" s="91"/>
      <c r="AH94" s="90"/>
      <c r="AI94" s="92"/>
      <c r="AJ94" s="92"/>
      <c r="AK94" s="92"/>
      <c r="AL94" s="89" t="s">
        <v>519</v>
      </c>
      <c r="AM94" s="90" t="str">
        <f t="shared" si="146"/>
        <v>-</v>
      </c>
      <c r="AN94" s="91"/>
      <c r="AO94" s="90"/>
      <c r="AP94" s="92"/>
      <c r="AQ94" s="92"/>
      <c r="AR94" s="93"/>
      <c r="AS94" s="89" t="s">
        <v>519</v>
      </c>
      <c r="AT94" s="90" t="str">
        <f t="shared" si="131"/>
        <v>-</v>
      </c>
      <c r="AU94" s="91"/>
      <c r="AV94" s="90"/>
      <c r="AW94" s="92"/>
      <c r="AX94" s="92"/>
      <c r="AY94" s="93"/>
      <c r="AZ94" s="89" t="s">
        <v>519</v>
      </c>
      <c r="BA94" s="90" t="str">
        <f t="shared" si="132"/>
        <v>-</v>
      </c>
      <c r="BB94" s="91"/>
      <c r="BC94" s="90"/>
      <c r="BD94" s="92" t="s">
        <v>579</v>
      </c>
      <c r="BE94" s="92"/>
      <c r="BF94" s="93"/>
      <c r="BG94" s="89" t="s">
        <v>519</v>
      </c>
      <c r="BH94" s="90" t="str">
        <f t="shared" si="133"/>
        <v>-</v>
      </c>
      <c r="BI94" s="91"/>
      <c r="BJ94" s="90"/>
      <c r="BK94" s="92"/>
      <c r="BL94" s="92"/>
      <c r="BM94" s="93"/>
      <c r="BN94" s="89" t="s">
        <v>519</v>
      </c>
      <c r="BO94" s="90" t="str">
        <f t="shared" si="134"/>
        <v>-</v>
      </c>
      <c r="BP94" s="91"/>
      <c r="BQ94" s="90"/>
      <c r="BR94" s="92" t="s">
        <v>977</v>
      </c>
      <c r="BS94" s="92"/>
      <c r="BT94" s="93"/>
      <c r="BU94" s="89" t="s">
        <v>519</v>
      </c>
      <c r="BV94" s="90" t="str">
        <f t="shared" si="135"/>
        <v>-</v>
      </c>
      <c r="BW94" s="91"/>
      <c r="BX94" s="90"/>
      <c r="BY94" s="92"/>
      <c r="BZ94" s="92" t="s">
        <v>783</v>
      </c>
      <c r="CA94" s="93"/>
      <c r="CB94" s="89" t="s">
        <v>519</v>
      </c>
      <c r="CC94" s="90" t="str">
        <f t="shared" si="136"/>
        <v>-</v>
      </c>
      <c r="CD94" s="91"/>
      <c r="CE94" s="90"/>
      <c r="CF94" s="92"/>
      <c r="CG94" s="92"/>
      <c r="CH94" s="93"/>
      <c r="CI94" s="89" t="s">
        <v>519</v>
      </c>
      <c r="CJ94" s="90" t="str">
        <f t="shared" si="137"/>
        <v>-</v>
      </c>
      <c r="CK94" s="91"/>
      <c r="CL94" s="90"/>
      <c r="CM94" s="92"/>
      <c r="CN94" s="92" t="s">
        <v>838</v>
      </c>
      <c r="CO94" s="93"/>
      <c r="CP94" s="89">
        <v>1500000</v>
      </c>
      <c r="CQ94" s="90">
        <f t="shared" si="149"/>
        <v>9000000</v>
      </c>
      <c r="CR94" s="91" t="s">
        <v>1007</v>
      </c>
      <c r="CS94" s="90">
        <f>+IFERROR(IF(CV$5="USD",CP94*$I$5*CV$6,IF(CV$5="COP",CP94*CV$6,CP94*CV$6*$I$6)),"-")</f>
        <v>1499999.9999999998</v>
      </c>
      <c r="CT94" s="92" t="s">
        <v>851</v>
      </c>
      <c r="CU94" s="92"/>
      <c r="CV94" s="93" t="s">
        <v>789</v>
      </c>
      <c r="CW94" s="89">
        <v>0</v>
      </c>
      <c r="CX94" s="90">
        <f t="shared" si="148"/>
        <v>0</v>
      </c>
      <c r="CY94" s="91"/>
      <c r="CZ94" s="90">
        <f>+IFERROR(IF(DC$5="USD",CW94*$I$5*DC$6,IF(DC$5="COP",CW94*DC$6,CW94*DC$6*$I$6)),"-")</f>
        <v>0</v>
      </c>
      <c r="DA94" s="89">
        <v>0</v>
      </c>
      <c r="DB94" s="89"/>
      <c r="DC94" s="93">
        <v>0</v>
      </c>
      <c r="DD94" s="89" t="s">
        <v>519</v>
      </c>
      <c r="DE94" s="90" t="str">
        <f t="shared" si="138"/>
        <v>-</v>
      </c>
      <c r="DF94" s="91"/>
      <c r="DG94" s="90"/>
      <c r="DH94" s="92"/>
      <c r="DI94" s="92"/>
      <c r="DJ94" s="93"/>
      <c r="DK94" s="89" t="s">
        <v>519</v>
      </c>
      <c r="DL94" s="90" t="str">
        <f t="shared" si="139"/>
        <v>-</v>
      </c>
      <c r="DM94" s="91"/>
      <c r="DN94" s="90"/>
      <c r="DO94" s="92"/>
      <c r="DP94" s="92"/>
      <c r="DQ94" s="93"/>
      <c r="DR94" s="130" t="str">
        <f>IFERROR(VLOOKUP($D94,'HISTORICOS - FM'!$A$1:$B$20558,2,0)," - ")</f>
        <v xml:space="preserve"> - </v>
      </c>
      <c r="DS94" s="131">
        <f t="shared" si="141"/>
        <v>0</v>
      </c>
      <c r="DT94" s="134" t="str">
        <f t="shared" si="140"/>
        <v/>
      </c>
      <c r="DU94" s="137" t="str">
        <f t="shared" si="142"/>
        <v>1015177 - APR INDUSTRIAL
OC 4533612</v>
      </c>
    </row>
    <row r="95" spans="1:125" s="38" customFormat="1" ht="275" x14ac:dyDescent="0.25">
      <c r="A95" s="35">
        <v>88</v>
      </c>
      <c r="B95" s="140">
        <v>10059856</v>
      </c>
      <c r="C95" s="36">
        <v>2</v>
      </c>
      <c r="D95" s="36">
        <v>17025</v>
      </c>
      <c r="E95" s="36" t="s">
        <v>316</v>
      </c>
      <c r="F95" s="36" t="s">
        <v>317</v>
      </c>
      <c r="G95" s="36" t="s">
        <v>503</v>
      </c>
      <c r="H95" s="36">
        <v>4</v>
      </c>
      <c r="I95" s="37" t="s">
        <v>77</v>
      </c>
      <c r="J95" s="89" t="s">
        <v>519</v>
      </c>
      <c r="K95" s="90" t="str">
        <f t="shared" si="127"/>
        <v>-</v>
      </c>
      <c r="L95" s="91"/>
      <c r="M95" s="90"/>
      <c r="N95" s="92"/>
      <c r="O95" s="92"/>
      <c r="P95" s="93"/>
      <c r="Q95" s="89" t="s">
        <v>519</v>
      </c>
      <c r="R95" s="90" t="str">
        <f t="shared" si="128"/>
        <v>-</v>
      </c>
      <c r="S95" s="91"/>
      <c r="T95" s="90"/>
      <c r="U95" s="92"/>
      <c r="V95" s="92"/>
      <c r="W95" s="93"/>
      <c r="X95" s="89" t="s">
        <v>519</v>
      </c>
      <c r="Y95" s="90" t="str">
        <f t="shared" si="129"/>
        <v>-</v>
      </c>
      <c r="Z95" s="91"/>
      <c r="AA95" s="90"/>
      <c r="AB95" s="92"/>
      <c r="AC95" s="92"/>
      <c r="AD95" s="93"/>
      <c r="AE95" s="89" t="s">
        <v>519</v>
      </c>
      <c r="AF95" s="90" t="str">
        <f t="shared" si="130"/>
        <v>-</v>
      </c>
      <c r="AG95" s="91"/>
      <c r="AH95" s="90"/>
      <c r="AI95" s="92"/>
      <c r="AJ95" s="92"/>
      <c r="AK95" s="92"/>
      <c r="AL95" s="89" t="s">
        <v>519</v>
      </c>
      <c r="AM95" s="90" t="str">
        <f t="shared" si="146"/>
        <v>-</v>
      </c>
      <c r="AN95" s="91"/>
      <c r="AO95" s="90"/>
      <c r="AP95" s="92"/>
      <c r="AQ95" s="92"/>
      <c r="AR95" s="93"/>
      <c r="AS95" s="89" t="s">
        <v>519</v>
      </c>
      <c r="AT95" s="90" t="str">
        <f t="shared" si="131"/>
        <v>-</v>
      </c>
      <c r="AU95" s="91"/>
      <c r="AV95" s="90"/>
      <c r="AW95" s="92"/>
      <c r="AX95" s="92"/>
      <c r="AY95" s="93"/>
      <c r="AZ95" s="89" t="s">
        <v>519</v>
      </c>
      <c r="BA95" s="90" t="str">
        <f t="shared" si="132"/>
        <v>-</v>
      </c>
      <c r="BB95" s="91"/>
      <c r="BC95" s="90"/>
      <c r="BD95" s="92" t="s">
        <v>579</v>
      </c>
      <c r="BE95" s="92"/>
      <c r="BF95" s="93"/>
      <c r="BG95" s="89" t="s">
        <v>519</v>
      </c>
      <c r="BH95" s="90" t="str">
        <f t="shared" si="133"/>
        <v>-</v>
      </c>
      <c r="BI95" s="91"/>
      <c r="BJ95" s="90"/>
      <c r="BK95" s="92"/>
      <c r="BL95" s="92"/>
      <c r="BM95" s="93"/>
      <c r="BN95" s="89" t="s">
        <v>519</v>
      </c>
      <c r="BO95" s="90" t="str">
        <f t="shared" si="134"/>
        <v>-</v>
      </c>
      <c r="BP95" s="91"/>
      <c r="BQ95" s="90"/>
      <c r="BR95" s="92" t="s">
        <v>977</v>
      </c>
      <c r="BS95" s="92"/>
      <c r="BT95" s="93"/>
      <c r="BU95" s="89" t="s">
        <v>519</v>
      </c>
      <c r="BV95" s="90" t="str">
        <f t="shared" si="135"/>
        <v>-</v>
      </c>
      <c r="BW95" s="91"/>
      <c r="BX95" s="90"/>
      <c r="BY95" s="92"/>
      <c r="BZ95" s="92" t="s">
        <v>783</v>
      </c>
      <c r="CA95" s="93"/>
      <c r="CB95" s="89" t="s">
        <v>519</v>
      </c>
      <c r="CC95" s="90" t="str">
        <f t="shared" si="136"/>
        <v>-</v>
      </c>
      <c r="CD95" s="91"/>
      <c r="CE95" s="90"/>
      <c r="CF95" s="92"/>
      <c r="CG95" s="92"/>
      <c r="CH95" s="93"/>
      <c r="CI95" s="89" t="s">
        <v>519</v>
      </c>
      <c r="CJ95" s="90" t="str">
        <f t="shared" si="137"/>
        <v>-</v>
      </c>
      <c r="CK95" s="91"/>
      <c r="CL95" s="90"/>
      <c r="CM95" s="92"/>
      <c r="CN95" s="92" t="s">
        <v>838</v>
      </c>
      <c r="CO95" s="93"/>
      <c r="CP95" s="89">
        <v>470000</v>
      </c>
      <c r="CQ95" s="90">
        <f t="shared" si="149"/>
        <v>1880000</v>
      </c>
      <c r="CR95" s="91" t="s">
        <v>1007</v>
      </c>
      <c r="CS95" s="90">
        <f>+IFERROR(IF(CV$5="USD",CP95*$I$5*CV$6,IF(CV$5="COP",CP95*CV$6,CP95*CV$6*$I$6)),"-")</f>
        <v>469999.99999999994</v>
      </c>
      <c r="CT95" s="92" t="s">
        <v>852</v>
      </c>
      <c r="CU95" s="92"/>
      <c r="CV95" s="93" t="s">
        <v>865</v>
      </c>
      <c r="CW95" s="89">
        <v>0</v>
      </c>
      <c r="CX95" s="90">
        <f t="shared" si="148"/>
        <v>0</v>
      </c>
      <c r="CY95" s="91"/>
      <c r="CZ95" s="90">
        <f>+IFERROR(IF(DC$5="USD",CW95*$I$5*DC$6,IF(DC$5="COP",CW95*DC$6,CW95*DC$6*$I$6)),"-")</f>
        <v>0</v>
      </c>
      <c r="DA95" s="89">
        <v>0</v>
      </c>
      <c r="DB95" s="89"/>
      <c r="DC95" s="93">
        <v>0</v>
      </c>
      <c r="DD95" s="89" t="s">
        <v>519</v>
      </c>
      <c r="DE95" s="90" t="str">
        <f t="shared" si="138"/>
        <v>-</v>
      </c>
      <c r="DF95" s="91"/>
      <c r="DG95" s="90"/>
      <c r="DH95" s="92"/>
      <c r="DI95" s="92"/>
      <c r="DJ95" s="93"/>
      <c r="DK95" s="89" t="s">
        <v>519</v>
      </c>
      <c r="DL95" s="90" t="str">
        <f t="shared" si="139"/>
        <v>-</v>
      </c>
      <c r="DM95" s="91"/>
      <c r="DN95" s="90"/>
      <c r="DO95" s="92"/>
      <c r="DP95" s="92"/>
      <c r="DQ95" s="93"/>
      <c r="DR95" s="130">
        <f>IFERROR(VLOOKUP($D95,'HISTORICOS - FM'!$A$1:$B$20558,2,0)," - ")</f>
        <v>64852.24500000001</v>
      </c>
      <c r="DS95" s="131">
        <f t="shared" si="141"/>
        <v>0</v>
      </c>
      <c r="DT95" s="134">
        <f t="shared" si="140"/>
        <v>-1</v>
      </c>
      <c r="DU95" s="137" t="str">
        <f t="shared" si="142"/>
        <v>1015177 - APR INDUSTRIAL
OC 4533612</v>
      </c>
    </row>
    <row r="96" spans="1:125" s="38" customFormat="1" ht="112.5" x14ac:dyDescent="0.25">
      <c r="A96" s="35">
        <v>89</v>
      </c>
      <c r="B96" s="36">
        <v>10060701</v>
      </c>
      <c r="C96" s="36">
        <v>3</v>
      </c>
      <c r="D96" s="36">
        <v>68611</v>
      </c>
      <c r="E96" s="36" t="s">
        <v>318</v>
      </c>
      <c r="F96" s="36" t="s">
        <v>319</v>
      </c>
      <c r="G96" s="36" t="s">
        <v>503</v>
      </c>
      <c r="H96" s="36">
        <v>4</v>
      </c>
      <c r="I96" s="37" t="s">
        <v>505</v>
      </c>
      <c r="J96" s="89" t="s">
        <v>519</v>
      </c>
      <c r="K96" s="90" t="str">
        <f t="shared" si="127"/>
        <v>-</v>
      </c>
      <c r="L96" s="91"/>
      <c r="M96" s="90" t="s">
        <v>519</v>
      </c>
      <c r="N96" s="92"/>
      <c r="O96" s="92"/>
      <c r="P96" s="93"/>
      <c r="Q96" s="89" t="s">
        <v>519</v>
      </c>
      <c r="R96" s="90" t="str">
        <f t="shared" si="128"/>
        <v>-</v>
      </c>
      <c r="S96" s="91"/>
      <c r="T96" s="90" t="s">
        <v>519</v>
      </c>
      <c r="U96" s="92"/>
      <c r="V96" s="92"/>
      <c r="W96" s="93"/>
      <c r="X96" s="89" t="s">
        <v>519</v>
      </c>
      <c r="Y96" s="90" t="str">
        <f t="shared" si="129"/>
        <v>-</v>
      </c>
      <c r="Z96" s="91"/>
      <c r="AA96" s="90" t="s">
        <v>519</v>
      </c>
      <c r="AB96" s="92"/>
      <c r="AC96" s="92"/>
      <c r="AD96" s="93"/>
      <c r="AE96" s="89" t="s">
        <v>519</v>
      </c>
      <c r="AF96" s="90" t="str">
        <f t="shared" si="130"/>
        <v>-</v>
      </c>
      <c r="AG96" s="91"/>
      <c r="AH96" s="90" t="s">
        <v>519</v>
      </c>
      <c r="AI96" s="92" t="s">
        <v>150</v>
      </c>
      <c r="AJ96" s="92" t="s">
        <v>150</v>
      </c>
      <c r="AK96" s="92" t="s">
        <v>150</v>
      </c>
      <c r="AL96" s="89" t="s">
        <v>519</v>
      </c>
      <c r="AM96" s="90" t="str">
        <f t="shared" si="146"/>
        <v>-</v>
      </c>
      <c r="AN96" s="91"/>
      <c r="AO96" s="90" t="s">
        <v>519</v>
      </c>
      <c r="AP96" s="92"/>
      <c r="AQ96" s="92"/>
      <c r="AR96" s="93"/>
      <c r="AS96" s="89" t="s">
        <v>519</v>
      </c>
      <c r="AT96" s="90" t="str">
        <f t="shared" si="131"/>
        <v>-</v>
      </c>
      <c r="AU96" s="91"/>
      <c r="AV96" s="90" t="s">
        <v>519</v>
      </c>
      <c r="AW96" s="92"/>
      <c r="AX96" s="92"/>
      <c r="AY96" s="93"/>
      <c r="AZ96" s="89" t="s">
        <v>519</v>
      </c>
      <c r="BA96" s="90" t="str">
        <f t="shared" si="132"/>
        <v>-</v>
      </c>
      <c r="BB96" s="91"/>
      <c r="BC96" s="90" t="str">
        <f>AZ96</f>
        <v>NC</v>
      </c>
      <c r="BD96" s="92" t="s">
        <v>579</v>
      </c>
      <c r="BE96" s="92"/>
      <c r="BF96" s="93"/>
      <c r="BG96" s="89" t="s">
        <v>519</v>
      </c>
      <c r="BH96" s="90" t="str">
        <f t="shared" si="133"/>
        <v>-</v>
      </c>
      <c r="BI96" s="91"/>
      <c r="BJ96" s="90" t="s">
        <v>519</v>
      </c>
      <c r="BK96" s="92"/>
      <c r="BL96" s="92"/>
      <c r="BM96" s="93"/>
      <c r="BN96" s="89" t="s">
        <v>519</v>
      </c>
      <c r="BO96" s="90" t="str">
        <f t="shared" si="134"/>
        <v>-</v>
      </c>
      <c r="BP96" s="91"/>
      <c r="BQ96" s="90" t="str">
        <f>BN96</f>
        <v>NC</v>
      </c>
      <c r="BR96" s="92" t="s">
        <v>977</v>
      </c>
      <c r="BS96" s="92"/>
      <c r="BT96" s="93"/>
      <c r="BU96" s="89" t="s">
        <v>519</v>
      </c>
      <c r="BV96" s="90" t="str">
        <f t="shared" si="135"/>
        <v>-</v>
      </c>
      <c r="BW96" s="91"/>
      <c r="BX96" s="90" t="str">
        <f>BU96</f>
        <v>NC</v>
      </c>
      <c r="BY96" s="92"/>
      <c r="BZ96" s="92" t="s">
        <v>783</v>
      </c>
      <c r="CA96" s="93"/>
      <c r="CB96" s="89" t="s">
        <v>519</v>
      </c>
      <c r="CC96" s="90" t="str">
        <f t="shared" si="136"/>
        <v>-</v>
      </c>
      <c r="CD96" s="91"/>
      <c r="CE96" s="90" t="str">
        <f>CB96</f>
        <v>NC</v>
      </c>
      <c r="CF96" s="92"/>
      <c r="CG96" s="92"/>
      <c r="CH96" s="93"/>
      <c r="CI96" s="89" t="s">
        <v>519</v>
      </c>
      <c r="CJ96" s="90" t="str">
        <f t="shared" si="137"/>
        <v>-</v>
      </c>
      <c r="CK96" s="91"/>
      <c r="CL96" s="90" t="s">
        <v>519</v>
      </c>
      <c r="CM96" s="92"/>
      <c r="CN96" s="92" t="s">
        <v>838</v>
      </c>
      <c r="CO96" s="93"/>
      <c r="CP96" s="89" t="s">
        <v>519</v>
      </c>
      <c r="CQ96" s="90" t="str">
        <f t="shared" si="149"/>
        <v>-</v>
      </c>
      <c r="CR96" s="91"/>
      <c r="CS96" s="90" t="str">
        <f>CP96</f>
        <v>NC</v>
      </c>
      <c r="CT96" s="92"/>
      <c r="CU96" s="92"/>
      <c r="CV96" s="93"/>
      <c r="CW96" s="89" t="s">
        <v>519</v>
      </c>
      <c r="CX96" s="90" t="str">
        <f t="shared" si="148"/>
        <v>-</v>
      </c>
      <c r="CY96" s="91"/>
      <c r="CZ96" s="90" t="s">
        <v>519</v>
      </c>
      <c r="DA96" s="89"/>
      <c r="DB96" s="89" t="s">
        <v>150</v>
      </c>
      <c r="DC96" s="93"/>
      <c r="DD96" s="89" t="s">
        <v>519</v>
      </c>
      <c r="DE96" s="90" t="str">
        <f t="shared" si="138"/>
        <v>-</v>
      </c>
      <c r="DF96" s="91"/>
      <c r="DG96" s="90" t="s">
        <v>519</v>
      </c>
      <c r="DH96" s="92"/>
      <c r="DI96" s="92"/>
      <c r="DJ96" s="93"/>
      <c r="DK96" s="89" t="s">
        <v>519</v>
      </c>
      <c r="DL96" s="90" t="str">
        <f t="shared" si="139"/>
        <v>-</v>
      </c>
      <c r="DM96" s="91"/>
      <c r="DN96" s="90" t="s">
        <v>519</v>
      </c>
      <c r="DO96" s="92"/>
      <c r="DP96" s="92"/>
      <c r="DQ96" s="93"/>
      <c r="DR96" s="130" t="str">
        <f>IFERROR(VLOOKUP($D96,'HISTORICOS - FM'!$A$1:$B$20558,2,0)," - ")</f>
        <v xml:space="preserve"> - </v>
      </c>
      <c r="DS96" s="131">
        <f t="shared" si="141"/>
        <v>0</v>
      </c>
      <c r="DT96" s="134" t="str">
        <f t="shared" si="140"/>
        <v/>
      </c>
      <c r="DU96" s="137">
        <f t="shared" si="142"/>
        <v>0</v>
      </c>
    </row>
    <row r="97" spans="1:125" s="38" customFormat="1" ht="87.5" x14ac:dyDescent="0.25">
      <c r="A97" s="35">
        <v>90</v>
      </c>
      <c r="B97" s="140" t="s">
        <v>169</v>
      </c>
      <c r="C97" s="36" t="s">
        <v>118</v>
      </c>
      <c r="D97" s="36" t="s">
        <v>320</v>
      </c>
      <c r="E97" s="36" t="s">
        <v>321</v>
      </c>
      <c r="F97" s="36" t="s">
        <v>322</v>
      </c>
      <c r="G97" s="36" t="s">
        <v>503</v>
      </c>
      <c r="H97" s="36">
        <v>12</v>
      </c>
      <c r="I97" s="37" t="s">
        <v>78</v>
      </c>
      <c r="J97" s="89">
        <v>29000</v>
      </c>
      <c r="K97" s="90">
        <f t="shared" si="127"/>
        <v>348000</v>
      </c>
      <c r="L97" s="91"/>
      <c r="M97" s="90">
        <f>+IFERROR(IF(P$5="USD",J97*$I$5*P$6,IF(P$5="COP",J97*P$6,J97*P$6*$I$6)),"-")</f>
        <v>28999.999999999996</v>
      </c>
      <c r="N97" s="92"/>
      <c r="O97" s="92"/>
      <c r="P97" s="93"/>
      <c r="Q97" s="89">
        <v>22420</v>
      </c>
      <c r="R97" s="90">
        <f t="shared" si="128"/>
        <v>269040</v>
      </c>
      <c r="S97" s="91"/>
      <c r="T97" s="90">
        <f>+IFERROR(IF(W$5="USD",Q97*$I$5*W$6,IF(W$5="COP",Q97*W$6,Q97*W$6*$I$6)),"-")</f>
        <v>22419.999999999996</v>
      </c>
      <c r="U97" s="92" t="s">
        <v>551</v>
      </c>
      <c r="V97" s="92" t="s">
        <v>569</v>
      </c>
      <c r="W97" s="93"/>
      <c r="X97" s="89">
        <v>27535</v>
      </c>
      <c r="Y97" s="90">
        <f t="shared" si="129"/>
        <v>330420</v>
      </c>
      <c r="Z97" s="91"/>
      <c r="AA97" s="90">
        <f>+IFERROR(IF(AD$5="USD",X97*$I$5*AD$6,IF(AD$5="COP",X97*AD$6,X97*AD$6*$I$6)),"-")</f>
        <v>27534.999999999996</v>
      </c>
      <c r="AB97" s="92" t="s">
        <v>551</v>
      </c>
      <c r="AC97" s="92"/>
      <c r="AD97" s="93"/>
      <c r="AE97" s="89" t="s">
        <v>519</v>
      </c>
      <c r="AF97" s="90" t="str">
        <f t="shared" si="130"/>
        <v>-</v>
      </c>
      <c r="AG97" s="91"/>
      <c r="AH97" s="90"/>
      <c r="AI97" s="92"/>
      <c r="AJ97" s="92"/>
      <c r="AK97" s="92"/>
      <c r="AL97" s="89" t="s">
        <v>519</v>
      </c>
      <c r="AM97" s="90" t="str">
        <f t="shared" si="146"/>
        <v>-</v>
      </c>
      <c r="AN97" s="91"/>
      <c r="AO97" s="90"/>
      <c r="AP97" s="92"/>
      <c r="AQ97" s="92"/>
      <c r="AR97" s="93"/>
      <c r="AS97" s="89">
        <v>36100</v>
      </c>
      <c r="AT97" s="90">
        <f t="shared" si="131"/>
        <v>433200</v>
      </c>
      <c r="AU97" s="91"/>
      <c r="AV97" s="90">
        <f>+IFERROR(IF(AY$5="USD",AS97*$I$5*AY$6,IF(AY$5="COP",AS97*AY$6,AS97*AY$6*$I$6)),"-")</f>
        <v>36099.999999999993</v>
      </c>
      <c r="AW97" s="92" t="s">
        <v>551</v>
      </c>
      <c r="AX97" s="92"/>
      <c r="AY97" s="93" t="s">
        <v>657</v>
      </c>
      <c r="AZ97" s="89" t="s">
        <v>519</v>
      </c>
      <c r="BA97" s="90" t="str">
        <f t="shared" si="132"/>
        <v>-</v>
      </c>
      <c r="BB97" s="91"/>
      <c r="BC97" s="90"/>
      <c r="BD97" s="92" t="s">
        <v>579</v>
      </c>
      <c r="BE97" s="92"/>
      <c r="BF97" s="93"/>
      <c r="BG97" s="89">
        <v>25500</v>
      </c>
      <c r="BH97" s="90">
        <f t="shared" si="133"/>
        <v>306000</v>
      </c>
      <c r="BI97" s="91"/>
      <c r="BJ97" s="90">
        <f>+IFERROR(IF(BM$5="USD",BG97*$I$5*BM$6,IF(BM$5="COP",BG97*BM$6,BG97*BM$6*$I$6)),"-")</f>
        <v>25499.999999999996</v>
      </c>
      <c r="BK97" s="92" t="s">
        <v>551</v>
      </c>
      <c r="BL97" s="92"/>
      <c r="BM97" s="93" t="s">
        <v>764</v>
      </c>
      <c r="BN97" s="89">
        <v>28000</v>
      </c>
      <c r="BO97" s="90">
        <f t="shared" si="134"/>
        <v>336000</v>
      </c>
      <c r="BP97" s="91"/>
      <c r="BQ97" s="90">
        <f>+IFERROR(IF(BT$5="USD",BN97*$I$5*BT$6,IF(BT$5="COP",BN97*BT$6,BN97*BT$6*$I$6)),"-")</f>
        <v>27999.999999999996</v>
      </c>
      <c r="BR97" s="92" t="s">
        <v>988</v>
      </c>
      <c r="BS97" s="92"/>
      <c r="BT97" s="93" t="s">
        <v>999</v>
      </c>
      <c r="BU97" s="89">
        <v>49690</v>
      </c>
      <c r="BV97" s="90">
        <f t="shared" si="135"/>
        <v>596280</v>
      </c>
      <c r="BW97" s="91"/>
      <c r="BX97" s="90">
        <f>+IFERROR(IF(CA$5="USD",BU97*$I$5*CA$6,IF(CA$5="COP",BU97*CA$6,BU97*CA$6*$I$6)),"-")</f>
        <v>49689.999999999993</v>
      </c>
      <c r="BY97" s="92" t="s">
        <v>551</v>
      </c>
      <c r="BZ97" s="92"/>
      <c r="CA97" s="93" t="s">
        <v>790</v>
      </c>
      <c r="CB97" s="89">
        <v>52000</v>
      </c>
      <c r="CC97" s="90">
        <f t="shared" si="136"/>
        <v>624000</v>
      </c>
      <c r="CD97" s="91"/>
      <c r="CE97" s="90">
        <f>+IFERROR(IF(CH$5="USD",CB97*$I$5*CH$6,IF(CH$5="COP",CB97*CH$6,CB97*CH$6*$I$6)),"-")</f>
        <v>51999.999999999993</v>
      </c>
      <c r="CF97" s="92" t="s">
        <v>551</v>
      </c>
      <c r="CG97" s="92"/>
      <c r="CH97" s="93" t="s">
        <v>820</v>
      </c>
      <c r="CI97" s="89">
        <v>25000</v>
      </c>
      <c r="CJ97" s="90">
        <f t="shared" si="137"/>
        <v>300000</v>
      </c>
      <c r="CK97" s="91" t="s">
        <v>1007</v>
      </c>
      <c r="CL97" s="90">
        <f>+IFERROR(IF(CO$5="USD",CI97*$I$5*CO$6,IF(CO$5="COP",CI97*CO$6,CI97*CO$6*$I$6)),"-")</f>
        <v>24999.999999999996</v>
      </c>
      <c r="CM97" s="92" t="s">
        <v>835</v>
      </c>
      <c r="CN97" s="92"/>
      <c r="CO97" s="93">
        <v>5</v>
      </c>
      <c r="CP97" s="89">
        <v>30000</v>
      </c>
      <c r="CQ97" s="90">
        <f t="shared" si="149"/>
        <v>360000</v>
      </c>
      <c r="CR97" s="91"/>
      <c r="CS97" s="90">
        <f t="shared" ref="CS97:CS129" si="160">+IFERROR(IF(CV$5="USD",CP97*$I$5*CV$6,IF(CV$5="COP",CP97*CV$6,CP97*CV$6*$I$6)),"-")</f>
        <v>29999.999999999996</v>
      </c>
      <c r="CT97" s="92" t="s">
        <v>681</v>
      </c>
      <c r="CU97" s="92"/>
      <c r="CV97" s="93" t="s">
        <v>864</v>
      </c>
      <c r="CW97" s="89">
        <v>36890.756302521011</v>
      </c>
      <c r="CX97" s="90">
        <f t="shared" si="148"/>
        <v>442689.07563025213</v>
      </c>
      <c r="CY97" s="91"/>
      <c r="CZ97" s="90">
        <f>+IFERROR(IF(DC$5="USD",CW97*$I$5*DC$6,IF(DC$5="COP",CW97*DC$6,CW97*DC$6*$I$6)),"-")</f>
        <v>36890.756302521004</v>
      </c>
      <c r="DA97" s="89" t="s">
        <v>551</v>
      </c>
      <c r="DB97" s="89"/>
      <c r="DC97" s="93" t="s">
        <v>868</v>
      </c>
      <c r="DD97" s="89">
        <v>80000</v>
      </c>
      <c r="DE97" s="90">
        <f t="shared" si="138"/>
        <v>960000</v>
      </c>
      <c r="DF97" s="91"/>
      <c r="DG97" s="90">
        <f>+IFERROR(IF(DJ$5="USD",DD97*$I$5*DJ$6,IF(DJ$5="COP",DD97*DJ$6,DD97*DJ$6*$I$6)),"-")</f>
        <v>79999.999999999985</v>
      </c>
      <c r="DH97" s="92"/>
      <c r="DI97" s="92" t="s">
        <v>904</v>
      </c>
      <c r="DJ97" s="93" t="s">
        <v>920</v>
      </c>
      <c r="DK97" s="89">
        <v>39451</v>
      </c>
      <c r="DL97" s="90">
        <f t="shared" si="139"/>
        <v>473412</v>
      </c>
      <c r="DM97" s="91"/>
      <c r="DN97" s="90">
        <f>+IFERROR(IF(DQ$5="USD",DK97*$I$5*DQ$6,IF(DQ$5="COP",DK97*DQ$6,DK97*DQ$6*$I$6)),"-")</f>
        <v>39450.999999999993</v>
      </c>
      <c r="DO97" s="92"/>
      <c r="DP97" s="92" t="s">
        <v>954</v>
      </c>
      <c r="DQ97" s="93" t="s">
        <v>970</v>
      </c>
      <c r="DR97" s="130" t="str">
        <f>IFERROR(VLOOKUP($D97,'HISTORICOS - FM'!$A$1:$B$20558,2,0)," - ")</f>
        <v xml:space="preserve"> - </v>
      </c>
      <c r="DS97" s="131">
        <f t="shared" si="141"/>
        <v>22419.999999999996</v>
      </c>
      <c r="DT97" s="134" t="str">
        <f t="shared" si="140"/>
        <v/>
      </c>
      <c r="DU97" s="137" t="str">
        <f t="shared" si="142"/>
        <v>CASA FERRETERA SAS
OC 4533613 - Anulada proveedor riesgo 4</v>
      </c>
    </row>
    <row r="98" spans="1:125" s="38" customFormat="1" ht="115" x14ac:dyDescent="0.25">
      <c r="A98" s="35">
        <v>91</v>
      </c>
      <c r="B98" s="140" t="s">
        <v>189</v>
      </c>
      <c r="C98" s="36" t="s">
        <v>123</v>
      </c>
      <c r="D98" s="36" t="s">
        <v>323</v>
      </c>
      <c r="E98" s="36" t="s">
        <v>324</v>
      </c>
      <c r="F98" s="36" t="s">
        <v>325</v>
      </c>
      <c r="G98" s="36" t="s">
        <v>507</v>
      </c>
      <c r="H98" s="36">
        <v>500</v>
      </c>
      <c r="I98" s="37" t="s">
        <v>73</v>
      </c>
      <c r="J98" s="89" t="s">
        <v>519</v>
      </c>
      <c r="K98" s="90" t="str">
        <f t="shared" si="127"/>
        <v>-</v>
      </c>
      <c r="L98" s="91"/>
      <c r="M98" s="90"/>
      <c r="N98" s="92"/>
      <c r="O98" s="92"/>
      <c r="P98" s="93"/>
      <c r="Q98" s="89" t="s">
        <v>519</v>
      </c>
      <c r="R98" s="90" t="str">
        <f t="shared" si="128"/>
        <v>-</v>
      </c>
      <c r="S98" s="91"/>
      <c r="T98" s="90"/>
      <c r="U98" s="92"/>
      <c r="V98" s="92"/>
      <c r="W98" s="93"/>
      <c r="X98" s="89" t="s">
        <v>519</v>
      </c>
      <c r="Y98" s="90" t="str">
        <f t="shared" si="129"/>
        <v>-</v>
      </c>
      <c r="Z98" s="91"/>
      <c r="AA98" s="90"/>
      <c r="AB98" s="92"/>
      <c r="AC98" s="92"/>
      <c r="AD98" s="93"/>
      <c r="AE98" s="89" t="s">
        <v>519</v>
      </c>
      <c r="AF98" s="90" t="str">
        <f t="shared" si="130"/>
        <v>-</v>
      </c>
      <c r="AG98" s="91"/>
      <c r="AH98" s="90"/>
      <c r="AI98" s="92"/>
      <c r="AJ98" s="92"/>
      <c r="AK98" s="92"/>
      <c r="AL98" s="89" t="s">
        <v>519</v>
      </c>
      <c r="AM98" s="90" t="str">
        <f t="shared" si="146"/>
        <v>-</v>
      </c>
      <c r="AN98" s="91"/>
      <c r="AO98" s="90"/>
      <c r="AP98" s="92"/>
      <c r="AQ98" s="92"/>
      <c r="AR98" s="93"/>
      <c r="AS98" s="89" t="s">
        <v>519</v>
      </c>
      <c r="AT98" s="90" t="str">
        <f t="shared" si="131"/>
        <v>-</v>
      </c>
      <c r="AU98" s="91"/>
      <c r="AV98" s="90"/>
      <c r="AW98" s="92"/>
      <c r="AX98" s="92"/>
      <c r="AY98" s="93"/>
      <c r="AZ98" s="89">
        <v>604022</v>
      </c>
      <c r="BA98" s="90">
        <f t="shared" si="132"/>
        <v>302011000</v>
      </c>
      <c r="BB98" s="91"/>
      <c r="BC98" s="90">
        <f>+IFERROR(IF(BF$5="USD",AZ98*$I$5*BF$6,IF(BF$5="COP",AZ98*BF$6,AZ98*BF$6*$I$6)),"-")</f>
        <v>604021.99999999988</v>
      </c>
      <c r="BD98" s="92" t="s">
        <v>682</v>
      </c>
      <c r="BE98" s="92" t="s">
        <v>696</v>
      </c>
      <c r="BF98" s="93"/>
      <c r="BG98" s="89">
        <v>5400</v>
      </c>
      <c r="BH98" s="90">
        <f t="shared" si="133"/>
        <v>2700000</v>
      </c>
      <c r="BI98" s="91"/>
      <c r="BJ98" s="90">
        <f>+IFERROR(IF(BM$5="USD",BG98*$I$5*BM$6,IF(BM$5="COP",BG98*BM$6,BG98*BM$6*$I$6)),"-")</f>
        <v>5399.9999999999991</v>
      </c>
      <c r="BK98" s="92" t="s">
        <v>704</v>
      </c>
      <c r="BL98" s="92" t="s">
        <v>738</v>
      </c>
      <c r="BM98" s="93" t="s">
        <v>764</v>
      </c>
      <c r="BN98" s="89">
        <v>5750</v>
      </c>
      <c r="BO98" s="90">
        <f t="shared" si="134"/>
        <v>2875000</v>
      </c>
      <c r="BP98" s="91"/>
      <c r="BQ98" s="90">
        <f>+IFERROR(IF(BT$5="USD",BN98*$I$5*BT$6,IF(BT$5="COP",BN98*BT$6,BN98*BT$6*$I$6)),"-")</f>
        <v>5749.9999999999991</v>
      </c>
      <c r="BR98" s="92" t="s">
        <v>549</v>
      </c>
      <c r="BS98" s="92" t="s">
        <v>997</v>
      </c>
      <c r="BT98" s="93" t="s">
        <v>1004</v>
      </c>
      <c r="BU98" s="89" t="s">
        <v>576</v>
      </c>
      <c r="BV98" s="90" t="str">
        <f t="shared" si="135"/>
        <v>-</v>
      </c>
      <c r="BW98" s="91"/>
      <c r="BX98" s="90"/>
      <c r="BY98" s="92"/>
      <c r="BZ98" s="92"/>
      <c r="CA98" s="93" t="s">
        <v>790</v>
      </c>
      <c r="CB98" s="89">
        <v>2500</v>
      </c>
      <c r="CC98" s="90">
        <f t="shared" si="136"/>
        <v>1250000</v>
      </c>
      <c r="CD98" s="91" t="s">
        <v>1007</v>
      </c>
      <c r="CE98" s="90">
        <f>+IFERROR(IF(CH$5="USD",CB98*$I$5*CH$6,IF(CH$5="COP",CB98*CH$6,CB98*CH$6*$I$6)),"-")</f>
        <v>2499.9999999999995</v>
      </c>
      <c r="CF98" s="92"/>
      <c r="CG98" s="92"/>
      <c r="CH98" s="93" t="s">
        <v>822</v>
      </c>
      <c r="CI98" s="89" t="s">
        <v>519</v>
      </c>
      <c r="CJ98" s="90" t="str">
        <f t="shared" si="137"/>
        <v>-</v>
      </c>
      <c r="CK98" s="91"/>
      <c r="CL98" s="90"/>
      <c r="CM98" s="92"/>
      <c r="CN98" s="92" t="s">
        <v>838</v>
      </c>
      <c r="CO98" s="93"/>
      <c r="CP98" s="89">
        <v>8000</v>
      </c>
      <c r="CQ98" s="90">
        <f t="shared" si="149"/>
        <v>4000000</v>
      </c>
      <c r="CR98" s="91"/>
      <c r="CS98" s="90">
        <f t="shared" si="160"/>
        <v>7999.9999999999991</v>
      </c>
      <c r="CT98" s="92" t="s">
        <v>704</v>
      </c>
      <c r="CU98" s="92"/>
      <c r="CV98" s="93" t="s">
        <v>864</v>
      </c>
      <c r="CW98" s="89">
        <v>4831.9327731092435</v>
      </c>
      <c r="CX98" s="90">
        <f t="shared" si="148"/>
        <v>2415966.3865546216</v>
      </c>
      <c r="CY98" s="91"/>
      <c r="CZ98" s="90">
        <f>+IFERROR(IF(DC$5="USD",CW98*$I$5*DC$6,IF(DC$5="COP",CW98*DC$6,CW98*DC$6*$I$6)),"-")</f>
        <v>4831.9327731092426</v>
      </c>
      <c r="DA98" s="89" t="s">
        <v>704</v>
      </c>
      <c r="DB98" s="89"/>
      <c r="DC98" s="93" t="s">
        <v>868</v>
      </c>
      <c r="DD98" s="89" t="s">
        <v>519</v>
      </c>
      <c r="DE98" s="90" t="str">
        <f t="shared" si="138"/>
        <v>-</v>
      </c>
      <c r="DF98" s="91"/>
      <c r="DG98" s="90"/>
      <c r="DH98" s="92"/>
      <c r="DI98" s="92"/>
      <c r="DJ98" s="93"/>
      <c r="DK98" s="89" t="s">
        <v>519</v>
      </c>
      <c r="DL98" s="90" t="str">
        <f t="shared" si="139"/>
        <v>-</v>
      </c>
      <c r="DM98" s="91"/>
      <c r="DN98" s="90"/>
      <c r="DO98" s="92"/>
      <c r="DP98" s="92"/>
      <c r="DQ98" s="93"/>
      <c r="DR98" s="130" t="str">
        <f>IFERROR(VLOOKUP($D98,'HISTORICOS - FM'!$A$1:$B$20558,2,0)," - ")</f>
        <v xml:space="preserve"> - </v>
      </c>
      <c r="DS98" s="131">
        <f t="shared" si="141"/>
        <v>2499.9999999999995</v>
      </c>
      <c r="DT98" s="134" t="str">
        <f t="shared" si="140"/>
        <v/>
      </c>
      <c r="DU98" s="137" t="str">
        <f t="shared" si="142"/>
        <v>1010330 - IMPORTADORA DEL LLANO C.V.   S.A.S
OC 4533618</v>
      </c>
    </row>
    <row r="99" spans="1:125" s="38" customFormat="1" ht="115" x14ac:dyDescent="0.25">
      <c r="A99" s="35">
        <v>92</v>
      </c>
      <c r="B99" s="140" t="s">
        <v>326</v>
      </c>
      <c r="C99" s="36" t="s">
        <v>91</v>
      </c>
      <c r="D99" s="36" t="s">
        <v>323</v>
      </c>
      <c r="E99" s="36" t="s">
        <v>324</v>
      </c>
      <c r="F99" s="36" t="s">
        <v>325</v>
      </c>
      <c r="G99" s="36" t="s">
        <v>507</v>
      </c>
      <c r="H99" s="36">
        <v>100</v>
      </c>
      <c r="I99" s="37" t="s">
        <v>78</v>
      </c>
      <c r="J99" s="89" t="s">
        <v>519</v>
      </c>
      <c r="K99" s="90" t="str">
        <f t="shared" si="127"/>
        <v>-</v>
      </c>
      <c r="L99" s="91"/>
      <c r="M99" s="90"/>
      <c r="N99" s="92"/>
      <c r="O99" s="92"/>
      <c r="P99" s="93"/>
      <c r="Q99" s="89" t="s">
        <v>519</v>
      </c>
      <c r="R99" s="90" t="str">
        <f t="shared" si="128"/>
        <v>-</v>
      </c>
      <c r="S99" s="91"/>
      <c r="T99" s="90"/>
      <c r="U99" s="92"/>
      <c r="V99" s="92"/>
      <c r="W99" s="93"/>
      <c r="X99" s="89" t="s">
        <v>519</v>
      </c>
      <c r="Y99" s="90" t="str">
        <f t="shared" si="129"/>
        <v>-</v>
      </c>
      <c r="Z99" s="91"/>
      <c r="AA99" s="90"/>
      <c r="AB99" s="92"/>
      <c r="AC99" s="92"/>
      <c r="AD99" s="93"/>
      <c r="AE99" s="89" t="s">
        <v>519</v>
      </c>
      <c r="AF99" s="90" t="str">
        <f t="shared" si="130"/>
        <v>-</v>
      </c>
      <c r="AG99" s="91"/>
      <c r="AH99" s="90"/>
      <c r="AI99" s="92"/>
      <c r="AJ99" s="92"/>
      <c r="AK99" s="92"/>
      <c r="AL99" s="89" t="s">
        <v>519</v>
      </c>
      <c r="AM99" s="90" t="str">
        <f t="shared" si="146"/>
        <v>-</v>
      </c>
      <c r="AN99" s="91"/>
      <c r="AO99" s="90"/>
      <c r="AP99" s="92"/>
      <c r="AQ99" s="92"/>
      <c r="AR99" s="93"/>
      <c r="AS99" s="89" t="s">
        <v>519</v>
      </c>
      <c r="AT99" s="90" t="str">
        <f t="shared" si="131"/>
        <v>-</v>
      </c>
      <c r="AU99" s="91"/>
      <c r="AV99" s="90"/>
      <c r="AW99" s="92"/>
      <c r="AX99" s="92"/>
      <c r="AY99" s="93"/>
      <c r="AZ99" s="89">
        <v>604022</v>
      </c>
      <c r="BA99" s="90">
        <f t="shared" si="132"/>
        <v>60402200</v>
      </c>
      <c r="BB99" s="91"/>
      <c r="BC99" s="90">
        <f>+IFERROR(IF(BF$5="USD",AZ99*$I$5*BF$6,IF(BF$5="COP",AZ99*BF$6,AZ99*BF$6*$I$6)),"-")</f>
        <v>604021.99999999988</v>
      </c>
      <c r="BD99" s="92" t="s">
        <v>682</v>
      </c>
      <c r="BE99" s="92" t="s">
        <v>696</v>
      </c>
      <c r="BF99" s="93"/>
      <c r="BG99" s="89">
        <v>5400</v>
      </c>
      <c r="BH99" s="90">
        <f t="shared" si="133"/>
        <v>540000</v>
      </c>
      <c r="BI99" s="91"/>
      <c r="BJ99" s="90">
        <f>+IFERROR(IF(BM$5="USD",BG99*$I$5*BM$6,IF(BM$5="COP",BG99*BM$6,BG99*BM$6*$I$6)),"-")</f>
        <v>5399.9999999999991</v>
      </c>
      <c r="BK99" s="92" t="s">
        <v>704</v>
      </c>
      <c r="BL99" s="92" t="s">
        <v>738</v>
      </c>
      <c r="BM99" s="93" t="s">
        <v>764</v>
      </c>
      <c r="BN99" s="89">
        <v>5750</v>
      </c>
      <c r="BO99" s="90">
        <f t="shared" si="134"/>
        <v>575000</v>
      </c>
      <c r="BP99" s="91"/>
      <c r="BQ99" s="90">
        <f>+IFERROR(IF(BT$5="USD",BN99*$I$5*BT$6,IF(BT$5="COP",BN99*BT$6,BN99*BT$6*$I$6)),"-")</f>
        <v>5749.9999999999991</v>
      </c>
      <c r="BR99" s="92" t="s">
        <v>549</v>
      </c>
      <c r="BS99" s="92" t="s">
        <v>997</v>
      </c>
      <c r="BT99" s="93" t="s">
        <v>999</v>
      </c>
      <c r="BU99" s="89" t="s">
        <v>576</v>
      </c>
      <c r="BV99" s="90" t="str">
        <f t="shared" si="135"/>
        <v>-</v>
      </c>
      <c r="BW99" s="91"/>
      <c r="BX99" s="90"/>
      <c r="BY99" s="92"/>
      <c r="BZ99" s="92"/>
      <c r="CA99" s="93" t="s">
        <v>790</v>
      </c>
      <c r="CB99" s="89">
        <v>2500</v>
      </c>
      <c r="CC99" s="90">
        <f t="shared" si="136"/>
        <v>250000</v>
      </c>
      <c r="CD99" s="91" t="s">
        <v>1007</v>
      </c>
      <c r="CE99" s="90">
        <f>+IFERROR(IF(CH$5="USD",CB99*$I$5*CH$6,IF(CH$5="COP",CB99*CH$6,CB99*CH$6*$I$6)),"-")</f>
        <v>2499.9999999999995</v>
      </c>
      <c r="CF99" s="92"/>
      <c r="CG99" s="92"/>
      <c r="CH99" s="93" t="s">
        <v>822</v>
      </c>
      <c r="CI99" s="89" t="s">
        <v>519</v>
      </c>
      <c r="CJ99" s="90" t="str">
        <f t="shared" si="137"/>
        <v>-</v>
      </c>
      <c r="CK99" s="91"/>
      <c r="CL99" s="90"/>
      <c r="CM99" s="92"/>
      <c r="CN99" s="92" t="s">
        <v>838</v>
      </c>
      <c r="CO99" s="93"/>
      <c r="CP99" s="89">
        <v>8000</v>
      </c>
      <c r="CQ99" s="90">
        <f t="shared" si="149"/>
        <v>800000</v>
      </c>
      <c r="CR99" s="91"/>
      <c r="CS99" s="90">
        <f t="shared" si="160"/>
        <v>7999.9999999999991</v>
      </c>
      <c r="CT99" s="92" t="s">
        <v>704</v>
      </c>
      <c r="CU99" s="92"/>
      <c r="CV99" s="93" t="s">
        <v>864</v>
      </c>
      <c r="CW99" s="89">
        <v>4831.9327731092435</v>
      </c>
      <c r="CX99" s="90">
        <f t="shared" si="148"/>
        <v>483193.27731092437</v>
      </c>
      <c r="CY99" s="91"/>
      <c r="CZ99" s="90">
        <f>+IFERROR(IF(DC$5="USD",CW99*$I$5*DC$6,IF(DC$5="COP",CW99*DC$6,CW99*DC$6*$I$6)),"-")</f>
        <v>4831.9327731092426</v>
      </c>
      <c r="DA99" s="89" t="s">
        <v>704</v>
      </c>
      <c r="DB99" s="89"/>
      <c r="DC99" s="93" t="s">
        <v>868</v>
      </c>
      <c r="DD99" s="89" t="s">
        <v>519</v>
      </c>
      <c r="DE99" s="90" t="str">
        <f t="shared" si="138"/>
        <v>-</v>
      </c>
      <c r="DF99" s="91"/>
      <c r="DG99" s="90"/>
      <c r="DH99" s="92"/>
      <c r="DI99" s="92"/>
      <c r="DJ99" s="93"/>
      <c r="DK99" s="89" t="s">
        <v>519</v>
      </c>
      <c r="DL99" s="90" t="str">
        <f t="shared" si="139"/>
        <v>-</v>
      </c>
      <c r="DM99" s="91"/>
      <c r="DN99" s="90"/>
      <c r="DO99" s="92"/>
      <c r="DP99" s="92"/>
      <c r="DQ99" s="93"/>
      <c r="DR99" s="130" t="str">
        <f>IFERROR(VLOOKUP($D99,'HISTORICOS - FM'!$A$1:$B$20558,2,0)," - ")</f>
        <v xml:space="preserve"> - </v>
      </c>
      <c r="DS99" s="131">
        <f t="shared" si="141"/>
        <v>2499.9999999999995</v>
      </c>
      <c r="DT99" s="134" t="str">
        <f t="shared" si="140"/>
        <v/>
      </c>
      <c r="DU99" s="137" t="str">
        <f t="shared" si="142"/>
        <v>1010330 - IMPORTADORA DEL LLANO C.V.   S.A.S
OC 4533618</v>
      </c>
    </row>
    <row r="100" spans="1:125" s="38" customFormat="1" ht="175" x14ac:dyDescent="0.25">
      <c r="A100" s="35">
        <v>93</v>
      </c>
      <c r="B100" s="142" t="s">
        <v>327</v>
      </c>
      <c r="C100" s="36" t="s">
        <v>141</v>
      </c>
      <c r="D100" s="36" t="s">
        <v>328</v>
      </c>
      <c r="E100" s="36" t="s">
        <v>329</v>
      </c>
      <c r="F100" s="36" t="s">
        <v>330</v>
      </c>
      <c r="G100" s="36" t="s">
        <v>503</v>
      </c>
      <c r="H100" s="36">
        <v>1</v>
      </c>
      <c r="I100" s="37" t="s">
        <v>514</v>
      </c>
      <c r="J100" s="89" t="s">
        <v>519</v>
      </c>
      <c r="K100" s="90" t="str">
        <f t="shared" si="127"/>
        <v>-</v>
      </c>
      <c r="L100" s="91"/>
      <c r="M100" s="90" t="s">
        <v>519</v>
      </c>
      <c r="N100" s="92"/>
      <c r="O100" s="92"/>
      <c r="P100" s="93"/>
      <c r="Q100" s="89" t="s">
        <v>519</v>
      </c>
      <c r="R100" s="90" t="str">
        <f t="shared" si="128"/>
        <v>-</v>
      </c>
      <c r="S100" s="91"/>
      <c r="T100" s="90" t="s">
        <v>519</v>
      </c>
      <c r="U100" s="92"/>
      <c r="V100" s="92"/>
      <c r="W100" s="93"/>
      <c r="X100" s="89" t="s">
        <v>519</v>
      </c>
      <c r="Y100" s="90" t="str">
        <f t="shared" si="129"/>
        <v>-</v>
      </c>
      <c r="Z100" s="91"/>
      <c r="AA100" s="90" t="s">
        <v>519</v>
      </c>
      <c r="AB100" s="92"/>
      <c r="AC100" s="92"/>
      <c r="AD100" s="93"/>
      <c r="AE100" s="89">
        <v>5000000</v>
      </c>
      <c r="AF100" s="90">
        <f t="shared" si="130"/>
        <v>5000000</v>
      </c>
      <c r="AG100" s="91"/>
      <c r="AH100" s="90">
        <f>+IFERROR(IF(AK$5="USD",AE100*$I$5*AK$6,IF(AK$5="COP",AE100*AK$6,AE100*AK$6*$I$6)),"-")</f>
        <v>4999999.9999999991</v>
      </c>
      <c r="AI100" s="92" t="s">
        <v>607</v>
      </c>
      <c r="AJ100" s="92" t="s">
        <v>589</v>
      </c>
      <c r="AK100" s="92">
        <v>30</v>
      </c>
      <c r="AL100" s="89" t="s">
        <v>519</v>
      </c>
      <c r="AM100" s="90" t="str">
        <f t="shared" ref="AM100:AM102" si="161">+IFERROR(AL100*$H100,"-")</f>
        <v>-</v>
      </c>
      <c r="AN100" s="91"/>
      <c r="AO100" s="90" t="s">
        <v>519</v>
      </c>
      <c r="AP100" s="92"/>
      <c r="AQ100" s="92"/>
      <c r="AR100" s="93"/>
      <c r="AS100" s="89" t="s">
        <v>519</v>
      </c>
      <c r="AT100" s="90" t="str">
        <f t="shared" si="131"/>
        <v>-</v>
      </c>
      <c r="AU100" s="91"/>
      <c r="AV100" s="90" t="s">
        <v>519</v>
      </c>
      <c r="AW100" s="92"/>
      <c r="AX100" s="92"/>
      <c r="AY100" s="93"/>
      <c r="AZ100" s="89" t="s">
        <v>576</v>
      </c>
      <c r="BA100" s="90" t="str">
        <f t="shared" si="132"/>
        <v>-</v>
      </c>
      <c r="BB100" s="91"/>
      <c r="BC100" s="90" t="str">
        <f t="shared" ref="BC100:BC101" si="162">AZ100</f>
        <v>NCT</v>
      </c>
      <c r="BD100" s="92" t="s">
        <v>683</v>
      </c>
      <c r="BE100" s="92" t="s">
        <v>696</v>
      </c>
      <c r="BF100" s="93"/>
      <c r="BG100" s="89" t="s">
        <v>519</v>
      </c>
      <c r="BH100" s="90" t="str">
        <f t="shared" si="133"/>
        <v>-</v>
      </c>
      <c r="BI100" s="91"/>
      <c r="BJ100" s="90" t="s">
        <v>519</v>
      </c>
      <c r="BK100" s="92"/>
      <c r="BL100" s="92"/>
      <c r="BM100" s="93"/>
      <c r="BN100" s="89">
        <v>3728700</v>
      </c>
      <c r="BO100" s="90">
        <f t="shared" si="134"/>
        <v>3728700</v>
      </c>
      <c r="BP100" s="91"/>
      <c r="BQ100" s="90">
        <f>+IFERROR(IF(BT$5="USD",BN100*$I$5*BT$6,IF(BT$5="COP",BN100*BT$6,BN100*BT$6*$I$6)),"-")</f>
        <v>3728699.9999999995</v>
      </c>
      <c r="BR100" s="92" t="s">
        <v>607</v>
      </c>
      <c r="BS100" s="92"/>
      <c r="BT100" s="93" t="s">
        <v>1005</v>
      </c>
      <c r="BU100" s="89" t="s">
        <v>519</v>
      </c>
      <c r="BV100" s="90" t="str">
        <f t="shared" si="135"/>
        <v>-</v>
      </c>
      <c r="BW100" s="91"/>
      <c r="BX100" s="90" t="str">
        <f t="shared" ref="BX100:BX101" si="163">BU100</f>
        <v>NC</v>
      </c>
      <c r="BY100" s="92"/>
      <c r="BZ100" s="92" t="s">
        <v>783</v>
      </c>
      <c r="CA100" s="93"/>
      <c r="CB100" s="89">
        <v>3775000</v>
      </c>
      <c r="CC100" s="90">
        <f t="shared" si="136"/>
        <v>3775000</v>
      </c>
      <c r="CD100" s="91"/>
      <c r="CE100" s="90">
        <f>+IFERROR(IF(CH$5="USD",CB100*$I$5*CH$6,IF(CH$5="COP",CB100*CH$6,CB100*CH$6*$I$6)),"-")</f>
        <v>3774999.9999999995</v>
      </c>
      <c r="CF100" s="92" t="s">
        <v>607</v>
      </c>
      <c r="CG100" s="92"/>
      <c r="CH100" s="93" t="s">
        <v>822</v>
      </c>
      <c r="CI100" s="89" t="s">
        <v>519</v>
      </c>
      <c r="CJ100" s="90" t="str">
        <f t="shared" si="137"/>
        <v>-</v>
      </c>
      <c r="CK100" s="91"/>
      <c r="CL100" s="90" t="s">
        <v>519</v>
      </c>
      <c r="CM100" s="92"/>
      <c r="CN100" s="92" t="s">
        <v>838</v>
      </c>
      <c r="CO100" s="93"/>
      <c r="CP100" s="89">
        <v>7420000</v>
      </c>
      <c r="CQ100" s="90">
        <f t="shared" si="149"/>
        <v>7420000</v>
      </c>
      <c r="CR100" s="91"/>
      <c r="CS100" s="90">
        <f t="shared" si="160"/>
        <v>7419999.9999999991</v>
      </c>
      <c r="CT100" s="92" t="s">
        <v>853</v>
      </c>
      <c r="CU100" s="92"/>
      <c r="CV100" s="93" t="s">
        <v>789</v>
      </c>
      <c r="CW100" s="89" t="s">
        <v>519</v>
      </c>
      <c r="CX100" s="90" t="str">
        <f t="shared" si="148"/>
        <v>-</v>
      </c>
      <c r="CY100" s="91"/>
      <c r="CZ100" s="90" t="s">
        <v>519</v>
      </c>
      <c r="DA100" s="89"/>
      <c r="DB100" s="89"/>
      <c r="DC100" s="93"/>
      <c r="DD100" s="89" t="s">
        <v>519</v>
      </c>
      <c r="DE100" s="90" t="str">
        <f t="shared" si="138"/>
        <v>-</v>
      </c>
      <c r="DF100" s="91"/>
      <c r="DG100" s="90" t="s">
        <v>519</v>
      </c>
      <c r="DH100" s="92"/>
      <c r="DI100" s="92"/>
      <c r="DJ100" s="93"/>
      <c r="DK100" s="89" t="s">
        <v>519</v>
      </c>
      <c r="DL100" s="90" t="str">
        <f t="shared" si="139"/>
        <v>-</v>
      </c>
      <c r="DM100" s="91"/>
      <c r="DN100" s="90" t="s">
        <v>519</v>
      </c>
      <c r="DO100" s="92"/>
      <c r="DP100" s="92"/>
      <c r="DQ100" s="93"/>
      <c r="DR100" s="130" t="str">
        <f>IFERROR(VLOOKUP($D100,'HISTORICOS - FM'!$A$1:$B$20558,2,0)," - ")</f>
        <v xml:space="preserve"> - </v>
      </c>
      <c r="DS100" s="131">
        <f t="shared" si="141"/>
        <v>3728699.9999999995</v>
      </c>
      <c r="DT100" s="134" t="str">
        <f t="shared" si="140"/>
        <v/>
      </c>
      <c r="DU100" s="137" t="str">
        <f t="shared" si="142"/>
        <v>IMPORHPAC
OC 4533617</v>
      </c>
    </row>
    <row r="101" spans="1:125" s="38" customFormat="1" ht="175" x14ac:dyDescent="0.25">
      <c r="A101" s="35">
        <v>94</v>
      </c>
      <c r="B101" s="142">
        <v>10060614</v>
      </c>
      <c r="C101" s="36">
        <v>1</v>
      </c>
      <c r="D101" s="36">
        <v>38236</v>
      </c>
      <c r="E101" s="36" t="s">
        <v>329</v>
      </c>
      <c r="F101" s="36" t="s">
        <v>330</v>
      </c>
      <c r="G101" s="36" t="s">
        <v>503</v>
      </c>
      <c r="H101" s="36">
        <v>1</v>
      </c>
      <c r="I101" s="37" t="s">
        <v>515</v>
      </c>
      <c r="J101" s="89" t="s">
        <v>519</v>
      </c>
      <c r="K101" s="90" t="str">
        <f t="shared" si="127"/>
        <v>-</v>
      </c>
      <c r="L101" s="91"/>
      <c r="M101" s="90" t="s">
        <v>519</v>
      </c>
      <c r="N101" s="92"/>
      <c r="O101" s="92"/>
      <c r="P101" s="93"/>
      <c r="Q101" s="89" t="s">
        <v>519</v>
      </c>
      <c r="R101" s="90" t="str">
        <f t="shared" si="128"/>
        <v>-</v>
      </c>
      <c r="S101" s="91"/>
      <c r="T101" s="90" t="s">
        <v>519</v>
      </c>
      <c r="U101" s="92"/>
      <c r="V101" s="92"/>
      <c r="W101" s="93"/>
      <c r="X101" s="89" t="s">
        <v>519</v>
      </c>
      <c r="Y101" s="90" t="str">
        <f t="shared" si="129"/>
        <v>-</v>
      </c>
      <c r="Z101" s="91"/>
      <c r="AA101" s="90" t="s">
        <v>519</v>
      </c>
      <c r="AB101" s="92"/>
      <c r="AC101" s="92"/>
      <c r="AD101" s="93"/>
      <c r="AE101" s="89">
        <v>5000000</v>
      </c>
      <c r="AF101" s="90">
        <f t="shared" si="130"/>
        <v>5000000</v>
      </c>
      <c r="AG101" s="91"/>
      <c r="AH101" s="90">
        <f>+IFERROR(IF(AK$5="USD",AE101*$I$5*AK$6,IF(AK$5="COP",AE101*AK$6,AE101*AK$6*$I$6)),"-")</f>
        <v>4999999.9999999991</v>
      </c>
      <c r="AI101" s="92" t="s">
        <v>607</v>
      </c>
      <c r="AJ101" s="92" t="s">
        <v>589</v>
      </c>
      <c r="AK101" s="92">
        <v>30</v>
      </c>
      <c r="AL101" s="89" t="s">
        <v>519</v>
      </c>
      <c r="AM101" s="90" t="str">
        <f t="shared" si="161"/>
        <v>-</v>
      </c>
      <c r="AN101" s="91"/>
      <c r="AO101" s="90" t="s">
        <v>519</v>
      </c>
      <c r="AP101" s="92"/>
      <c r="AQ101" s="92"/>
      <c r="AR101" s="93"/>
      <c r="AS101" s="89" t="s">
        <v>519</v>
      </c>
      <c r="AT101" s="90" t="str">
        <f t="shared" si="131"/>
        <v>-</v>
      </c>
      <c r="AU101" s="91"/>
      <c r="AV101" s="90" t="s">
        <v>519</v>
      </c>
      <c r="AW101" s="92"/>
      <c r="AX101" s="92"/>
      <c r="AY101" s="93"/>
      <c r="AZ101" s="89" t="s">
        <v>576</v>
      </c>
      <c r="BA101" s="90" t="str">
        <f t="shared" si="132"/>
        <v>-</v>
      </c>
      <c r="BB101" s="91"/>
      <c r="BC101" s="90" t="str">
        <f t="shared" si="162"/>
        <v>NCT</v>
      </c>
      <c r="BD101" s="92" t="s">
        <v>683</v>
      </c>
      <c r="BE101" s="92" t="s">
        <v>696</v>
      </c>
      <c r="BF101" s="93"/>
      <c r="BG101" s="89" t="s">
        <v>519</v>
      </c>
      <c r="BH101" s="90" t="str">
        <f t="shared" si="133"/>
        <v>-</v>
      </c>
      <c r="BI101" s="91"/>
      <c r="BJ101" s="90" t="s">
        <v>519</v>
      </c>
      <c r="BK101" s="92"/>
      <c r="BL101" s="92"/>
      <c r="BM101" s="93"/>
      <c r="BN101" s="89">
        <v>3728700</v>
      </c>
      <c r="BO101" s="90">
        <f t="shared" si="134"/>
        <v>3728700</v>
      </c>
      <c r="BP101" s="91"/>
      <c r="BQ101" s="90">
        <f>+IFERROR(IF(BT$5="USD",BN101*$I$5*BT$6,IF(BT$5="COP",BN101*BT$6,BN101*BT$6*$I$6)),"-")</f>
        <v>3728699.9999999995</v>
      </c>
      <c r="BR101" s="92" t="s">
        <v>607</v>
      </c>
      <c r="BS101" s="92"/>
      <c r="BT101" s="93" t="s">
        <v>1005</v>
      </c>
      <c r="BU101" s="89" t="s">
        <v>519</v>
      </c>
      <c r="BV101" s="90" t="str">
        <f t="shared" si="135"/>
        <v>-</v>
      </c>
      <c r="BW101" s="91"/>
      <c r="BX101" s="90" t="str">
        <f t="shared" si="163"/>
        <v>NC</v>
      </c>
      <c r="BY101" s="92"/>
      <c r="BZ101" s="92" t="s">
        <v>783</v>
      </c>
      <c r="CA101" s="93"/>
      <c r="CB101" s="89">
        <v>3775000</v>
      </c>
      <c r="CC101" s="90">
        <f t="shared" si="136"/>
        <v>3775000</v>
      </c>
      <c r="CD101" s="91"/>
      <c r="CE101" s="90">
        <f>+IFERROR(IF(CH$5="USD",CB101*$I$5*CH$6,IF(CH$5="COP",CB101*CH$6,CB101*CH$6*$I$6)),"-")</f>
        <v>3774999.9999999995</v>
      </c>
      <c r="CF101" s="92" t="s">
        <v>607</v>
      </c>
      <c r="CG101" s="92"/>
      <c r="CH101" s="93" t="s">
        <v>822</v>
      </c>
      <c r="CI101" s="89" t="s">
        <v>519</v>
      </c>
      <c r="CJ101" s="90" t="str">
        <f t="shared" si="137"/>
        <v>-</v>
      </c>
      <c r="CK101" s="91"/>
      <c r="CL101" s="90" t="s">
        <v>519</v>
      </c>
      <c r="CM101" s="92"/>
      <c r="CN101" s="92" t="s">
        <v>838</v>
      </c>
      <c r="CO101" s="93"/>
      <c r="CP101" s="89">
        <v>7420000</v>
      </c>
      <c r="CQ101" s="90">
        <f t="shared" si="149"/>
        <v>7420000</v>
      </c>
      <c r="CR101" s="91"/>
      <c r="CS101" s="90">
        <f t="shared" si="160"/>
        <v>7419999.9999999991</v>
      </c>
      <c r="CT101" s="92" t="s">
        <v>853</v>
      </c>
      <c r="CU101" s="92"/>
      <c r="CV101" s="93" t="s">
        <v>789</v>
      </c>
      <c r="CW101" s="89" t="s">
        <v>519</v>
      </c>
      <c r="CX101" s="90" t="str">
        <f t="shared" si="148"/>
        <v>-</v>
      </c>
      <c r="CY101" s="91"/>
      <c r="CZ101" s="90" t="s">
        <v>519</v>
      </c>
      <c r="DA101" s="89"/>
      <c r="DB101" s="89"/>
      <c r="DC101" s="93"/>
      <c r="DD101" s="89">
        <v>6500000</v>
      </c>
      <c r="DE101" s="90">
        <f t="shared" si="138"/>
        <v>6500000</v>
      </c>
      <c r="DF101" s="91"/>
      <c r="DG101" s="90">
        <f>+IFERROR(IF(DJ$5="USD",DD101*$I$5*DJ$6,IF(DJ$5="COP",DD101*DJ$6,DD101*DJ$6*$I$6)),"-")</f>
        <v>6499999.9999999991</v>
      </c>
      <c r="DH101" s="92"/>
      <c r="DI101" s="92" t="s">
        <v>905</v>
      </c>
      <c r="DJ101" s="93" t="s">
        <v>821</v>
      </c>
      <c r="DK101" s="89" t="s">
        <v>519</v>
      </c>
      <c r="DL101" s="90" t="str">
        <f t="shared" si="139"/>
        <v>-</v>
      </c>
      <c r="DM101" s="91"/>
      <c r="DN101" s="90" t="s">
        <v>519</v>
      </c>
      <c r="DO101" s="92"/>
      <c r="DP101" s="92"/>
      <c r="DQ101" s="93"/>
      <c r="DR101" s="130" t="str">
        <f>IFERROR(VLOOKUP($D101,'HISTORICOS - FM'!$A$1:$B$20558,2,0)," - ")</f>
        <v xml:space="preserve"> - </v>
      </c>
      <c r="DS101" s="131">
        <f t="shared" si="141"/>
        <v>3728699.9999999995</v>
      </c>
      <c r="DT101" s="134" t="str">
        <f t="shared" si="140"/>
        <v/>
      </c>
      <c r="DU101" s="137" t="str">
        <f t="shared" si="142"/>
        <v>IMPORHPAC
OC 4533617</v>
      </c>
    </row>
    <row r="102" spans="1:125" s="38" customFormat="1" ht="100" x14ac:dyDescent="0.25">
      <c r="A102" s="35">
        <v>95</v>
      </c>
      <c r="B102" s="140">
        <v>10060598</v>
      </c>
      <c r="C102" s="36">
        <v>1</v>
      </c>
      <c r="D102" s="36">
        <v>31632</v>
      </c>
      <c r="E102" s="36" t="s">
        <v>331</v>
      </c>
      <c r="F102" s="36" t="s">
        <v>332</v>
      </c>
      <c r="G102" s="36" t="s">
        <v>503</v>
      </c>
      <c r="H102" s="36">
        <v>2</v>
      </c>
      <c r="I102" s="37" t="s">
        <v>514</v>
      </c>
      <c r="J102" s="89" t="s">
        <v>519</v>
      </c>
      <c r="K102" s="90" t="str">
        <f t="shared" si="127"/>
        <v>-</v>
      </c>
      <c r="L102" s="91"/>
      <c r="M102" s="90" t="s">
        <v>519</v>
      </c>
      <c r="N102" s="92"/>
      <c r="O102" s="92"/>
      <c r="P102" s="93"/>
      <c r="Q102" s="89" t="s">
        <v>519</v>
      </c>
      <c r="R102" s="90" t="str">
        <f t="shared" si="128"/>
        <v>-</v>
      </c>
      <c r="S102" s="91"/>
      <c r="T102" s="90"/>
      <c r="U102" s="92"/>
      <c r="V102" s="92"/>
      <c r="W102" s="93"/>
      <c r="X102" s="89" t="s">
        <v>519</v>
      </c>
      <c r="Y102" s="90" t="str">
        <f t="shared" si="129"/>
        <v>-</v>
      </c>
      <c r="Z102" s="91"/>
      <c r="AA102" s="90" t="s">
        <v>519</v>
      </c>
      <c r="AB102" s="92"/>
      <c r="AC102" s="92"/>
      <c r="AD102" s="93"/>
      <c r="AE102" s="89">
        <v>4133000</v>
      </c>
      <c r="AF102" s="90">
        <f t="shared" si="130"/>
        <v>8266000</v>
      </c>
      <c r="AG102" s="91" t="s">
        <v>1007</v>
      </c>
      <c r="AH102" s="90">
        <f>+IFERROR(IF(AK$5="USD",AE102*$I$5*AK$6,IF(AK$5="COP",AE102*AK$6,AE102*AK$6*$I$6)),"-")</f>
        <v>4132999.9999999995</v>
      </c>
      <c r="AI102" s="92" t="s">
        <v>608</v>
      </c>
      <c r="AJ102" s="92" t="s">
        <v>589</v>
      </c>
      <c r="AK102" s="92">
        <v>30</v>
      </c>
      <c r="AL102" s="89" t="s">
        <v>519</v>
      </c>
      <c r="AM102" s="90" t="str">
        <f t="shared" si="161"/>
        <v>-</v>
      </c>
      <c r="AN102" s="91"/>
      <c r="AO102" s="90" t="s">
        <v>519</v>
      </c>
      <c r="AP102" s="92"/>
      <c r="AQ102" s="92"/>
      <c r="AR102" s="93"/>
      <c r="AS102" s="89" t="s">
        <v>519</v>
      </c>
      <c r="AT102" s="90" t="str">
        <f t="shared" si="131"/>
        <v>-</v>
      </c>
      <c r="AU102" s="91"/>
      <c r="AV102" s="90" t="s">
        <v>519</v>
      </c>
      <c r="AW102" s="92"/>
      <c r="AX102" s="92"/>
      <c r="AY102" s="93"/>
      <c r="AZ102" s="89" t="s">
        <v>519</v>
      </c>
      <c r="BA102" s="90" t="str">
        <f t="shared" si="132"/>
        <v>-</v>
      </c>
      <c r="BB102" s="91"/>
      <c r="BC102" s="90" t="s">
        <v>519</v>
      </c>
      <c r="BD102" s="92" t="s">
        <v>668</v>
      </c>
      <c r="BE102" s="92"/>
      <c r="BF102" s="93"/>
      <c r="BG102" s="89" t="s">
        <v>519</v>
      </c>
      <c r="BH102" s="90" t="str">
        <f t="shared" si="133"/>
        <v>-</v>
      </c>
      <c r="BI102" s="91"/>
      <c r="BJ102" s="90" t="s">
        <v>519</v>
      </c>
      <c r="BK102" s="92"/>
      <c r="BL102" s="92"/>
      <c r="BM102" s="93"/>
      <c r="BN102" s="89" t="s">
        <v>519</v>
      </c>
      <c r="BO102" s="90" t="str">
        <f t="shared" si="134"/>
        <v>-</v>
      </c>
      <c r="BP102" s="91"/>
      <c r="BQ102" s="90" t="s">
        <v>519</v>
      </c>
      <c r="BR102" s="92" t="s">
        <v>977</v>
      </c>
      <c r="BS102" s="92"/>
      <c r="BT102" s="93"/>
      <c r="BU102" s="89"/>
      <c r="BV102" s="90">
        <f t="shared" si="135"/>
        <v>0</v>
      </c>
      <c r="BW102" s="91"/>
      <c r="BX102" s="90" t="s">
        <v>519</v>
      </c>
      <c r="BY102" s="92"/>
      <c r="BZ102" s="92" t="s">
        <v>783</v>
      </c>
      <c r="CA102" s="93"/>
      <c r="CB102" s="89" t="s">
        <v>519</v>
      </c>
      <c r="CC102" s="90" t="str">
        <f t="shared" si="136"/>
        <v>-</v>
      </c>
      <c r="CD102" s="91"/>
      <c r="CE102" s="90" t="s">
        <v>519</v>
      </c>
      <c r="CF102" s="92"/>
      <c r="CG102" s="92"/>
      <c r="CH102" s="93"/>
      <c r="CI102" s="89" t="s">
        <v>519</v>
      </c>
      <c r="CJ102" s="90" t="str">
        <f t="shared" si="137"/>
        <v>-</v>
      </c>
      <c r="CK102" s="91"/>
      <c r="CL102" s="90" t="s">
        <v>519</v>
      </c>
      <c r="CM102" s="92"/>
      <c r="CN102" s="92" t="s">
        <v>838</v>
      </c>
      <c r="CO102" s="93"/>
      <c r="CP102" s="89">
        <v>4500000</v>
      </c>
      <c r="CQ102" s="90">
        <f t="shared" si="149"/>
        <v>9000000</v>
      </c>
      <c r="CR102" s="91"/>
      <c r="CS102" s="90">
        <f t="shared" si="160"/>
        <v>4499999.9999999991</v>
      </c>
      <c r="CT102" s="92" t="s">
        <v>854</v>
      </c>
      <c r="CU102" s="92"/>
      <c r="CV102" s="93" t="s">
        <v>822</v>
      </c>
      <c r="CW102" s="89">
        <v>0</v>
      </c>
      <c r="CX102" s="90">
        <f t="shared" si="148"/>
        <v>0</v>
      </c>
      <c r="CY102" s="91"/>
      <c r="CZ102" s="90" t="s">
        <v>519</v>
      </c>
      <c r="DA102" s="89">
        <v>0</v>
      </c>
      <c r="DB102" s="89"/>
      <c r="DC102" s="93">
        <v>0</v>
      </c>
      <c r="DD102" s="89" t="s">
        <v>519</v>
      </c>
      <c r="DE102" s="90" t="str">
        <f t="shared" si="138"/>
        <v>-</v>
      </c>
      <c r="DF102" s="91"/>
      <c r="DG102" s="90" t="s">
        <v>519</v>
      </c>
      <c r="DH102" s="92"/>
      <c r="DI102" s="92"/>
      <c r="DJ102" s="93"/>
      <c r="DK102" s="89" t="s">
        <v>519</v>
      </c>
      <c r="DL102" s="90" t="str">
        <f t="shared" si="139"/>
        <v>-</v>
      </c>
      <c r="DM102" s="91"/>
      <c r="DN102" s="90" t="s">
        <v>519</v>
      </c>
      <c r="DO102" s="92"/>
      <c r="DP102" s="92"/>
      <c r="DQ102" s="93"/>
      <c r="DR102" s="130" t="str">
        <f>IFERROR(VLOOKUP($D102,'HISTORICOS - FM'!$A$1:$B$20558,2,0)," - ")</f>
        <v xml:space="preserve"> - </v>
      </c>
      <c r="DS102" s="131">
        <f t="shared" si="141"/>
        <v>4132999.9999999995</v>
      </c>
      <c r="DT102" s="134" t="str">
        <f t="shared" si="140"/>
        <v/>
      </c>
      <c r="DU102" s="137" t="str">
        <f t="shared" si="142"/>
        <v>Comercializadora de Ferretería en Colombia RFC S.A.S.
OC 4533615</v>
      </c>
    </row>
    <row r="103" spans="1:125" s="38" customFormat="1" ht="115" x14ac:dyDescent="0.25">
      <c r="A103" s="35">
        <v>96</v>
      </c>
      <c r="B103" s="140">
        <v>10060485</v>
      </c>
      <c r="C103" s="36" t="s">
        <v>141</v>
      </c>
      <c r="D103" s="36" t="s">
        <v>333</v>
      </c>
      <c r="E103" s="36" t="s">
        <v>334</v>
      </c>
      <c r="F103" s="36" t="s">
        <v>335</v>
      </c>
      <c r="G103" s="36" t="s">
        <v>503</v>
      </c>
      <c r="H103" s="36">
        <v>3</v>
      </c>
      <c r="I103" s="37" t="s">
        <v>69</v>
      </c>
      <c r="J103" s="89">
        <v>50000</v>
      </c>
      <c r="K103" s="90">
        <f t="shared" si="127"/>
        <v>150000</v>
      </c>
      <c r="L103" s="91"/>
      <c r="M103" s="90">
        <f>+IFERROR(IF(P$5="USD",J103*$I$5*P$6,IF(P$5="COP",J103*P$6,J103*P$6*$I$6)),"-")</f>
        <v>49999.999999999993</v>
      </c>
      <c r="N103" s="92"/>
      <c r="O103" s="92"/>
      <c r="P103" s="93"/>
      <c r="Q103" s="89">
        <v>44543</v>
      </c>
      <c r="R103" s="90">
        <f t="shared" si="128"/>
        <v>133629</v>
      </c>
      <c r="S103" s="91"/>
      <c r="T103" s="90">
        <f>+IFERROR(IF(W$5="USD",Q103*$I$5*W$6,IF(W$5="COP",Q103*W$6,Q103*W$6*$I$6)),"-")</f>
        <v>44542.999999999993</v>
      </c>
      <c r="U103" s="92" t="s">
        <v>552</v>
      </c>
      <c r="V103" s="92" t="s">
        <v>570</v>
      </c>
      <c r="W103" s="93"/>
      <c r="X103" s="89" t="s">
        <v>519</v>
      </c>
      <c r="Y103" s="90" t="str">
        <f t="shared" si="129"/>
        <v>-</v>
      </c>
      <c r="Z103" s="91"/>
      <c r="AA103" s="90"/>
      <c r="AB103" s="92"/>
      <c r="AC103" s="92"/>
      <c r="AD103" s="93"/>
      <c r="AE103" s="89">
        <v>53500</v>
      </c>
      <c r="AF103" s="90">
        <f t="shared" si="130"/>
        <v>160500</v>
      </c>
      <c r="AG103" s="91"/>
      <c r="AH103" s="90">
        <f>+IFERROR(IF(AK$5="USD",AE103*$I$5*AK$6,IF(AK$5="COP",AE103*AK$6,AE103*AK$6*$I$6)),"-")</f>
        <v>53499.999999999993</v>
      </c>
      <c r="AI103" s="92" t="s">
        <v>609</v>
      </c>
      <c r="AJ103" s="92" t="s">
        <v>589</v>
      </c>
      <c r="AK103" s="92">
        <v>30</v>
      </c>
      <c r="AL103" s="89" t="s">
        <v>519</v>
      </c>
      <c r="AM103" s="90" t="str">
        <f t="shared" ref="AM103:AM124" si="164">+IFERROR(AL103*$H103,"-")</f>
        <v>-</v>
      </c>
      <c r="AN103" s="91"/>
      <c r="AO103" s="90"/>
      <c r="AP103" s="92"/>
      <c r="AQ103" s="92"/>
      <c r="AR103" s="93"/>
      <c r="AS103" s="89">
        <v>63500</v>
      </c>
      <c r="AT103" s="90">
        <f t="shared" si="131"/>
        <v>190500</v>
      </c>
      <c r="AU103" s="91"/>
      <c r="AV103" s="90">
        <f>+IFERROR(IF(AY$5="USD",AS103*$I$5*AY$6,IF(AY$5="COP",AS103*AY$6,AS103*AY$6*$I$6)),"-")</f>
        <v>63499.999999999993</v>
      </c>
      <c r="AW103" s="92" t="s">
        <v>552</v>
      </c>
      <c r="AX103" s="92" t="s">
        <v>650</v>
      </c>
      <c r="AY103" s="93" t="s">
        <v>657</v>
      </c>
      <c r="AZ103" s="89">
        <v>73825</v>
      </c>
      <c r="BA103" s="90">
        <f t="shared" si="132"/>
        <v>221475</v>
      </c>
      <c r="BB103" s="91"/>
      <c r="BC103" s="90">
        <f>+IFERROR(IF(BF$5="USD",AZ103*$I$5*BF$6,IF(BF$5="COP",AZ103*BF$6,AZ103*BF$6*$I$6)),"-")</f>
        <v>73824.999999999985</v>
      </c>
      <c r="BD103" s="92" t="s">
        <v>684</v>
      </c>
      <c r="BE103" s="92" t="s">
        <v>696</v>
      </c>
      <c r="BF103" s="93"/>
      <c r="BG103" s="89">
        <v>51000</v>
      </c>
      <c r="BH103" s="90">
        <f t="shared" si="133"/>
        <v>153000</v>
      </c>
      <c r="BI103" s="91"/>
      <c r="BJ103" s="90">
        <f>+IFERROR(IF(BM$5="USD",BG103*$I$5*BM$6,IF(BM$5="COP",BG103*BM$6,BG103*BM$6*$I$6)),"-")</f>
        <v>50999.999999999993</v>
      </c>
      <c r="BK103" s="92" t="s">
        <v>714</v>
      </c>
      <c r="BL103" s="92"/>
      <c r="BM103" s="93" t="s">
        <v>764</v>
      </c>
      <c r="BN103" s="89">
        <v>47800</v>
      </c>
      <c r="BO103" s="90">
        <f t="shared" si="134"/>
        <v>143400</v>
      </c>
      <c r="BP103" s="91"/>
      <c r="BQ103" s="90">
        <f t="shared" ref="BQ103:BQ129" si="165">+IFERROR(IF(BT$5="USD",BN103*$I$5*BT$6,IF(BT$5="COP",BN103*BT$6,BN103*BT$6*$I$6)),"-")</f>
        <v>47799.999999999993</v>
      </c>
      <c r="BR103" s="92" t="s">
        <v>989</v>
      </c>
      <c r="BS103" s="92"/>
      <c r="BT103" s="93" t="s">
        <v>1001</v>
      </c>
      <c r="BU103" s="89" t="s">
        <v>576</v>
      </c>
      <c r="BV103" s="90" t="str">
        <f t="shared" si="135"/>
        <v>-</v>
      </c>
      <c r="BW103" s="91"/>
      <c r="BX103" s="90"/>
      <c r="BY103" s="92" t="s">
        <v>779</v>
      </c>
      <c r="BZ103" s="92"/>
      <c r="CA103" s="93" t="s">
        <v>792</v>
      </c>
      <c r="CB103" s="89">
        <v>49000</v>
      </c>
      <c r="CC103" s="90">
        <f t="shared" si="136"/>
        <v>147000</v>
      </c>
      <c r="CD103" s="91"/>
      <c r="CE103" s="90">
        <f>+IFERROR(IF(CH$5="USD",CB103*$I$5*CH$6,IF(CH$5="COP",CB103*CH$6,CB103*CH$6*$I$6)),"-")</f>
        <v>48999.999999999993</v>
      </c>
      <c r="CF103" s="92" t="s">
        <v>800</v>
      </c>
      <c r="CG103" s="92"/>
      <c r="CH103" s="93" t="s">
        <v>820</v>
      </c>
      <c r="CI103" s="89">
        <v>44150</v>
      </c>
      <c r="CJ103" s="90">
        <f t="shared" si="137"/>
        <v>132450</v>
      </c>
      <c r="CK103" s="91" t="s">
        <v>1007</v>
      </c>
      <c r="CL103" s="90">
        <f>+IFERROR(IF(CO$5="USD",CI103*$I$5*CO$6,IF(CO$5="COP",CI103*CO$6,CI103*CO$6*$I$6)),"-")</f>
        <v>44149.999999999993</v>
      </c>
      <c r="CM103" s="92" t="s">
        <v>552</v>
      </c>
      <c r="CN103" s="92"/>
      <c r="CO103" s="93">
        <v>4</v>
      </c>
      <c r="CP103" s="89">
        <v>53000</v>
      </c>
      <c r="CQ103" s="90">
        <f t="shared" ref="CQ103:CQ105" si="166">+IFERROR(CP103*$H103,"-")</f>
        <v>159000</v>
      </c>
      <c r="CR103" s="91"/>
      <c r="CS103" s="90">
        <f t="shared" si="160"/>
        <v>52999.999999999993</v>
      </c>
      <c r="CT103" s="92" t="s">
        <v>714</v>
      </c>
      <c r="CU103" s="92"/>
      <c r="CV103" s="93" t="s">
        <v>864</v>
      </c>
      <c r="CW103" s="89">
        <v>0</v>
      </c>
      <c r="CX103" s="90">
        <f t="shared" si="148"/>
        <v>0</v>
      </c>
      <c r="CY103" s="91"/>
      <c r="CZ103" s="90">
        <f t="shared" ref="CZ103:CZ112" si="167">+IFERROR(IF(DC$5="USD",CW103*$I$5*DC$6,IF(DC$5="COP",CW103*DC$6,CW103*DC$6*$I$6)),"-")</f>
        <v>0</v>
      </c>
      <c r="DA103" s="89">
        <v>0</v>
      </c>
      <c r="DB103" s="89"/>
      <c r="DC103" s="93">
        <v>0</v>
      </c>
      <c r="DD103" s="89">
        <v>200000</v>
      </c>
      <c r="DE103" s="90">
        <f t="shared" si="138"/>
        <v>600000</v>
      </c>
      <c r="DF103" s="91"/>
      <c r="DG103" s="90">
        <f>+IFERROR(IF(DJ$5="USD",DD103*$I$5*DJ$6,IF(DJ$5="COP",DD103*DJ$6,DD103*DJ$6*$I$6)),"-")</f>
        <v>199999.99999999997</v>
      </c>
      <c r="DH103" s="92"/>
      <c r="DI103" s="92" t="s">
        <v>906</v>
      </c>
      <c r="DJ103" s="93" t="s">
        <v>820</v>
      </c>
      <c r="DK103" s="89">
        <v>59267</v>
      </c>
      <c r="DL103" s="90">
        <f t="shared" si="139"/>
        <v>177801</v>
      </c>
      <c r="DM103" s="91"/>
      <c r="DN103" s="90">
        <f>+IFERROR(IF(DQ$5="USD",DK103*$I$5*DQ$6,IF(DQ$5="COP",DK103*DQ$6,DK103*DQ$6*$I$6)),"-")</f>
        <v>59266.999999999993</v>
      </c>
      <c r="DO103" s="92"/>
      <c r="DP103" s="92" t="s">
        <v>955</v>
      </c>
      <c r="DQ103" s="93" t="s">
        <v>972</v>
      </c>
      <c r="DR103" s="130" t="str">
        <f>IFERROR(VLOOKUP($D103,'HISTORICOS - FM'!$A$1:$B$20558,2,0)," - ")</f>
        <v xml:space="preserve"> - </v>
      </c>
      <c r="DS103" s="131">
        <f t="shared" si="141"/>
        <v>0</v>
      </c>
      <c r="DT103" s="134" t="str">
        <f t="shared" si="140"/>
        <v/>
      </c>
      <c r="DU103" s="137" t="str">
        <f t="shared" si="142"/>
        <v>1006971 - CENTRAL DE HERRAMIENTAS DE COLOMBIA SAS
OC 4533614</v>
      </c>
    </row>
    <row r="104" spans="1:125" s="38" customFormat="1" ht="115" x14ac:dyDescent="0.25">
      <c r="A104" s="35">
        <v>97</v>
      </c>
      <c r="B104" s="140" t="s">
        <v>336</v>
      </c>
      <c r="C104" s="36" t="s">
        <v>104</v>
      </c>
      <c r="D104" s="36" t="s">
        <v>333</v>
      </c>
      <c r="E104" s="36" t="s">
        <v>334</v>
      </c>
      <c r="F104" s="36" t="s">
        <v>335</v>
      </c>
      <c r="G104" s="36" t="s">
        <v>503</v>
      </c>
      <c r="H104" s="36">
        <v>10</v>
      </c>
      <c r="I104" s="37" t="s">
        <v>69</v>
      </c>
      <c r="J104" s="89">
        <v>50000</v>
      </c>
      <c r="K104" s="90">
        <f t="shared" si="127"/>
        <v>500000</v>
      </c>
      <c r="L104" s="91"/>
      <c r="M104" s="90">
        <f>+IFERROR(IF(P$5="USD",J104*$I$5*P$6,IF(P$5="COP",J104*P$6,J104*P$6*$I$6)),"-")</f>
        <v>49999.999999999993</v>
      </c>
      <c r="N104" s="92"/>
      <c r="O104" s="92"/>
      <c r="P104" s="93"/>
      <c r="Q104" s="89">
        <v>44543</v>
      </c>
      <c r="R104" s="90">
        <f t="shared" si="128"/>
        <v>445430</v>
      </c>
      <c r="S104" s="91"/>
      <c r="T104" s="90">
        <f>+IFERROR(IF(W$5="USD",Q104*$I$5*W$6,IF(W$5="COP",Q104*W$6,Q104*W$6*$I$6)),"-")</f>
        <v>44542.999999999993</v>
      </c>
      <c r="U104" s="92" t="s">
        <v>552</v>
      </c>
      <c r="V104" s="92" t="s">
        <v>570</v>
      </c>
      <c r="W104" s="93"/>
      <c r="X104" s="89" t="s">
        <v>519</v>
      </c>
      <c r="Y104" s="90" t="str">
        <f t="shared" si="129"/>
        <v>-</v>
      </c>
      <c r="Z104" s="91"/>
      <c r="AA104" s="90"/>
      <c r="AB104" s="92"/>
      <c r="AC104" s="92"/>
      <c r="AD104" s="93"/>
      <c r="AE104" s="89">
        <v>53500</v>
      </c>
      <c r="AF104" s="90">
        <f t="shared" si="130"/>
        <v>535000</v>
      </c>
      <c r="AG104" s="91"/>
      <c r="AH104" s="90">
        <f>+IFERROR(IF(AK$5="USD",AE104*$I$5*AK$6,IF(AK$5="COP",AE104*AK$6,AE104*AK$6*$I$6)),"-")</f>
        <v>53499.999999999993</v>
      </c>
      <c r="AI104" s="92" t="s">
        <v>609</v>
      </c>
      <c r="AJ104" s="92" t="s">
        <v>589</v>
      </c>
      <c r="AK104" s="92">
        <v>30</v>
      </c>
      <c r="AL104" s="89" t="s">
        <v>519</v>
      </c>
      <c r="AM104" s="90" t="str">
        <f t="shared" si="164"/>
        <v>-</v>
      </c>
      <c r="AN104" s="91"/>
      <c r="AO104" s="90"/>
      <c r="AP104" s="92"/>
      <c r="AQ104" s="92"/>
      <c r="AR104" s="93"/>
      <c r="AS104" s="89">
        <v>63500</v>
      </c>
      <c r="AT104" s="90">
        <f t="shared" si="131"/>
        <v>635000</v>
      </c>
      <c r="AU104" s="91"/>
      <c r="AV104" s="90">
        <f>+IFERROR(IF(AY$5="USD",AS104*$I$5*AY$6,IF(AY$5="COP",AS104*AY$6,AS104*AY$6*$I$6)),"-")</f>
        <v>63499.999999999993</v>
      </c>
      <c r="AW104" s="92" t="s">
        <v>552</v>
      </c>
      <c r="AX104" s="92" t="s">
        <v>650</v>
      </c>
      <c r="AY104" s="93" t="s">
        <v>657</v>
      </c>
      <c r="AZ104" s="89">
        <v>73825</v>
      </c>
      <c r="BA104" s="90">
        <f t="shared" si="132"/>
        <v>738250</v>
      </c>
      <c r="BB104" s="91"/>
      <c r="BC104" s="90">
        <f>+IFERROR(IF(BF$5="USD",AZ104*$I$5*BF$6,IF(BF$5="COP",AZ104*BF$6,AZ104*BF$6*$I$6)),"-")</f>
        <v>73824.999999999985</v>
      </c>
      <c r="BD104" s="92" t="s">
        <v>684</v>
      </c>
      <c r="BE104" s="92" t="s">
        <v>696</v>
      </c>
      <c r="BF104" s="93"/>
      <c r="BG104" s="89">
        <v>51000</v>
      </c>
      <c r="BH104" s="90">
        <f t="shared" si="133"/>
        <v>510000</v>
      </c>
      <c r="BI104" s="91"/>
      <c r="BJ104" s="90">
        <f>+IFERROR(IF(BM$5="USD",BG104*$I$5*BM$6,IF(BM$5="COP",BG104*BM$6,BG104*BM$6*$I$6)),"-")</f>
        <v>50999.999999999993</v>
      </c>
      <c r="BK104" s="92" t="s">
        <v>714</v>
      </c>
      <c r="BL104" s="92"/>
      <c r="BM104" s="93" t="s">
        <v>764</v>
      </c>
      <c r="BN104" s="89">
        <v>47800</v>
      </c>
      <c r="BO104" s="90">
        <f t="shared" si="134"/>
        <v>478000</v>
      </c>
      <c r="BP104" s="91"/>
      <c r="BQ104" s="90">
        <f t="shared" si="165"/>
        <v>47799.999999999993</v>
      </c>
      <c r="BR104" s="92" t="s">
        <v>989</v>
      </c>
      <c r="BS104" s="92"/>
      <c r="BT104" s="93" t="s">
        <v>1001</v>
      </c>
      <c r="BU104" s="89" t="s">
        <v>576</v>
      </c>
      <c r="BV104" s="90" t="str">
        <f t="shared" si="135"/>
        <v>-</v>
      </c>
      <c r="BW104" s="91"/>
      <c r="BX104" s="90"/>
      <c r="BY104" s="92" t="s">
        <v>779</v>
      </c>
      <c r="BZ104" s="92"/>
      <c r="CA104" s="93" t="s">
        <v>792</v>
      </c>
      <c r="CB104" s="89">
        <v>49000</v>
      </c>
      <c r="CC104" s="90">
        <f t="shared" si="136"/>
        <v>490000</v>
      </c>
      <c r="CD104" s="91"/>
      <c r="CE104" s="90">
        <f>+IFERROR(IF(CH$5="USD",CB104*$I$5*CH$6,IF(CH$5="COP",CB104*CH$6,CB104*CH$6*$I$6)),"-")</f>
        <v>48999.999999999993</v>
      </c>
      <c r="CF104" s="92" t="s">
        <v>800</v>
      </c>
      <c r="CG104" s="92"/>
      <c r="CH104" s="93" t="s">
        <v>820</v>
      </c>
      <c r="CI104" s="89">
        <v>44150</v>
      </c>
      <c r="CJ104" s="90">
        <f t="shared" si="137"/>
        <v>441500</v>
      </c>
      <c r="CK104" s="91" t="s">
        <v>1007</v>
      </c>
      <c r="CL104" s="90">
        <f>+IFERROR(IF(CO$5="USD",CI104*$I$5*CO$6,IF(CO$5="COP",CI104*CO$6,CI104*CO$6*$I$6)),"-")</f>
        <v>44149.999999999993</v>
      </c>
      <c r="CM104" s="92" t="s">
        <v>552</v>
      </c>
      <c r="CN104" s="92"/>
      <c r="CO104" s="93">
        <v>4</v>
      </c>
      <c r="CP104" s="89">
        <v>53000</v>
      </c>
      <c r="CQ104" s="90">
        <f t="shared" si="166"/>
        <v>530000</v>
      </c>
      <c r="CR104" s="91"/>
      <c r="CS104" s="90">
        <f t="shared" si="160"/>
        <v>52999.999999999993</v>
      </c>
      <c r="CT104" s="92" t="s">
        <v>714</v>
      </c>
      <c r="CU104" s="92"/>
      <c r="CV104" s="93" t="s">
        <v>864</v>
      </c>
      <c r="CW104" s="89">
        <v>0</v>
      </c>
      <c r="CX104" s="90">
        <f t="shared" si="148"/>
        <v>0</v>
      </c>
      <c r="CY104" s="91"/>
      <c r="CZ104" s="90">
        <f t="shared" si="167"/>
        <v>0</v>
      </c>
      <c r="DA104" s="89">
        <v>0</v>
      </c>
      <c r="DB104" s="89"/>
      <c r="DC104" s="93">
        <v>0</v>
      </c>
      <c r="DD104" s="89">
        <v>200000</v>
      </c>
      <c r="DE104" s="90">
        <f t="shared" si="138"/>
        <v>2000000</v>
      </c>
      <c r="DF104" s="91"/>
      <c r="DG104" s="90">
        <f>+IFERROR(IF(DJ$5="USD",DD104*$I$5*DJ$6,IF(DJ$5="COP",DD104*DJ$6,DD104*DJ$6*$I$6)),"-")</f>
        <v>199999.99999999997</v>
      </c>
      <c r="DH104" s="92"/>
      <c r="DI104" s="92" t="s">
        <v>906</v>
      </c>
      <c r="DJ104" s="93" t="s">
        <v>820</v>
      </c>
      <c r="DK104" s="89">
        <v>59267</v>
      </c>
      <c r="DL104" s="90">
        <f t="shared" si="139"/>
        <v>592670</v>
      </c>
      <c r="DM104" s="91"/>
      <c r="DN104" s="90">
        <f>+IFERROR(IF(DQ$5="USD",DK104*$I$5*DQ$6,IF(DQ$5="COP",DK104*DQ$6,DK104*DQ$6*$I$6)),"-")</f>
        <v>59266.999999999993</v>
      </c>
      <c r="DO104" s="92"/>
      <c r="DP104" s="92" t="s">
        <v>955</v>
      </c>
      <c r="DQ104" s="93" t="s">
        <v>972</v>
      </c>
      <c r="DR104" s="130" t="str">
        <f>IFERROR(VLOOKUP($D104,'HISTORICOS - FM'!$A$1:$B$20558,2,0)," - ")</f>
        <v xml:space="preserve"> - </v>
      </c>
      <c r="DS104" s="131">
        <f t="shared" si="141"/>
        <v>0</v>
      </c>
      <c r="DT104" s="134" t="str">
        <f t="shared" si="140"/>
        <v/>
      </c>
      <c r="DU104" s="137" t="str">
        <f t="shared" si="142"/>
        <v>1006971 - CENTRAL DE HERRAMIENTAS DE COLOMBIA SAS
OC 4533614</v>
      </c>
    </row>
    <row r="105" spans="1:125" s="38" customFormat="1" ht="115" x14ac:dyDescent="0.25">
      <c r="A105" s="35">
        <v>98</v>
      </c>
      <c r="B105" s="140" t="s">
        <v>248</v>
      </c>
      <c r="C105" s="36" t="s">
        <v>99</v>
      </c>
      <c r="D105" s="36" t="s">
        <v>337</v>
      </c>
      <c r="E105" s="36" t="s">
        <v>338</v>
      </c>
      <c r="F105" s="36" t="s">
        <v>339</v>
      </c>
      <c r="G105" s="36" t="s">
        <v>503</v>
      </c>
      <c r="H105" s="36">
        <v>19</v>
      </c>
      <c r="I105" s="37" t="s">
        <v>75</v>
      </c>
      <c r="J105" s="89" t="s">
        <v>519</v>
      </c>
      <c r="K105" s="90" t="str">
        <f t="shared" si="127"/>
        <v>-</v>
      </c>
      <c r="L105" s="91"/>
      <c r="M105" s="90" t="s">
        <v>519</v>
      </c>
      <c r="N105" s="92"/>
      <c r="O105" s="92"/>
      <c r="P105" s="93"/>
      <c r="Q105" s="89" t="s">
        <v>519</v>
      </c>
      <c r="R105" s="90" t="str">
        <f t="shared" si="128"/>
        <v>-</v>
      </c>
      <c r="S105" s="91"/>
      <c r="T105" s="90" t="s">
        <v>519</v>
      </c>
      <c r="U105" s="92"/>
      <c r="V105" s="92"/>
      <c r="W105" s="93"/>
      <c r="X105" s="89" t="s">
        <v>519</v>
      </c>
      <c r="Y105" s="90" t="str">
        <f t="shared" si="129"/>
        <v>-</v>
      </c>
      <c r="Z105" s="91"/>
      <c r="AA105" s="90" t="s">
        <v>519</v>
      </c>
      <c r="AB105" s="92"/>
      <c r="AC105" s="92"/>
      <c r="AD105" s="93"/>
      <c r="AE105" s="89" t="s">
        <v>519</v>
      </c>
      <c r="AF105" s="90" t="str">
        <f t="shared" si="130"/>
        <v>-</v>
      </c>
      <c r="AG105" s="91"/>
      <c r="AH105" s="90" t="s">
        <v>519</v>
      </c>
      <c r="AI105" s="92"/>
      <c r="AJ105" s="92"/>
      <c r="AK105" s="92"/>
      <c r="AL105" s="89" t="s">
        <v>519</v>
      </c>
      <c r="AM105" s="90" t="str">
        <f t="shared" si="164"/>
        <v>-</v>
      </c>
      <c r="AN105" s="91"/>
      <c r="AO105" s="90" t="s">
        <v>519</v>
      </c>
      <c r="AP105" s="92"/>
      <c r="AQ105" s="92"/>
      <c r="AR105" s="93"/>
      <c r="AS105" s="89">
        <v>41500</v>
      </c>
      <c r="AT105" s="90">
        <f t="shared" si="131"/>
        <v>788500</v>
      </c>
      <c r="AU105" s="91"/>
      <c r="AV105" s="90">
        <f>+IFERROR(IF(AY$5="USD",AS105*$I$5*AY$6,IF(AY$5="COP",AS105*AY$6,AS105*AY$6*$I$6)),"-")</f>
        <v>41499.999999999993</v>
      </c>
      <c r="AW105" s="92" t="s">
        <v>646</v>
      </c>
      <c r="AX105" s="92"/>
      <c r="AY105" s="93" t="s">
        <v>657</v>
      </c>
      <c r="AZ105" s="89" t="s">
        <v>519</v>
      </c>
      <c r="BA105" s="90" t="str">
        <f t="shared" si="132"/>
        <v>-</v>
      </c>
      <c r="BB105" s="91"/>
      <c r="BC105" s="90" t="str">
        <f>AZ105</f>
        <v>NC</v>
      </c>
      <c r="BD105" s="92" t="s">
        <v>685</v>
      </c>
      <c r="BE105" s="92" t="s">
        <v>696</v>
      </c>
      <c r="BF105" s="93"/>
      <c r="BG105" s="89" t="s">
        <v>519</v>
      </c>
      <c r="BH105" s="90" t="str">
        <f t="shared" si="133"/>
        <v>-</v>
      </c>
      <c r="BI105" s="91"/>
      <c r="BJ105" s="90" t="s">
        <v>519</v>
      </c>
      <c r="BK105" s="92"/>
      <c r="BL105" s="92"/>
      <c r="BM105" s="93"/>
      <c r="BN105" s="89">
        <v>37450</v>
      </c>
      <c r="BO105" s="90">
        <f t="shared" si="134"/>
        <v>711550</v>
      </c>
      <c r="BP105" s="91"/>
      <c r="BQ105" s="90">
        <f t="shared" si="165"/>
        <v>37449.999999999993</v>
      </c>
      <c r="BR105" s="92" t="s">
        <v>990</v>
      </c>
      <c r="BS105" s="92"/>
      <c r="BT105" s="93" t="s">
        <v>1006</v>
      </c>
      <c r="BU105" s="89" t="s">
        <v>519</v>
      </c>
      <c r="BV105" s="90" t="str">
        <f t="shared" si="135"/>
        <v>-</v>
      </c>
      <c r="BW105" s="91"/>
      <c r="BX105" s="90" t="str">
        <f>BU105</f>
        <v>NC</v>
      </c>
      <c r="BY105" s="92"/>
      <c r="BZ105" s="92" t="s">
        <v>783</v>
      </c>
      <c r="CA105" s="93"/>
      <c r="CB105" s="89" t="s">
        <v>519</v>
      </c>
      <c r="CC105" s="90" t="str">
        <f t="shared" si="136"/>
        <v>-</v>
      </c>
      <c r="CD105" s="91"/>
      <c r="CE105" s="90" t="str">
        <f>CB105</f>
        <v>NC</v>
      </c>
      <c r="CF105" s="92"/>
      <c r="CG105" s="92"/>
      <c r="CH105" s="93"/>
      <c r="CI105" s="89">
        <v>34500</v>
      </c>
      <c r="CJ105" s="90">
        <f t="shared" si="137"/>
        <v>655500</v>
      </c>
      <c r="CK105" s="91" t="s">
        <v>1007</v>
      </c>
      <c r="CL105" s="90">
        <f>+IFERROR(IF(CO$5="USD",CI105*$I$5*CO$6,IF(CO$5="COP",CI105*CO$6,CI105*CO$6*$I$6)),"-")</f>
        <v>34499.999999999993</v>
      </c>
      <c r="CM105" s="92" t="s">
        <v>646</v>
      </c>
      <c r="CN105" s="92"/>
      <c r="CO105" s="93">
        <v>5</v>
      </c>
      <c r="CP105" s="89">
        <v>40000</v>
      </c>
      <c r="CQ105" s="90">
        <f t="shared" si="166"/>
        <v>760000</v>
      </c>
      <c r="CR105" s="91"/>
      <c r="CS105" s="90">
        <f t="shared" si="160"/>
        <v>39999.999999999993</v>
      </c>
      <c r="CT105" s="92" t="s">
        <v>855</v>
      </c>
      <c r="CU105" s="92"/>
      <c r="CV105" s="93" t="s">
        <v>864</v>
      </c>
      <c r="CW105" s="89">
        <v>37226.89075630252</v>
      </c>
      <c r="CX105" s="90">
        <f t="shared" si="148"/>
        <v>707310.92436974787</v>
      </c>
      <c r="CY105" s="91"/>
      <c r="CZ105" s="90">
        <f t="shared" si="167"/>
        <v>37226.890756302513</v>
      </c>
      <c r="DA105" s="89" t="s">
        <v>855</v>
      </c>
      <c r="DB105" s="89"/>
      <c r="DC105" s="93" t="s">
        <v>868</v>
      </c>
      <c r="DD105" s="89" t="s">
        <v>519</v>
      </c>
      <c r="DE105" s="90" t="str">
        <f t="shared" si="138"/>
        <v>-</v>
      </c>
      <c r="DF105" s="91"/>
      <c r="DG105" s="90" t="s">
        <v>519</v>
      </c>
      <c r="DH105" s="92"/>
      <c r="DI105" s="92"/>
      <c r="DJ105" s="93"/>
      <c r="DK105" s="89" t="s">
        <v>519</v>
      </c>
      <c r="DL105" s="90" t="str">
        <f t="shared" si="139"/>
        <v>-</v>
      </c>
      <c r="DM105" s="91"/>
      <c r="DN105" s="90" t="s">
        <v>519</v>
      </c>
      <c r="DO105" s="92"/>
      <c r="DP105" s="92"/>
      <c r="DQ105" s="93"/>
      <c r="DR105" s="130" t="str">
        <f>IFERROR(VLOOKUP($D105,'HISTORICOS - FM'!$A$1:$B$20558,2,0)," - ")</f>
        <v xml:space="preserve"> - </v>
      </c>
      <c r="DS105" s="131">
        <f t="shared" si="141"/>
        <v>34499.999999999993</v>
      </c>
      <c r="DT105" s="134" t="str">
        <f t="shared" si="140"/>
        <v/>
      </c>
      <c r="DU105" s="137" t="str">
        <f t="shared" si="142"/>
        <v>1015178 - INDUSTRIAL DE FERRTERIA Y RODAMIENTOS SAS
OC 4533619</v>
      </c>
    </row>
    <row r="106" spans="1:125" s="38" customFormat="1" ht="115" x14ac:dyDescent="0.25">
      <c r="A106" s="35">
        <v>99</v>
      </c>
      <c r="B106" s="140">
        <v>10059935</v>
      </c>
      <c r="C106" s="36">
        <v>5</v>
      </c>
      <c r="D106" s="36">
        <v>9142</v>
      </c>
      <c r="E106" s="36" t="s">
        <v>340</v>
      </c>
      <c r="F106" s="36" t="s">
        <v>341</v>
      </c>
      <c r="G106" s="36" t="s">
        <v>504</v>
      </c>
      <c r="H106" s="36">
        <v>4</v>
      </c>
      <c r="I106" s="37" t="s">
        <v>73</v>
      </c>
      <c r="J106" s="89">
        <v>195000</v>
      </c>
      <c r="K106" s="90">
        <f t="shared" ref="K106:K138" si="168">+IFERROR(J106*$H106,"-")</f>
        <v>780000</v>
      </c>
      <c r="L106" s="91"/>
      <c r="M106" s="90">
        <f>+IFERROR(IF(P$5="USD",J106*$I$5*P$6,IF(P$5="COP",J106*P$6,J106*P$6*$I$6)),"-")</f>
        <v>194999.99999999997</v>
      </c>
      <c r="N106" s="92"/>
      <c r="O106" s="92" t="s">
        <v>531</v>
      </c>
      <c r="P106" s="93"/>
      <c r="Q106" s="89" t="s">
        <v>519</v>
      </c>
      <c r="R106" s="90" t="str">
        <f t="shared" ref="R106:R138" si="169">+IFERROR(Q106*$H106,"-")</f>
        <v>-</v>
      </c>
      <c r="S106" s="91"/>
      <c r="T106" s="90"/>
      <c r="U106" s="92"/>
      <c r="V106" s="92"/>
      <c r="W106" s="93"/>
      <c r="X106" s="89">
        <v>122500</v>
      </c>
      <c r="Y106" s="90">
        <f t="shared" ref="Y106:Y138" si="170">+IFERROR(X106*$H106,"-")</f>
        <v>490000</v>
      </c>
      <c r="Z106" s="91" t="s">
        <v>1007</v>
      </c>
      <c r="AA106" s="90">
        <f t="shared" ref="AA106:AA124" si="171">+IFERROR(IF(AD$5="USD",X106*$I$5*AD$6,IF(AD$5="COP",X106*AD$6,X106*AD$6*$I$6)),"-")</f>
        <v>122499.99999999999</v>
      </c>
      <c r="AB106" s="92" t="s">
        <v>543</v>
      </c>
      <c r="AC106" s="92"/>
      <c r="AD106" s="93" t="s">
        <v>1009</v>
      </c>
      <c r="AE106" s="89" t="s">
        <v>519</v>
      </c>
      <c r="AF106" s="90" t="str">
        <f t="shared" ref="AF106:AF138" si="172">+IFERROR(AE106*$H106,"-")</f>
        <v>-</v>
      </c>
      <c r="AG106" s="91"/>
      <c r="AH106" s="90"/>
      <c r="AI106" s="92"/>
      <c r="AJ106" s="92"/>
      <c r="AK106" s="92"/>
      <c r="AL106" s="89" t="s">
        <v>519</v>
      </c>
      <c r="AM106" s="90" t="str">
        <f t="shared" si="164"/>
        <v>-</v>
      </c>
      <c r="AN106" s="91"/>
      <c r="AO106" s="90"/>
      <c r="AP106" s="92"/>
      <c r="AQ106" s="92"/>
      <c r="AR106" s="93"/>
      <c r="AS106" s="89" t="s">
        <v>519</v>
      </c>
      <c r="AT106" s="90" t="str">
        <f t="shared" ref="AT106:AT138" si="173">+IFERROR(AS106*$H106,"-")</f>
        <v>-</v>
      </c>
      <c r="AU106" s="91"/>
      <c r="AV106" s="90"/>
      <c r="AW106" s="92"/>
      <c r="AX106" s="92"/>
      <c r="AY106" s="93"/>
      <c r="AZ106" s="89">
        <v>747645</v>
      </c>
      <c r="BA106" s="90">
        <f t="shared" ref="BA106:BA138" si="174">+IFERROR(AZ106*$H106,"-")</f>
        <v>2990580</v>
      </c>
      <c r="BB106" s="91"/>
      <c r="BC106" s="90">
        <f>+IFERROR(IF(BF$5="USD",AZ106*$I$5*BF$6,IF(BF$5="COP",AZ106*BF$6,AZ106*BF$6*$I$6)),"-")</f>
        <v>747644.99999999988</v>
      </c>
      <c r="BD106" s="92" t="s">
        <v>686</v>
      </c>
      <c r="BE106" s="92" t="s">
        <v>696</v>
      </c>
      <c r="BF106" s="93"/>
      <c r="BG106" s="89" t="s">
        <v>519</v>
      </c>
      <c r="BH106" s="90" t="str">
        <f t="shared" ref="BH106:BH138" si="175">+IFERROR(BG106*$H106,"-")</f>
        <v>-</v>
      </c>
      <c r="BI106" s="91"/>
      <c r="BJ106" s="90"/>
      <c r="BK106" s="92"/>
      <c r="BL106" s="92"/>
      <c r="BM106" s="93"/>
      <c r="BN106" s="89">
        <v>190600</v>
      </c>
      <c r="BO106" s="90">
        <f t="shared" ref="BO106:BO138" si="176">+IFERROR(BN106*$H106,"-")</f>
        <v>762400</v>
      </c>
      <c r="BP106" s="91"/>
      <c r="BQ106" s="90">
        <f t="shared" si="165"/>
        <v>190599.99999999997</v>
      </c>
      <c r="BR106" s="92" t="s">
        <v>543</v>
      </c>
      <c r="BS106" s="92"/>
      <c r="BT106" s="93" t="s">
        <v>1000</v>
      </c>
      <c r="BU106" s="89" t="s">
        <v>519</v>
      </c>
      <c r="BV106" s="90" t="str">
        <f t="shared" ref="BV106:BV138" si="177">+IFERROR(BU106*$H106,"-")</f>
        <v>-</v>
      </c>
      <c r="BW106" s="91"/>
      <c r="BX106" s="90"/>
      <c r="BY106" s="92"/>
      <c r="BZ106" s="92" t="s">
        <v>783</v>
      </c>
      <c r="CA106" s="93"/>
      <c r="CB106" s="89">
        <v>140500</v>
      </c>
      <c r="CC106" s="90">
        <f t="shared" ref="CC106:CC138" si="178">+IFERROR(CB106*$H106,"-")</f>
        <v>562000</v>
      </c>
      <c r="CD106" s="91"/>
      <c r="CE106" s="90">
        <f t="shared" ref="CE106:CE126" si="179">+IFERROR(IF(CH$5="USD",CB106*$I$5*CH$6,IF(CH$5="COP",CB106*CH$6,CB106*CH$6*$I$6)),"-")</f>
        <v>140499.99999999997</v>
      </c>
      <c r="CF106" s="92" t="s">
        <v>543</v>
      </c>
      <c r="CG106" s="92" t="s">
        <v>814</v>
      </c>
      <c r="CH106" s="93" t="s">
        <v>822</v>
      </c>
      <c r="CI106" s="89" t="s">
        <v>519</v>
      </c>
      <c r="CJ106" s="90" t="str">
        <f t="shared" ref="CJ106:CJ138" si="180">+IFERROR(CI106*$H106,"-")</f>
        <v>-</v>
      </c>
      <c r="CK106" s="91"/>
      <c r="CL106" s="90"/>
      <c r="CM106" s="92"/>
      <c r="CN106" s="92" t="s">
        <v>838</v>
      </c>
      <c r="CO106" s="93"/>
      <c r="CP106" s="89">
        <v>176000</v>
      </c>
      <c r="CQ106" s="90">
        <f t="shared" ref="CQ106:CQ111" si="181">+IFERROR(CP106*$H106,"-")</f>
        <v>704000</v>
      </c>
      <c r="CR106" s="91"/>
      <c r="CS106" s="90">
        <f t="shared" si="160"/>
        <v>175999.99999999997</v>
      </c>
      <c r="CT106" s="92" t="s">
        <v>543</v>
      </c>
      <c r="CU106" s="92"/>
      <c r="CV106" s="93" t="s">
        <v>864</v>
      </c>
      <c r="CW106" s="89">
        <v>520504.2016806723</v>
      </c>
      <c r="CX106" s="90">
        <f t="shared" si="148"/>
        <v>2082016.8067226892</v>
      </c>
      <c r="CY106" s="91"/>
      <c r="CZ106" s="90">
        <f t="shared" si="167"/>
        <v>520504.20168067224</v>
      </c>
      <c r="DA106" s="89" t="s">
        <v>543</v>
      </c>
      <c r="DB106" s="89"/>
      <c r="DC106" s="93" t="s">
        <v>868</v>
      </c>
      <c r="DD106" s="89" t="s">
        <v>519</v>
      </c>
      <c r="DE106" s="90" t="str">
        <f t="shared" ref="DE106:DE138" si="182">+IFERROR(DD106*$H106,"-")</f>
        <v>-</v>
      </c>
      <c r="DF106" s="91"/>
      <c r="DG106" s="90"/>
      <c r="DH106" s="92"/>
      <c r="DI106" s="92"/>
      <c r="DJ106" s="93"/>
      <c r="DK106" s="89" t="s">
        <v>519</v>
      </c>
      <c r="DL106" s="90" t="str">
        <f t="shared" ref="DL106:DL138" si="183">+IFERROR(DK106*$H106,"-")</f>
        <v>-</v>
      </c>
      <c r="DM106" s="91"/>
      <c r="DN106" s="90"/>
      <c r="DO106" s="92"/>
      <c r="DP106" s="92"/>
      <c r="DQ106" s="93"/>
      <c r="DR106" s="130">
        <f>IFERROR(VLOOKUP($D106,'HISTORICOS - FM'!$A$1:$B$20558,2,0)," - ")</f>
        <v>203000</v>
      </c>
      <c r="DS106" s="131">
        <f t="shared" si="141"/>
        <v>122499.99999999999</v>
      </c>
      <c r="DT106" s="134">
        <f t="shared" ref="DT106:DT138" si="184">+IFERROR((DS106/DR106)-1,"")</f>
        <v>-0.39655172413793116</v>
      </c>
      <c r="DU106" s="137" t="str">
        <f t="shared" si="142"/>
        <v>1006971 - CENTRAL DE HERRAMIENTAS DE COLOMBIA SAS
OC 4533614</v>
      </c>
    </row>
    <row r="107" spans="1:125" s="38" customFormat="1" ht="149.5" x14ac:dyDescent="0.25">
      <c r="A107" s="35">
        <v>100</v>
      </c>
      <c r="B107" s="140">
        <v>10059935</v>
      </c>
      <c r="C107" s="36">
        <v>1</v>
      </c>
      <c r="D107" s="36">
        <v>4041</v>
      </c>
      <c r="E107" s="36" t="s">
        <v>342</v>
      </c>
      <c r="F107" s="36" t="s">
        <v>343</v>
      </c>
      <c r="G107" s="36" t="s">
        <v>504</v>
      </c>
      <c r="H107" s="36">
        <v>20</v>
      </c>
      <c r="I107" s="37" t="s">
        <v>73</v>
      </c>
      <c r="J107" s="89" t="s">
        <v>519</v>
      </c>
      <c r="K107" s="90" t="str">
        <f t="shared" si="168"/>
        <v>-</v>
      </c>
      <c r="L107" s="91"/>
      <c r="M107" s="90"/>
      <c r="N107" s="92"/>
      <c r="O107" s="92"/>
      <c r="P107" s="93"/>
      <c r="Q107" s="89" t="s">
        <v>519</v>
      </c>
      <c r="R107" s="90" t="str">
        <f t="shared" si="169"/>
        <v>-</v>
      </c>
      <c r="S107" s="91"/>
      <c r="T107" s="90"/>
      <c r="U107" s="92"/>
      <c r="V107" s="92"/>
      <c r="W107" s="93"/>
      <c r="X107" s="89">
        <v>63800</v>
      </c>
      <c r="Y107" s="90">
        <f t="shared" si="170"/>
        <v>1276000</v>
      </c>
      <c r="Z107" s="91"/>
      <c r="AA107" s="90">
        <f t="shared" si="171"/>
        <v>63799.999999999993</v>
      </c>
      <c r="AB107" s="92" t="s">
        <v>543</v>
      </c>
      <c r="AC107" s="92"/>
      <c r="AD107" s="93"/>
      <c r="AE107" s="89" t="s">
        <v>519</v>
      </c>
      <c r="AF107" s="90" t="str">
        <f t="shared" si="172"/>
        <v>-</v>
      </c>
      <c r="AG107" s="91"/>
      <c r="AH107" s="90"/>
      <c r="AI107" s="92"/>
      <c r="AJ107" s="92"/>
      <c r="AK107" s="92"/>
      <c r="AL107" s="89" t="s">
        <v>519</v>
      </c>
      <c r="AM107" s="90" t="str">
        <f t="shared" si="164"/>
        <v>-</v>
      </c>
      <c r="AN107" s="91"/>
      <c r="AO107" s="90"/>
      <c r="AP107" s="92"/>
      <c r="AQ107" s="92"/>
      <c r="AR107" s="93"/>
      <c r="AS107" s="89" t="s">
        <v>519</v>
      </c>
      <c r="AT107" s="90" t="str">
        <f t="shared" si="173"/>
        <v>-</v>
      </c>
      <c r="AU107" s="91"/>
      <c r="AV107" s="90"/>
      <c r="AW107" s="92"/>
      <c r="AX107" s="92"/>
      <c r="AY107" s="93"/>
      <c r="AZ107" s="89">
        <v>201341</v>
      </c>
      <c r="BA107" s="90">
        <f t="shared" si="174"/>
        <v>4026820</v>
      </c>
      <c r="BB107" s="91"/>
      <c r="BC107" s="90">
        <f>+IFERROR(IF(BF$5="USD",AZ107*$I$5*BF$6,IF(BF$5="COP",AZ107*BF$6,AZ107*BF$6*$I$6)),"-")</f>
        <v>201340.99999999997</v>
      </c>
      <c r="BD107" s="92" t="s">
        <v>687</v>
      </c>
      <c r="BE107" s="92" t="s">
        <v>696</v>
      </c>
      <c r="BF107" s="93"/>
      <c r="BG107" s="89">
        <v>62800</v>
      </c>
      <c r="BH107" s="90">
        <f t="shared" si="175"/>
        <v>1256000</v>
      </c>
      <c r="BI107" s="91"/>
      <c r="BJ107" s="90">
        <f>+IFERROR(IF(BM$5="USD",BG107*$I$5*BM$6,IF(BM$5="COP",BG107*BM$6,BG107*BM$6*$I$6)),"-")</f>
        <v>62799.999999999993</v>
      </c>
      <c r="BK107" s="92" t="s">
        <v>543</v>
      </c>
      <c r="BL107" s="92" t="s">
        <v>739</v>
      </c>
      <c r="BM107" s="93" t="s">
        <v>767</v>
      </c>
      <c r="BN107" s="89">
        <v>110300</v>
      </c>
      <c r="BO107" s="90">
        <f t="shared" si="176"/>
        <v>2206000</v>
      </c>
      <c r="BP107" s="91"/>
      <c r="BQ107" s="90">
        <f t="shared" si="165"/>
        <v>110299.99999999999</v>
      </c>
      <c r="BR107" s="92" t="s">
        <v>543</v>
      </c>
      <c r="BS107" s="92"/>
      <c r="BT107" s="93" t="s">
        <v>1000</v>
      </c>
      <c r="BU107" s="89" t="s">
        <v>519</v>
      </c>
      <c r="BV107" s="90" t="str">
        <f t="shared" si="177"/>
        <v>-</v>
      </c>
      <c r="BW107" s="91"/>
      <c r="BX107" s="90"/>
      <c r="BY107" s="92"/>
      <c r="BZ107" s="92" t="s">
        <v>783</v>
      </c>
      <c r="CA107" s="93"/>
      <c r="CB107" s="89">
        <v>66000</v>
      </c>
      <c r="CC107" s="90">
        <f t="shared" si="178"/>
        <v>1320000</v>
      </c>
      <c r="CD107" s="91"/>
      <c r="CE107" s="90">
        <f t="shared" si="179"/>
        <v>65999.999999999985</v>
      </c>
      <c r="CF107" s="92" t="s">
        <v>543</v>
      </c>
      <c r="CG107" s="92" t="s">
        <v>815</v>
      </c>
      <c r="CH107" s="93" t="s">
        <v>822</v>
      </c>
      <c r="CI107" s="89">
        <v>118000</v>
      </c>
      <c r="CJ107" s="90">
        <f t="shared" si="180"/>
        <v>2360000</v>
      </c>
      <c r="CK107" s="91"/>
      <c r="CL107" s="90">
        <f>+IFERROR(IF(CO$5="USD",CI107*$I$5*CO$6,IF(CO$5="COP",CI107*CO$6,CI107*CO$6*$I$6)),"-")</f>
        <v>117999.99999999999</v>
      </c>
      <c r="CM107" s="92" t="s">
        <v>686</v>
      </c>
      <c r="CN107" s="92"/>
      <c r="CO107" s="93">
        <v>6</v>
      </c>
      <c r="CP107" s="89">
        <v>141000</v>
      </c>
      <c r="CQ107" s="90">
        <f t="shared" si="181"/>
        <v>2820000</v>
      </c>
      <c r="CR107" s="91"/>
      <c r="CS107" s="90">
        <f t="shared" si="160"/>
        <v>140999.99999999997</v>
      </c>
      <c r="CT107" s="92" t="s">
        <v>543</v>
      </c>
      <c r="CU107" s="92"/>
      <c r="CV107" s="93" t="s">
        <v>864</v>
      </c>
      <c r="CW107" s="89">
        <v>62185</v>
      </c>
      <c r="CX107" s="90">
        <f t="shared" si="148"/>
        <v>1243700</v>
      </c>
      <c r="CY107" s="91" t="s">
        <v>1007</v>
      </c>
      <c r="CZ107" s="90">
        <f t="shared" si="167"/>
        <v>62184.999999999993</v>
      </c>
      <c r="DA107" s="89" t="s">
        <v>543</v>
      </c>
      <c r="DB107" s="89"/>
      <c r="DC107" s="93" t="s">
        <v>868</v>
      </c>
      <c r="DD107" s="89">
        <v>250000</v>
      </c>
      <c r="DE107" s="90">
        <f t="shared" si="182"/>
        <v>5000000</v>
      </c>
      <c r="DF107" s="91"/>
      <c r="DG107" s="90">
        <f>+IFERROR(IF(DJ$5="USD",DD107*$I$5*DJ$6,IF(DJ$5="COP",DD107*DJ$6,DD107*DJ$6*$I$6)),"-")</f>
        <v>249999.99999999997</v>
      </c>
      <c r="DH107" s="92"/>
      <c r="DI107" s="92" t="s">
        <v>907</v>
      </c>
      <c r="DJ107" s="93" t="s">
        <v>920</v>
      </c>
      <c r="DK107" s="89" t="s">
        <v>519</v>
      </c>
      <c r="DL107" s="90" t="str">
        <f t="shared" si="183"/>
        <v>-</v>
      </c>
      <c r="DM107" s="91"/>
      <c r="DN107" s="90"/>
      <c r="DO107" s="92"/>
      <c r="DP107" s="92"/>
      <c r="DQ107" s="93"/>
      <c r="DR107" s="130" t="str">
        <f>IFERROR(VLOOKUP($D107,'HISTORICOS - FM'!$A$1:$B$20558,2,0)," - ")</f>
        <v xml:space="preserve"> - </v>
      </c>
      <c r="DS107" s="131">
        <f t="shared" si="141"/>
        <v>62184.999999999993</v>
      </c>
      <c r="DT107" s="134" t="str">
        <f t="shared" si="184"/>
        <v/>
      </c>
      <c r="DU107" s="137" t="str">
        <f t="shared" si="142"/>
        <v>1015200 - LOGSMART S.A.S
OC 4533621</v>
      </c>
    </row>
    <row r="108" spans="1:125" s="38" customFormat="1" ht="241.5" x14ac:dyDescent="0.25">
      <c r="A108" s="35">
        <v>101</v>
      </c>
      <c r="B108" s="140">
        <v>10060487</v>
      </c>
      <c r="C108" s="36" t="s">
        <v>188</v>
      </c>
      <c r="D108" s="36" t="s">
        <v>344</v>
      </c>
      <c r="E108" s="36" t="s">
        <v>345</v>
      </c>
      <c r="F108" s="36" t="s">
        <v>346</v>
      </c>
      <c r="G108" s="36" t="s">
        <v>504</v>
      </c>
      <c r="H108" s="36">
        <v>200</v>
      </c>
      <c r="I108" s="37" t="s">
        <v>69</v>
      </c>
      <c r="J108" s="89">
        <v>295000</v>
      </c>
      <c r="K108" s="90">
        <f t="shared" si="168"/>
        <v>59000000</v>
      </c>
      <c r="L108" s="91"/>
      <c r="M108" s="90">
        <f>+IFERROR(IF(P$5="USD",J108*$I$5*P$6,IF(P$5="COP",J108*P$6,J108*P$6*$I$6)),"-")</f>
        <v>294999.99999999994</v>
      </c>
      <c r="N108" s="92"/>
      <c r="O108" s="92" t="s">
        <v>532</v>
      </c>
      <c r="P108" s="93"/>
      <c r="Q108" s="89" t="s">
        <v>519</v>
      </c>
      <c r="R108" s="90" t="str">
        <f t="shared" si="169"/>
        <v>-</v>
      </c>
      <c r="S108" s="91"/>
      <c r="T108" s="90"/>
      <c r="U108" s="92"/>
      <c r="V108" s="92"/>
      <c r="W108" s="93"/>
      <c r="X108" s="89">
        <v>139500</v>
      </c>
      <c r="Y108" s="90">
        <f t="shared" si="170"/>
        <v>27900000</v>
      </c>
      <c r="Z108" s="91"/>
      <c r="AA108" s="90">
        <f t="shared" si="171"/>
        <v>139499.99999999997</v>
      </c>
      <c r="AB108" s="92" t="s">
        <v>543</v>
      </c>
      <c r="AC108" s="92"/>
      <c r="AD108" s="93"/>
      <c r="AE108" s="89" t="s">
        <v>519</v>
      </c>
      <c r="AF108" s="90" t="str">
        <f t="shared" si="172"/>
        <v>-</v>
      </c>
      <c r="AG108" s="91"/>
      <c r="AH108" s="90"/>
      <c r="AI108" s="92"/>
      <c r="AJ108" s="92"/>
      <c r="AK108" s="92"/>
      <c r="AL108" s="89" t="s">
        <v>519</v>
      </c>
      <c r="AM108" s="90" t="str">
        <f t="shared" si="164"/>
        <v>-</v>
      </c>
      <c r="AN108" s="91"/>
      <c r="AO108" s="90"/>
      <c r="AP108" s="92"/>
      <c r="AQ108" s="92"/>
      <c r="AR108" s="93"/>
      <c r="AS108" s="89" t="s">
        <v>519</v>
      </c>
      <c r="AT108" s="90" t="str">
        <f t="shared" si="173"/>
        <v>-</v>
      </c>
      <c r="AU108" s="91"/>
      <c r="AV108" s="90"/>
      <c r="AW108" s="92"/>
      <c r="AX108" s="92"/>
      <c r="AY108" s="93"/>
      <c r="AZ108" s="89" t="s">
        <v>519</v>
      </c>
      <c r="BA108" s="90" t="str">
        <f t="shared" si="174"/>
        <v>-</v>
      </c>
      <c r="BB108" s="91"/>
      <c r="BC108" s="90"/>
      <c r="BD108" s="92" t="s">
        <v>579</v>
      </c>
      <c r="BE108" s="92"/>
      <c r="BF108" s="93"/>
      <c r="BG108" s="89">
        <v>138000</v>
      </c>
      <c r="BH108" s="90">
        <f t="shared" si="175"/>
        <v>27600000</v>
      </c>
      <c r="BI108" s="91"/>
      <c r="BJ108" s="90">
        <f>+IFERROR(IF(BM$5="USD",BG108*$I$5*BM$6,IF(BM$5="COP",BG108*BM$6,BG108*BM$6*$I$6)),"-")</f>
        <v>137999.99999999997</v>
      </c>
      <c r="BK108" s="92" t="s">
        <v>543</v>
      </c>
      <c r="BL108" s="92" t="s">
        <v>740</v>
      </c>
      <c r="BM108" s="93" t="s">
        <v>767</v>
      </c>
      <c r="BN108" s="89">
        <v>110300</v>
      </c>
      <c r="BO108" s="90">
        <f t="shared" si="176"/>
        <v>22060000</v>
      </c>
      <c r="BP108" s="91" t="s">
        <v>1007</v>
      </c>
      <c r="BQ108" s="90">
        <f t="shared" si="165"/>
        <v>110299.99999999999</v>
      </c>
      <c r="BR108" s="92" t="s">
        <v>543</v>
      </c>
      <c r="BS108" s="92"/>
      <c r="BT108" s="93" t="s">
        <v>1000</v>
      </c>
      <c r="BU108" s="89" t="s">
        <v>519</v>
      </c>
      <c r="BV108" s="90" t="str">
        <f t="shared" si="177"/>
        <v>-</v>
      </c>
      <c r="BW108" s="91"/>
      <c r="BX108" s="90"/>
      <c r="BY108" s="92"/>
      <c r="BZ108" s="92" t="s">
        <v>783</v>
      </c>
      <c r="CA108" s="93"/>
      <c r="CB108" s="89">
        <v>122600</v>
      </c>
      <c r="CC108" s="90">
        <f t="shared" si="178"/>
        <v>24520000</v>
      </c>
      <c r="CD108" s="91"/>
      <c r="CE108" s="90">
        <f t="shared" si="179"/>
        <v>122599.99999999999</v>
      </c>
      <c r="CF108" s="92" t="s">
        <v>543</v>
      </c>
      <c r="CG108" s="92" t="s">
        <v>816</v>
      </c>
      <c r="CH108" s="93" t="s">
        <v>822</v>
      </c>
      <c r="CI108" s="89" t="s">
        <v>519</v>
      </c>
      <c r="CJ108" s="90" t="str">
        <f t="shared" si="180"/>
        <v>-</v>
      </c>
      <c r="CK108" s="91"/>
      <c r="CL108" s="90"/>
      <c r="CM108" s="92"/>
      <c r="CN108" s="92" t="s">
        <v>838</v>
      </c>
      <c r="CO108" s="93"/>
      <c r="CP108" s="89">
        <v>165000</v>
      </c>
      <c r="CQ108" s="90">
        <f t="shared" si="181"/>
        <v>33000000</v>
      </c>
      <c r="CR108" s="91"/>
      <c r="CS108" s="90">
        <f t="shared" si="160"/>
        <v>164999.99999999997</v>
      </c>
      <c r="CT108" s="92" t="s">
        <v>543</v>
      </c>
      <c r="CU108" s="92"/>
      <c r="CV108" s="93" t="s">
        <v>864</v>
      </c>
      <c r="CW108" s="89">
        <v>139495.79831932773</v>
      </c>
      <c r="CX108" s="90">
        <f t="shared" si="148"/>
        <v>27899159.663865548</v>
      </c>
      <c r="CY108" s="91"/>
      <c r="CZ108" s="90">
        <f t="shared" si="167"/>
        <v>139495.7983193277</v>
      </c>
      <c r="DA108" s="89" t="s">
        <v>543</v>
      </c>
      <c r="DB108" s="89"/>
      <c r="DC108" s="93" t="s">
        <v>868</v>
      </c>
      <c r="DD108" s="89" t="s">
        <v>519</v>
      </c>
      <c r="DE108" s="90" t="str">
        <f t="shared" si="182"/>
        <v>-</v>
      </c>
      <c r="DF108" s="91"/>
      <c r="DG108" s="90"/>
      <c r="DH108" s="92"/>
      <c r="DI108" s="92"/>
      <c r="DJ108" s="93"/>
      <c r="DK108" s="89">
        <v>141242</v>
      </c>
      <c r="DL108" s="90">
        <f t="shared" si="183"/>
        <v>28248400</v>
      </c>
      <c r="DM108" s="91"/>
      <c r="DN108" s="90">
        <f>+IFERROR(IF(DQ$5="USD",DK108*$I$5*DQ$6,IF(DQ$5="COP",DK108*DQ$6,DK108*DQ$6*$I$6)),"-")</f>
        <v>141241.99999999997</v>
      </c>
      <c r="DO108" s="92"/>
      <c r="DP108" s="92" t="s">
        <v>956</v>
      </c>
      <c r="DQ108" s="93" t="s">
        <v>970</v>
      </c>
      <c r="DR108" s="130" t="str">
        <f>IFERROR(VLOOKUP($D108,'HISTORICOS - FM'!$A$1:$B$20558,2,0)," - ")</f>
        <v xml:space="preserve"> - </v>
      </c>
      <c r="DS108" s="131">
        <f t="shared" si="141"/>
        <v>110299.99999999999</v>
      </c>
      <c r="DT108" s="134" t="str">
        <f t="shared" si="184"/>
        <v/>
      </c>
      <c r="DU108" s="137" t="str">
        <f t="shared" si="142"/>
        <v>IMPORHPAC
OC 4533617</v>
      </c>
    </row>
    <row r="109" spans="1:125" s="38" customFormat="1" ht="287.5" x14ac:dyDescent="0.25">
      <c r="A109" s="35">
        <v>102</v>
      </c>
      <c r="B109" s="140">
        <v>10060460</v>
      </c>
      <c r="C109" s="36" t="s">
        <v>347</v>
      </c>
      <c r="D109" s="36" t="s">
        <v>348</v>
      </c>
      <c r="E109" s="36" t="s">
        <v>349</v>
      </c>
      <c r="F109" s="36" t="s">
        <v>350</v>
      </c>
      <c r="G109" s="36" t="s">
        <v>504</v>
      </c>
      <c r="H109" s="36">
        <v>10</v>
      </c>
      <c r="I109" s="37" t="s">
        <v>75</v>
      </c>
      <c r="J109" s="89" t="s">
        <v>519</v>
      </c>
      <c r="K109" s="90" t="str">
        <f t="shared" si="168"/>
        <v>-</v>
      </c>
      <c r="L109" s="91"/>
      <c r="M109" s="90"/>
      <c r="N109" s="92"/>
      <c r="O109" s="92"/>
      <c r="P109" s="93"/>
      <c r="Q109" s="89" t="s">
        <v>519</v>
      </c>
      <c r="R109" s="90" t="str">
        <f t="shared" si="169"/>
        <v>-</v>
      </c>
      <c r="S109" s="91"/>
      <c r="T109" s="90"/>
      <c r="U109" s="92"/>
      <c r="V109" s="92"/>
      <c r="W109" s="93"/>
      <c r="X109" s="89">
        <v>99600</v>
      </c>
      <c r="Y109" s="90">
        <f t="shared" si="170"/>
        <v>996000</v>
      </c>
      <c r="Z109" s="91"/>
      <c r="AA109" s="90">
        <f t="shared" si="171"/>
        <v>99599.999999999985</v>
      </c>
      <c r="AB109" s="92" t="s">
        <v>543</v>
      </c>
      <c r="AC109" s="92"/>
      <c r="AD109" s="93"/>
      <c r="AE109" s="89" t="s">
        <v>519</v>
      </c>
      <c r="AF109" s="90" t="str">
        <f t="shared" si="172"/>
        <v>-</v>
      </c>
      <c r="AG109" s="91"/>
      <c r="AH109" s="90"/>
      <c r="AI109" s="92"/>
      <c r="AJ109" s="92"/>
      <c r="AK109" s="92"/>
      <c r="AL109" s="89" t="s">
        <v>519</v>
      </c>
      <c r="AM109" s="90" t="str">
        <f t="shared" si="164"/>
        <v>-</v>
      </c>
      <c r="AN109" s="91"/>
      <c r="AO109" s="90"/>
      <c r="AP109" s="92"/>
      <c r="AQ109" s="92"/>
      <c r="AR109" s="93"/>
      <c r="AS109" s="89" t="s">
        <v>519</v>
      </c>
      <c r="AT109" s="90" t="str">
        <f t="shared" si="173"/>
        <v>-</v>
      </c>
      <c r="AU109" s="91"/>
      <c r="AV109" s="90"/>
      <c r="AW109" s="92"/>
      <c r="AX109" s="92"/>
      <c r="AY109" s="93"/>
      <c r="AZ109" s="89">
        <v>201341</v>
      </c>
      <c r="BA109" s="90">
        <f t="shared" si="174"/>
        <v>2013410</v>
      </c>
      <c r="BB109" s="91"/>
      <c r="BC109" s="90">
        <f>+IFERROR(IF(BF$5="USD",AZ109*$I$5*BF$6,IF(BF$5="COP",AZ109*BF$6,AZ109*BF$6*$I$6)),"-")</f>
        <v>201340.99999999997</v>
      </c>
      <c r="BD109" s="92" t="s">
        <v>687</v>
      </c>
      <c r="BE109" s="92" t="s">
        <v>696</v>
      </c>
      <c r="BF109" s="93"/>
      <c r="BG109" s="89" t="s">
        <v>519</v>
      </c>
      <c r="BH109" s="90" t="str">
        <f t="shared" si="175"/>
        <v>-</v>
      </c>
      <c r="BI109" s="91"/>
      <c r="BJ109" s="90"/>
      <c r="BK109" s="92"/>
      <c r="BL109" s="92"/>
      <c r="BM109" s="93"/>
      <c r="BN109" s="89">
        <v>110300</v>
      </c>
      <c r="BO109" s="90">
        <f t="shared" si="176"/>
        <v>1103000</v>
      </c>
      <c r="BP109" s="91"/>
      <c r="BQ109" s="90">
        <f t="shared" si="165"/>
        <v>110299.99999999999</v>
      </c>
      <c r="BR109" s="92" t="s">
        <v>543</v>
      </c>
      <c r="BS109" s="92"/>
      <c r="BT109" s="93" t="s">
        <v>1000</v>
      </c>
      <c r="BU109" s="89" t="s">
        <v>519</v>
      </c>
      <c r="BV109" s="90" t="str">
        <f t="shared" si="177"/>
        <v>-</v>
      </c>
      <c r="BW109" s="91"/>
      <c r="BX109" s="90"/>
      <c r="BY109" s="92"/>
      <c r="BZ109" s="92" t="s">
        <v>783</v>
      </c>
      <c r="CA109" s="93"/>
      <c r="CB109" s="89">
        <v>109800</v>
      </c>
      <c r="CC109" s="90">
        <f t="shared" si="178"/>
        <v>1098000</v>
      </c>
      <c r="CD109" s="91"/>
      <c r="CE109" s="90">
        <f t="shared" si="179"/>
        <v>109799.99999999999</v>
      </c>
      <c r="CF109" s="92" t="s">
        <v>543</v>
      </c>
      <c r="CG109" s="92"/>
      <c r="CH109" s="93" t="s">
        <v>822</v>
      </c>
      <c r="CI109" s="89" t="s">
        <v>519</v>
      </c>
      <c r="CJ109" s="90" t="str">
        <f t="shared" si="180"/>
        <v>-</v>
      </c>
      <c r="CK109" s="91"/>
      <c r="CL109" s="90"/>
      <c r="CM109" s="92"/>
      <c r="CN109" s="92" t="s">
        <v>838</v>
      </c>
      <c r="CO109" s="93"/>
      <c r="CP109" s="89">
        <v>146000</v>
      </c>
      <c r="CQ109" s="90">
        <f t="shared" si="181"/>
        <v>1460000</v>
      </c>
      <c r="CR109" s="91"/>
      <c r="CS109" s="90">
        <f t="shared" si="160"/>
        <v>145999.99999999997</v>
      </c>
      <c r="CT109" s="92" t="s">
        <v>543</v>
      </c>
      <c r="CU109" s="92"/>
      <c r="CV109" s="93" t="s">
        <v>864</v>
      </c>
      <c r="CW109" s="89">
        <v>80924</v>
      </c>
      <c r="CX109" s="90">
        <f t="shared" si="148"/>
        <v>809240</v>
      </c>
      <c r="CY109" s="91" t="s">
        <v>1007</v>
      </c>
      <c r="CZ109" s="90">
        <f t="shared" si="167"/>
        <v>80923.999999999985</v>
      </c>
      <c r="DA109" s="89" t="s">
        <v>543</v>
      </c>
      <c r="DB109" s="89"/>
      <c r="DC109" s="93" t="s">
        <v>868</v>
      </c>
      <c r="DD109" s="89">
        <v>190000</v>
      </c>
      <c r="DE109" s="90">
        <f t="shared" si="182"/>
        <v>1900000</v>
      </c>
      <c r="DF109" s="91"/>
      <c r="DG109" s="90">
        <f>+IFERROR(IF(DJ$5="USD",DD109*$I$5*DJ$6,IF(DJ$5="COP",DD109*DJ$6,DD109*DJ$6*$I$6)),"-")</f>
        <v>189999.99999999997</v>
      </c>
      <c r="DH109" s="92"/>
      <c r="DI109" s="92" t="s">
        <v>908</v>
      </c>
      <c r="DJ109" s="93" t="s">
        <v>920</v>
      </c>
      <c r="DK109" s="89">
        <v>107266</v>
      </c>
      <c r="DL109" s="90">
        <f t="shared" si="183"/>
        <v>1072660</v>
      </c>
      <c r="DM109" s="91"/>
      <c r="DN109" s="90">
        <f>+IFERROR(IF(DQ$5="USD",DK109*$I$5*DQ$6,IF(DQ$5="COP",DK109*DQ$6,DK109*DQ$6*$I$6)),"-")</f>
        <v>107265.99999999999</v>
      </c>
      <c r="DO109" s="92"/>
      <c r="DP109" s="92" t="s">
        <v>957</v>
      </c>
      <c r="DQ109" s="93" t="s">
        <v>970</v>
      </c>
      <c r="DR109" s="130" t="str">
        <f>IFERROR(VLOOKUP($D109,'HISTORICOS - FM'!$A$1:$B$20558,2,0)," - ")</f>
        <v xml:space="preserve"> - </v>
      </c>
      <c r="DS109" s="131">
        <f t="shared" si="141"/>
        <v>80923.999999999985</v>
      </c>
      <c r="DT109" s="134" t="str">
        <f t="shared" si="184"/>
        <v/>
      </c>
      <c r="DU109" s="137" t="str">
        <f t="shared" si="142"/>
        <v>1015200 - LOGSMART S.A.S
OC 4533621</v>
      </c>
    </row>
    <row r="110" spans="1:125" s="38" customFormat="1" ht="287.5" x14ac:dyDescent="0.25">
      <c r="A110" s="35">
        <v>103</v>
      </c>
      <c r="B110" s="140">
        <v>10060460</v>
      </c>
      <c r="C110" s="36" t="s">
        <v>180</v>
      </c>
      <c r="D110" s="36" t="s">
        <v>351</v>
      </c>
      <c r="E110" s="36" t="s">
        <v>349</v>
      </c>
      <c r="F110" s="36" t="s">
        <v>352</v>
      </c>
      <c r="G110" s="36" t="s">
        <v>504</v>
      </c>
      <c r="H110" s="36">
        <v>10</v>
      </c>
      <c r="I110" s="37" t="s">
        <v>75</v>
      </c>
      <c r="J110" s="89" t="s">
        <v>519</v>
      </c>
      <c r="K110" s="90" t="str">
        <f t="shared" si="168"/>
        <v>-</v>
      </c>
      <c r="L110" s="91"/>
      <c r="M110" s="90"/>
      <c r="N110" s="92"/>
      <c r="O110" s="92"/>
      <c r="P110" s="93"/>
      <c r="Q110" s="89" t="s">
        <v>519</v>
      </c>
      <c r="R110" s="90" t="str">
        <f t="shared" si="169"/>
        <v>-</v>
      </c>
      <c r="S110" s="91"/>
      <c r="T110" s="90"/>
      <c r="U110" s="92"/>
      <c r="V110" s="92"/>
      <c r="W110" s="93"/>
      <c r="X110" s="89">
        <v>99600</v>
      </c>
      <c r="Y110" s="90">
        <f t="shared" si="170"/>
        <v>996000</v>
      </c>
      <c r="Z110" s="91"/>
      <c r="AA110" s="90">
        <f t="shared" si="171"/>
        <v>99599.999999999985</v>
      </c>
      <c r="AB110" s="92" t="s">
        <v>543</v>
      </c>
      <c r="AC110" s="92"/>
      <c r="AD110" s="93"/>
      <c r="AE110" s="89" t="s">
        <v>519</v>
      </c>
      <c r="AF110" s="90" t="str">
        <f t="shared" si="172"/>
        <v>-</v>
      </c>
      <c r="AG110" s="91"/>
      <c r="AH110" s="90"/>
      <c r="AI110" s="92"/>
      <c r="AJ110" s="92"/>
      <c r="AK110" s="92"/>
      <c r="AL110" s="89" t="s">
        <v>519</v>
      </c>
      <c r="AM110" s="90" t="str">
        <f t="shared" si="164"/>
        <v>-</v>
      </c>
      <c r="AN110" s="91"/>
      <c r="AO110" s="90"/>
      <c r="AP110" s="92"/>
      <c r="AQ110" s="92"/>
      <c r="AR110" s="93"/>
      <c r="AS110" s="89" t="s">
        <v>519</v>
      </c>
      <c r="AT110" s="90" t="str">
        <f t="shared" si="173"/>
        <v>-</v>
      </c>
      <c r="AU110" s="91"/>
      <c r="AV110" s="90"/>
      <c r="AW110" s="92"/>
      <c r="AX110" s="92"/>
      <c r="AY110" s="93"/>
      <c r="AZ110" s="89">
        <v>201341</v>
      </c>
      <c r="BA110" s="90">
        <f t="shared" si="174"/>
        <v>2013410</v>
      </c>
      <c r="BB110" s="91"/>
      <c r="BC110" s="90">
        <f>+IFERROR(IF(BF$5="USD",AZ110*$I$5*BF$6,IF(BF$5="COP",AZ110*BF$6,AZ110*BF$6*$I$6)),"-")</f>
        <v>201340.99999999997</v>
      </c>
      <c r="BD110" s="92" t="s">
        <v>687</v>
      </c>
      <c r="BE110" s="92" t="s">
        <v>696</v>
      </c>
      <c r="BF110" s="93"/>
      <c r="BG110" s="89" t="s">
        <v>519</v>
      </c>
      <c r="BH110" s="90" t="str">
        <f t="shared" si="175"/>
        <v>-</v>
      </c>
      <c r="BI110" s="91"/>
      <c r="BJ110" s="90"/>
      <c r="BK110" s="92"/>
      <c r="BL110" s="92"/>
      <c r="BM110" s="93"/>
      <c r="BN110" s="89">
        <v>110300</v>
      </c>
      <c r="BO110" s="90">
        <f t="shared" si="176"/>
        <v>1103000</v>
      </c>
      <c r="BP110" s="91"/>
      <c r="BQ110" s="90">
        <f t="shared" si="165"/>
        <v>110299.99999999999</v>
      </c>
      <c r="BR110" s="92" t="s">
        <v>543</v>
      </c>
      <c r="BS110" s="92"/>
      <c r="BT110" s="93" t="s">
        <v>1000</v>
      </c>
      <c r="BU110" s="89" t="s">
        <v>519</v>
      </c>
      <c r="BV110" s="90" t="str">
        <f t="shared" si="177"/>
        <v>-</v>
      </c>
      <c r="BW110" s="91"/>
      <c r="BX110" s="90"/>
      <c r="BY110" s="92"/>
      <c r="BZ110" s="92" t="s">
        <v>783</v>
      </c>
      <c r="CA110" s="93"/>
      <c r="CB110" s="89">
        <v>109800</v>
      </c>
      <c r="CC110" s="90">
        <f t="shared" si="178"/>
        <v>1098000</v>
      </c>
      <c r="CD110" s="91"/>
      <c r="CE110" s="90">
        <f t="shared" si="179"/>
        <v>109799.99999999999</v>
      </c>
      <c r="CF110" s="92" t="s">
        <v>543</v>
      </c>
      <c r="CG110" s="92"/>
      <c r="CH110" s="93" t="s">
        <v>822</v>
      </c>
      <c r="CI110" s="89" t="s">
        <v>519</v>
      </c>
      <c r="CJ110" s="90" t="str">
        <f t="shared" si="180"/>
        <v>-</v>
      </c>
      <c r="CK110" s="91"/>
      <c r="CL110" s="90"/>
      <c r="CM110" s="92"/>
      <c r="CN110" s="92" t="s">
        <v>838</v>
      </c>
      <c r="CO110" s="93"/>
      <c r="CP110" s="89">
        <v>146000</v>
      </c>
      <c r="CQ110" s="90">
        <f t="shared" si="181"/>
        <v>1460000</v>
      </c>
      <c r="CR110" s="91"/>
      <c r="CS110" s="90">
        <f t="shared" si="160"/>
        <v>145999.99999999997</v>
      </c>
      <c r="CT110" s="92" t="s">
        <v>543</v>
      </c>
      <c r="CU110" s="92"/>
      <c r="CV110" s="93" t="s">
        <v>864</v>
      </c>
      <c r="CW110" s="89">
        <v>80924</v>
      </c>
      <c r="CX110" s="90">
        <f t="shared" si="148"/>
        <v>809240</v>
      </c>
      <c r="CY110" s="91" t="s">
        <v>1007</v>
      </c>
      <c r="CZ110" s="90">
        <f t="shared" si="167"/>
        <v>80923.999999999985</v>
      </c>
      <c r="DA110" s="89" t="s">
        <v>543</v>
      </c>
      <c r="DB110" s="89"/>
      <c r="DC110" s="93" t="s">
        <v>868</v>
      </c>
      <c r="DD110" s="89">
        <v>190000</v>
      </c>
      <c r="DE110" s="90">
        <f t="shared" si="182"/>
        <v>1900000</v>
      </c>
      <c r="DF110" s="91"/>
      <c r="DG110" s="90">
        <f>+IFERROR(IF(DJ$5="USD",DD110*$I$5*DJ$6,IF(DJ$5="COP",DD110*DJ$6,DD110*DJ$6*$I$6)),"-")</f>
        <v>189999.99999999997</v>
      </c>
      <c r="DH110" s="92"/>
      <c r="DI110" s="92" t="s">
        <v>908</v>
      </c>
      <c r="DJ110" s="93" t="s">
        <v>920</v>
      </c>
      <c r="DK110" s="89" t="s">
        <v>519</v>
      </c>
      <c r="DL110" s="90" t="str">
        <f t="shared" si="183"/>
        <v>-</v>
      </c>
      <c r="DM110" s="91"/>
      <c r="DN110" s="90"/>
      <c r="DO110" s="92"/>
      <c r="DP110" s="92"/>
      <c r="DQ110" s="93"/>
      <c r="DR110" s="130" t="str">
        <f>IFERROR(VLOOKUP($D110,'HISTORICOS - FM'!$A$1:$B$20558,2,0)," - ")</f>
        <v xml:space="preserve"> - </v>
      </c>
      <c r="DS110" s="131">
        <f t="shared" si="141"/>
        <v>80923.999999999985</v>
      </c>
      <c r="DT110" s="134" t="str">
        <f t="shared" si="184"/>
        <v/>
      </c>
      <c r="DU110" s="137" t="str">
        <f t="shared" si="142"/>
        <v>1015200 - LOGSMART S.A.S
OC 4533621</v>
      </c>
    </row>
    <row r="111" spans="1:125" s="38" customFormat="1" ht="115" x14ac:dyDescent="0.25">
      <c r="A111" s="35">
        <v>104</v>
      </c>
      <c r="B111" s="140">
        <v>10060460</v>
      </c>
      <c r="C111" s="36" t="s">
        <v>353</v>
      </c>
      <c r="D111" s="36" t="s">
        <v>354</v>
      </c>
      <c r="E111" s="36" t="s">
        <v>355</v>
      </c>
      <c r="F111" s="36" t="s">
        <v>356</v>
      </c>
      <c r="G111" s="36" t="s">
        <v>504</v>
      </c>
      <c r="H111" s="36">
        <v>40</v>
      </c>
      <c r="I111" s="37" t="s">
        <v>75</v>
      </c>
      <c r="J111" s="89">
        <v>155000</v>
      </c>
      <c r="K111" s="90">
        <f t="shared" si="168"/>
        <v>6200000</v>
      </c>
      <c r="L111" s="91"/>
      <c r="M111" s="90">
        <f t="shared" ref="M111:M122" si="185">+IFERROR(IF(P$5="USD",J111*$I$5*P$6,IF(P$5="COP",J111*P$6,J111*P$6*$I$6)),"-")</f>
        <v>154999.99999999997</v>
      </c>
      <c r="N111" s="92"/>
      <c r="O111" s="92"/>
      <c r="P111" s="93"/>
      <c r="Q111" s="89" t="s">
        <v>519</v>
      </c>
      <c r="R111" s="90" t="str">
        <f t="shared" si="169"/>
        <v>-</v>
      </c>
      <c r="S111" s="91"/>
      <c r="T111" s="90"/>
      <c r="U111" s="92"/>
      <c r="V111" s="92"/>
      <c r="W111" s="93"/>
      <c r="X111" s="89">
        <v>143800</v>
      </c>
      <c r="Y111" s="90">
        <f t="shared" si="170"/>
        <v>5752000</v>
      </c>
      <c r="Z111" s="91" t="s">
        <v>1007</v>
      </c>
      <c r="AA111" s="90">
        <f t="shared" si="171"/>
        <v>143799.99999999997</v>
      </c>
      <c r="AB111" s="92" t="s">
        <v>543</v>
      </c>
      <c r="AC111" s="92"/>
      <c r="AD111" s="93" t="s">
        <v>1009</v>
      </c>
      <c r="AE111" s="89" t="s">
        <v>519</v>
      </c>
      <c r="AF111" s="90" t="str">
        <f t="shared" si="172"/>
        <v>-</v>
      </c>
      <c r="AG111" s="91"/>
      <c r="AH111" s="90"/>
      <c r="AI111" s="92"/>
      <c r="AJ111" s="92"/>
      <c r="AK111" s="92"/>
      <c r="AL111" s="89" t="s">
        <v>519</v>
      </c>
      <c r="AM111" s="90" t="str">
        <f t="shared" si="164"/>
        <v>-</v>
      </c>
      <c r="AN111" s="91"/>
      <c r="AO111" s="90"/>
      <c r="AP111" s="92"/>
      <c r="AQ111" s="92"/>
      <c r="AR111" s="93"/>
      <c r="AS111" s="89" t="s">
        <v>519</v>
      </c>
      <c r="AT111" s="90" t="str">
        <f t="shared" si="173"/>
        <v>-</v>
      </c>
      <c r="AU111" s="91"/>
      <c r="AV111" s="90"/>
      <c r="AW111" s="92"/>
      <c r="AX111" s="92"/>
      <c r="AY111" s="93"/>
      <c r="AZ111" s="89">
        <v>201341</v>
      </c>
      <c r="BA111" s="90">
        <f t="shared" si="174"/>
        <v>8053640</v>
      </c>
      <c r="BB111" s="91"/>
      <c r="BC111" s="90">
        <f>+IFERROR(IF(BF$5="USD",AZ111*$I$5*BF$6,IF(BF$5="COP",AZ111*BF$6,AZ111*BF$6*$I$6)),"-")</f>
        <v>201340.99999999997</v>
      </c>
      <c r="BD111" s="92" t="s">
        <v>687</v>
      </c>
      <c r="BE111" s="92" t="s">
        <v>696</v>
      </c>
      <c r="BF111" s="93"/>
      <c r="BG111" s="89">
        <v>147000</v>
      </c>
      <c r="BH111" s="90">
        <f t="shared" si="175"/>
        <v>5880000</v>
      </c>
      <c r="BI111" s="91"/>
      <c r="BJ111" s="90">
        <f t="shared" ref="BJ111:BJ122" si="186">+IFERROR(IF(BM$5="USD",BG111*$I$5*BM$6,IF(BM$5="COP",BG111*BM$6,BG111*BM$6*$I$6)),"-")</f>
        <v>146999.99999999997</v>
      </c>
      <c r="BK111" s="92" t="s">
        <v>543</v>
      </c>
      <c r="BL111" s="92" t="s">
        <v>741</v>
      </c>
      <c r="BM111" s="93" t="s">
        <v>767</v>
      </c>
      <c r="BN111" s="89">
        <v>145200</v>
      </c>
      <c r="BO111" s="90">
        <f t="shared" si="176"/>
        <v>5808000</v>
      </c>
      <c r="BP111" s="91"/>
      <c r="BQ111" s="90">
        <f t="shared" si="165"/>
        <v>145199.99999999997</v>
      </c>
      <c r="BR111" s="92" t="s">
        <v>543</v>
      </c>
      <c r="BS111" s="92"/>
      <c r="BT111" s="93" t="s">
        <v>1000</v>
      </c>
      <c r="BU111" s="89" t="s">
        <v>519</v>
      </c>
      <c r="BV111" s="90" t="str">
        <f t="shared" si="177"/>
        <v>-</v>
      </c>
      <c r="BW111" s="91"/>
      <c r="BX111" s="90"/>
      <c r="BY111" s="92"/>
      <c r="BZ111" s="92" t="s">
        <v>783</v>
      </c>
      <c r="CA111" s="93"/>
      <c r="CB111" s="89">
        <v>146400</v>
      </c>
      <c r="CC111" s="90">
        <f t="shared" si="178"/>
        <v>5856000</v>
      </c>
      <c r="CD111" s="91"/>
      <c r="CE111" s="90">
        <f t="shared" si="179"/>
        <v>146399.99999999997</v>
      </c>
      <c r="CF111" s="92" t="s">
        <v>543</v>
      </c>
      <c r="CG111" s="92"/>
      <c r="CH111" s="93" t="s">
        <v>822</v>
      </c>
      <c r="CI111" s="89" t="s">
        <v>519</v>
      </c>
      <c r="CJ111" s="90" t="str">
        <f t="shared" si="180"/>
        <v>-</v>
      </c>
      <c r="CK111" s="91"/>
      <c r="CL111" s="90"/>
      <c r="CM111" s="92"/>
      <c r="CN111" s="92" t="s">
        <v>838</v>
      </c>
      <c r="CO111" s="93"/>
      <c r="CP111" s="89">
        <v>159000</v>
      </c>
      <c r="CQ111" s="90">
        <f t="shared" si="181"/>
        <v>6360000</v>
      </c>
      <c r="CR111" s="91"/>
      <c r="CS111" s="90">
        <f t="shared" si="160"/>
        <v>158999.99999999997</v>
      </c>
      <c r="CT111" s="92" t="s">
        <v>543</v>
      </c>
      <c r="CU111" s="92"/>
      <c r="CV111" s="93" t="s">
        <v>864</v>
      </c>
      <c r="CW111" s="89">
        <v>145588.23529411765</v>
      </c>
      <c r="CX111" s="90">
        <f t="shared" si="148"/>
        <v>5823529.4117647056</v>
      </c>
      <c r="CY111" s="91"/>
      <c r="CZ111" s="90">
        <f t="shared" si="167"/>
        <v>145588.23529411762</v>
      </c>
      <c r="DA111" s="89" t="s">
        <v>543</v>
      </c>
      <c r="DB111" s="89"/>
      <c r="DC111" s="93" t="s">
        <v>868</v>
      </c>
      <c r="DD111" s="89">
        <v>235000</v>
      </c>
      <c r="DE111" s="90">
        <f t="shared" si="182"/>
        <v>9400000</v>
      </c>
      <c r="DF111" s="91"/>
      <c r="DG111" s="90">
        <f>+IFERROR(IF(DJ$5="USD",DD111*$I$5*DJ$6,IF(DJ$5="COP",DD111*DJ$6,DD111*DJ$6*$I$6)),"-")</f>
        <v>234999.99999999997</v>
      </c>
      <c r="DH111" s="92"/>
      <c r="DI111" s="92" t="s">
        <v>909</v>
      </c>
      <c r="DJ111" s="93" t="s">
        <v>820</v>
      </c>
      <c r="DK111" s="89">
        <v>147914</v>
      </c>
      <c r="DL111" s="90">
        <f t="shared" si="183"/>
        <v>5916560</v>
      </c>
      <c r="DM111" s="91"/>
      <c r="DN111" s="90">
        <f>+IFERROR(IF(DQ$5="USD",DK111*$I$5*DQ$6,IF(DQ$5="COP",DK111*DQ$6,DK111*DQ$6*$I$6)),"-")</f>
        <v>147913.99999999997</v>
      </c>
      <c r="DO111" s="92"/>
      <c r="DP111" s="92" t="s">
        <v>958</v>
      </c>
      <c r="DQ111" s="93" t="s">
        <v>970</v>
      </c>
      <c r="DR111" s="130" t="str">
        <f>IFERROR(VLOOKUP($D111,'HISTORICOS - FM'!$A$1:$B$20558,2,0)," - ")</f>
        <v xml:space="preserve"> - </v>
      </c>
      <c r="DS111" s="131">
        <f t="shared" si="141"/>
        <v>143799.99999999997</v>
      </c>
      <c r="DT111" s="134" t="str">
        <f t="shared" si="184"/>
        <v/>
      </c>
      <c r="DU111" s="137" t="str">
        <f t="shared" si="142"/>
        <v>1006971 - CENTRAL DE HERRAMIENTAS DE COLOMBIA SAS
OC 4533614</v>
      </c>
    </row>
    <row r="112" spans="1:125" s="38" customFormat="1" ht="115" x14ac:dyDescent="0.25">
      <c r="A112" s="35">
        <v>105</v>
      </c>
      <c r="B112" s="140">
        <v>10060700</v>
      </c>
      <c r="C112" s="36">
        <v>5</v>
      </c>
      <c r="D112" s="36">
        <v>4314</v>
      </c>
      <c r="E112" s="36" t="s">
        <v>357</v>
      </c>
      <c r="F112" s="36" t="s">
        <v>358</v>
      </c>
      <c r="G112" s="36" t="s">
        <v>503</v>
      </c>
      <c r="H112" s="36">
        <v>1</v>
      </c>
      <c r="I112" s="37" t="s">
        <v>77</v>
      </c>
      <c r="J112" s="89">
        <v>122000</v>
      </c>
      <c r="K112" s="90">
        <f t="shared" si="168"/>
        <v>122000</v>
      </c>
      <c r="L112" s="91"/>
      <c r="M112" s="90">
        <f t="shared" si="185"/>
        <v>121999.99999999999</v>
      </c>
      <c r="N112" s="92"/>
      <c r="O112" s="92"/>
      <c r="P112" s="93"/>
      <c r="Q112" s="89" t="s">
        <v>519</v>
      </c>
      <c r="R112" s="90" t="str">
        <f t="shared" si="169"/>
        <v>-</v>
      </c>
      <c r="S112" s="91"/>
      <c r="T112" s="90"/>
      <c r="U112" s="92"/>
      <c r="V112" s="92"/>
      <c r="W112" s="93"/>
      <c r="X112" s="89">
        <v>122500</v>
      </c>
      <c r="Y112" s="90">
        <f t="shared" si="170"/>
        <v>122500</v>
      </c>
      <c r="Z112" s="91"/>
      <c r="AA112" s="90">
        <f t="shared" si="171"/>
        <v>122499.99999999999</v>
      </c>
      <c r="AB112" s="92" t="s">
        <v>543</v>
      </c>
      <c r="AC112" s="92"/>
      <c r="AD112" s="93"/>
      <c r="AE112" s="89" t="s">
        <v>519</v>
      </c>
      <c r="AF112" s="90" t="str">
        <f t="shared" si="172"/>
        <v>-</v>
      </c>
      <c r="AG112" s="91"/>
      <c r="AH112" s="90"/>
      <c r="AI112" s="92" t="s">
        <v>150</v>
      </c>
      <c r="AJ112" s="92" t="s">
        <v>150</v>
      </c>
      <c r="AK112" s="92" t="s">
        <v>150</v>
      </c>
      <c r="AL112" s="89" t="s">
        <v>519</v>
      </c>
      <c r="AM112" s="90" t="str">
        <f t="shared" si="164"/>
        <v>-</v>
      </c>
      <c r="AN112" s="91"/>
      <c r="AO112" s="90"/>
      <c r="AP112" s="92"/>
      <c r="AQ112" s="92"/>
      <c r="AR112" s="93"/>
      <c r="AS112" s="89" t="s">
        <v>519</v>
      </c>
      <c r="AT112" s="90" t="str">
        <f t="shared" si="173"/>
        <v>-</v>
      </c>
      <c r="AU112" s="91"/>
      <c r="AV112" s="90"/>
      <c r="AW112" s="92"/>
      <c r="AX112" s="92"/>
      <c r="AY112" s="93"/>
      <c r="AZ112" s="89">
        <v>201341</v>
      </c>
      <c r="BA112" s="90">
        <f t="shared" si="174"/>
        <v>201341</v>
      </c>
      <c r="BB112" s="91"/>
      <c r="BC112" s="90">
        <f>+IFERROR(IF(BF$5="USD",AZ112*$I$5*BF$6,IF(BF$5="COP",AZ112*BF$6,AZ112*BF$6*$I$6)),"-")</f>
        <v>201340.99999999997</v>
      </c>
      <c r="BD112" s="92" t="s">
        <v>687</v>
      </c>
      <c r="BE112" s="92" t="s">
        <v>696</v>
      </c>
      <c r="BF112" s="93"/>
      <c r="BG112" s="89">
        <v>132000</v>
      </c>
      <c r="BH112" s="90">
        <f t="shared" si="175"/>
        <v>132000</v>
      </c>
      <c r="BI112" s="91"/>
      <c r="BJ112" s="90">
        <f t="shared" si="186"/>
        <v>131999.99999999997</v>
      </c>
      <c r="BK112" s="92" t="s">
        <v>543</v>
      </c>
      <c r="BL112" s="92" t="s">
        <v>742</v>
      </c>
      <c r="BM112" s="93" t="s">
        <v>767</v>
      </c>
      <c r="BN112" s="89">
        <v>145200</v>
      </c>
      <c r="BO112" s="90">
        <f t="shared" si="176"/>
        <v>145200</v>
      </c>
      <c r="BP112" s="91"/>
      <c r="BQ112" s="90">
        <f t="shared" si="165"/>
        <v>145199.99999999997</v>
      </c>
      <c r="BR112" s="92" t="s">
        <v>543</v>
      </c>
      <c r="BS112" s="92"/>
      <c r="BT112" s="93" t="s">
        <v>1000</v>
      </c>
      <c r="BU112" s="89">
        <v>250000</v>
      </c>
      <c r="BV112" s="90">
        <f t="shared" si="177"/>
        <v>250000</v>
      </c>
      <c r="BW112" s="91"/>
      <c r="BX112" s="90">
        <f>+IFERROR(IF(CA$5="USD",BU112*$I$5*CA$6,IF(CA$5="COP",BU112*CA$6,BU112*CA$6*$I$6)),"-")</f>
        <v>249999.99999999997</v>
      </c>
      <c r="BY112" s="92" t="s">
        <v>543</v>
      </c>
      <c r="BZ112" s="92" t="s">
        <v>787</v>
      </c>
      <c r="CA112" s="93" t="s">
        <v>790</v>
      </c>
      <c r="CB112" s="89">
        <v>141700</v>
      </c>
      <c r="CC112" s="90">
        <f t="shared" si="178"/>
        <v>141700</v>
      </c>
      <c r="CD112" s="91"/>
      <c r="CE112" s="90">
        <f t="shared" si="179"/>
        <v>141699.99999999997</v>
      </c>
      <c r="CF112" s="92" t="s">
        <v>543</v>
      </c>
      <c r="CG112" s="92" t="s">
        <v>817</v>
      </c>
      <c r="CH112" s="93" t="s">
        <v>822</v>
      </c>
      <c r="CI112" s="89">
        <v>115000</v>
      </c>
      <c r="CJ112" s="90">
        <f t="shared" si="180"/>
        <v>115000</v>
      </c>
      <c r="CK112" s="91" t="s">
        <v>1007</v>
      </c>
      <c r="CL112" s="90">
        <f>+IFERROR(IF(CO$5="USD",CI112*$I$5*CO$6,IF(CO$5="COP",CI112*CO$6,CI112*CO$6*$I$6)),"-")</f>
        <v>114999.99999999999</v>
      </c>
      <c r="CM112" s="92" t="s">
        <v>686</v>
      </c>
      <c r="CN112" s="92"/>
      <c r="CO112" s="93">
        <v>4</v>
      </c>
      <c r="CP112" s="89">
        <v>165000</v>
      </c>
      <c r="CQ112" s="90">
        <f t="shared" ref="CQ112:CQ114" si="187">+IFERROR(CP112*$H112,"-")</f>
        <v>165000</v>
      </c>
      <c r="CR112" s="91"/>
      <c r="CS112" s="90">
        <f t="shared" si="160"/>
        <v>164999.99999999997</v>
      </c>
      <c r="CT112" s="92" t="s">
        <v>543</v>
      </c>
      <c r="CU112" s="92" t="s">
        <v>858</v>
      </c>
      <c r="CV112" s="93" t="s">
        <v>864</v>
      </c>
      <c r="CW112" s="89" t="s">
        <v>150</v>
      </c>
      <c r="CX112" s="90" t="str">
        <f t="shared" si="148"/>
        <v>-</v>
      </c>
      <c r="CY112" s="91"/>
      <c r="CZ112" s="90" t="str">
        <f t="shared" si="167"/>
        <v>-</v>
      </c>
      <c r="DA112" s="89" t="s">
        <v>150</v>
      </c>
      <c r="DB112" s="89" t="s">
        <v>150</v>
      </c>
      <c r="DC112" s="93" t="s">
        <v>150</v>
      </c>
      <c r="DD112" s="89">
        <v>850000</v>
      </c>
      <c r="DE112" s="90">
        <f t="shared" si="182"/>
        <v>850000</v>
      </c>
      <c r="DF112" s="91"/>
      <c r="DG112" s="90">
        <f>+IFERROR(IF(DJ$5="USD",DD112*$I$5*DJ$6,IF(DJ$5="COP",DD112*DJ$6,DD112*DJ$6*$I$6)),"-")</f>
        <v>849999.99999999988</v>
      </c>
      <c r="DH112" s="92"/>
      <c r="DI112" s="92" t="s">
        <v>910</v>
      </c>
      <c r="DJ112" s="93" t="s">
        <v>820</v>
      </c>
      <c r="DK112" s="89" t="s">
        <v>519</v>
      </c>
      <c r="DL112" s="90" t="str">
        <f t="shared" si="183"/>
        <v>-</v>
      </c>
      <c r="DM112" s="91"/>
      <c r="DN112" s="90"/>
      <c r="DO112" s="92"/>
      <c r="DP112" s="92"/>
      <c r="DQ112" s="93"/>
      <c r="DR112" s="130">
        <f>IFERROR(VLOOKUP($D112,'HISTORICOS - FM'!$A$1:$B$20558,2,0)," - ")</f>
        <v>68108.301661050005</v>
      </c>
      <c r="DS112" s="131">
        <f t="shared" si="141"/>
        <v>114999.99999999999</v>
      </c>
      <c r="DT112" s="134">
        <f t="shared" si="184"/>
        <v>0.6884872650666396</v>
      </c>
      <c r="DU112" s="137" t="str">
        <f t="shared" si="142"/>
        <v>1015178 - INDUSTRIAL DE FERRTERIA Y RODAMIENTOS SAS
OC 4533619</v>
      </c>
    </row>
    <row r="113" spans="1:125" s="38" customFormat="1" ht="126.5" x14ac:dyDescent="0.25">
      <c r="A113" s="35">
        <v>106</v>
      </c>
      <c r="B113" s="140">
        <v>10060700</v>
      </c>
      <c r="C113" s="36">
        <v>6</v>
      </c>
      <c r="D113" s="36">
        <v>4314</v>
      </c>
      <c r="E113" s="36" t="s">
        <v>357</v>
      </c>
      <c r="F113" s="36" t="s">
        <v>358</v>
      </c>
      <c r="G113" s="36" t="s">
        <v>503</v>
      </c>
      <c r="H113" s="36">
        <v>1</v>
      </c>
      <c r="I113" s="37" t="s">
        <v>77</v>
      </c>
      <c r="J113" s="89">
        <v>122000</v>
      </c>
      <c r="K113" s="90">
        <f t="shared" si="168"/>
        <v>122000</v>
      </c>
      <c r="L113" s="91"/>
      <c r="M113" s="90">
        <f t="shared" si="185"/>
        <v>121999.99999999999</v>
      </c>
      <c r="N113" s="92"/>
      <c r="O113" s="92"/>
      <c r="P113" s="93"/>
      <c r="Q113" s="89" t="s">
        <v>519</v>
      </c>
      <c r="R113" s="90" t="str">
        <f t="shared" si="169"/>
        <v>-</v>
      </c>
      <c r="S113" s="91"/>
      <c r="T113" s="90"/>
      <c r="U113" s="92"/>
      <c r="V113" s="92"/>
      <c r="W113" s="93"/>
      <c r="X113" s="89">
        <v>122500</v>
      </c>
      <c r="Y113" s="90">
        <f t="shared" si="170"/>
        <v>122500</v>
      </c>
      <c r="Z113" s="91"/>
      <c r="AA113" s="90">
        <f t="shared" si="171"/>
        <v>122499.99999999999</v>
      </c>
      <c r="AB113" s="92" t="s">
        <v>543</v>
      </c>
      <c r="AC113" s="92"/>
      <c r="AD113" s="93"/>
      <c r="AE113" s="89" t="s">
        <v>519</v>
      </c>
      <c r="AF113" s="90" t="str">
        <f t="shared" si="172"/>
        <v>-</v>
      </c>
      <c r="AG113" s="91"/>
      <c r="AH113" s="90"/>
      <c r="AI113" s="92" t="s">
        <v>150</v>
      </c>
      <c r="AJ113" s="92" t="s">
        <v>150</v>
      </c>
      <c r="AK113" s="92" t="s">
        <v>150</v>
      </c>
      <c r="AL113" s="89" t="s">
        <v>519</v>
      </c>
      <c r="AM113" s="90" t="str">
        <f t="shared" si="164"/>
        <v>-</v>
      </c>
      <c r="AN113" s="91"/>
      <c r="AO113" s="90"/>
      <c r="AP113" s="92"/>
      <c r="AQ113" s="92"/>
      <c r="AR113" s="93"/>
      <c r="AS113" s="89" t="s">
        <v>519</v>
      </c>
      <c r="AT113" s="90" t="str">
        <f t="shared" si="173"/>
        <v>-</v>
      </c>
      <c r="AU113" s="91"/>
      <c r="AV113" s="90"/>
      <c r="AW113" s="92"/>
      <c r="AX113" s="92"/>
      <c r="AY113" s="93"/>
      <c r="AZ113" s="89">
        <v>69798</v>
      </c>
      <c r="BA113" s="90">
        <f t="shared" si="174"/>
        <v>69798</v>
      </c>
      <c r="BB113" s="138" t="s">
        <v>1007</v>
      </c>
      <c r="BC113" s="90">
        <f>+IFERROR(IF(BF$5="USD",AZ113*$I$5*BF$6,IF(BF$5="COP",AZ113*BF$6,AZ113*BF$6*$I$6)),"-")</f>
        <v>69797.999999999985</v>
      </c>
      <c r="BD113" s="92" t="s">
        <v>688</v>
      </c>
      <c r="BE113" s="92" t="s">
        <v>696</v>
      </c>
      <c r="BF113" s="93"/>
      <c r="BG113" s="89">
        <v>132000</v>
      </c>
      <c r="BH113" s="90">
        <f t="shared" si="175"/>
        <v>132000</v>
      </c>
      <c r="BI113" s="91"/>
      <c r="BJ113" s="90">
        <f t="shared" si="186"/>
        <v>131999.99999999997</v>
      </c>
      <c r="BK113" s="92" t="s">
        <v>543</v>
      </c>
      <c r="BL113" s="92" t="s">
        <v>742</v>
      </c>
      <c r="BM113" s="93" t="s">
        <v>767</v>
      </c>
      <c r="BN113" s="89">
        <v>145200</v>
      </c>
      <c r="BO113" s="90">
        <f t="shared" si="176"/>
        <v>145200</v>
      </c>
      <c r="BP113" s="91"/>
      <c r="BQ113" s="90">
        <f t="shared" si="165"/>
        <v>145199.99999999997</v>
      </c>
      <c r="BR113" s="92" t="s">
        <v>543</v>
      </c>
      <c r="BS113" s="92"/>
      <c r="BT113" s="93" t="s">
        <v>1000</v>
      </c>
      <c r="BU113" s="89">
        <v>250000</v>
      </c>
      <c r="BV113" s="90">
        <f t="shared" si="177"/>
        <v>250000</v>
      </c>
      <c r="BW113" s="91"/>
      <c r="BX113" s="90">
        <f>+IFERROR(IF(CA$5="USD",BU113*$I$5*CA$6,IF(CA$5="COP",BU113*CA$6,BU113*CA$6*$I$6)),"-")</f>
        <v>249999.99999999997</v>
      </c>
      <c r="BY113" s="92" t="s">
        <v>543</v>
      </c>
      <c r="BZ113" s="92" t="s">
        <v>787</v>
      </c>
      <c r="CA113" s="93" t="s">
        <v>790</v>
      </c>
      <c r="CB113" s="89">
        <v>141700</v>
      </c>
      <c r="CC113" s="90">
        <f t="shared" si="178"/>
        <v>141700</v>
      </c>
      <c r="CD113" s="91"/>
      <c r="CE113" s="90">
        <f t="shared" si="179"/>
        <v>141699.99999999997</v>
      </c>
      <c r="CF113" s="92" t="s">
        <v>543</v>
      </c>
      <c r="CG113" s="92" t="s">
        <v>817</v>
      </c>
      <c r="CH113" s="93" t="s">
        <v>822</v>
      </c>
      <c r="CI113" s="89">
        <v>115000</v>
      </c>
      <c r="CJ113" s="90">
        <f t="shared" si="180"/>
        <v>115000</v>
      </c>
      <c r="CK113" s="91" t="s">
        <v>1007</v>
      </c>
      <c r="CL113" s="90">
        <f>+IFERROR(IF(CO$5="USD",CI113*$I$5*CO$6,IF(CO$5="COP",CI113*CO$6,CI113*CO$6*$I$6)),"-")</f>
        <v>114999.99999999999</v>
      </c>
      <c r="CM113" s="92" t="s">
        <v>686</v>
      </c>
      <c r="CN113" s="92"/>
      <c r="CO113" s="93">
        <v>4</v>
      </c>
      <c r="CP113" s="89">
        <v>165000</v>
      </c>
      <c r="CQ113" s="90">
        <f t="shared" si="187"/>
        <v>165000</v>
      </c>
      <c r="CR113" s="91"/>
      <c r="CS113" s="90">
        <f t="shared" si="160"/>
        <v>164999.99999999997</v>
      </c>
      <c r="CT113" s="92" t="s">
        <v>543</v>
      </c>
      <c r="CU113" s="92" t="s">
        <v>858</v>
      </c>
      <c r="CV113" s="93" t="s">
        <v>864</v>
      </c>
      <c r="CW113" s="89" t="s">
        <v>150</v>
      </c>
      <c r="CX113" s="90" t="s">
        <v>519</v>
      </c>
      <c r="CY113" s="91"/>
      <c r="CZ113" s="90" t="s">
        <v>519</v>
      </c>
      <c r="DA113" s="89" t="s">
        <v>150</v>
      </c>
      <c r="DB113" s="89" t="s">
        <v>150</v>
      </c>
      <c r="DC113" s="93" t="s">
        <v>150</v>
      </c>
      <c r="DD113" s="89">
        <v>850000</v>
      </c>
      <c r="DE113" s="90">
        <f t="shared" si="182"/>
        <v>850000</v>
      </c>
      <c r="DF113" s="91"/>
      <c r="DG113" s="90">
        <f>+IFERROR(IF(DJ$5="USD",DD113*$I$5*DJ$6,IF(DJ$5="COP",DD113*DJ$6,DD113*DJ$6*$I$6)),"-")</f>
        <v>849999.99999999988</v>
      </c>
      <c r="DH113" s="92"/>
      <c r="DI113" s="92" t="s">
        <v>910</v>
      </c>
      <c r="DJ113" s="93" t="s">
        <v>820</v>
      </c>
      <c r="DK113" s="89" t="s">
        <v>519</v>
      </c>
      <c r="DL113" s="90" t="str">
        <f t="shared" si="183"/>
        <v>-</v>
      </c>
      <c r="DM113" s="91"/>
      <c r="DN113" s="90"/>
      <c r="DO113" s="92"/>
      <c r="DP113" s="92"/>
      <c r="DQ113" s="93"/>
      <c r="DR113" s="130">
        <f>IFERROR(VLOOKUP($D113,'HISTORICOS - FM'!$A$1:$B$20558,2,0)," - ")</f>
        <v>68108.301661050005</v>
      </c>
      <c r="DS113" s="131">
        <f t="shared" si="141"/>
        <v>69797.999999999985</v>
      </c>
      <c r="DT113" s="134">
        <f t="shared" si="184"/>
        <v>2.4808992409750319E-2</v>
      </c>
      <c r="DU113" s="137" t="str">
        <f t="shared" si="142"/>
        <v>FERRETERIA LUIS PENAGOS SAS</v>
      </c>
    </row>
    <row r="114" spans="1:125" s="38" customFormat="1" ht="161" x14ac:dyDescent="0.25">
      <c r="A114" s="35">
        <v>107</v>
      </c>
      <c r="B114" s="140">
        <v>10060460</v>
      </c>
      <c r="C114" s="36" t="s">
        <v>359</v>
      </c>
      <c r="D114" s="36" t="s">
        <v>360</v>
      </c>
      <c r="E114" s="36" t="s">
        <v>361</v>
      </c>
      <c r="F114" s="36" t="s">
        <v>362</v>
      </c>
      <c r="G114" s="36" t="s">
        <v>506</v>
      </c>
      <c r="H114" s="36">
        <v>40</v>
      </c>
      <c r="I114" s="37" t="s">
        <v>75</v>
      </c>
      <c r="J114" s="89">
        <v>1230000</v>
      </c>
      <c r="K114" s="90">
        <f t="shared" si="168"/>
        <v>49200000</v>
      </c>
      <c r="L114" s="91"/>
      <c r="M114" s="90">
        <f t="shared" si="185"/>
        <v>1229999.9999999998</v>
      </c>
      <c r="N114" s="92"/>
      <c r="O114" s="92" t="s">
        <v>533</v>
      </c>
      <c r="P114" s="93"/>
      <c r="Q114" s="89" t="s">
        <v>519</v>
      </c>
      <c r="R114" s="90" t="str">
        <f t="shared" si="169"/>
        <v>-</v>
      </c>
      <c r="S114" s="91"/>
      <c r="T114" s="90"/>
      <c r="U114" s="92"/>
      <c r="V114" s="92"/>
      <c r="W114" s="93"/>
      <c r="X114" s="89">
        <v>865715</v>
      </c>
      <c r="Y114" s="90">
        <f t="shared" si="170"/>
        <v>34628600</v>
      </c>
      <c r="Z114" s="91"/>
      <c r="AA114" s="90">
        <f t="shared" si="171"/>
        <v>865714.99999999988</v>
      </c>
      <c r="AB114" s="92" t="s">
        <v>543</v>
      </c>
      <c r="AC114" s="92"/>
      <c r="AD114" s="93"/>
      <c r="AE114" s="89" t="s">
        <v>519</v>
      </c>
      <c r="AF114" s="90" t="str">
        <f t="shared" si="172"/>
        <v>-</v>
      </c>
      <c r="AG114" s="91"/>
      <c r="AH114" s="90"/>
      <c r="AI114" s="92"/>
      <c r="AJ114" s="92"/>
      <c r="AK114" s="92"/>
      <c r="AL114" s="89" t="s">
        <v>519</v>
      </c>
      <c r="AM114" s="90" t="str">
        <f t="shared" si="164"/>
        <v>-</v>
      </c>
      <c r="AN114" s="91"/>
      <c r="AO114" s="90"/>
      <c r="AP114" s="92"/>
      <c r="AQ114" s="92"/>
      <c r="AR114" s="93"/>
      <c r="AS114" s="89" t="s">
        <v>519</v>
      </c>
      <c r="AT114" s="90" t="str">
        <f t="shared" si="173"/>
        <v>-</v>
      </c>
      <c r="AU114" s="91"/>
      <c r="AV114" s="90"/>
      <c r="AW114" s="92"/>
      <c r="AX114" s="92"/>
      <c r="AY114" s="93"/>
      <c r="AZ114" s="89" t="s">
        <v>519</v>
      </c>
      <c r="BA114" s="90" t="str">
        <f t="shared" si="174"/>
        <v>-</v>
      </c>
      <c r="BB114" s="91"/>
      <c r="BC114" s="90"/>
      <c r="BD114" s="92" t="s">
        <v>579</v>
      </c>
      <c r="BE114" s="92"/>
      <c r="BF114" s="93"/>
      <c r="BG114" s="89">
        <v>68000</v>
      </c>
      <c r="BH114" s="90">
        <f t="shared" si="175"/>
        <v>2720000</v>
      </c>
      <c r="BI114" s="91" t="s">
        <v>1007</v>
      </c>
      <c r="BJ114" s="90">
        <f t="shared" si="186"/>
        <v>67999.999999999985</v>
      </c>
      <c r="BK114" s="92" t="s">
        <v>543</v>
      </c>
      <c r="BL114" s="92" t="s">
        <v>743</v>
      </c>
      <c r="BM114" s="93" t="s">
        <v>767</v>
      </c>
      <c r="BN114" s="89">
        <v>90400</v>
      </c>
      <c r="BO114" s="90">
        <f t="shared" si="176"/>
        <v>3616000</v>
      </c>
      <c r="BP114" s="91"/>
      <c r="BQ114" s="90">
        <f t="shared" si="165"/>
        <v>90399.999999999985</v>
      </c>
      <c r="BR114" s="92" t="s">
        <v>991</v>
      </c>
      <c r="BS114" s="92"/>
      <c r="BT114" s="93" t="s">
        <v>1000</v>
      </c>
      <c r="BU114" s="89" t="s">
        <v>519</v>
      </c>
      <c r="BV114" s="90" t="str">
        <f t="shared" si="177"/>
        <v>-</v>
      </c>
      <c r="BW114" s="91"/>
      <c r="BX114" s="90"/>
      <c r="BY114" s="92"/>
      <c r="BZ114" s="92" t="s">
        <v>783</v>
      </c>
      <c r="CA114" s="93"/>
      <c r="CB114" s="89">
        <v>140000</v>
      </c>
      <c r="CC114" s="90">
        <f t="shared" si="178"/>
        <v>5600000</v>
      </c>
      <c r="CD114" s="91"/>
      <c r="CE114" s="90">
        <f t="shared" si="179"/>
        <v>139999.99999999997</v>
      </c>
      <c r="CF114" s="92" t="s">
        <v>543</v>
      </c>
      <c r="CG114" s="92" t="s">
        <v>818</v>
      </c>
      <c r="CH114" s="93" t="s">
        <v>822</v>
      </c>
      <c r="CI114" s="89">
        <v>75000</v>
      </c>
      <c r="CJ114" s="90">
        <f t="shared" si="180"/>
        <v>3000000</v>
      </c>
      <c r="CK114" s="91"/>
      <c r="CL114" s="90">
        <f>+IFERROR(IF(CO$5="USD",CI114*$I$5*CO$6,IF(CO$5="COP",CI114*CO$6,CI114*CO$6*$I$6)),"-")</f>
        <v>74999.999999999985</v>
      </c>
      <c r="CM114" s="92" t="s">
        <v>686</v>
      </c>
      <c r="CN114" s="92"/>
      <c r="CO114" s="93">
        <v>8</v>
      </c>
      <c r="CP114" s="89">
        <v>93500</v>
      </c>
      <c r="CQ114" s="90">
        <f t="shared" si="187"/>
        <v>3740000</v>
      </c>
      <c r="CR114" s="91"/>
      <c r="CS114" s="90">
        <f t="shared" si="160"/>
        <v>93499.999999999985</v>
      </c>
      <c r="CT114" s="92" t="s">
        <v>543</v>
      </c>
      <c r="CU114" s="92"/>
      <c r="CV114" s="93" t="s">
        <v>866</v>
      </c>
      <c r="CW114" s="89">
        <v>208235.29411764708</v>
      </c>
      <c r="CX114" s="90">
        <f t="shared" ref="CX114:CX140" si="188">+IFERROR(CW114*$H114,"-")</f>
        <v>8329411.7647058833</v>
      </c>
      <c r="CY114" s="91"/>
      <c r="CZ114" s="90">
        <f t="shared" ref="CZ114:CZ129" si="189">+IFERROR(IF(DC$5="USD",CW114*$I$5*DC$6,IF(DC$5="COP",CW114*DC$6,CW114*DC$6*$I$6)),"-")</f>
        <v>208235.29411764705</v>
      </c>
      <c r="DA114" s="89" t="s">
        <v>543</v>
      </c>
      <c r="DB114" s="89"/>
      <c r="DC114" s="93" t="s">
        <v>868</v>
      </c>
      <c r="DD114" s="89" t="s">
        <v>519</v>
      </c>
      <c r="DE114" s="90" t="str">
        <f t="shared" si="182"/>
        <v>-</v>
      </c>
      <c r="DF114" s="91"/>
      <c r="DG114" s="90"/>
      <c r="DH114" s="92"/>
      <c r="DI114" s="92" t="s">
        <v>911</v>
      </c>
      <c r="DJ114" s="93" t="s">
        <v>820</v>
      </c>
      <c r="DK114" s="89">
        <v>163326</v>
      </c>
      <c r="DL114" s="90">
        <f t="shared" si="183"/>
        <v>6533040</v>
      </c>
      <c r="DM114" s="91"/>
      <c r="DN114" s="90">
        <f>+IFERROR(IF(DQ$5="USD",DK114*$I$5*DQ$6,IF(DQ$5="COP",DK114*DQ$6,DK114*DQ$6*$I$6)),"-")</f>
        <v>163325.99999999997</v>
      </c>
      <c r="DO114" s="92"/>
      <c r="DP114" s="92" t="s">
        <v>958</v>
      </c>
      <c r="DQ114" s="93" t="s">
        <v>970</v>
      </c>
      <c r="DR114" s="130" t="str">
        <f>IFERROR(VLOOKUP($D114,'HISTORICOS - FM'!$A$1:$B$20558,2,0)," - ")</f>
        <v xml:space="preserve"> - </v>
      </c>
      <c r="DS114" s="131">
        <f t="shared" si="141"/>
        <v>67999.999999999985</v>
      </c>
      <c r="DT114" s="134" t="str">
        <f t="shared" si="184"/>
        <v/>
      </c>
      <c r="DU114" s="137" t="str">
        <f t="shared" si="142"/>
        <v>1009742 - FERRETERIA PETROLERA COLOMBIANA S.A.S.
OC 4533616</v>
      </c>
    </row>
    <row r="115" spans="1:125" s="38" customFormat="1" ht="172.5" x14ac:dyDescent="0.25">
      <c r="A115" s="35">
        <v>108</v>
      </c>
      <c r="B115" s="140">
        <v>10060460</v>
      </c>
      <c r="C115" s="36" t="s">
        <v>141</v>
      </c>
      <c r="D115" s="36" t="s">
        <v>363</v>
      </c>
      <c r="E115" s="36" t="s">
        <v>364</v>
      </c>
      <c r="F115" s="36" t="s">
        <v>365</v>
      </c>
      <c r="G115" s="36" t="s">
        <v>506</v>
      </c>
      <c r="H115" s="36">
        <v>160</v>
      </c>
      <c r="I115" s="37" t="s">
        <v>75</v>
      </c>
      <c r="J115" s="89">
        <v>1600000</v>
      </c>
      <c r="K115" s="90">
        <f t="shared" si="168"/>
        <v>256000000</v>
      </c>
      <c r="L115" s="91"/>
      <c r="M115" s="90">
        <f t="shared" si="185"/>
        <v>1599999.9999999998</v>
      </c>
      <c r="N115" s="92"/>
      <c r="O115" s="92" t="s">
        <v>534</v>
      </c>
      <c r="P115" s="93"/>
      <c r="Q115" s="89" t="s">
        <v>519</v>
      </c>
      <c r="R115" s="90" t="str">
        <f t="shared" si="169"/>
        <v>-</v>
      </c>
      <c r="S115" s="91"/>
      <c r="T115" s="90"/>
      <c r="U115" s="92"/>
      <c r="V115" s="92"/>
      <c r="W115" s="93"/>
      <c r="X115" s="89">
        <v>1205000</v>
      </c>
      <c r="Y115" s="90">
        <f t="shared" si="170"/>
        <v>192800000</v>
      </c>
      <c r="Z115" s="91"/>
      <c r="AA115" s="90">
        <f t="shared" si="171"/>
        <v>1204999.9999999998</v>
      </c>
      <c r="AB115" s="92" t="s">
        <v>543</v>
      </c>
      <c r="AC115" s="92"/>
      <c r="AD115" s="93"/>
      <c r="AE115" s="89" t="s">
        <v>519</v>
      </c>
      <c r="AF115" s="90" t="str">
        <f t="shared" si="172"/>
        <v>-</v>
      </c>
      <c r="AG115" s="91"/>
      <c r="AH115" s="90"/>
      <c r="AI115" s="92"/>
      <c r="AJ115" s="92"/>
      <c r="AK115" s="92"/>
      <c r="AL115" s="89" t="s">
        <v>519</v>
      </c>
      <c r="AM115" s="90" t="str">
        <f t="shared" si="164"/>
        <v>-</v>
      </c>
      <c r="AN115" s="91"/>
      <c r="AO115" s="90"/>
      <c r="AP115" s="92"/>
      <c r="AQ115" s="92"/>
      <c r="AR115" s="93"/>
      <c r="AS115" s="89" t="s">
        <v>519</v>
      </c>
      <c r="AT115" s="90" t="str">
        <f t="shared" si="173"/>
        <v>-</v>
      </c>
      <c r="AU115" s="91"/>
      <c r="AV115" s="90"/>
      <c r="AW115" s="92"/>
      <c r="AX115" s="92"/>
      <c r="AY115" s="93"/>
      <c r="AZ115" s="89" t="s">
        <v>519</v>
      </c>
      <c r="BA115" s="90" t="str">
        <f t="shared" si="174"/>
        <v>-</v>
      </c>
      <c r="BB115" s="91"/>
      <c r="BC115" s="90"/>
      <c r="BD115" s="92" t="s">
        <v>579</v>
      </c>
      <c r="BE115" s="92"/>
      <c r="BF115" s="93"/>
      <c r="BG115" s="89">
        <v>92000</v>
      </c>
      <c r="BH115" s="90">
        <f t="shared" si="175"/>
        <v>14720000</v>
      </c>
      <c r="BI115" s="91"/>
      <c r="BJ115" s="90">
        <f t="shared" si="186"/>
        <v>91999.999999999985</v>
      </c>
      <c r="BK115" s="92" t="s">
        <v>543</v>
      </c>
      <c r="BL115" s="92" t="s">
        <v>744</v>
      </c>
      <c r="BM115" s="93" t="s">
        <v>767</v>
      </c>
      <c r="BN115" s="89">
        <v>84750</v>
      </c>
      <c r="BO115" s="90">
        <f t="shared" si="176"/>
        <v>13560000</v>
      </c>
      <c r="BP115" s="91" t="s">
        <v>1007</v>
      </c>
      <c r="BQ115" s="90">
        <f t="shared" si="165"/>
        <v>84749.999999999985</v>
      </c>
      <c r="BR115" s="92" t="s">
        <v>991</v>
      </c>
      <c r="BS115" s="92"/>
      <c r="BT115" s="93" t="s">
        <v>1000</v>
      </c>
      <c r="BU115" s="89" t="s">
        <v>519</v>
      </c>
      <c r="BV115" s="90" t="str">
        <f t="shared" si="177"/>
        <v>-</v>
      </c>
      <c r="BW115" s="91"/>
      <c r="BX115" s="90"/>
      <c r="BY115" s="92"/>
      <c r="BZ115" s="92" t="s">
        <v>783</v>
      </c>
      <c r="CA115" s="93"/>
      <c r="CB115" s="89">
        <v>156900</v>
      </c>
      <c r="CC115" s="90">
        <f t="shared" si="178"/>
        <v>25104000</v>
      </c>
      <c r="CD115" s="91"/>
      <c r="CE115" s="90">
        <f t="shared" si="179"/>
        <v>156899.99999999997</v>
      </c>
      <c r="CF115" s="92" t="s">
        <v>543</v>
      </c>
      <c r="CG115" s="92" t="s">
        <v>819</v>
      </c>
      <c r="CH115" s="93" t="s">
        <v>822</v>
      </c>
      <c r="CI115" s="89" t="s">
        <v>519</v>
      </c>
      <c r="CJ115" s="90" t="str">
        <f t="shared" si="180"/>
        <v>-</v>
      </c>
      <c r="CK115" s="91"/>
      <c r="CL115" s="90"/>
      <c r="CM115" s="92"/>
      <c r="CN115" s="92" t="s">
        <v>838</v>
      </c>
      <c r="CO115" s="93"/>
      <c r="CP115" s="89">
        <v>196800</v>
      </c>
      <c r="CQ115" s="90">
        <f t="shared" ref="CQ115:CQ134" si="190">+IFERROR(CP115*$H115,"-")</f>
        <v>31488000</v>
      </c>
      <c r="CR115" s="91"/>
      <c r="CS115" s="90">
        <f t="shared" si="160"/>
        <v>196799.99999999997</v>
      </c>
      <c r="CT115" s="92" t="s">
        <v>543</v>
      </c>
      <c r="CU115" s="92"/>
      <c r="CV115" s="93" t="s">
        <v>866</v>
      </c>
      <c r="CW115" s="89">
        <v>230840.3361344538</v>
      </c>
      <c r="CX115" s="90">
        <f t="shared" si="188"/>
        <v>36934453.781512611</v>
      </c>
      <c r="CY115" s="91"/>
      <c r="CZ115" s="90">
        <f t="shared" si="189"/>
        <v>230840.33613445377</v>
      </c>
      <c r="DA115" s="89" t="s">
        <v>543</v>
      </c>
      <c r="DB115" s="89"/>
      <c r="DC115" s="93" t="s">
        <v>868</v>
      </c>
      <c r="DD115" s="89" t="s">
        <v>519</v>
      </c>
      <c r="DE115" s="90" t="str">
        <f t="shared" si="182"/>
        <v>-</v>
      </c>
      <c r="DF115" s="91"/>
      <c r="DG115" s="90"/>
      <c r="DH115" s="92"/>
      <c r="DI115" s="92" t="s">
        <v>912</v>
      </c>
      <c r="DJ115" s="93" t="s">
        <v>820</v>
      </c>
      <c r="DK115" s="89" t="s">
        <v>519</v>
      </c>
      <c r="DL115" s="90" t="str">
        <f t="shared" si="183"/>
        <v>-</v>
      </c>
      <c r="DM115" s="91"/>
      <c r="DN115" s="90"/>
      <c r="DO115" s="92"/>
      <c r="DP115" s="92"/>
      <c r="DQ115" s="93"/>
      <c r="DR115" s="130" t="str">
        <f>IFERROR(VLOOKUP($D115,'HISTORICOS - FM'!$A$1:$B$20558,2,0)," - ")</f>
        <v xml:space="preserve"> - </v>
      </c>
      <c r="DS115" s="131">
        <f t="shared" si="141"/>
        <v>84749.999999999985</v>
      </c>
      <c r="DT115" s="134" t="str">
        <f t="shared" si="184"/>
        <v/>
      </c>
      <c r="DU115" s="137" t="str">
        <f t="shared" si="142"/>
        <v>IMPORHPAC
OC 4533617</v>
      </c>
    </row>
    <row r="116" spans="1:125" s="38" customFormat="1" ht="218.5" x14ac:dyDescent="0.25">
      <c r="A116" s="35">
        <v>109</v>
      </c>
      <c r="B116" s="140">
        <v>10060460</v>
      </c>
      <c r="C116" s="36" t="s">
        <v>109</v>
      </c>
      <c r="D116" s="36" t="s">
        <v>366</v>
      </c>
      <c r="E116" s="36" t="s">
        <v>364</v>
      </c>
      <c r="F116" s="36" t="s">
        <v>367</v>
      </c>
      <c r="G116" s="36" t="s">
        <v>506</v>
      </c>
      <c r="H116" s="36">
        <v>60</v>
      </c>
      <c r="I116" s="37" t="s">
        <v>75</v>
      </c>
      <c r="J116" s="89">
        <v>1320000</v>
      </c>
      <c r="K116" s="90">
        <f t="shared" si="168"/>
        <v>79200000</v>
      </c>
      <c r="L116" s="91"/>
      <c r="M116" s="90">
        <f t="shared" si="185"/>
        <v>1319999.9999999998</v>
      </c>
      <c r="N116" s="92"/>
      <c r="O116" s="92" t="s">
        <v>535</v>
      </c>
      <c r="P116" s="93"/>
      <c r="Q116" s="89" t="s">
        <v>519</v>
      </c>
      <c r="R116" s="90" t="str">
        <f t="shared" si="169"/>
        <v>-</v>
      </c>
      <c r="S116" s="91"/>
      <c r="T116" s="90"/>
      <c r="U116" s="92"/>
      <c r="V116" s="92"/>
      <c r="W116" s="93"/>
      <c r="X116" s="89">
        <v>1270000</v>
      </c>
      <c r="Y116" s="90">
        <f t="shared" si="170"/>
        <v>76200000</v>
      </c>
      <c r="Z116" s="91"/>
      <c r="AA116" s="90">
        <f t="shared" si="171"/>
        <v>1269999.9999999998</v>
      </c>
      <c r="AB116" s="92" t="s">
        <v>543</v>
      </c>
      <c r="AC116" s="92"/>
      <c r="AD116" s="93"/>
      <c r="AE116" s="89" t="s">
        <v>519</v>
      </c>
      <c r="AF116" s="90" t="str">
        <f t="shared" si="172"/>
        <v>-</v>
      </c>
      <c r="AG116" s="91"/>
      <c r="AH116" s="90"/>
      <c r="AI116" s="92"/>
      <c r="AJ116" s="92"/>
      <c r="AK116" s="92"/>
      <c r="AL116" s="89" t="s">
        <v>519</v>
      </c>
      <c r="AM116" s="90" t="str">
        <f t="shared" si="164"/>
        <v>-</v>
      </c>
      <c r="AN116" s="91"/>
      <c r="AO116" s="90"/>
      <c r="AP116" s="92"/>
      <c r="AQ116" s="92"/>
      <c r="AR116" s="93"/>
      <c r="AS116" s="89" t="s">
        <v>519</v>
      </c>
      <c r="AT116" s="90" t="str">
        <f t="shared" si="173"/>
        <v>-</v>
      </c>
      <c r="AU116" s="91"/>
      <c r="AV116" s="90"/>
      <c r="AW116" s="92"/>
      <c r="AX116" s="92"/>
      <c r="AY116" s="93"/>
      <c r="AZ116" s="89" t="s">
        <v>519</v>
      </c>
      <c r="BA116" s="90" t="str">
        <f t="shared" si="174"/>
        <v>-</v>
      </c>
      <c r="BB116" s="91"/>
      <c r="BC116" s="90"/>
      <c r="BD116" s="92" t="s">
        <v>579</v>
      </c>
      <c r="BE116" s="92"/>
      <c r="BF116" s="93"/>
      <c r="BG116" s="89">
        <v>109000</v>
      </c>
      <c r="BH116" s="90">
        <f t="shared" si="175"/>
        <v>6540000</v>
      </c>
      <c r="BI116" s="91"/>
      <c r="BJ116" s="90">
        <f t="shared" si="186"/>
        <v>108999.99999999999</v>
      </c>
      <c r="BK116" s="92" t="s">
        <v>543</v>
      </c>
      <c r="BL116" s="92" t="s">
        <v>745</v>
      </c>
      <c r="BM116" s="93" t="s">
        <v>767</v>
      </c>
      <c r="BN116" s="89">
        <v>84750</v>
      </c>
      <c r="BO116" s="90">
        <f t="shared" si="176"/>
        <v>5085000</v>
      </c>
      <c r="BP116" s="91" t="s">
        <v>1007</v>
      </c>
      <c r="BQ116" s="90">
        <f t="shared" si="165"/>
        <v>84749.999999999985</v>
      </c>
      <c r="BR116" s="92" t="s">
        <v>991</v>
      </c>
      <c r="BS116" s="92"/>
      <c r="BT116" s="93" t="s">
        <v>1000</v>
      </c>
      <c r="BU116" s="89" t="s">
        <v>519</v>
      </c>
      <c r="BV116" s="90" t="str">
        <f t="shared" si="177"/>
        <v>-</v>
      </c>
      <c r="BW116" s="91"/>
      <c r="BX116" s="90"/>
      <c r="BY116" s="92"/>
      <c r="BZ116" s="92" t="s">
        <v>783</v>
      </c>
      <c r="CA116" s="93"/>
      <c r="CB116" s="89">
        <v>156900</v>
      </c>
      <c r="CC116" s="90">
        <f t="shared" si="178"/>
        <v>9414000</v>
      </c>
      <c r="CD116" s="91"/>
      <c r="CE116" s="90">
        <f t="shared" si="179"/>
        <v>156899.99999999997</v>
      </c>
      <c r="CF116" s="92" t="s">
        <v>543</v>
      </c>
      <c r="CG116" s="92"/>
      <c r="CH116" s="93" t="s">
        <v>822</v>
      </c>
      <c r="CI116" s="89" t="s">
        <v>519</v>
      </c>
      <c r="CJ116" s="90" t="str">
        <f t="shared" si="180"/>
        <v>-</v>
      </c>
      <c r="CK116" s="91"/>
      <c r="CL116" s="90"/>
      <c r="CM116" s="92"/>
      <c r="CN116" s="92" t="s">
        <v>838</v>
      </c>
      <c r="CO116" s="93"/>
      <c r="CP116" s="89">
        <v>196800</v>
      </c>
      <c r="CQ116" s="90">
        <f t="shared" si="190"/>
        <v>11808000</v>
      </c>
      <c r="CR116" s="91"/>
      <c r="CS116" s="90">
        <f t="shared" si="160"/>
        <v>196799.99999999997</v>
      </c>
      <c r="CT116" s="92" t="s">
        <v>543</v>
      </c>
      <c r="CU116" s="92"/>
      <c r="CV116" s="93" t="s">
        <v>866</v>
      </c>
      <c r="CW116" s="89">
        <v>230840.3361344538</v>
      </c>
      <c r="CX116" s="90">
        <f t="shared" si="188"/>
        <v>13850420.168067228</v>
      </c>
      <c r="CY116" s="91"/>
      <c r="CZ116" s="90">
        <f t="shared" si="189"/>
        <v>230840.33613445377</v>
      </c>
      <c r="DA116" s="89" t="s">
        <v>543</v>
      </c>
      <c r="DB116" s="89"/>
      <c r="DC116" s="93" t="s">
        <v>868</v>
      </c>
      <c r="DD116" s="89" t="s">
        <v>519</v>
      </c>
      <c r="DE116" s="90" t="str">
        <f t="shared" si="182"/>
        <v>-</v>
      </c>
      <c r="DF116" s="91"/>
      <c r="DG116" s="90"/>
      <c r="DH116" s="92"/>
      <c r="DI116" s="92" t="s">
        <v>913</v>
      </c>
      <c r="DJ116" s="93" t="s">
        <v>820</v>
      </c>
      <c r="DK116" s="89" t="s">
        <v>519</v>
      </c>
      <c r="DL116" s="90" t="str">
        <f t="shared" si="183"/>
        <v>-</v>
      </c>
      <c r="DM116" s="91"/>
      <c r="DN116" s="90"/>
      <c r="DO116" s="92"/>
      <c r="DP116" s="92"/>
      <c r="DQ116" s="93"/>
      <c r="DR116" s="130" t="str">
        <f>IFERROR(VLOOKUP($D116,'HISTORICOS - FM'!$A$1:$B$20558,2,0)," - ")</f>
        <v xml:space="preserve"> - </v>
      </c>
      <c r="DS116" s="131">
        <f t="shared" si="141"/>
        <v>84749.999999999985</v>
      </c>
      <c r="DT116" s="134" t="str">
        <f t="shared" si="184"/>
        <v/>
      </c>
      <c r="DU116" s="137" t="str">
        <f t="shared" si="142"/>
        <v>IMPORHPAC
OC 4533617</v>
      </c>
    </row>
    <row r="117" spans="1:125" s="38" customFormat="1" ht="172.5" x14ac:dyDescent="0.25">
      <c r="A117" s="35">
        <v>110</v>
      </c>
      <c r="B117" s="140">
        <v>10060460</v>
      </c>
      <c r="C117" s="36" t="s">
        <v>368</v>
      </c>
      <c r="D117" s="36" t="s">
        <v>369</v>
      </c>
      <c r="E117" s="36" t="s">
        <v>364</v>
      </c>
      <c r="F117" s="36" t="s">
        <v>370</v>
      </c>
      <c r="G117" s="36" t="s">
        <v>506</v>
      </c>
      <c r="H117" s="36">
        <v>40</v>
      </c>
      <c r="I117" s="37" t="s">
        <v>75</v>
      </c>
      <c r="J117" s="89">
        <v>1480000</v>
      </c>
      <c r="K117" s="90">
        <f t="shared" si="168"/>
        <v>59200000</v>
      </c>
      <c r="L117" s="91"/>
      <c r="M117" s="90">
        <f t="shared" si="185"/>
        <v>1479999.9999999998</v>
      </c>
      <c r="N117" s="92"/>
      <c r="O117" s="92" t="s">
        <v>536</v>
      </c>
      <c r="P117" s="93"/>
      <c r="Q117" s="89" t="s">
        <v>519</v>
      </c>
      <c r="R117" s="90" t="str">
        <f t="shared" si="169"/>
        <v>-</v>
      </c>
      <c r="S117" s="91"/>
      <c r="T117" s="90"/>
      <c r="U117" s="92"/>
      <c r="V117" s="92"/>
      <c r="W117" s="93"/>
      <c r="X117" s="89">
        <v>1270000</v>
      </c>
      <c r="Y117" s="90">
        <f t="shared" si="170"/>
        <v>50800000</v>
      </c>
      <c r="Z117" s="91"/>
      <c r="AA117" s="90">
        <f t="shared" si="171"/>
        <v>1269999.9999999998</v>
      </c>
      <c r="AB117" s="92" t="s">
        <v>543</v>
      </c>
      <c r="AC117" s="92"/>
      <c r="AD117" s="93"/>
      <c r="AE117" s="89" t="s">
        <v>519</v>
      </c>
      <c r="AF117" s="90" t="str">
        <f t="shared" si="172"/>
        <v>-</v>
      </c>
      <c r="AG117" s="91"/>
      <c r="AH117" s="90"/>
      <c r="AI117" s="92"/>
      <c r="AJ117" s="92"/>
      <c r="AK117" s="92"/>
      <c r="AL117" s="89" t="s">
        <v>519</v>
      </c>
      <c r="AM117" s="90" t="str">
        <f t="shared" si="164"/>
        <v>-</v>
      </c>
      <c r="AN117" s="91"/>
      <c r="AO117" s="90"/>
      <c r="AP117" s="92"/>
      <c r="AQ117" s="92"/>
      <c r="AR117" s="93"/>
      <c r="AS117" s="89" t="s">
        <v>519</v>
      </c>
      <c r="AT117" s="90" t="str">
        <f t="shared" si="173"/>
        <v>-</v>
      </c>
      <c r="AU117" s="91"/>
      <c r="AV117" s="90"/>
      <c r="AW117" s="92"/>
      <c r="AX117" s="92"/>
      <c r="AY117" s="93"/>
      <c r="AZ117" s="89" t="s">
        <v>519</v>
      </c>
      <c r="BA117" s="90" t="str">
        <f t="shared" si="174"/>
        <v>-</v>
      </c>
      <c r="BB117" s="91"/>
      <c r="BC117" s="90"/>
      <c r="BD117" s="92" t="s">
        <v>579</v>
      </c>
      <c r="BE117" s="92"/>
      <c r="BF117" s="93"/>
      <c r="BG117" s="89">
        <v>102000</v>
      </c>
      <c r="BH117" s="90">
        <f t="shared" si="175"/>
        <v>4080000</v>
      </c>
      <c r="BI117" s="91"/>
      <c r="BJ117" s="90">
        <f t="shared" si="186"/>
        <v>101999.99999999999</v>
      </c>
      <c r="BK117" s="92" t="s">
        <v>543</v>
      </c>
      <c r="BL117" s="92" t="s">
        <v>746</v>
      </c>
      <c r="BM117" s="93" t="s">
        <v>767</v>
      </c>
      <c r="BN117" s="89">
        <v>84750</v>
      </c>
      <c r="BO117" s="90">
        <f t="shared" si="176"/>
        <v>3390000</v>
      </c>
      <c r="BP117" s="91" t="s">
        <v>1007</v>
      </c>
      <c r="BQ117" s="90">
        <f t="shared" si="165"/>
        <v>84749.999999999985</v>
      </c>
      <c r="BR117" s="92" t="s">
        <v>991</v>
      </c>
      <c r="BS117" s="92"/>
      <c r="BT117" s="93" t="s">
        <v>1000</v>
      </c>
      <c r="BU117" s="89" t="s">
        <v>519</v>
      </c>
      <c r="BV117" s="90" t="str">
        <f t="shared" si="177"/>
        <v>-</v>
      </c>
      <c r="BW117" s="91"/>
      <c r="BX117" s="90"/>
      <c r="BY117" s="92"/>
      <c r="BZ117" s="92" t="s">
        <v>783</v>
      </c>
      <c r="CA117" s="93"/>
      <c r="CB117" s="89">
        <v>156900</v>
      </c>
      <c r="CC117" s="90">
        <f t="shared" si="178"/>
        <v>6276000</v>
      </c>
      <c r="CD117" s="91"/>
      <c r="CE117" s="90">
        <f t="shared" si="179"/>
        <v>156899.99999999997</v>
      </c>
      <c r="CF117" s="92" t="s">
        <v>543</v>
      </c>
      <c r="CG117" s="92"/>
      <c r="CH117" s="93" t="s">
        <v>822</v>
      </c>
      <c r="CI117" s="89" t="s">
        <v>519</v>
      </c>
      <c r="CJ117" s="90" t="str">
        <f t="shared" si="180"/>
        <v>-</v>
      </c>
      <c r="CK117" s="91"/>
      <c r="CL117" s="90"/>
      <c r="CM117" s="92"/>
      <c r="CN117" s="92" t="s">
        <v>838</v>
      </c>
      <c r="CO117" s="93"/>
      <c r="CP117" s="89">
        <v>196800</v>
      </c>
      <c r="CQ117" s="90">
        <f t="shared" si="190"/>
        <v>7872000</v>
      </c>
      <c r="CR117" s="91"/>
      <c r="CS117" s="90">
        <f t="shared" si="160"/>
        <v>196799.99999999997</v>
      </c>
      <c r="CT117" s="92" t="s">
        <v>543</v>
      </c>
      <c r="CU117" s="92"/>
      <c r="CV117" s="93" t="s">
        <v>866</v>
      </c>
      <c r="CW117" s="89">
        <v>230840.3361344538</v>
      </c>
      <c r="CX117" s="90">
        <f t="shared" si="188"/>
        <v>9233613.4453781527</v>
      </c>
      <c r="CY117" s="91"/>
      <c r="CZ117" s="90">
        <f t="shared" si="189"/>
        <v>230840.33613445377</v>
      </c>
      <c r="DA117" s="89" t="s">
        <v>543</v>
      </c>
      <c r="DB117" s="89"/>
      <c r="DC117" s="93" t="s">
        <v>868</v>
      </c>
      <c r="DD117" s="89" t="s">
        <v>519</v>
      </c>
      <c r="DE117" s="90" t="str">
        <f t="shared" si="182"/>
        <v>-</v>
      </c>
      <c r="DF117" s="91"/>
      <c r="DG117" s="90"/>
      <c r="DH117" s="92"/>
      <c r="DI117" s="92" t="s">
        <v>914</v>
      </c>
      <c r="DJ117" s="93" t="s">
        <v>820</v>
      </c>
      <c r="DK117" s="89" t="s">
        <v>519</v>
      </c>
      <c r="DL117" s="90" t="str">
        <f t="shared" si="183"/>
        <v>-</v>
      </c>
      <c r="DM117" s="91"/>
      <c r="DN117" s="90"/>
      <c r="DO117" s="92"/>
      <c r="DP117" s="92"/>
      <c r="DQ117" s="93"/>
      <c r="DR117" s="130" t="str">
        <f>IFERROR(VLOOKUP($D117,'HISTORICOS - FM'!$A$1:$B$20558,2,0)," - ")</f>
        <v xml:space="preserve"> - </v>
      </c>
      <c r="DS117" s="131">
        <f t="shared" si="141"/>
        <v>84749.999999999985</v>
      </c>
      <c r="DT117" s="134" t="str">
        <f t="shared" si="184"/>
        <v/>
      </c>
      <c r="DU117" s="137" t="str">
        <f t="shared" si="142"/>
        <v>IMPORHPAC
OC 4533617</v>
      </c>
    </row>
    <row r="118" spans="1:125" s="38" customFormat="1" ht="172.5" x14ac:dyDescent="0.25">
      <c r="A118" s="35">
        <v>111</v>
      </c>
      <c r="B118" s="140">
        <v>10060460</v>
      </c>
      <c r="C118" s="36" t="s">
        <v>190</v>
      </c>
      <c r="D118" s="36" t="s">
        <v>371</v>
      </c>
      <c r="E118" s="36" t="s">
        <v>372</v>
      </c>
      <c r="F118" s="36" t="s">
        <v>373</v>
      </c>
      <c r="G118" s="36" t="s">
        <v>506</v>
      </c>
      <c r="H118" s="36">
        <v>300</v>
      </c>
      <c r="I118" s="37" t="s">
        <v>75</v>
      </c>
      <c r="J118" s="89">
        <v>1580000</v>
      </c>
      <c r="K118" s="90">
        <f t="shared" si="168"/>
        <v>474000000</v>
      </c>
      <c r="L118" s="91"/>
      <c r="M118" s="90">
        <f t="shared" si="185"/>
        <v>1579999.9999999998</v>
      </c>
      <c r="N118" s="92"/>
      <c r="O118" s="92" t="s">
        <v>533</v>
      </c>
      <c r="P118" s="93"/>
      <c r="Q118" s="89" t="s">
        <v>519</v>
      </c>
      <c r="R118" s="90" t="str">
        <f t="shared" si="169"/>
        <v>-</v>
      </c>
      <c r="S118" s="91"/>
      <c r="T118" s="90"/>
      <c r="U118" s="92"/>
      <c r="V118" s="92"/>
      <c r="W118" s="93"/>
      <c r="X118" s="89">
        <v>1110000</v>
      </c>
      <c r="Y118" s="90">
        <f t="shared" si="170"/>
        <v>333000000</v>
      </c>
      <c r="Z118" s="91"/>
      <c r="AA118" s="90">
        <f t="shared" si="171"/>
        <v>1109999.9999999998</v>
      </c>
      <c r="AB118" s="92" t="s">
        <v>543</v>
      </c>
      <c r="AC118" s="92"/>
      <c r="AD118" s="93"/>
      <c r="AE118" s="89" t="s">
        <v>519</v>
      </c>
      <c r="AF118" s="90" t="str">
        <f t="shared" si="172"/>
        <v>-</v>
      </c>
      <c r="AG118" s="91"/>
      <c r="AH118" s="90"/>
      <c r="AI118" s="92"/>
      <c r="AJ118" s="92"/>
      <c r="AK118" s="92"/>
      <c r="AL118" s="89" t="s">
        <v>519</v>
      </c>
      <c r="AM118" s="90" t="str">
        <f t="shared" si="164"/>
        <v>-</v>
      </c>
      <c r="AN118" s="91"/>
      <c r="AO118" s="90"/>
      <c r="AP118" s="92"/>
      <c r="AQ118" s="92"/>
      <c r="AR118" s="93"/>
      <c r="AS118" s="89" t="s">
        <v>519</v>
      </c>
      <c r="AT118" s="90" t="str">
        <f t="shared" si="173"/>
        <v>-</v>
      </c>
      <c r="AU118" s="91"/>
      <c r="AV118" s="90"/>
      <c r="AW118" s="92"/>
      <c r="AX118" s="92"/>
      <c r="AY118" s="93"/>
      <c r="AZ118" s="89" t="s">
        <v>519</v>
      </c>
      <c r="BA118" s="90" t="str">
        <f t="shared" si="174"/>
        <v>-</v>
      </c>
      <c r="BB118" s="91"/>
      <c r="BC118" s="90"/>
      <c r="BD118" s="92" t="s">
        <v>579</v>
      </c>
      <c r="BE118" s="92"/>
      <c r="BF118" s="93"/>
      <c r="BG118" s="89">
        <v>91000</v>
      </c>
      <c r="BH118" s="90">
        <f t="shared" si="175"/>
        <v>27300000</v>
      </c>
      <c r="BI118" s="91"/>
      <c r="BJ118" s="90">
        <f t="shared" si="186"/>
        <v>90999.999999999985</v>
      </c>
      <c r="BK118" s="92" t="s">
        <v>543</v>
      </c>
      <c r="BL118" s="92" t="s">
        <v>747</v>
      </c>
      <c r="BM118" s="93" t="s">
        <v>767</v>
      </c>
      <c r="BN118" s="89">
        <v>79500</v>
      </c>
      <c r="BO118" s="90">
        <f t="shared" si="176"/>
        <v>23850000</v>
      </c>
      <c r="BP118" s="91" t="s">
        <v>1007</v>
      </c>
      <c r="BQ118" s="90">
        <f t="shared" si="165"/>
        <v>79499.999999999985</v>
      </c>
      <c r="BR118" s="92" t="s">
        <v>991</v>
      </c>
      <c r="BS118" s="92"/>
      <c r="BT118" s="93" t="s">
        <v>1000</v>
      </c>
      <c r="BU118" s="89" t="s">
        <v>519</v>
      </c>
      <c r="BV118" s="90" t="str">
        <f t="shared" si="177"/>
        <v>-</v>
      </c>
      <c r="BW118" s="91"/>
      <c r="BX118" s="90"/>
      <c r="BY118" s="92"/>
      <c r="BZ118" s="92" t="s">
        <v>783</v>
      </c>
      <c r="CA118" s="93"/>
      <c r="CB118" s="89">
        <v>138000</v>
      </c>
      <c r="CC118" s="90">
        <f t="shared" si="178"/>
        <v>41400000</v>
      </c>
      <c r="CD118" s="91"/>
      <c r="CE118" s="90">
        <f t="shared" si="179"/>
        <v>137999.99999999997</v>
      </c>
      <c r="CF118" s="92" t="s">
        <v>543</v>
      </c>
      <c r="CG118" s="92"/>
      <c r="CH118" s="93" t="s">
        <v>822</v>
      </c>
      <c r="CI118" s="89" t="s">
        <v>519</v>
      </c>
      <c r="CJ118" s="90" t="str">
        <f t="shared" si="180"/>
        <v>-</v>
      </c>
      <c r="CK118" s="91"/>
      <c r="CL118" s="90"/>
      <c r="CM118" s="92"/>
      <c r="CN118" s="92" t="s">
        <v>838</v>
      </c>
      <c r="CO118" s="93"/>
      <c r="CP118" s="89">
        <v>94230</v>
      </c>
      <c r="CQ118" s="90">
        <f t="shared" si="190"/>
        <v>28269000</v>
      </c>
      <c r="CR118" s="91"/>
      <c r="CS118" s="90">
        <f t="shared" si="160"/>
        <v>94229.999999999985</v>
      </c>
      <c r="CT118" s="92" t="s">
        <v>543</v>
      </c>
      <c r="CU118" s="92"/>
      <c r="CV118" s="93" t="s">
        <v>866</v>
      </c>
      <c r="CW118" s="89">
        <v>230336.13445378153</v>
      </c>
      <c r="CX118" s="90">
        <f t="shared" si="188"/>
        <v>69100840.336134464</v>
      </c>
      <c r="CY118" s="91"/>
      <c r="CZ118" s="90">
        <f t="shared" si="189"/>
        <v>230336.1344537815</v>
      </c>
      <c r="DA118" s="89" t="s">
        <v>543</v>
      </c>
      <c r="DB118" s="89"/>
      <c r="DC118" s="93" t="s">
        <v>868</v>
      </c>
      <c r="DD118" s="89" t="s">
        <v>519</v>
      </c>
      <c r="DE118" s="90" t="str">
        <f t="shared" si="182"/>
        <v>-</v>
      </c>
      <c r="DF118" s="91"/>
      <c r="DG118" s="90"/>
      <c r="DH118" s="92"/>
      <c r="DI118" s="92" t="s">
        <v>915</v>
      </c>
      <c r="DJ118" s="93" t="s">
        <v>820</v>
      </c>
      <c r="DK118" s="89" t="s">
        <v>519</v>
      </c>
      <c r="DL118" s="90" t="str">
        <f t="shared" si="183"/>
        <v>-</v>
      </c>
      <c r="DM118" s="91"/>
      <c r="DN118" s="90"/>
      <c r="DO118" s="92"/>
      <c r="DP118" s="92"/>
      <c r="DQ118" s="93"/>
      <c r="DR118" s="130" t="str">
        <f>IFERROR(VLOOKUP($D118,'HISTORICOS - FM'!$A$1:$B$20558,2,0)," - ")</f>
        <v xml:space="preserve"> - </v>
      </c>
      <c r="DS118" s="131">
        <f t="shared" si="141"/>
        <v>79499.999999999985</v>
      </c>
      <c r="DT118" s="134" t="str">
        <f t="shared" si="184"/>
        <v/>
      </c>
      <c r="DU118" s="137" t="str">
        <f t="shared" si="142"/>
        <v>IMPORHPAC
OC 4533617</v>
      </c>
    </row>
    <row r="119" spans="1:125" s="38" customFormat="1" ht="161" x14ac:dyDescent="0.25">
      <c r="A119" s="35">
        <v>112</v>
      </c>
      <c r="B119" s="140">
        <v>10060460</v>
      </c>
      <c r="C119" s="36" t="s">
        <v>118</v>
      </c>
      <c r="D119" s="36" t="s">
        <v>374</v>
      </c>
      <c r="E119" s="36" t="s">
        <v>375</v>
      </c>
      <c r="F119" s="36" t="s">
        <v>376</v>
      </c>
      <c r="G119" s="36" t="s">
        <v>506</v>
      </c>
      <c r="H119" s="36">
        <v>40</v>
      </c>
      <c r="I119" s="37" t="s">
        <v>75</v>
      </c>
      <c r="J119" s="89">
        <v>1400000</v>
      </c>
      <c r="K119" s="90">
        <f t="shared" si="168"/>
        <v>56000000</v>
      </c>
      <c r="L119" s="91"/>
      <c r="M119" s="90">
        <f t="shared" si="185"/>
        <v>1399999.9999999998</v>
      </c>
      <c r="N119" s="92"/>
      <c r="O119" s="92" t="s">
        <v>533</v>
      </c>
      <c r="P119" s="93"/>
      <c r="Q119" s="89" t="s">
        <v>519</v>
      </c>
      <c r="R119" s="90" t="str">
        <f t="shared" si="169"/>
        <v>-</v>
      </c>
      <c r="S119" s="91"/>
      <c r="T119" s="90"/>
      <c r="U119" s="92"/>
      <c r="V119" s="92"/>
      <c r="W119" s="93"/>
      <c r="X119" s="89">
        <v>940700</v>
      </c>
      <c r="Y119" s="90">
        <f t="shared" si="170"/>
        <v>37628000</v>
      </c>
      <c r="Z119" s="91"/>
      <c r="AA119" s="90">
        <f t="shared" si="171"/>
        <v>940699.99999999988</v>
      </c>
      <c r="AB119" s="92" t="s">
        <v>543</v>
      </c>
      <c r="AC119" s="92"/>
      <c r="AD119" s="93"/>
      <c r="AE119" s="89" t="s">
        <v>519</v>
      </c>
      <c r="AF119" s="90" t="str">
        <f t="shared" si="172"/>
        <v>-</v>
      </c>
      <c r="AG119" s="91"/>
      <c r="AH119" s="90"/>
      <c r="AI119" s="92"/>
      <c r="AJ119" s="92"/>
      <c r="AK119" s="92"/>
      <c r="AL119" s="89" t="s">
        <v>519</v>
      </c>
      <c r="AM119" s="90" t="str">
        <f t="shared" si="164"/>
        <v>-</v>
      </c>
      <c r="AN119" s="91"/>
      <c r="AO119" s="90"/>
      <c r="AP119" s="92"/>
      <c r="AQ119" s="92"/>
      <c r="AR119" s="93"/>
      <c r="AS119" s="89" t="s">
        <v>519</v>
      </c>
      <c r="AT119" s="90" t="str">
        <f t="shared" si="173"/>
        <v>-</v>
      </c>
      <c r="AU119" s="91"/>
      <c r="AV119" s="90"/>
      <c r="AW119" s="92"/>
      <c r="AX119" s="92"/>
      <c r="AY119" s="93"/>
      <c r="AZ119" s="89" t="s">
        <v>519</v>
      </c>
      <c r="BA119" s="90" t="str">
        <f t="shared" si="174"/>
        <v>-</v>
      </c>
      <c r="BB119" s="91"/>
      <c r="BC119" s="90"/>
      <c r="BD119" s="92" t="s">
        <v>579</v>
      </c>
      <c r="BE119" s="92"/>
      <c r="BF119" s="93"/>
      <c r="BG119" s="89">
        <v>94000</v>
      </c>
      <c r="BH119" s="90">
        <f t="shared" si="175"/>
        <v>3760000</v>
      </c>
      <c r="BI119" s="91"/>
      <c r="BJ119" s="90">
        <f t="shared" si="186"/>
        <v>93999.999999999985</v>
      </c>
      <c r="BK119" s="92" t="s">
        <v>543</v>
      </c>
      <c r="BL119" s="92" t="s">
        <v>748</v>
      </c>
      <c r="BM119" s="93" t="s">
        <v>767</v>
      </c>
      <c r="BN119" s="89">
        <v>79500</v>
      </c>
      <c r="BO119" s="90">
        <f t="shared" si="176"/>
        <v>3180000</v>
      </c>
      <c r="BP119" s="91" t="s">
        <v>1007</v>
      </c>
      <c r="BQ119" s="90">
        <f t="shared" si="165"/>
        <v>79499.999999999985</v>
      </c>
      <c r="BR119" s="92" t="s">
        <v>991</v>
      </c>
      <c r="BS119" s="92"/>
      <c r="BT119" s="93" t="s">
        <v>1000</v>
      </c>
      <c r="BU119" s="89" t="s">
        <v>519</v>
      </c>
      <c r="BV119" s="90" t="str">
        <f t="shared" si="177"/>
        <v>-</v>
      </c>
      <c r="BW119" s="91"/>
      <c r="BX119" s="90"/>
      <c r="BY119" s="92"/>
      <c r="BZ119" s="92" t="s">
        <v>783</v>
      </c>
      <c r="CA119" s="93"/>
      <c r="CB119" s="89">
        <v>130000</v>
      </c>
      <c r="CC119" s="90">
        <f t="shared" si="178"/>
        <v>5200000</v>
      </c>
      <c r="CD119" s="91"/>
      <c r="CE119" s="90">
        <f t="shared" si="179"/>
        <v>129999.99999999999</v>
      </c>
      <c r="CF119" s="92" t="s">
        <v>543</v>
      </c>
      <c r="CG119" s="92"/>
      <c r="CH119" s="93" t="s">
        <v>822</v>
      </c>
      <c r="CI119" s="89" t="s">
        <v>519</v>
      </c>
      <c r="CJ119" s="90" t="str">
        <f t="shared" si="180"/>
        <v>-</v>
      </c>
      <c r="CK119" s="91"/>
      <c r="CL119" s="90"/>
      <c r="CM119" s="92"/>
      <c r="CN119" s="92" t="s">
        <v>838</v>
      </c>
      <c r="CO119" s="93"/>
      <c r="CP119" s="89">
        <v>88000</v>
      </c>
      <c r="CQ119" s="90">
        <f t="shared" si="190"/>
        <v>3520000</v>
      </c>
      <c r="CR119" s="91"/>
      <c r="CS119" s="90">
        <f t="shared" si="160"/>
        <v>87999.999999999985</v>
      </c>
      <c r="CT119" s="92" t="s">
        <v>543</v>
      </c>
      <c r="CU119" s="92"/>
      <c r="CV119" s="93" t="s">
        <v>866</v>
      </c>
      <c r="CW119" s="89">
        <v>233109.24369747899</v>
      </c>
      <c r="CX119" s="90">
        <f t="shared" si="188"/>
        <v>9324369.7478991598</v>
      </c>
      <c r="CY119" s="91"/>
      <c r="CZ119" s="90">
        <f t="shared" si="189"/>
        <v>233109.24369747896</v>
      </c>
      <c r="DA119" s="89" t="s">
        <v>543</v>
      </c>
      <c r="DB119" s="89"/>
      <c r="DC119" s="93" t="s">
        <v>868</v>
      </c>
      <c r="DD119" s="89" t="s">
        <v>519</v>
      </c>
      <c r="DE119" s="90" t="str">
        <f t="shared" si="182"/>
        <v>-</v>
      </c>
      <c r="DF119" s="91"/>
      <c r="DG119" s="90"/>
      <c r="DH119" s="92"/>
      <c r="DI119" s="92" t="s">
        <v>916</v>
      </c>
      <c r="DJ119" s="93" t="s">
        <v>820</v>
      </c>
      <c r="DK119" s="89" t="s">
        <v>519</v>
      </c>
      <c r="DL119" s="90" t="str">
        <f t="shared" si="183"/>
        <v>-</v>
      </c>
      <c r="DM119" s="91"/>
      <c r="DN119" s="90"/>
      <c r="DO119" s="92"/>
      <c r="DP119" s="92"/>
      <c r="DQ119" s="93"/>
      <c r="DR119" s="130" t="str">
        <f>IFERROR(VLOOKUP($D119,'HISTORICOS - FM'!$A$1:$B$20558,2,0)," - ")</f>
        <v xml:space="preserve"> - </v>
      </c>
      <c r="DS119" s="131">
        <f t="shared" si="141"/>
        <v>79499.999999999985</v>
      </c>
      <c r="DT119" s="134" t="str">
        <f t="shared" si="184"/>
        <v/>
      </c>
      <c r="DU119" s="137" t="str">
        <f t="shared" si="142"/>
        <v>IMPORHPAC
OC 4533617</v>
      </c>
    </row>
    <row r="120" spans="1:125" s="38" customFormat="1" ht="161" x14ac:dyDescent="0.25">
      <c r="A120" s="35">
        <v>113</v>
      </c>
      <c r="B120" s="140">
        <v>10060460</v>
      </c>
      <c r="C120" s="36" t="s">
        <v>104</v>
      </c>
      <c r="D120" s="36" t="s">
        <v>377</v>
      </c>
      <c r="E120" s="36" t="s">
        <v>378</v>
      </c>
      <c r="F120" s="36" t="s">
        <v>379</v>
      </c>
      <c r="G120" s="36" t="s">
        <v>506</v>
      </c>
      <c r="H120" s="36">
        <v>60</v>
      </c>
      <c r="I120" s="37" t="s">
        <v>75</v>
      </c>
      <c r="J120" s="89">
        <v>700000</v>
      </c>
      <c r="K120" s="90">
        <f t="shared" si="168"/>
        <v>42000000</v>
      </c>
      <c r="L120" s="91"/>
      <c r="M120" s="90">
        <f t="shared" si="185"/>
        <v>699999.99999999988</v>
      </c>
      <c r="N120" s="92"/>
      <c r="O120" s="92" t="s">
        <v>537</v>
      </c>
      <c r="P120" s="93"/>
      <c r="Q120" s="89" t="s">
        <v>519</v>
      </c>
      <c r="R120" s="90" t="str">
        <f t="shared" si="169"/>
        <v>-</v>
      </c>
      <c r="S120" s="91"/>
      <c r="T120" s="90"/>
      <c r="U120" s="92"/>
      <c r="V120" s="92"/>
      <c r="W120" s="93"/>
      <c r="X120" s="89">
        <v>224285</v>
      </c>
      <c r="Y120" s="90">
        <f t="shared" si="170"/>
        <v>13457100</v>
      </c>
      <c r="Z120" s="91"/>
      <c r="AA120" s="90">
        <f t="shared" si="171"/>
        <v>224284.99999999997</v>
      </c>
      <c r="AB120" s="92" t="s">
        <v>543</v>
      </c>
      <c r="AC120" s="92"/>
      <c r="AD120" s="93"/>
      <c r="AE120" s="89" t="s">
        <v>519</v>
      </c>
      <c r="AF120" s="90" t="str">
        <f t="shared" si="172"/>
        <v>-</v>
      </c>
      <c r="AG120" s="91"/>
      <c r="AH120" s="90"/>
      <c r="AI120" s="92"/>
      <c r="AJ120" s="92"/>
      <c r="AK120" s="92"/>
      <c r="AL120" s="89" t="s">
        <v>519</v>
      </c>
      <c r="AM120" s="90" t="str">
        <f t="shared" si="164"/>
        <v>-</v>
      </c>
      <c r="AN120" s="91"/>
      <c r="AO120" s="90"/>
      <c r="AP120" s="92"/>
      <c r="AQ120" s="92"/>
      <c r="AR120" s="93"/>
      <c r="AS120" s="89" t="s">
        <v>519</v>
      </c>
      <c r="AT120" s="90" t="str">
        <f t="shared" si="173"/>
        <v>-</v>
      </c>
      <c r="AU120" s="91"/>
      <c r="AV120" s="90"/>
      <c r="AW120" s="92"/>
      <c r="AX120" s="92"/>
      <c r="AY120" s="93"/>
      <c r="AZ120" s="89" t="s">
        <v>519</v>
      </c>
      <c r="BA120" s="90" t="str">
        <f t="shared" si="174"/>
        <v>-</v>
      </c>
      <c r="BB120" s="91"/>
      <c r="BC120" s="90"/>
      <c r="BD120" s="92" t="s">
        <v>579</v>
      </c>
      <c r="BE120" s="92"/>
      <c r="BF120" s="93"/>
      <c r="BG120" s="89">
        <v>120000</v>
      </c>
      <c r="BH120" s="90">
        <f t="shared" si="175"/>
        <v>7200000</v>
      </c>
      <c r="BI120" s="91"/>
      <c r="BJ120" s="90">
        <f t="shared" si="186"/>
        <v>119999.99999999999</v>
      </c>
      <c r="BK120" s="92" t="s">
        <v>543</v>
      </c>
      <c r="BL120" s="92" t="s">
        <v>749</v>
      </c>
      <c r="BM120" s="93" t="s">
        <v>767</v>
      </c>
      <c r="BN120" s="89">
        <v>79500</v>
      </c>
      <c r="BO120" s="90">
        <f t="shared" si="176"/>
        <v>4770000</v>
      </c>
      <c r="BP120" s="91" t="s">
        <v>1007</v>
      </c>
      <c r="BQ120" s="90">
        <f t="shared" si="165"/>
        <v>79499.999999999985</v>
      </c>
      <c r="BR120" s="92" t="s">
        <v>991</v>
      </c>
      <c r="BS120" s="92"/>
      <c r="BT120" s="93" t="s">
        <v>1000</v>
      </c>
      <c r="BU120" s="89" t="s">
        <v>519</v>
      </c>
      <c r="BV120" s="90" t="str">
        <f t="shared" si="177"/>
        <v>-</v>
      </c>
      <c r="BW120" s="91"/>
      <c r="BX120" s="90"/>
      <c r="BY120" s="92"/>
      <c r="BZ120" s="92" t="s">
        <v>783</v>
      </c>
      <c r="CA120" s="93"/>
      <c r="CB120" s="89">
        <v>142850</v>
      </c>
      <c r="CC120" s="90">
        <f t="shared" si="178"/>
        <v>8571000</v>
      </c>
      <c r="CD120" s="91"/>
      <c r="CE120" s="90">
        <f t="shared" si="179"/>
        <v>142849.99999999997</v>
      </c>
      <c r="CF120" s="92" t="s">
        <v>543</v>
      </c>
      <c r="CG120" s="92"/>
      <c r="CH120" s="93" t="s">
        <v>822</v>
      </c>
      <c r="CI120" s="89" t="s">
        <v>519</v>
      </c>
      <c r="CJ120" s="90" t="str">
        <f t="shared" si="180"/>
        <v>-</v>
      </c>
      <c r="CK120" s="91"/>
      <c r="CL120" s="90"/>
      <c r="CM120" s="92"/>
      <c r="CN120" s="92" t="s">
        <v>838</v>
      </c>
      <c r="CO120" s="93"/>
      <c r="CP120" s="89">
        <v>88000</v>
      </c>
      <c r="CQ120" s="90">
        <f t="shared" si="190"/>
        <v>5280000</v>
      </c>
      <c r="CR120" s="91"/>
      <c r="CS120" s="90">
        <f t="shared" si="160"/>
        <v>87999.999999999985</v>
      </c>
      <c r="CT120" s="92" t="s">
        <v>543</v>
      </c>
      <c r="CU120" s="92"/>
      <c r="CV120" s="93" t="s">
        <v>866</v>
      </c>
      <c r="CW120" s="89">
        <v>313781.51260504202</v>
      </c>
      <c r="CX120" s="90">
        <f t="shared" si="188"/>
        <v>18826890.756302521</v>
      </c>
      <c r="CY120" s="91"/>
      <c r="CZ120" s="90">
        <f t="shared" si="189"/>
        <v>313781.51260504196</v>
      </c>
      <c r="DA120" s="89" t="s">
        <v>543</v>
      </c>
      <c r="DB120" s="89"/>
      <c r="DC120" s="93" t="s">
        <v>868</v>
      </c>
      <c r="DD120" s="89" t="s">
        <v>519</v>
      </c>
      <c r="DE120" s="90" t="str">
        <f t="shared" si="182"/>
        <v>-</v>
      </c>
      <c r="DF120" s="91"/>
      <c r="DG120" s="90"/>
      <c r="DH120" s="92"/>
      <c r="DI120" s="92" t="s">
        <v>917</v>
      </c>
      <c r="DJ120" s="93" t="s">
        <v>820</v>
      </c>
      <c r="DK120" s="89" t="s">
        <v>519</v>
      </c>
      <c r="DL120" s="90" t="str">
        <f t="shared" si="183"/>
        <v>-</v>
      </c>
      <c r="DM120" s="91"/>
      <c r="DN120" s="90"/>
      <c r="DO120" s="92"/>
      <c r="DP120" s="92"/>
      <c r="DQ120" s="93"/>
      <c r="DR120" s="130" t="str">
        <f>IFERROR(VLOOKUP($D120,'HISTORICOS - FM'!$A$1:$B$20558,2,0)," - ")</f>
        <v xml:space="preserve"> - </v>
      </c>
      <c r="DS120" s="131">
        <f t="shared" si="141"/>
        <v>79499.999999999985</v>
      </c>
      <c r="DT120" s="134" t="str">
        <f t="shared" si="184"/>
        <v/>
      </c>
      <c r="DU120" s="137" t="str">
        <f t="shared" si="142"/>
        <v>IMPORHPAC
OC 4533617</v>
      </c>
    </row>
    <row r="121" spans="1:125" s="38" customFormat="1" ht="115" x14ac:dyDescent="0.25">
      <c r="A121" s="35">
        <v>114</v>
      </c>
      <c r="B121" s="140">
        <v>10060487</v>
      </c>
      <c r="C121" s="36" t="s">
        <v>141</v>
      </c>
      <c r="D121" s="36" t="s">
        <v>380</v>
      </c>
      <c r="E121" s="36" t="s">
        <v>381</v>
      </c>
      <c r="F121" s="36" t="s">
        <v>382</v>
      </c>
      <c r="G121" s="36" t="s">
        <v>504</v>
      </c>
      <c r="H121" s="36">
        <v>50</v>
      </c>
      <c r="I121" s="37" t="s">
        <v>69</v>
      </c>
      <c r="J121" s="89">
        <v>280000</v>
      </c>
      <c r="K121" s="90">
        <f t="shared" si="168"/>
        <v>14000000</v>
      </c>
      <c r="L121" s="91"/>
      <c r="M121" s="90">
        <f t="shared" si="185"/>
        <v>279999.99999999994</v>
      </c>
      <c r="N121" s="92"/>
      <c r="O121" s="92" t="s">
        <v>538</v>
      </c>
      <c r="P121" s="93"/>
      <c r="Q121" s="89" t="s">
        <v>519</v>
      </c>
      <c r="R121" s="90" t="str">
        <f t="shared" si="169"/>
        <v>-</v>
      </c>
      <c r="S121" s="91"/>
      <c r="T121" s="90"/>
      <c r="U121" s="92"/>
      <c r="V121" s="92"/>
      <c r="W121" s="93"/>
      <c r="X121" s="89">
        <v>338285</v>
      </c>
      <c r="Y121" s="90">
        <f t="shared" si="170"/>
        <v>16914250</v>
      </c>
      <c r="Z121" s="91"/>
      <c r="AA121" s="90">
        <f t="shared" si="171"/>
        <v>338284.99999999994</v>
      </c>
      <c r="AB121" s="92" t="s">
        <v>543</v>
      </c>
      <c r="AC121" s="92"/>
      <c r="AD121" s="93"/>
      <c r="AE121" s="89" t="s">
        <v>519</v>
      </c>
      <c r="AF121" s="90" t="str">
        <f t="shared" si="172"/>
        <v>-</v>
      </c>
      <c r="AG121" s="91"/>
      <c r="AH121" s="90"/>
      <c r="AI121" s="92"/>
      <c r="AJ121" s="92"/>
      <c r="AK121" s="92"/>
      <c r="AL121" s="89" t="s">
        <v>519</v>
      </c>
      <c r="AM121" s="90" t="str">
        <f t="shared" si="164"/>
        <v>-</v>
      </c>
      <c r="AN121" s="91"/>
      <c r="AO121" s="90"/>
      <c r="AP121" s="92"/>
      <c r="AQ121" s="92"/>
      <c r="AR121" s="93"/>
      <c r="AS121" s="89">
        <v>330700</v>
      </c>
      <c r="AT121" s="90">
        <f t="shared" si="173"/>
        <v>16535000</v>
      </c>
      <c r="AU121" s="91"/>
      <c r="AV121" s="90">
        <f t="shared" ref="AV121:AV129" si="191">+IFERROR(IF(AY$5="USD",AS121*$I$5*AY$6,IF(AY$5="COP",AS121*AY$6,AS121*AY$6*$I$6)),"-")</f>
        <v>330699.99999999994</v>
      </c>
      <c r="AW121" s="92" t="s">
        <v>543</v>
      </c>
      <c r="AX121" s="92"/>
      <c r="AY121" s="93" t="s">
        <v>657</v>
      </c>
      <c r="AZ121" s="89" t="s">
        <v>519</v>
      </c>
      <c r="BA121" s="90" t="str">
        <f t="shared" si="174"/>
        <v>-</v>
      </c>
      <c r="BB121" s="91"/>
      <c r="BC121" s="90"/>
      <c r="BD121" s="92" t="s">
        <v>579</v>
      </c>
      <c r="BE121" s="92"/>
      <c r="BF121" s="93"/>
      <c r="BG121" s="89">
        <v>276500</v>
      </c>
      <c r="BH121" s="90">
        <f t="shared" si="175"/>
        <v>13825000</v>
      </c>
      <c r="BI121" s="91"/>
      <c r="BJ121" s="90">
        <f t="shared" si="186"/>
        <v>276499.99999999994</v>
      </c>
      <c r="BK121" s="92" t="s">
        <v>543</v>
      </c>
      <c r="BL121" s="92" t="s">
        <v>750</v>
      </c>
      <c r="BM121" s="93" t="s">
        <v>767</v>
      </c>
      <c r="BN121" s="89">
        <v>266300</v>
      </c>
      <c r="BO121" s="90">
        <f t="shared" si="176"/>
        <v>13315000</v>
      </c>
      <c r="BP121" s="91"/>
      <c r="BQ121" s="90">
        <f t="shared" si="165"/>
        <v>266299.99999999994</v>
      </c>
      <c r="BR121" s="92" t="s">
        <v>543</v>
      </c>
      <c r="BS121" s="92"/>
      <c r="BT121" s="93" t="s">
        <v>1000</v>
      </c>
      <c r="BU121" s="89" t="s">
        <v>519</v>
      </c>
      <c r="BV121" s="90" t="str">
        <f t="shared" si="177"/>
        <v>-</v>
      </c>
      <c r="BW121" s="91"/>
      <c r="BX121" s="90"/>
      <c r="BY121" s="92"/>
      <c r="BZ121" s="92" t="s">
        <v>783</v>
      </c>
      <c r="CA121" s="93"/>
      <c r="CB121" s="89">
        <v>230200</v>
      </c>
      <c r="CC121" s="90">
        <f t="shared" si="178"/>
        <v>11510000</v>
      </c>
      <c r="CD121" s="91" t="s">
        <v>1007</v>
      </c>
      <c r="CE121" s="90">
        <f t="shared" si="179"/>
        <v>230199.99999999997</v>
      </c>
      <c r="CF121" s="92" t="s">
        <v>543</v>
      </c>
      <c r="CG121" s="92"/>
      <c r="CH121" s="93" t="s">
        <v>822</v>
      </c>
      <c r="CI121" s="89" t="s">
        <v>519</v>
      </c>
      <c r="CJ121" s="90" t="str">
        <f t="shared" si="180"/>
        <v>-</v>
      </c>
      <c r="CK121" s="91"/>
      <c r="CL121" s="90"/>
      <c r="CM121" s="92"/>
      <c r="CN121" s="92" t="s">
        <v>838</v>
      </c>
      <c r="CO121" s="93"/>
      <c r="CP121" s="89">
        <v>271000</v>
      </c>
      <c r="CQ121" s="90">
        <f t="shared" si="190"/>
        <v>13550000</v>
      </c>
      <c r="CR121" s="91"/>
      <c r="CS121" s="90">
        <f t="shared" si="160"/>
        <v>270999.99999999994</v>
      </c>
      <c r="CT121" s="92" t="s">
        <v>543</v>
      </c>
      <c r="CU121" s="92" t="s">
        <v>859</v>
      </c>
      <c r="CV121" s="93" t="s">
        <v>866</v>
      </c>
      <c r="CW121" s="89">
        <v>239285.71428571429</v>
      </c>
      <c r="CX121" s="90">
        <f t="shared" si="188"/>
        <v>11964285.714285715</v>
      </c>
      <c r="CY121" s="91"/>
      <c r="CZ121" s="90">
        <f t="shared" si="189"/>
        <v>239285.71428571426</v>
      </c>
      <c r="DA121" s="89" t="s">
        <v>543</v>
      </c>
      <c r="DB121" s="89"/>
      <c r="DC121" s="93" t="s">
        <v>868</v>
      </c>
      <c r="DD121" s="89" t="s">
        <v>519</v>
      </c>
      <c r="DE121" s="90" t="str">
        <f t="shared" si="182"/>
        <v>-</v>
      </c>
      <c r="DF121" s="91"/>
      <c r="DG121" s="90"/>
      <c r="DH121" s="92"/>
      <c r="DI121" s="92"/>
      <c r="DJ121" s="93"/>
      <c r="DK121" s="89" t="s">
        <v>519</v>
      </c>
      <c r="DL121" s="90" t="str">
        <f t="shared" si="183"/>
        <v>-</v>
      </c>
      <c r="DM121" s="91"/>
      <c r="DN121" s="90"/>
      <c r="DO121" s="92"/>
      <c r="DP121" s="92"/>
      <c r="DQ121" s="93"/>
      <c r="DR121" s="130" t="str">
        <f>IFERROR(VLOOKUP($D121,'HISTORICOS - FM'!$A$1:$B$20558,2,0)," - ")</f>
        <v xml:space="preserve"> - </v>
      </c>
      <c r="DS121" s="131">
        <f t="shared" si="141"/>
        <v>230199.99999999997</v>
      </c>
      <c r="DT121" s="134" t="str">
        <f t="shared" si="184"/>
        <v/>
      </c>
      <c r="DU121" s="137" t="str">
        <f t="shared" si="142"/>
        <v>1010330 - IMPORTADORA DEL LLANO C.V.   S.A.S
OC 4533618</v>
      </c>
    </row>
    <row r="122" spans="1:125" s="38" customFormat="1" ht="62.5" x14ac:dyDescent="0.25">
      <c r="A122" s="35">
        <v>115</v>
      </c>
      <c r="B122" s="140">
        <v>10060487</v>
      </c>
      <c r="C122" s="36" t="s">
        <v>118</v>
      </c>
      <c r="D122" s="36" t="s">
        <v>383</v>
      </c>
      <c r="E122" s="36" t="s">
        <v>384</v>
      </c>
      <c r="F122" s="36" t="s">
        <v>385</v>
      </c>
      <c r="G122" s="36" t="s">
        <v>504</v>
      </c>
      <c r="H122" s="36">
        <v>30</v>
      </c>
      <c r="I122" s="37" t="s">
        <v>69</v>
      </c>
      <c r="J122" s="89">
        <v>122000</v>
      </c>
      <c r="K122" s="90">
        <f t="shared" si="168"/>
        <v>3660000</v>
      </c>
      <c r="L122" s="91"/>
      <c r="M122" s="90">
        <f t="shared" si="185"/>
        <v>121999.99999999999</v>
      </c>
      <c r="N122" s="92"/>
      <c r="O122" s="92"/>
      <c r="P122" s="93"/>
      <c r="Q122" s="89" t="s">
        <v>519</v>
      </c>
      <c r="R122" s="90" t="str">
        <f t="shared" si="169"/>
        <v>-</v>
      </c>
      <c r="S122" s="91"/>
      <c r="T122" s="90"/>
      <c r="U122" s="92"/>
      <c r="V122" s="92"/>
      <c r="W122" s="93"/>
      <c r="X122" s="89">
        <v>122500</v>
      </c>
      <c r="Y122" s="90">
        <f t="shared" si="170"/>
        <v>3675000</v>
      </c>
      <c r="Z122" s="91"/>
      <c r="AA122" s="90">
        <f t="shared" si="171"/>
        <v>122499.99999999999</v>
      </c>
      <c r="AB122" s="92" t="s">
        <v>543</v>
      </c>
      <c r="AC122" s="92"/>
      <c r="AD122" s="93"/>
      <c r="AE122" s="89" t="s">
        <v>519</v>
      </c>
      <c r="AF122" s="90" t="str">
        <f t="shared" si="172"/>
        <v>-</v>
      </c>
      <c r="AG122" s="91"/>
      <c r="AH122" s="90"/>
      <c r="AI122" s="92"/>
      <c r="AJ122" s="92"/>
      <c r="AK122" s="92"/>
      <c r="AL122" s="89" t="s">
        <v>519</v>
      </c>
      <c r="AM122" s="90" t="str">
        <f t="shared" si="164"/>
        <v>-</v>
      </c>
      <c r="AN122" s="91"/>
      <c r="AO122" s="90"/>
      <c r="AP122" s="92"/>
      <c r="AQ122" s="92"/>
      <c r="AR122" s="93"/>
      <c r="AS122" s="89">
        <v>108100</v>
      </c>
      <c r="AT122" s="90">
        <f t="shared" si="173"/>
        <v>3243000</v>
      </c>
      <c r="AU122" s="91"/>
      <c r="AV122" s="90">
        <f t="shared" si="191"/>
        <v>108099.99999999999</v>
      </c>
      <c r="AW122" s="92" t="s">
        <v>543</v>
      </c>
      <c r="AX122" s="92"/>
      <c r="AY122" s="93" t="s">
        <v>657</v>
      </c>
      <c r="AZ122" s="89" t="s">
        <v>519</v>
      </c>
      <c r="BA122" s="90" t="str">
        <f t="shared" si="174"/>
        <v>-</v>
      </c>
      <c r="BB122" s="91"/>
      <c r="BC122" s="90"/>
      <c r="BD122" s="92" t="s">
        <v>579</v>
      </c>
      <c r="BE122" s="92"/>
      <c r="BF122" s="93"/>
      <c r="BG122" s="89">
        <v>124000</v>
      </c>
      <c r="BH122" s="90">
        <f t="shared" si="175"/>
        <v>3720000</v>
      </c>
      <c r="BI122" s="91"/>
      <c r="BJ122" s="90">
        <f t="shared" si="186"/>
        <v>123999.99999999999</v>
      </c>
      <c r="BK122" s="92" t="s">
        <v>543</v>
      </c>
      <c r="BL122" s="92" t="s">
        <v>751</v>
      </c>
      <c r="BM122" s="93" t="s">
        <v>767</v>
      </c>
      <c r="BN122" s="89">
        <v>145200</v>
      </c>
      <c r="BO122" s="90">
        <f t="shared" si="176"/>
        <v>4356000</v>
      </c>
      <c r="BP122" s="91"/>
      <c r="BQ122" s="90">
        <f t="shared" si="165"/>
        <v>145199.99999999997</v>
      </c>
      <c r="BR122" s="92" t="s">
        <v>543</v>
      </c>
      <c r="BS122" s="92"/>
      <c r="BT122" s="93" t="s">
        <v>1000</v>
      </c>
      <c r="BU122" s="89" t="s">
        <v>519</v>
      </c>
      <c r="BV122" s="90" t="str">
        <f t="shared" si="177"/>
        <v>-</v>
      </c>
      <c r="BW122" s="91"/>
      <c r="BX122" s="90"/>
      <c r="BY122" s="92"/>
      <c r="BZ122" s="92" t="s">
        <v>783</v>
      </c>
      <c r="CA122" s="93"/>
      <c r="CB122" s="89">
        <v>106900</v>
      </c>
      <c r="CC122" s="90">
        <f t="shared" si="178"/>
        <v>3207000</v>
      </c>
      <c r="CD122" s="91" t="s">
        <v>1007</v>
      </c>
      <c r="CE122" s="90">
        <f t="shared" si="179"/>
        <v>106899.99999999999</v>
      </c>
      <c r="CF122" s="92" t="s">
        <v>543</v>
      </c>
      <c r="CG122" s="92"/>
      <c r="CH122" s="93" t="s">
        <v>822</v>
      </c>
      <c r="CI122" s="89">
        <v>115000</v>
      </c>
      <c r="CJ122" s="90">
        <f t="shared" si="180"/>
        <v>3450000</v>
      </c>
      <c r="CK122" s="91"/>
      <c r="CL122" s="90">
        <f>+IFERROR(IF(CO$5="USD",CI122*$I$5*CO$6,IF(CO$5="COP",CI122*CO$6,CI122*CO$6*$I$6)),"-")</f>
        <v>114999.99999999999</v>
      </c>
      <c r="CM122" s="92" t="s">
        <v>686</v>
      </c>
      <c r="CN122" s="92"/>
      <c r="CO122" s="93">
        <v>6</v>
      </c>
      <c r="CP122" s="89">
        <v>138000</v>
      </c>
      <c r="CQ122" s="90">
        <f t="shared" si="190"/>
        <v>4140000</v>
      </c>
      <c r="CR122" s="91"/>
      <c r="CS122" s="90">
        <f t="shared" si="160"/>
        <v>137999.99999999997</v>
      </c>
      <c r="CT122" s="92" t="s">
        <v>543</v>
      </c>
      <c r="CU122" s="92" t="s">
        <v>860</v>
      </c>
      <c r="CV122" s="93" t="s">
        <v>866</v>
      </c>
      <c r="CW122" s="89">
        <v>122563.02521008404</v>
      </c>
      <c r="CX122" s="90">
        <f t="shared" si="188"/>
        <v>3676890.7563025216</v>
      </c>
      <c r="CY122" s="91"/>
      <c r="CZ122" s="90">
        <f t="shared" si="189"/>
        <v>122563.02521008403</v>
      </c>
      <c r="DA122" s="89" t="s">
        <v>543</v>
      </c>
      <c r="DB122" s="89"/>
      <c r="DC122" s="93" t="s">
        <v>868</v>
      </c>
      <c r="DD122" s="89" t="s">
        <v>519</v>
      </c>
      <c r="DE122" s="90" t="str">
        <f t="shared" si="182"/>
        <v>-</v>
      </c>
      <c r="DF122" s="91"/>
      <c r="DG122" s="90"/>
      <c r="DH122" s="92"/>
      <c r="DI122" s="92"/>
      <c r="DJ122" s="93"/>
      <c r="DK122" s="89">
        <v>139033</v>
      </c>
      <c r="DL122" s="90">
        <f t="shared" si="183"/>
        <v>4170990</v>
      </c>
      <c r="DM122" s="91"/>
      <c r="DN122" s="90">
        <f>+IFERROR(IF(DQ$5="USD",DK122*$I$5*DQ$6,IF(DQ$5="COP",DK122*DQ$6,DK122*DQ$6*$I$6)),"-")</f>
        <v>139032.99999999997</v>
      </c>
      <c r="DO122" s="92"/>
      <c r="DP122" s="92" t="s">
        <v>959</v>
      </c>
      <c r="DQ122" s="93" t="s">
        <v>970</v>
      </c>
      <c r="DR122" s="130" t="str">
        <f>IFERROR(VLOOKUP($D122,'HISTORICOS - FM'!$A$1:$B$20558,2,0)," - ")</f>
        <v xml:space="preserve"> - </v>
      </c>
      <c r="DS122" s="131">
        <f t="shared" si="141"/>
        <v>106899.99999999999</v>
      </c>
      <c r="DT122" s="134" t="str">
        <f t="shared" si="184"/>
        <v/>
      </c>
      <c r="DU122" s="137" t="str">
        <f t="shared" si="142"/>
        <v>1010330 - IMPORTADORA DEL LLANO C.V.   S.A.S
OC 4533618</v>
      </c>
    </row>
    <row r="123" spans="1:125" s="38" customFormat="1" ht="200" x14ac:dyDescent="0.25">
      <c r="A123" s="35">
        <v>116</v>
      </c>
      <c r="B123" s="140">
        <v>10060460</v>
      </c>
      <c r="C123" s="36" t="s">
        <v>386</v>
      </c>
      <c r="D123" s="36" t="s">
        <v>387</v>
      </c>
      <c r="E123" s="36" t="s">
        <v>388</v>
      </c>
      <c r="F123" s="36" t="s">
        <v>389</v>
      </c>
      <c r="G123" s="36" t="s">
        <v>504</v>
      </c>
      <c r="H123" s="36">
        <v>10</v>
      </c>
      <c r="I123" s="37" t="s">
        <v>75</v>
      </c>
      <c r="J123" s="89" t="s">
        <v>519</v>
      </c>
      <c r="K123" s="90" t="str">
        <f t="shared" si="168"/>
        <v>-</v>
      </c>
      <c r="L123" s="91"/>
      <c r="M123" s="90"/>
      <c r="N123" s="92"/>
      <c r="O123" s="92"/>
      <c r="P123" s="93"/>
      <c r="Q123" s="89" t="s">
        <v>519</v>
      </c>
      <c r="R123" s="90" t="str">
        <f t="shared" si="169"/>
        <v>-</v>
      </c>
      <c r="S123" s="91"/>
      <c r="T123" s="90"/>
      <c r="U123" s="92"/>
      <c r="V123" s="92"/>
      <c r="W123" s="93"/>
      <c r="X123" s="89">
        <v>122500</v>
      </c>
      <c r="Y123" s="90">
        <f t="shared" si="170"/>
        <v>1225000</v>
      </c>
      <c r="Z123" s="91" t="s">
        <v>1007</v>
      </c>
      <c r="AA123" s="90">
        <f t="shared" si="171"/>
        <v>122499.99999999999</v>
      </c>
      <c r="AB123" s="92" t="s">
        <v>543</v>
      </c>
      <c r="AC123" s="92"/>
      <c r="AD123" s="93" t="s">
        <v>1009</v>
      </c>
      <c r="AE123" s="89" t="s">
        <v>519</v>
      </c>
      <c r="AF123" s="90" t="str">
        <f t="shared" si="172"/>
        <v>-</v>
      </c>
      <c r="AG123" s="91"/>
      <c r="AH123" s="90"/>
      <c r="AI123" s="92"/>
      <c r="AJ123" s="92"/>
      <c r="AK123" s="92"/>
      <c r="AL123" s="89" t="s">
        <v>519</v>
      </c>
      <c r="AM123" s="90" t="str">
        <f t="shared" si="164"/>
        <v>-</v>
      </c>
      <c r="AN123" s="91"/>
      <c r="AO123" s="90"/>
      <c r="AP123" s="92"/>
      <c r="AQ123" s="92"/>
      <c r="AR123" s="93"/>
      <c r="AS123" s="89">
        <v>156100</v>
      </c>
      <c r="AT123" s="90">
        <f t="shared" si="173"/>
        <v>1561000</v>
      </c>
      <c r="AU123" s="91"/>
      <c r="AV123" s="90">
        <f t="shared" si="191"/>
        <v>156099.99999999997</v>
      </c>
      <c r="AW123" s="92" t="s">
        <v>543</v>
      </c>
      <c r="AX123" s="92"/>
      <c r="AY123" s="93" t="s">
        <v>657</v>
      </c>
      <c r="AZ123" s="89" t="s">
        <v>519</v>
      </c>
      <c r="BA123" s="90" t="str">
        <f t="shared" si="174"/>
        <v>-</v>
      </c>
      <c r="BB123" s="91"/>
      <c r="BC123" s="90"/>
      <c r="BD123" s="92" t="s">
        <v>579</v>
      </c>
      <c r="BE123" s="92"/>
      <c r="BF123" s="93"/>
      <c r="BG123" s="89" t="s">
        <v>519</v>
      </c>
      <c r="BH123" s="90" t="str">
        <f t="shared" si="175"/>
        <v>-</v>
      </c>
      <c r="BI123" s="91"/>
      <c r="BJ123" s="90"/>
      <c r="BK123" s="92"/>
      <c r="BL123" s="92"/>
      <c r="BM123" s="93"/>
      <c r="BN123" s="89">
        <v>145200</v>
      </c>
      <c r="BO123" s="90">
        <f t="shared" si="176"/>
        <v>1452000</v>
      </c>
      <c r="BP123" s="91"/>
      <c r="BQ123" s="90">
        <f t="shared" si="165"/>
        <v>145199.99999999997</v>
      </c>
      <c r="BR123" s="92" t="s">
        <v>543</v>
      </c>
      <c r="BS123" s="92"/>
      <c r="BT123" s="93" t="s">
        <v>1000</v>
      </c>
      <c r="BU123" s="89" t="s">
        <v>519</v>
      </c>
      <c r="BV123" s="90" t="str">
        <f t="shared" si="177"/>
        <v>-</v>
      </c>
      <c r="BW123" s="91"/>
      <c r="BX123" s="90"/>
      <c r="BY123" s="92"/>
      <c r="BZ123" s="92" t="s">
        <v>783</v>
      </c>
      <c r="CA123" s="93"/>
      <c r="CB123" s="89">
        <v>127600</v>
      </c>
      <c r="CC123" s="90">
        <f t="shared" si="178"/>
        <v>1276000</v>
      </c>
      <c r="CD123" s="91"/>
      <c r="CE123" s="90">
        <f t="shared" si="179"/>
        <v>127599.99999999999</v>
      </c>
      <c r="CF123" s="92" t="s">
        <v>543</v>
      </c>
      <c r="CG123" s="92"/>
      <c r="CH123" s="93" t="s">
        <v>822</v>
      </c>
      <c r="CI123" s="89" t="s">
        <v>519</v>
      </c>
      <c r="CJ123" s="90" t="str">
        <f t="shared" si="180"/>
        <v>-</v>
      </c>
      <c r="CK123" s="91"/>
      <c r="CL123" s="90"/>
      <c r="CM123" s="92"/>
      <c r="CN123" s="92" t="s">
        <v>838</v>
      </c>
      <c r="CO123" s="93"/>
      <c r="CP123" s="89">
        <v>138000</v>
      </c>
      <c r="CQ123" s="90">
        <f t="shared" si="190"/>
        <v>1380000</v>
      </c>
      <c r="CR123" s="91"/>
      <c r="CS123" s="90">
        <f t="shared" si="160"/>
        <v>137999.99999999997</v>
      </c>
      <c r="CT123" s="92" t="s">
        <v>543</v>
      </c>
      <c r="CU123" s="92"/>
      <c r="CV123" s="93" t="s">
        <v>866</v>
      </c>
      <c r="CW123" s="89">
        <v>131512.6050420168</v>
      </c>
      <c r="CX123" s="90">
        <f t="shared" si="188"/>
        <v>1315126.0504201681</v>
      </c>
      <c r="CY123" s="91"/>
      <c r="CZ123" s="90">
        <f t="shared" si="189"/>
        <v>131512.60504201677</v>
      </c>
      <c r="DA123" s="89" t="s">
        <v>543</v>
      </c>
      <c r="DB123" s="89"/>
      <c r="DC123" s="93" t="s">
        <v>868</v>
      </c>
      <c r="DD123" s="89" t="s">
        <v>519</v>
      </c>
      <c r="DE123" s="90" t="str">
        <f t="shared" si="182"/>
        <v>-</v>
      </c>
      <c r="DF123" s="91"/>
      <c r="DG123" s="90"/>
      <c r="DH123" s="92"/>
      <c r="DI123" s="92"/>
      <c r="DJ123" s="93"/>
      <c r="DK123" s="89" t="s">
        <v>519</v>
      </c>
      <c r="DL123" s="90" t="str">
        <f t="shared" si="183"/>
        <v>-</v>
      </c>
      <c r="DM123" s="91"/>
      <c r="DN123" s="90"/>
      <c r="DO123" s="92"/>
      <c r="DP123" s="92"/>
      <c r="DQ123" s="93"/>
      <c r="DR123" s="130" t="str">
        <f>IFERROR(VLOOKUP($D123,'HISTORICOS - FM'!$A$1:$B$20558,2,0)," - ")</f>
        <v xml:space="preserve"> - </v>
      </c>
      <c r="DS123" s="131">
        <f t="shared" si="141"/>
        <v>122499.99999999999</v>
      </c>
      <c r="DT123" s="134" t="str">
        <f t="shared" si="184"/>
        <v/>
      </c>
      <c r="DU123" s="137" t="str">
        <f t="shared" si="142"/>
        <v>1006971 - CENTRAL DE HERRAMIENTAS DE COLOMBIA SAS
OC 4533614</v>
      </c>
    </row>
    <row r="124" spans="1:125" s="38" customFormat="1" ht="175" x14ac:dyDescent="0.25">
      <c r="A124" s="35">
        <v>117</v>
      </c>
      <c r="B124" s="140">
        <v>10060460</v>
      </c>
      <c r="C124" s="36" t="s">
        <v>390</v>
      </c>
      <c r="D124" s="36" t="s">
        <v>391</v>
      </c>
      <c r="E124" s="36" t="s">
        <v>392</v>
      </c>
      <c r="F124" s="36" t="s">
        <v>393</v>
      </c>
      <c r="G124" s="36" t="s">
        <v>504</v>
      </c>
      <c r="H124" s="36">
        <v>10</v>
      </c>
      <c r="I124" s="37" t="s">
        <v>75</v>
      </c>
      <c r="J124" s="89" t="s">
        <v>519</v>
      </c>
      <c r="K124" s="90" t="str">
        <f t="shared" si="168"/>
        <v>-</v>
      </c>
      <c r="L124" s="91"/>
      <c r="M124" s="90"/>
      <c r="N124" s="92"/>
      <c r="O124" s="92"/>
      <c r="P124" s="93"/>
      <c r="Q124" s="89" t="s">
        <v>519</v>
      </c>
      <c r="R124" s="90" t="str">
        <f t="shared" si="169"/>
        <v>-</v>
      </c>
      <c r="S124" s="91"/>
      <c r="T124" s="90"/>
      <c r="U124" s="92"/>
      <c r="V124" s="92"/>
      <c r="W124" s="93"/>
      <c r="X124" s="89">
        <v>122500</v>
      </c>
      <c r="Y124" s="90">
        <f t="shared" si="170"/>
        <v>1225000</v>
      </c>
      <c r="Z124" s="91" t="s">
        <v>1007</v>
      </c>
      <c r="AA124" s="90">
        <f t="shared" si="171"/>
        <v>122499.99999999999</v>
      </c>
      <c r="AB124" s="92" t="s">
        <v>543</v>
      </c>
      <c r="AC124" s="92"/>
      <c r="AD124" s="93" t="s">
        <v>1009</v>
      </c>
      <c r="AE124" s="89" t="s">
        <v>519</v>
      </c>
      <c r="AF124" s="90" t="str">
        <f t="shared" si="172"/>
        <v>-</v>
      </c>
      <c r="AG124" s="91"/>
      <c r="AH124" s="90"/>
      <c r="AI124" s="92"/>
      <c r="AJ124" s="92"/>
      <c r="AK124" s="92"/>
      <c r="AL124" s="89" t="s">
        <v>519</v>
      </c>
      <c r="AM124" s="90" t="str">
        <f t="shared" si="164"/>
        <v>-</v>
      </c>
      <c r="AN124" s="91"/>
      <c r="AO124" s="90"/>
      <c r="AP124" s="92"/>
      <c r="AQ124" s="92"/>
      <c r="AR124" s="93"/>
      <c r="AS124" s="89">
        <v>156100</v>
      </c>
      <c r="AT124" s="90">
        <f t="shared" si="173"/>
        <v>1561000</v>
      </c>
      <c r="AU124" s="91"/>
      <c r="AV124" s="90">
        <f t="shared" si="191"/>
        <v>156099.99999999997</v>
      </c>
      <c r="AW124" s="92" t="s">
        <v>543</v>
      </c>
      <c r="AX124" s="92"/>
      <c r="AY124" s="93" t="s">
        <v>657</v>
      </c>
      <c r="AZ124" s="89" t="s">
        <v>519</v>
      </c>
      <c r="BA124" s="90" t="str">
        <f t="shared" si="174"/>
        <v>-</v>
      </c>
      <c r="BB124" s="91"/>
      <c r="BC124" s="90"/>
      <c r="BD124" s="92" t="s">
        <v>579</v>
      </c>
      <c r="BE124" s="92"/>
      <c r="BF124" s="93"/>
      <c r="BG124" s="89" t="s">
        <v>519</v>
      </c>
      <c r="BH124" s="90" t="str">
        <f t="shared" si="175"/>
        <v>-</v>
      </c>
      <c r="BI124" s="91"/>
      <c r="BJ124" s="90"/>
      <c r="BK124" s="92"/>
      <c r="BL124" s="92"/>
      <c r="BM124" s="93"/>
      <c r="BN124" s="89">
        <v>140450</v>
      </c>
      <c r="BO124" s="90">
        <f t="shared" si="176"/>
        <v>1404500</v>
      </c>
      <c r="BP124" s="91"/>
      <c r="BQ124" s="90">
        <f t="shared" si="165"/>
        <v>140449.99999999997</v>
      </c>
      <c r="BR124" s="92" t="s">
        <v>543</v>
      </c>
      <c r="BS124" s="92"/>
      <c r="BT124" s="93" t="s">
        <v>1000</v>
      </c>
      <c r="BU124" s="89" t="s">
        <v>519</v>
      </c>
      <c r="BV124" s="90" t="str">
        <f t="shared" si="177"/>
        <v>-</v>
      </c>
      <c r="BW124" s="91"/>
      <c r="BX124" s="90"/>
      <c r="BY124" s="92"/>
      <c r="BZ124" s="92" t="s">
        <v>783</v>
      </c>
      <c r="CA124" s="93"/>
      <c r="CB124" s="89">
        <v>141700</v>
      </c>
      <c r="CC124" s="90">
        <f t="shared" si="178"/>
        <v>1417000</v>
      </c>
      <c r="CD124" s="91"/>
      <c r="CE124" s="90">
        <f t="shared" si="179"/>
        <v>141699.99999999997</v>
      </c>
      <c r="CF124" s="92" t="s">
        <v>543</v>
      </c>
      <c r="CG124" s="92"/>
      <c r="CH124" s="93" t="s">
        <v>822</v>
      </c>
      <c r="CI124" s="89" t="s">
        <v>519</v>
      </c>
      <c r="CJ124" s="90" t="str">
        <f t="shared" si="180"/>
        <v>-</v>
      </c>
      <c r="CK124" s="91"/>
      <c r="CL124" s="90"/>
      <c r="CM124" s="92"/>
      <c r="CN124" s="92" t="s">
        <v>838</v>
      </c>
      <c r="CO124" s="93"/>
      <c r="CP124" s="89">
        <v>150000</v>
      </c>
      <c r="CQ124" s="90">
        <f t="shared" si="190"/>
        <v>1500000</v>
      </c>
      <c r="CR124" s="91"/>
      <c r="CS124" s="90">
        <f t="shared" si="160"/>
        <v>149999.99999999997</v>
      </c>
      <c r="CT124" s="92" t="s">
        <v>543</v>
      </c>
      <c r="CU124" s="92"/>
      <c r="CV124" s="93" t="s">
        <v>866</v>
      </c>
      <c r="CW124" s="89">
        <v>143361.34453781514</v>
      </c>
      <c r="CX124" s="90">
        <f t="shared" si="188"/>
        <v>1433613.4453781513</v>
      </c>
      <c r="CY124" s="91"/>
      <c r="CZ124" s="90">
        <f t="shared" si="189"/>
        <v>143361.34453781511</v>
      </c>
      <c r="DA124" s="89" t="s">
        <v>543</v>
      </c>
      <c r="DB124" s="89"/>
      <c r="DC124" s="93" t="s">
        <v>868</v>
      </c>
      <c r="DD124" s="89" t="s">
        <v>519</v>
      </c>
      <c r="DE124" s="90" t="str">
        <f t="shared" si="182"/>
        <v>-</v>
      </c>
      <c r="DF124" s="91"/>
      <c r="DG124" s="90"/>
      <c r="DH124" s="92"/>
      <c r="DI124" s="92"/>
      <c r="DJ124" s="93"/>
      <c r="DK124" s="89" t="s">
        <v>519</v>
      </c>
      <c r="DL124" s="90" t="str">
        <f t="shared" si="183"/>
        <v>-</v>
      </c>
      <c r="DM124" s="91"/>
      <c r="DN124" s="90"/>
      <c r="DO124" s="92"/>
      <c r="DP124" s="92"/>
      <c r="DQ124" s="93"/>
      <c r="DR124" s="130" t="str">
        <f>IFERROR(VLOOKUP($D124,'HISTORICOS - FM'!$A$1:$B$20558,2,0)," - ")</f>
        <v xml:space="preserve"> - </v>
      </c>
      <c r="DS124" s="131">
        <f t="shared" si="141"/>
        <v>122499.99999999999</v>
      </c>
      <c r="DT124" s="134" t="str">
        <f t="shared" si="184"/>
        <v/>
      </c>
      <c r="DU124" s="137" t="str">
        <f t="shared" si="142"/>
        <v>1006971 - CENTRAL DE HERRAMIENTAS DE COLOMBIA SAS
OC 4533614</v>
      </c>
    </row>
    <row r="125" spans="1:125" s="38" customFormat="1" ht="115" x14ac:dyDescent="0.25">
      <c r="A125" s="35">
        <v>118</v>
      </c>
      <c r="B125" s="140" t="s">
        <v>394</v>
      </c>
      <c r="C125" s="36" t="s">
        <v>141</v>
      </c>
      <c r="D125" s="36" t="s">
        <v>395</v>
      </c>
      <c r="E125" s="36" t="s">
        <v>396</v>
      </c>
      <c r="F125" s="36" t="s">
        <v>397</v>
      </c>
      <c r="G125" s="36" t="s">
        <v>516</v>
      </c>
      <c r="H125" s="36">
        <v>3</v>
      </c>
      <c r="I125" s="37" t="s">
        <v>505</v>
      </c>
      <c r="J125" s="89" t="s">
        <v>519</v>
      </c>
      <c r="K125" s="90" t="str">
        <f t="shared" si="168"/>
        <v>-</v>
      </c>
      <c r="L125" s="91"/>
      <c r="M125" s="90" t="s">
        <v>519</v>
      </c>
      <c r="N125" s="92"/>
      <c r="O125" s="92"/>
      <c r="P125" s="93"/>
      <c r="Q125" s="89" t="s">
        <v>519</v>
      </c>
      <c r="R125" s="90" t="str">
        <f t="shared" si="169"/>
        <v>-</v>
      </c>
      <c r="S125" s="91"/>
      <c r="T125" s="90" t="s">
        <v>519</v>
      </c>
      <c r="U125" s="92"/>
      <c r="V125" s="92"/>
      <c r="W125" s="93"/>
      <c r="X125" s="89" t="s">
        <v>519</v>
      </c>
      <c r="Y125" s="90" t="str">
        <f t="shared" si="170"/>
        <v>-</v>
      </c>
      <c r="Z125" s="91"/>
      <c r="AA125" s="90" t="s">
        <v>519</v>
      </c>
      <c r="AB125" s="92"/>
      <c r="AC125" s="92"/>
      <c r="AD125" s="93"/>
      <c r="AE125" s="89">
        <v>2073000</v>
      </c>
      <c r="AF125" s="90">
        <f t="shared" si="172"/>
        <v>6219000</v>
      </c>
      <c r="AG125" s="91"/>
      <c r="AH125" s="90">
        <f>+IFERROR(IF(AK$5="USD",AE125*$I$5*AK$6,IF(AK$5="COP",AE125*AK$6,AE125*AK$6*$I$6)),"-")</f>
        <v>2072999.9999999998</v>
      </c>
      <c r="AI125" s="92" t="s">
        <v>593</v>
      </c>
      <c r="AJ125" s="92" t="s">
        <v>589</v>
      </c>
      <c r="AK125" s="92">
        <v>15</v>
      </c>
      <c r="AL125" s="89" t="s">
        <v>519</v>
      </c>
      <c r="AM125" s="90" t="str">
        <f t="shared" ref="AM125:AM129" si="192">+IFERROR(AL125*$H125,"-")</f>
        <v>-</v>
      </c>
      <c r="AN125" s="91"/>
      <c r="AO125" s="90" t="s">
        <v>519</v>
      </c>
      <c r="AP125" s="92"/>
      <c r="AQ125" s="92"/>
      <c r="AR125" s="93"/>
      <c r="AS125" s="89">
        <v>2400000</v>
      </c>
      <c r="AT125" s="90">
        <f t="shared" si="173"/>
        <v>7200000</v>
      </c>
      <c r="AU125" s="91"/>
      <c r="AV125" s="90">
        <f t="shared" si="191"/>
        <v>2399999.9999999995</v>
      </c>
      <c r="AW125" s="92" t="s">
        <v>638</v>
      </c>
      <c r="AX125" s="92"/>
      <c r="AY125" s="93" t="s">
        <v>657</v>
      </c>
      <c r="AZ125" s="89" t="s">
        <v>576</v>
      </c>
      <c r="BA125" s="90" t="str">
        <f t="shared" si="174"/>
        <v>-</v>
      </c>
      <c r="BB125" s="91"/>
      <c r="BC125" s="90" t="str">
        <f t="shared" ref="BC125:BC126" si="193">AZ125</f>
        <v>NCT</v>
      </c>
      <c r="BD125" s="92" t="s">
        <v>689</v>
      </c>
      <c r="BE125" s="92" t="s">
        <v>696</v>
      </c>
      <c r="BF125" s="93"/>
      <c r="BG125" s="89">
        <v>1560000</v>
      </c>
      <c r="BH125" s="90">
        <f t="shared" si="175"/>
        <v>4680000</v>
      </c>
      <c r="BI125" s="91" t="s">
        <v>1007</v>
      </c>
      <c r="BJ125" s="90">
        <f>+IFERROR(IF(BM$5="USD",BG125*$I$5*BM$6,IF(BM$5="COP",BG125*BM$6,BG125*BM$6*$I$6)),"-")</f>
        <v>1559999.9999999998</v>
      </c>
      <c r="BK125" s="92" t="s">
        <v>704</v>
      </c>
      <c r="BL125" s="92" t="s">
        <v>752</v>
      </c>
      <c r="BM125" s="93" t="s">
        <v>764</v>
      </c>
      <c r="BN125" s="89">
        <v>2184000</v>
      </c>
      <c r="BO125" s="90">
        <f t="shared" si="176"/>
        <v>6552000</v>
      </c>
      <c r="BP125" s="91"/>
      <c r="BQ125" s="90">
        <f t="shared" si="165"/>
        <v>2183999.9999999995</v>
      </c>
      <c r="BR125" s="92" t="s">
        <v>992</v>
      </c>
      <c r="BS125" s="92"/>
      <c r="BT125" s="93" t="s">
        <v>1000</v>
      </c>
      <c r="BU125" s="89" t="s">
        <v>576</v>
      </c>
      <c r="BV125" s="90" t="str">
        <f t="shared" si="177"/>
        <v>-</v>
      </c>
      <c r="BW125" s="91"/>
      <c r="BX125" s="90" t="str">
        <f t="shared" ref="BX125:BX126" si="194">BU125</f>
        <v>NCT</v>
      </c>
      <c r="BY125" s="92" t="s">
        <v>780</v>
      </c>
      <c r="BZ125" s="92" t="s">
        <v>788</v>
      </c>
      <c r="CA125" s="93" t="s">
        <v>790</v>
      </c>
      <c r="CB125" s="89">
        <v>2448000</v>
      </c>
      <c r="CC125" s="90">
        <f t="shared" si="178"/>
        <v>7344000</v>
      </c>
      <c r="CD125" s="91"/>
      <c r="CE125" s="90">
        <f t="shared" si="179"/>
        <v>2447999.9999999995</v>
      </c>
      <c r="CF125" s="92" t="s">
        <v>780</v>
      </c>
      <c r="CG125" s="92"/>
      <c r="CH125" s="93" t="s">
        <v>822</v>
      </c>
      <c r="CI125" s="89" t="s">
        <v>519</v>
      </c>
      <c r="CJ125" s="90" t="str">
        <f t="shared" si="180"/>
        <v>-</v>
      </c>
      <c r="CK125" s="91"/>
      <c r="CL125" s="90" t="s">
        <v>519</v>
      </c>
      <c r="CM125" s="92"/>
      <c r="CN125" s="92" t="s">
        <v>838</v>
      </c>
      <c r="CO125" s="93"/>
      <c r="CP125" s="89">
        <v>2500000</v>
      </c>
      <c r="CQ125" s="90">
        <f t="shared" si="190"/>
        <v>7500000</v>
      </c>
      <c r="CR125" s="91"/>
      <c r="CS125" s="90">
        <f t="shared" si="160"/>
        <v>2499999.9999999995</v>
      </c>
      <c r="CT125" s="92" t="s">
        <v>704</v>
      </c>
      <c r="CU125" s="92"/>
      <c r="CV125" s="93" t="s">
        <v>864</v>
      </c>
      <c r="CW125" s="89">
        <v>1624663.8655462186</v>
      </c>
      <c r="CX125" s="90">
        <f t="shared" si="188"/>
        <v>4873991.5966386553</v>
      </c>
      <c r="CY125" s="91"/>
      <c r="CZ125" s="90">
        <f t="shared" si="189"/>
        <v>1624663.8655462184</v>
      </c>
      <c r="DA125" s="89" t="s">
        <v>704</v>
      </c>
      <c r="DB125" s="89"/>
      <c r="DC125" s="93" t="s">
        <v>868</v>
      </c>
      <c r="DD125" s="89" t="s">
        <v>519</v>
      </c>
      <c r="DE125" s="90" t="str">
        <f t="shared" si="182"/>
        <v>-</v>
      </c>
      <c r="DF125" s="91"/>
      <c r="DG125" s="90" t="s">
        <v>519</v>
      </c>
      <c r="DH125" s="92"/>
      <c r="DI125" s="92"/>
      <c r="DJ125" s="93"/>
      <c r="DK125" s="89" t="s">
        <v>519</v>
      </c>
      <c r="DL125" s="90" t="str">
        <f t="shared" si="183"/>
        <v>-</v>
      </c>
      <c r="DM125" s="91"/>
      <c r="DN125" s="90" t="s">
        <v>519</v>
      </c>
      <c r="DO125" s="92"/>
      <c r="DP125" s="92"/>
      <c r="DQ125" s="93"/>
      <c r="DR125" s="130" t="str">
        <f>IFERROR(VLOOKUP($D125,'HISTORICOS - FM'!$A$1:$B$20558,2,0)," - ")</f>
        <v xml:space="preserve"> - </v>
      </c>
      <c r="DS125" s="131">
        <f t="shared" si="141"/>
        <v>1559999.9999999998</v>
      </c>
      <c r="DT125" s="134" t="str">
        <f t="shared" si="184"/>
        <v/>
      </c>
      <c r="DU125" s="137" t="str">
        <f t="shared" si="142"/>
        <v>1009742 - FERRETERIA PETROLERA COLOMBIANA S.A.S.
OC 4533616</v>
      </c>
    </row>
    <row r="126" spans="1:125" s="38" customFormat="1" ht="115" x14ac:dyDescent="0.25">
      <c r="A126" s="35">
        <v>119</v>
      </c>
      <c r="B126" s="140">
        <v>10060601</v>
      </c>
      <c r="C126" s="36">
        <v>4</v>
      </c>
      <c r="D126" s="36">
        <v>5140</v>
      </c>
      <c r="E126" s="36" t="s">
        <v>396</v>
      </c>
      <c r="F126" s="36" t="s">
        <v>397</v>
      </c>
      <c r="G126" s="36" t="s">
        <v>516</v>
      </c>
      <c r="H126" s="36">
        <v>12</v>
      </c>
      <c r="I126" s="37" t="s">
        <v>77</v>
      </c>
      <c r="J126" s="89" t="s">
        <v>519</v>
      </c>
      <c r="K126" s="90" t="str">
        <f t="shared" si="168"/>
        <v>-</v>
      </c>
      <c r="L126" s="91"/>
      <c r="M126" s="90" t="s">
        <v>519</v>
      </c>
      <c r="N126" s="92"/>
      <c r="O126" s="92"/>
      <c r="P126" s="93"/>
      <c r="Q126" s="89" t="s">
        <v>519</v>
      </c>
      <c r="R126" s="90" t="str">
        <f t="shared" si="169"/>
        <v>-</v>
      </c>
      <c r="S126" s="91"/>
      <c r="T126" s="90" t="s">
        <v>519</v>
      </c>
      <c r="U126" s="92"/>
      <c r="V126" s="92"/>
      <c r="W126" s="93"/>
      <c r="X126" s="89" t="s">
        <v>519</v>
      </c>
      <c r="Y126" s="90" t="str">
        <f t="shared" si="170"/>
        <v>-</v>
      </c>
      <c r="Z126" s="91"/>
      <c r="AA126" s="90" t="s">
        <v>519</v>
      </c>
      <c r="AB126" s="92"/>
      <c r="AC126" s="92"/>
      <c r="AD126" s="93"/>
      <c r="AE126" s="89">
        <v>2073000</v>
      </c>
      <c r="AF126" s="90">
        <f t="shared" si="172"/>
        <v>24876000</v>
      </c>
      <c r="AG126" s="91"/>
      <c r="AH126" s="90">
        <f>+IFERROR(IF(AK$5="USD",AE126*$I$5*AK$6,IF(AK$5="COP",AE126*AK$6,AE126*AK$6*$I$6)),"-")</f>
        <v>2072999.9999999998</v>
      </c>
      <c r="AI126" s="92" t="s">
        <v>593</v>
      </c>
      <c r="AJ126" s="92" t="s">
        <v>589</v>
      </c>
      <c r="AK126" s="92">
        <v>15</v>
      </c>
      <c r="AL126" s="89" t="s">
        <v>519</v>
      </c>
      <c r="AM126" s="90" t="str">
        <f t="shared" si="192"/>
        <v>-</v>
      </c>
      <c r="AN126" s="91"/>
      <c r="AO126" s="90" t="s">
        <v>519</v>
      </c>
      <c r="AP126" s="92"/>
      <c r="AQ126" s="92"/>
      <c r="AR126" s="93"/>
      <c r="AS126" s="89">
        <v>2400000</v>
      </c>
      <c r="AT126" s="90">
        <f t="shared" si="173"/>
        <v>28800000</v>
      </c>
      <c r="AU126" s="91"/>
      <c r="AV126" s="90">
        <f t="shared" si="191"/>
        <v>2399999.9999999995</v>
      </c>
      <c r="AW126" s="92" t="s">
        <v>638</v>
      </c>
      <c r="AX126" s="92"/>
      <c r="AY126" s="93" t="s">
        <v>657</v>
      </c>
      <c r="AZ126" s="89" t="s">
        <v>576</v>
      </c>
      <c r="BA126" s="90" t="str">
        <f t="shared" si="174"/>
        <v>-</v>
      </c>
      <c r="BB126" s="91"/>
      <c r="BC126" s="90" t="str">
        <f t="shared" si="193"/>
        <v>NCT</v>
      </c>
      <c r="BD126" s="92" t="s">
        <v>689</v>
      </c>
      <c r="BE126" s="92" t="s">
        <v>696</v>
      </c>
      <c r="BF126" s="93"/>
      <c r="BG126" s="89">
        <v>1560000</v>
      </c>
      <c r="BH126" s="90">
        <f t="shared" si="175"/>
        <v>18720000</v>
      </c>
      <c r="BI126" s="91" t="s">
        <v>1007</v>
      </c>
      <c r="BJ126" s="90">
        <f>+IFERROR(IF(BM$5="USD",BG126*$I$5*BM$6,IF(BM$5="COP",BG126*BM$6,BG126*BM$6*$I$6)),"-")</f>
        <v>1559999.9999999998</v>
      </c>
      <c r="BK126" s="92" t="s">
        <v>704</v>
      </c>
      <c r="BL126" s="92" t="s">
        <v>752</v>
      </c>
      <c r="BM126" s="93" t="s">
        <v>764</v>
      </c>
      <c r="BN126" s="89">
        <v>2184000</v>
      </c>
      <c r="BO126" s="90">
        <f t="shared" si="176"/>
        <v>26208000</v>
      </c>
      <c r="BP126" s="91"/>
      <c r="BQ126" s="90">
        <f t="shared" si="165"/>
        <v>2183999.9999999995</v>
      </c>
      <c r="BR126" s="92" t="s">
        <v>992</v>
      </c>
      <c r="BS126" s="92"/>
      <c r="BT126" s="93" t="s">
        <v>1000</v>
      </c>
      <c r="BU126" s="89" t="s">
        <v>576</v>
      </c>
      <c r="BV126" s="90" t="str">
        <f t="shared" si="177"/>
        <v>-</v>
      </c>
      <c r="BW126" s="91"/>
      <c r="BX126" s="90" t="str">
        <f t="shared" si="194"/>
        <v>NCT</v>
      </c>
      <c r="BY126" s="92" t="s">
        <v>780</v>
      </c>
      <c r="BZ126" s="92" t="s">
        <v>788</v>
      </c>
      <c r="CA126" s="93" t="s">
        <v>790</v>
      </c>
      <c r="CB126" s="89">
        <v>2448000</v>
      </c>
      <c r="CC126" s="90">
        <f t="shared" si="178"/>
        <v>29376000</v>
      </c>
      <c r="CD126" s="91"/>
      <c r="CE126" s="90">
        <f t="shared" si="179"/>
        <v>2447999.9999999995</v>
      </c>
      <c r="CF126" s="92" t="s">
        <v>780</v>
      </c>
      <c r="CG126" s="92"/>
      <c r="CH126" s="93" t="s">
        <v>822</v>
      </c>
      <c r="CI126" s="89" t="s">
        <v>519</v>
      </c>
      <c r="CJ126" s="90" t="str">
        <f t="shared" si="180"/>
        <v>-</v>
      </c>
      <c r="CK126" s="91"/>
      <c r="CL126" s="90" t="s">
        <v>519</v>
      </c>
      <c r="CM126" s="92"/>
      <c r="CN126" s="92" t="s">
        <v>838</v>
      </c>
      <c r="CO126" s="93"/>
      <c r="CP126" s="89">
        <v>2500000</v>
      </c>
      <c r="CQ126" s="90">
        <f t="shared" si="190"/>
        <v>30000000</v>
      </c>
      <c r="CR126" s="91"/>
      <c r="CS126" s="90">
        <f t="shared" si="160"/>
        <v>2499999.9999999995</v>
      </c>
      <c r="CT126" s="92" t="s">
        <v>704</v>
      </c>
      <c r="CU126" s="92"/>
      <c r="CV126" s="93" t="s">
        <v>864</v>
      </c>
      <c r="CW126" s="89">
        <v>1624663.8655462186</v>
      </c>
      <c r="CX126" s="90">
        <f t="shared" si="188"/>
        <v>19495966.386554621</v>
      </c>
      <c r="CY126" s="91"/>
      <c r="CZ126" s="90">
        <f t="shared" si="189"/>
        <v>1624663.8655462184</v>
      </c>
      <c r="DA126" s="89" t="s">
        <v>704</v>
      </c>
      <c r="DB126" s="89"/>
      <c r="DC126" s="93" t="s">
        <v>868</v>
      </c>
      <c r="DD126" s="89" t="s">
        <v>519</v>
      </c>
      <c r="DE126" s="90" t="str">
        <f t="shared" si="182"/>
        <v>-</v>
      </c>
      <c r="DF126" s="91"/>
      <c r="DG126" s="90" t="s">
        <v>519</v>
      </c>
      <c r="DH126" s="92"/>
      <c r="DI126" s="92"/>
      <c r="DJ126" s="93"/>
      <c r="DK126" s="89" t="s">
        <v>519</v>
      </c>
      <c r="DL126" s="90" t="str">
        <f t="shared" si="183"/>
        <v>-</v>
      </c>
      <c r="DM126" s="91"/>
      <c r="DN126" s="90" t="s">
        <v>519</v>
      </c>
      <c r="DO126" s="92"/>
      <c r="DP126" s="92"/>
      <c r="DQ126" s="93"/>
      <c r="DR126" s="130">
        <f>IFERROR(VLOOKUP($D126,'HISTORICOS - FM'!$A$1:$B$20558,2,0)," - ")</f>
        <v>1370000</v>
      </c>
      <c r="DS126" s="131">
        <f t="shared" si="141"/>
        <v>1559999.9999999998</v>
      </c>
      <c r="DT126" s="134">
        <f t="shared" si="184"/>
        <v>0.13868613138686103</v>
      </c>
      <c r="DU126" s="137" t="str">
        <f t="shared" si="142"/>
        <v>1009742 - FERRETERIA PETROLERA COLOMBIANA S.A.S.
OC 4533616</v>
      </c>
    </row>
    <row r="127" spans="1:125" s="38" customFormat="1" ht="115" x14ac:dyDescent="0.25">
      <c r="A127" s="35">
        <v>120</v>
      </c>
      <c r="B127" s="140">
        <v>10060642</v>
      </c>
      <c r="C127" s="36">
        <v>2</v>
      </c>
      <c r="D127" s="36">
        <v>5140</v>
      </c>
      <c r="E127" s="36" t="s">
        <v>396</v>
      </c>
      <c r="F127" s="36" t="s">
        <v>397</v>
      </c>
      <c r="G127" s="143" t="s">
        <v>516</v>
      </c>
      <c r="H127" s="143">
        <v>14</v>
      </c>
      <c r="I127" s="143" t="s">
        <v>77</v>
      </c>
      <c r="J127" s="89" t="s">
        <v>519</v>
      </c>
      <c r="K127" s="90" t="str">
        <f t="shared" ref="K127" si="195">+IFERROR(J127*$H127,"-")</f>
        <v>-</v>
      </c>
      <c r="L127" s="91"/>
      <c r="M127" s="90" t="s">
        <v>519</v>
      </c>
      <c r="N127" s="92"/>
      <c r="O127" s="92"/>
      <c r="P127" s="93"/>
      <c r="Q127" s="89" t="s">
        <v>519</v>
      </c>
      <c r="R127" s="90" t="str">
        <f t="shared" ref="R127" si="196">+IFERROR(Q127*$H127,"-")</f>
        <v>-</v>
      </c>
      <c r="S127" s="91"/>
      <c r="T127" s="90" t="s">
        <v>519</v>
      </c>
      <c r="U127" s="92"/>
      <c r="V127" s="92"/>
      <c r="W127" s="93"/>
      <c r="X127" s="89" t="s">
        <v>519</v>
      </c>
      <c r="Y127" s="90" t="str">
        <f t="shared" ref="Y127" si="197">+IFERROR(X127*$H127,"-")</f>
        <v>-</v>
      </c>
      <c r="Z127" s="91"/>
      <c r="AA127" s="90" t="s">
        <v>519</v>
      </c>
      <c r="AB127" s="92"/>
      <c r="AC127" s="92"/>
      <c r="AD127" s="93"/>
      <c r="AE127" s="89">
        <v>2073000</v>
      </c>
      <c r="AF127" s="90">
        <f t="shared" ref="AF127" si="198">+IFERROR(AE127*$H127,"-")</f>
        <v>29022000</v>
      </c>
      <c r="AG127" s="91"/>
      <c r="AH127" s="90">
        <f>+IFERROR(IF(AK$5="USD",AE127*$I$5*AK$6,IF(AK$5="COP",AE127*AK$6,AE127*AK$6*$I$6)),"-")</f>
        <v>2072999.9999999998</v>
      </c>
      <c r="AI127" s="92" t="s">
        <v>593</v>
      </c>
      <c r="AJ127" s="92" t="s">
        <v>589</v>
      </c>
      <c r="AK127" s="92">
        <v>15</v>
      </c>
      <c r="AL127" s="89" t="s">
        <v>519</v>
      </c>
      <c r="AM127" s="90" t="str">
        <f t="shared" ref="AM127" si="199">+IFERROR(AL127*$H127,"-")</f>
        <v>-</v>
      </c>
      <c r="AN127" s="91"/>
      <c r="AO127" s="90" t="s">
        <v>519</v>
      </c>
      <c r="AP127" s="92"/>
      <c r="AQ127" s="92"/>
      <c r="AR127" s="93"/>
      <c r="AS127" s="89">
        <v>2400000</v>
      </c>
      <c r="AT127" s="90">
        <f t="shared" ref="AT127" si="200">+IFERROR(AS127*$H127,"-")</f>
        <v>33600000</v>
      </c>
      <c r="AU127" s="91"/>
      <c r="AV127" s="90">
        <f t="shared" ref="AV127" si="201">+IFERROR(IF(AY$5="USD",AS127*$I$5*AY$6,IF(AY$5="COP",AS127*AY$6,AS127*AY$6*$I$6)),"-")</f>
        <v>2399999.9999999995</v>
      </c>
      <c r="AW127" s="92" t="s">
        <v>638</v>
      </c>
      <c r="AX127" s="92"/>
      <c r="AY127" s="93" t="s">
        <v>657</v>
      </c>
      <c r="AZ127" s="89" t="s">
        <v>576</v>
      </c>
      <c r="BA127" s="90" t="str">
        <f t="shared" ref="BA127" si="202">+IFERROR(AZ127*$H127,"-")</f>
        <v>-</v>
      </c>
      <c r="BB127" s="91"/>
      <c r="BC127" s="90" t="str">
        <f t="shared" ref="BC127" si="203">AZ127</f>
        <v>NCT</v>
      </c>
      <c r="BD127" s="92" t="s">
        <v>689</v>
      </c>
      <c r="BE127" s="92" t="s">
        <v>696</v>
      </c>
      <c r="BF127" s="93"/>
      <c r="BG127" s="89">
        <v>1560000</v>
      </c>
      <c r="BH127" s="90">
        <f t="shared" ref="BH127" si="204">+IFERROR(BG127*$H127,"-")</f>
        <v>21840000</v>
      </c>
      <c r="BI127" s="91"/>
      <c r="BJ127" s="90">
        <f>+IFERROR(IF(BM$5="USD",BG127*$I$5*BM$6,IF(BM$5="COP",BG127*BM$6,BG127*BM$6*$I$6)),"-")</f>
        <v>1559999.9999999998</v>
      </c>
      <c r="BK127" s="92" t="s">
        <v>704</v>
      </c>
      <c r="BL127" s="92" t="s">
        <v>752</v>
      </c>
      <c r="BM127" s="93" t="s">
        <v>764</v>
      </c>
      <c r="BN127" s="89">
        <v>2184000</v>
      </c>
      <c r="BO127" s="90">
        <f t="shared" ref="BO127" si="205">+IFERROR(BN127*$H127,"-")</f>
        <v>30576000</v>
      </c>
      <c r="BP127" s="91"/>
      <c r="BQ127" s="90">
        <f t="shared" ref="BQ127" si="206">+IFERROR(IF(BT$5="USD",BN127*$I$5*BT$6,IF(BT$5="COP",BN127*BT$6,BN127*BT$6*$I$6)),"-")</f>
        <v>2183999.9999999995</v>
      </c>
      <c r="BR127" s="92" t="s">
        <v>992</v>
      </c>
      <c r="BS127" s="92"/>
      <c r="BT127" s="93" t="s">
        <v>1000</v>
      </c>
      <c r="BU127" s="89" t="s">
        <v>576</v>
      </c>
      <c r="BV127" s="90" t="str">
        <f t="shared" ref="BV127" si="207">+IFERROR(BU127*$H127,"-")</f>
        <v>-</v>
      </c>
      <c r="BW127" s="91"/>
      <c r="BX127" s="90" t="str">
        <f t="shared" ref="BX127" si="208">BU127</f>
        <v>NCT</v>
      </c>
      <c r="BY127" s="92" t="s">
        <v>780</v>
      </c>
      <c r="BZ127" s="92" t="s">
        <v>788</v>
      </c>
      <c r="CA127" s="93" t="s">
        <v>790</v>
      </c>
      <c r="CB127" s="89">
        <v>2448000</v>
      </c>
      <c r="CC127" s="90">
        <f t="shared" ref="CC127" si="209">+IFERROR(CB127*$H127,"-")</f>
        <v>34272000</v>
      </c>
      <c r="CD127" s="91"/>
      <c r="CE127" s="90">
        <f t="shared" ref="CE127" si="210">+IFERROR(IF(CH$5="USD",CB127*$I$5*CH$6,IF(CH$5="COP",CB127*CH$6,CB127*CH$6*$I$6)),"-")</f>
        <v>2447999.9999999995</v>
      </c>
      <c r="CF127" s="92" t="s">
        <v>780</v>
      </c>
      <c r="CG127" s="92"/>
      <c r="CH127" s="93" t="s">
        <v>822</v>
      </c>
      <c r="CI127" s="89" t="s">
        <v>519</v>
      </c>
      <c r="CJ127" s="90" t="str">
        <f t="shared" ref="CJ127" si="211">+IFERROR(CI127*$H127,"-")</f>
        <v>-</v>
      </c>
      <c r="CK127" s="91"/>
      <c r="CL127" s="90" t="s">
        <v>519</v>
      </c>
      <c r="CM127" s="92"/>
      <c r="CN127" s="92" t="s">
        <v>838</v>
      </c>
      <c r="CO127" s="93"/>
      <c r="CP127" s="89">
        <v>2500000</v>
      </c>
      <c r="CQ127" s="90">
        <f t="shared" ref="CQ127" si="212">+IFERROR(CP127*$H127,"-")</f>
        <v>35000000</v>
      </c>
      <c r="CR127" s="91"/>
      <c r="CS127" s="90">
        <f t="shared" ref="CS127" si="213">+IFERROR(IF(CV$5="USD",CP127*$I$5*CV$6,IF(CV$5="COP",CP127*CV$6,CP127*CV$6*$I$6)),"-")</f>
        <v>2499999.9999999995</v>
      </c>
      <c r="CT127" s="92" t="s">
        <v>704</v>
      </c>
      <c r="CU127" s="92"/>
      <c r="CV127" s="93" t="s">
        <v>864</v>
      </c>
      <c r="CW127" s="89">
        <v>1624663.8655462186</v>
      </c>
      <c r="CX127" s="90">
        <f t="shared" ref="CX127" si="214">+IFERROR(CW127*$H127,"-")</f>
        <v>22745294.117647059</v>
      </c>
      <c r="CY127" s="91"/>
      <c r="CZ127" s="90">
        <f t="shared" ref="CZ127" si="215">+IFERROR(IF(DC$5="USD",CW127*$I$5*DC$6,IF(DC$5="COP",CW127*DC$6,CW127*DC$6*$I$6)),"-")</f>
        <v>1624663.8655462184</v>
      </c>
      <c r="DA127" s="89" t="s">
        <v>704</v>
      </c>
      <c r="DB127" s="89"/>
      <c r="DC127" s="93" t="s">
        <v>868</v>
      </c>
      <c r="DD127" s="89" t="s">
        <v>519</v>
      </c>
      <c r="DE127" s="90" t="str">
        <f t="shared" ref="DE127" si="216">+IFERROR(DD127*$H127,"-")</f>
        <v>-</v>
      </c>
      <c r="DF127" s="91"/>
      <c r="DG127" s="90" t="s">
        <v>519</v>
      </c>
      <c r="DH127" s="92"/>
      <c r="DI127" s="92"/>
      <c r="DJ127" s="93"/>
      <c r="DK127" s="89" t="s">
        <v>519</v>
      </c>
      <c r="DL127" s="90" t="str">
        <f t="shared" ref="DL127" si="217">+IFERROR(DK127*$H127,"-")</f>
        <v>-</v>
      </c>
      <c r="DM127" s="91"/>
      <c r="DN127" s="90" t="s">
        <v>519</v>
      </c>
      <c r="DO127" s="92"/>
      <c r="DP127" s="92"/>
      <c r="DQ127" s="93"/>
      <c r="DR127" s="130">
        <f>IFERROR(VLOOKUP($D127,'HISTORICOS - FM'!$A$1:$B$20558,2,0)," - ")</f>
        <v>1370000</v>
      </c>
      <c r="DS127" s="131">
        <f t="shared" ref="DS127" si="218">+MIN(M127,T127,AA127,AH127,AO127,BC127,BJ127,BQ127,CE127,CL127,CS127,CZ127,DG127,DN127)</f>
        <v>1559999.9999999998</v>
      </c>
      <c r="DT127" s="134">
        <f t="shared" ref="DT127" si="219">+IFERROR((DS127/DR127)-1,"")</f>
        <v>0.13868613138686103</v>
      </c>
      <c r="DU127" s="137" t="str">
        <f t="shared" ref="DU127" si="220">+IF(DS127=M127,$J$4,IF(DS127=T127,$Q$4,IF(DS127=AA127,$X$4,IF(DS127=AA127,$X$4,IF(DS127=AH127,$AE$4,IF(DS127=AO127,$AL$4,IF(DS127=AV127,$AS$4,IF(DS127=BC127,$AZ$4,IF(DS127=BJ127,$BG$4,IF(DS127=BQ127,$BN$4,IF(DS127=BX127,$BU$4,IF(DS127=CE127,$CB$4,IF(DS127=CL127,$CI$4,IF(DS127=CS127,$CP$4,IF(DS127=CZ127,$CW$4,IF(DS127=DG127,$DD$4,IF(DS127=DN127,$DK$4,0)))))))))))))))))</f>
        <v>1009742 - FERRETERIA PETROLERA COLOMBIANA S.A.S.
OC 4533616</v>
      </c>
    </row>
    <row r="128" spans="1:125" s="38" customFormat="1" ht="115" x14ac:dyDescent="0.25">
      <c r="A128" s="35">
        <v>121</v>
      </c>
      <c r="B128" s="140" t="s">
        <v>189</v>
      </c>
      <c r="C128" s="36" t="s">
        <v>149</v>
      </c>
      <c r="D128" s="36" t="s">
        <v>398</v>
      </c>
      <c r="E128" s="36" t="s">
        <v>399</v>
      </c>
      <c r="F128" s="36" t="s">
        <v>400</v>
      </c>
      <c r="G128" s="36" t="s">
        <v>507</v>
      </c>
      <c r="H128" s="36">
        <v>300</v>
      </c>
      <c r="I128" s="37" t="s">
        <v>73</v>
      </c>
      <c r="J128" s="89" t="s">
        <v>519</v>
      </c>
      <c r="K128" s="90" t="str">
        <f t="shared" si="168"/>
        <v>-</v>
      </c>
      <c r="L128" s="91"/>
      <c r="M128" s="90"/>
      <c r="N128" s="92"/>
      <c r="O128" s="92"/>
      <c r="P128" s="93"/>
      <c r="Q128" s="89" t="s">
        <v>519</v>
      </c>
      <c r="R128" s="90" t="str">
        <f t="shared" si="169"/>
        <v>-</v>
      </c>
      <c r="S128" s="91"/>
      <c r="T128" s="90"/>
      <c r="U128" s="92"/>
      <c r="V128" s="92"/>
      <c r="W128" s="93"/>
      <c r="X128" s="89" t="s">
        <v>519</v>
      </c>
      <c r="Y128" s="90" t="str">
        <f t="shared" si="170"/>
        <v>-</v>
      </c>
      <c r="Z128" s="91"/>
      <c r="AA128" s="90"/>
      <c r="AB128" s="92"/>
      <c r="AC128" s="92"/>
      <c r="AD128" s="93"/>
      <c r="AE128" s="89">
        <v>1700</v>
      </c>
      <c r="AF128" s="90">
        <f t="shared" si="172"/>
        <v>510000</v>
      </c>
      <c r="AG128" s="91" t="s">
        <v>1007</v>
      </c>
      <c r="AH128" s="90">
        <f>+IFERROR(IF(AK$5="USD",AE128*$I$5*AK$6,IF(AK$5="COP",AE128*AK$6,AE128*AK$6*$I$6)),"-")</f>
        <v>1699.9999999999998</v>
      </c>
      <c r="AI128" s="92" t="s">
        <v>593</v>
      </c>
      <c r="AJ128" s="92" t="s">
        <v>589</v>
      </c>
      <c r="AK128" s="92">
        <v>15</v>
      </c>
      <c r="AL128" s="89" t="s">
        <v>519</v>
      </c>
      <c r="AM128" s="90" t="str">
        <f t="shared" si="192"/>
        <v>-</v>
      </c>
      <c r="AN128" s="91"/>
      <c r="AO128" s="90"/>
      <c r="AP128" s="92"/>
      <c r="AQ128" s="92"/>
      <c r="AR128" s="93"/>
      <c r="AS128" s="89">
        <v>3450</v>
      </c>
      <c r="AT128" s="90">
        <f t="shared" si="173"/>
        <v>1035000</v>
      </c>
      <c r="AU128" s="91"/>
      <c r="AV128" s="90">
        <f t="shared" si="191"/>
        <v>3449.9999999999995</v>
      </c>
      <c r="AW128" s="92" t="s">
        <v>638</v>
      </c>
      <c r="AX128" s="92"/>
      <c r="AY128" s="93" t="s">
        <v>657</v>
      </c>
      <c r="AZ128" s="89">
        <v>268454</v>
      </c>
      <c r="BA128" s="90">
        <f t="shared" si="174"/>
        <v>80536200</v>
      </c>
      <c r="BB128" s="91"/>
      <c r="BC128" s="90">
        <f>+IFERROR(IF(BF$5="USD",AZ128*$I$5*BF$6,IF(BF$5="COP",AZ128*BF$6,AZ128*BF$6*$I$6)),"-")</f>
        <v>268453.99999999994</v>
      </c>
      <c r="BD128" s="92" t="s">
        <v>689</v>
      </c>
      <c r="BE128" s="92" t="s">
        <v>696</v>
      </c>
      <c r="BF128" s="93"/>
      <c r="BG128" s="89">
        <v>2100</v>
      </c>
      <c r="BH128" s="90">
        <f t="shared" si="175"/>
        <v>630000</v>
      </c>
      <c r="BI128" s="91"/>
      <c r="BJ128" s="90">
        <f>+IFERROR(IF(BM$5="USD",BG128*$I$5*BM$6,IF(BM$5="COP",BG128*BM$6,BG128*BM$6*$I$6)),"-")</f>
        <v>2099.9999999999995</v>
      </c>
      <c r="BK128" s="92" t="s">
        <v>704</v>
      </c>
      <c r="BL128" s="92"/>
      <c r="BM128" s="93" t="s">
        <v>764</v>
      </c>
      <c r="BN128" s="89">
        <v>2950</v>
      </c>
      <c r="BO128" s="90">
        <f t="shared" si="176"/>
        <v>885000</v>
      </c>
      <c r="BP128" s="91"/>
      <c r="BQ128" s="90">
        <f t="shared" si="165"/>
        <v>2949.9999999999995</v>
      </c>
      <c r="BR128" s="92" t="s">
        <v>992</v>
      </c>
      <c r="BS128" s="92"/>
      <c r="BT128" s="93" t="s">
        <v>1000</v>
      </c>
      <c r="BU128" s="89">
        <v>2800</v>
      </c>
      <c r="BV128" s="90">
        <f t="shared" si="177"/>
        <v>840000</v>
      </c>
      <c r="BW128" s="91"/>
      <c r="BX128" s="90">
        <f>+IFERROR(IF(CA$5="USD",BU128*$I$5*CA$6,IF(CA$5="COP",BU128*CA$6,BU128*CA$6*$I$6)),"-")</f>
        <v>2799.9999999999995</v>
      </c>
      <c r="BY128" s="92"/>
      <c r="BZ128" s="92"/>
      <c r="CA128" s="93" t="s">
        <v>790</v>
      </c>
      <c r="CB128" s="89" t="s">
        <v>519</v>
      </c>
      <c r="CC128" s="90" t="str">
        <f t="shared" si="178"/>
        <v>-</v>
      </c>
      <c r="CD128" s="91"/>
      <c r="CE128" s="90"/>
      <c r="CF128" s="92"/>
      <c r="CG128" s="92"/>
      <c r="CH128" s="93"/>
      <c r="CI128" s="89" t="s">
        <v>519</v>
      </c>
      <c r="CJ128" s="90" t="str">
        <f t="shared" si="180"/>
        <v>-</v>
      </c>
      <c r="CK128" s="91"/>
      <c r="CL128" s="90"/>
      <c r="CM128" s="92"/>
      <c r="CN128" s="92" t="s">
        <v>838</v>
      </c>
      <c r="CO128" s="93"/>
      <c r="CP128" s="89">
        <v>3800</v>
      </c>
      <c r="CQ128" s="90">
        <f t="shared" si="190"/>
        <v>1140000</v>
      </c>
      <c r="CR128" s="91"/>
      <c r="CS128" s="90">
        <f t="shared" si="160"/>
        <v>3799.9999999999995</v>
      </c>
      <c r="CT128" s="92" t="s">
        <v>704</v>
      </c>
      <c r="CU128" s="92"/>
      <c r="CV128" s="93" t="s">
        <v>864</v>
      </c>
      <c r="CW128" s="89">
        <v>2478.9915966386557</v>
      </c>
      <c r="CX128" s="90">
        <f t="shared" si="188"/>
        <v>743697.47899159673</v>
      </c>
      <c r="CY128" s="91"/>
      <c r="CZ128" s="90">
        <f t="shared" si="189"/>
        <v>2478.9915966386552</v>
      </c>
      <c r="DA128" s="89" t="s">
        <v>704</v>
      </c>
      <c r="DB128" s="89"/>
      <c r="DC128" s="93" t="s">
        <v>868</v>
      </c>
      <c r="DD128" s="89" t="s">
        <v>519</v>
      </c>
      <c r="DE128" s="90" t="str">
        <f t="shared" si="182"/>
        <v>-</v>
      </c>
      <c r="DF128" s="91"/>
      <c r="DG128" s="90"/>
      <c r="DH128" s="92"/>
      <c r="DI128" s="92"/>
      <c r="DJ128" s="93"/>
      <c r="DK128" s="89" t="s">
        <v>519</v>
      </c>
      <c r="DL128" s="90" t="str">
        <f t="shared" si="183"/>
        <v>-</v>
      </c>
      <c r="DM128" s="91"/>
      <c r="DN128" s="90"/>
      <c r="DO128" s="92"/>
      <c r="DP128" s="92"/>
      <c r="DQ128" s="93"/>
      <c r="DR128" s="130" t="str">
        <f>IFERROR(VLOOKUP($D128,'HISTORICOS - FM'!$A$1:$B$20558,2,0)," - ")</f>
        <v xml:space="preserve"> - </v>
      </c>
      <c r="DS128" s="131">
        <f t="shared" si="141"/>
        <v>1699.9999999999998</v>
      </c>
      <c r="DT128" s="134" t="str">
        <f t="shared" si="184"/>
        <v/>
      </c>
      <c r="DU128" s="137" t="str">
        <f t="shared" si="142"/>
        <v>Comercializadora de Ferretería en Colombia RFC S.A.S.
OC 4533615</v>
      </c>
    </row>
    <row r="129" spans="1:125" s="38" customFormat="1" ht="75" x14ac:dyDescent="0.25">
      <c r="A129" s="35">
        <v>122</v>
      </c>
      <c r="B129" s="140" t="s">
        <v>169</v>
      </c>
      <c r="C129" s="36" t="s">
        <v>91</v>
      </c>
      <c r="D129" s="36" t="s">
        <v>401</v>
      </c>
      <c r="E129" s="36" t="s">
        <v>402</v>
      </c>
      <c r="F129" s="36" t="s">
        <v>403</v>
      </c>
      <c r="G129" s="36" t="s">
        <v>516</v>
      </c>
      <c r="H129" s="36">
        <v>12</v>
      </c>
      <c r="I129" s="37" t="s">
        <v>78</v>
      </c>
      <c r="J129" s="89" t="s">
        <v>519</v>
      </c>
      <c r="K129" s="90" t="str">
        <f t="shared" si="168"/>
        <v>-</v>
      </c>
      <c r="L129" s="91"/>
      <c r="M129" s="90"/>
      <c r="N129" s="92"/>
      <c r="O129" s="92"/>
      <c r="P129" s="93"/>
      <c r="Q129" s="89" t="s">
        <v>519</v>
      </c>
      <c r="R129" s="90" t="str">
        <f t="shared" si="169"/>
        <v>-</v>
      </c>
      <c r="S129" s="91"/>
      <c r="T129" s="90"/>
      <c r="U129" s="92"/>
      <c r="V129" s="92"/>
      <c r="W129" s="93"/>
      <c r="X129" s="89" t="s">
        <v>519</v>
      </c>
      <c r="Y129" s="90" t="str">
        <f t="shared" si="170"/>
        <v>-</v>
      </c>
      <c r="Z129" s="91"/>
      <c r="AA129" s="90"/>
      <c r="AB129" s="92"/>
      <c r="AC129" s="92"/>
      <c r="AD129" s="93"/>
      <c r="AE129" s="89">
        <v>1700000</v>
      </c>
      <c r="AF129" s="90">
        <f t="shared" si="172"/>
        <v>20400000</v>
      </c>
      <c r="AG129" s="91"/>
      <c r="AH129" s="90">
        <f>+IFERROR(IF(AK$5="USD",AE129*$I$5*AK$6,IF(AK$5="COP",AE129*AK$6,AE129*AK$6*$I$6)),"-")</f>
        <v>1699999.9999999998</v>
      </c>
      <c r="AI129" s="92" t="s">
        <v>593</v>
      </c>
      <c r="AJ129" s="92" t="s">
        <v>589</v>
      </c>
      <c r="AK129" s="92">
        <v>15</v>
      </c>
      <c r="AL129" s="89" t="s">
        <v>519</v>
      </c>
      <c r="AM129" s="90" t="str">
        <f t="shared" si="192"/>
        <v>-</v>
      </c>
      <c r="AN129" s="91"/>
      <c r="AO129" s="90"/>
      <c r="AP129" s="92"/>
      <c r="AQ129" s="92"/>
      <c r="AR129" s="93"/>
      <c r="AS129" s="89">
        <v>1714300</v>
      </c>
      <c r="AT129" s="90">
        <f t="shared" si="173"/>
        <v>20571600</v>
      </c>
      <c r="AU129" s="91"/>
      <c r="AV129" s="90">
        <f t="shared" si="191"/>
        <v>1714299.9999999998</v>
      </c>
      <c r="AW129" s="92" t="s">
        <v>638</v>
      </c>
      <c r="AX129" s="92"/>
      <c r="AY129" s="93" t="s">
        <v>657</v>
      </c>
      <c r="AZ129" s="89" t="s">
        <v>519</v>
      </c>
      <c r="BA129" s="90" t="str">
        <f t="shared" si="174"/>
        <v>-</v>
      </c>
      <c r="BB129" s="91"/>
      <c r="BC129" s="90"/>
      <c r="BD129" s="92" t="s">
        <v>579</v>
      </c>
      <c r="BE129" s="92"/>
      <c r="BF129" s="93"/>
      <c r="BG129" s="89">
        <v>1670000</v>
      </c>
      <c r="BH129" s="90">
        <f t="shared" si="175"/>
        <v>20040000</v>
      </c>
      <c r="BI129" s="91" t="s">
        <v>1007</v>
      </c>
      <c r="BJ129" s="90">
        <f>+IFERROR(IF(BM$5="USD",BG129*$I$5*BM$6,IF(BM$5="COP",BG129*BM$6,BG129*BM$6*$I$6)),"-")</f>
        <v>1669999.9999999998</v>
      </c>
      <c r="BK129" s="92" t="s">
        <v>704</v>
      </c>
      <c r="BL129" s="92" t="s">
        <v>752</v>
      </c>
      <c r="BM129" s="93" t="s">
        <v>764</v>
      </c>
      <c r="BN129" s="89">
        <v>1982900</v>
      </c>
      <c r="BO129" s="90">
        <f t="shared" si="176"/>
        <v>23794800</v>
      </c>
      <c r="BP129" s="91"/>
      <c r="BQ129" s="90">
        <f t="shared" si="165"/>
        <v>1982899.9999999998</v>
      </c>
      <c r="BR129" s="92" t="s">
        <v>992</v>
      </c>
      <c r="BS129" s="92"/>
      <c r="BT129" s="93" t="s">
        <v>1000</v>
      </c>
      <c r="BU129" s="89" t="s">
        <v>576</v>
      </c>
      <c r="BV129" s="90" t="str">
        <f t="shared" si="177"/>
        <v>-</v>
      </c>
      <c r="BW129" s="91"/>
      <c r="BX129" s="90"/>
      <c r="BY129" s="92" t="s">
        <v>780</v>
      </c>
      <c r="BZ129" s="92"/>
      <c r="CA129" s="93" t="s">
        <v>790</v>
      </c>
      <c r="CB129" s="89">
        <v>1840000</v>
      </c>
      <c r="CC129" s="90">
        <f t="shared" si="178"/>
        <v>22080000</v>
      </c>
      <c r="CD129" s="91"/>
      <c r="CE129" s="90">
        <f>+IFERROR(IF(CH$5="USD",CB129*$I$5*CH$6,IF(CH$5="COP",CB129*CH$6,CB129*CH$6*$I$6)),"-")</f>
        <v>1839999.9999999998</v>
      </c>
      <c r="CF129" s="92" t="s">
        <v>780</v>
      </c>
      <c r="CG129" s="92"/>
      <c r="CH129" s="93" t="s">
        <v>822</v>
      </c>
      <c r="CI129" s="89" t="s">
        <v>519</v>
      </c>
      <c r="CJ129" s="90" t="str">
        <f t="shared" si="180"/>
        <v>-</v>
      </c>
      <c r="CK129" s="91"/>
      <c r="CL129" s="90"/>
      <c r="CM129" s="92"/>
      <c r="CN129" s="92" t="s">
        <v>838</v>
      </c>
      <c r="CO129" s="93"/>
      <c r="CP129" s="89">
        <v>1700000</v>
      </c>
      <c r="CQ129" s="90">
        <f t="shared" si="190"/>
        <v>20400000</v>
      </c>
      <c r="CR129" s="91"/>
      <c r="CS129" s="90">
        <f t="shared" si="160"/>
        <v>1699999.9999999998</v>
      </c>
      <c r="CT129" s="92" t="s">
        <v>704</v>
      </c>
      <c r="CU129" s="92"/>
      <c r="CV129" s="93" t="s">
        <v>864</v>
      </c>
      <c r="CW129" s="89" t="s">
        <v>576</v>
      </c>
      <c r="CX129" s="90" t="str">
        <f t="shared" si="188"/>
        <v>-</v>
      </c>
      <c r="CY129" s="91"/>
      <c r="CZ129" s="90" t="str">
        <f t="shared" si="189"/>
        <v>-</v>
      </c>
      <c r="DA129" s="89" t="s">
        <v>704</v>
      </c>
      <c r="DB129" s="89"/>
      <c r="DC129" s="93" t="s">
        <v>868</v>
      </c>
      <c r="DD129" s="89" t="s">
        <v>519</v>
      </c>
      <c r="DE129" s="90" t="str">
        <f t="shared" si="182"/>
        <v>-</v>
      </c>
      <c r="DF129" s="91"/>
      <c r="DG129" s="90"/>
      <c r="DH129" s="92"/>
      <c r="DI129" s="92"/>
      <c r="DJ129" s="93"/>
      <c r="DK129" s="89" t="s">
        <v>519</v>
      </c>
      <c r="DL129" s="90" t="str">
        <f t="shared" si="183"/>
        <v>-</v>
      </c>
      <c r="DM129" s="91"/>
      <c r="DN129" s="90"/>
      <c r="DO129" s="92"/>
      <c r="DP129" s="92"/>
      <c r="DQ129" s="93"/>
      <c r="DR129" s="130" t="str">
        <f>IFERROR(VLOOKUP($D129,'HISTORICOS - FM'!$A$1:$B$20558,2,0)," - ")</f>
        <v xml:space="preserve"> - </v>
      </c>
      <c r="DS129" s="131">
        <f t="shared" si="141"/>
        <v>1669999.9999999998</v>
      </c>
      <c r="DT129" s="134" t="str">
        <f t="shared" si="184"/>
        <v/>
      </c>
      <c r="DU129" s="137" t="str">
        <f t="shared" si="142"/>
        <v>1009742 - FERRETERIA PETROLERA COLOMBIANA S.A.S.
OC 4533616</v>
      </c>
    </row>
    <row r="130" spans="1:125" s="38" customFormat="1" ht="100" x14ac:dyDescent="0.25">
      <c r="A130" s="35">
        <v>123</v>
      </c>
      <c r="B130" s="36">
        <v>10060409</v>
      </c>
      <c r="C130" s="36" t="s">
        <v>229</v>
      </c>
      <c r="D130" s="36" t="s">
        <v>404</v>
      </c>
      <c r="E130" s="36" t="s">
        <v>405</v>
      </c>
      <c r="F130" s="36" t="s">
        <v>406</v>
      </c>
      <c r="G130" s="36" t="s">
        <v>503</v>
      </c>
      <c r="H130" s="36">
        <v>10</v>
      </c>
      <c r="I130" s="37" t="s">
        <v>73</v>
      </c>
      <c r="J130" s="89" t="s">
        <v>519</v>
      </c>
      <c r="K130" s="90" t="str">
        <f t="shared" si="168"/>
        <v>-</v>
      </c>
      <c r="L130" s="91"/>
      <c r="M130" s="90" t="s">
        <v>519</v>
      </c>
      <c r="N130" s="92"/>
      <c r="O130" s="92"/>
      <c r="P130" s="93"/>
      <c r="Q130" s="89" t="s">
        <v>519</v>
      </c>
      <c r="R130" s="90" t="str">
        <f t="shared" si="169"/>
        <v>-</v>
      </c>
      <c r="S130" s="91"/>
      <c r="T130" s="90" t="s">
        <v>519</v>
      </c>
      <c r="U130" s="92"/>
      <c r="V130" s="92"/>
      <c r="W130" s="93"/>
      <c r="X130" s="89" t="s">
        <v>519</v>
      </c>
      <c r="Y130" s="90" t="str">
        <f t="shared" si="170"/>
        <v>-</v>
      </c>
      <c r="Z130" s="91"/>
      <c r="AA130" s="90" t="s">
        <v>519</v>
      </c>
      <c r="AB130" s="92"/>
      <c r="AC130" s="92"/>
      <c r="AD130" s="93"/>
      <c r="AE130" s="89" t="s">
        <v>519</v>
      </c>
      <c r="AF130" s="90" t="str">
        <f t="shared" si="172"/>
        <v>-</v>
      </c>
      <c r="AG130" s="91"/>
      <c r="AH130" s="90" t="s">
        <v>519</v>
      </c>
      <c r="AI130" s="92"/>
      <c r="AJ130" s="92"/>
      <c r="AK130" s="92"/>
      <c r="AL130" s="89" t="s">
        <v>519</v>
      </c>
      <c r="AM130" s="90" t="str">
        <f t="shared" ref="AM130:AM137" si="221">+IFERROR(AL130*$H130,"-")</f>
        <v>-</v>
      </c>
      <c r="AN130" s="91"/>
      <c r="AO130" s="90" t="s">
        <v>519</v>
      </c>
      <c r="AP130" s="92"/>
      <c r="AQ130" s="92"/>
      <c r="AR130" s="93"/>
      <c r="AS130" s="89" t="s">
        <v>519</v>
      </c>
      <c r="AT130" s="90" t="str">
        <f t="shared" si="173"/>
        <v>-</v>
      </c>
      <c r="AU130" s="91"/>
      <c r="AV130" s="90" t="s">
        <v>519</v>
      </c>
      <c r="AW130" s="92"/>
      <c r="AX130" s="92"/>
      <c r="AY130" s="93"/>
      <c r="AZ130" s="89" t="s">
        <v>519</v>
      </c>
      <c r="BA130" s="90" t="str">
        <f t="shared" si="174"/>
        <v>-</v>
      </c>
      <c r="BB130" s="91"/>
      <c r="BC130" s="90" t="str">
        <f t="shared" ref="BC130:BC132" si="222">AZ130</f>
        <v>NC</v>
      </c>
      <c r="BD130" s="92" t="s">
        <v>579</v>
      </c>
      <c r="BE130" s="92"/>
      <c r="BF130" s="93"/>
      <c r="BG130" s="89" t="s">
        <v>519</v>
      </c>
      <c r="BH130" s="90" t="str">
        <f t="shared" si="175"/>
        <v>-</v>
      </c>
      <c r="BI130" s="91"/>
      <c r="BJ130" s="90" t="s">
        <v>519</v>
      </c>
      <c r="BK130" s="92"/>
      <c r="BL130" s="92"/>
      <c r="BM130" s="93"/>
      <c r="BN130" s="89" t="s">
        <v>519</v>
      </c>
      <c r="BO130" s="90" t="str">
        <f t="shared" si="176"/>
        <v>-</v>
      </c>
      <c r="BP130" s="91"/>
      <c r="BQ130" s="90" t="str">
        <f t="shared" ref="BQ130:BQ132" si="223">BN130</f>
        <v>NC</v>
      </c>
      <c r="BR130" s="92" t="s">
        <v>977</v>
      </c>
      <c r="BS130" s="92"/>
      <c r="BT130" s="93"/>
      <c r="BU130" s="89" t="s">
        <v>519</v>
      </c>
      <c r="BV130" s="90" t="str">
        <f t="shared" si="177"/>
        <v>-</v>
      </c>
      <c r="BW130" s="91"/>
      <c r="BX130" s="90" t="str">
        <f t="shared" ref="BX130:BX132" si="224">BU130</f>
        <v>NC</v>
      </c>
      <c r="BY130" s="92"/>
      <c r="BZ130" s="92" t="s">
        <v>783</v>
      </c>
      <c r="CA130" s="93"/>
      <c r="CB130" s="89" t="s">
        <v>519</v>
      </c>
      <c r="CC130" s="90" t="str">
        <f t="shared" si="178"/>
        <v>-</v>
      </c>
      <c r="CD130" s="91"/>
      <c r="CE130" s="90" t="str">
        <f t="shared" ref="CE130:CE132" si="225">CB130</f>
        <v>NC</v>
      </c>
      <c r="CF130" s="92"/>
      <c r="CG130" s="92"/>
      <c r="CH130" s="93"/>
      <c r="CI130" s="89" t="s">
        <v>519</v>
      </c>
      <c r="CJ130" s="90" t="str">
        <f t="shared" si="180"/>
        <v>-</v>
      </c>
      <c r="CK130" s="91"/>
      <c r="CL130" s="90" t="s">
        <v>519</v>
      </c>
      <c r="CM130" s="92"/>
      <c r="CN130" s="92" t="s">
        <v>838</v>
      </c>
      <c r="CO130" s="93"/>
      <c r="CP130" s="89" t="s">
        <v>519</v>
      </c>
      <c r="CQ130" s="90" t="str">
        <f t="shared" si="190"/>
        <v>-</v>
      </c>
      <c r="CR130" s="91"/>
      <c r="CS130" s="90" t="str">
        <f t="shared" ref="CS130:CS132" si="226">CP130</f>
        <v>NC</v>
      </c>
      <c r="CT130" s="92"/>
      <c r="CU130" s="92"/>
      <c r="CV130" s="93"/>
      <c r="CW130" s="89" t="s">
        <v>519</v>
      </c>
      <c r="CX130" s="90" t="str">
        <f t="shared" si="188"/>
        <v>-</v>
      </c>
      <c r="CY130" s="91"/>
      <c r="CZ130" s="90" t="s">
        <v>519</v>
      </c>
      <c r="DA130" s="89"/>
      <c r="DB130" s="89"/>
      <c r="DC130" s="93"/>
      <c r="DD130" s="89" t="s">
        <v>519</v>
      </c>
      <c r="DE130" s="90" t="str">
        <f t="shared" si="182"/>
        <v>-</v>
      </c>
      <c r="DF130" s="91"/>
      <c r="DG130" s="90" t="s">
        <v>519</v>
      </c>
      <c r="DH130" s="92"/>
      <c r="DI130" s="92"/>
      <c r="DJ130" s="93"/>
      <c r="DK130" s="89" t="s">
        <v>519</v>
      </c>
      <c r="DL130" s="90" t="str">
        <f t="shared" si="183"/>
        <v>-</v>
      </c>
      <c r="DM130" s="91"/>
      <c r="DN130" s="90" t="s">
        <v>519</v>
      </c>
      <c r="DO130" s="92"/>
      <c r="DP130" s="92"/>
      <c r="DQ130" s="93"/>
      <c r="DR130" s="130" t="str">
        <f>IFERROR(VLOOKUP($D130,'HISTORICOS - FM'!$A$1:$B$20558,2,0)," - ")</f>
        <v xml:space="preserve"> - </v>
      </c>
      <c r="DS130" s="131">
        <f t="shared" si="141"/>
        <v>0</v>
      </c>
      <c r="DT130" s="134" t="str">
        <f t="shared" si="184"/>
        <v/>
      </c>
      <c r="DU130" s="137">
        <f t="shared" si="142"/>
        <v>0</v>
      </c>
    </row>
    <row r="131" spans="1:125" s="38" customFormat="1" ht="50" x14ac:dyDescent="0.25">
      <c r="A131" s="35">
        <v>124</v>
      </c>
      <c r="B131" s="36">
        <v>10060287</v>
      </c>
      <c r="C131" s="36">
        <v>7</v>
      </c>
      <c r="D131" s="36">
        <v>5360</v>
      </c>
      <c r="E131" s="36" t="s">
        <v>407</v>
      </c>
      <c r="F131" s="36" t="s">
        <v>408</v>
      </c>
      <c r="G131" s="36" t="s">
        <v>503</v>
      </c>
      <c r="H131" s="36">
        <v>52</v>
      </c>
      <c r="I131" s="37" t="s">
        <v>77</v>
      </c>
      <c r="J131" s="89" t="s">
        <v>519</v>
      </c>
      <c r="K131" s="90" t="str">
        <f t="shared" si="168"/>
        <v>-</v>
      </c>
      <c r="L131" s="91"/>
      <c r="M131" s="90" t="s">
        <v>519</v>
      </c>
      <c r="N131" s="92"/>
      <c r="O131" s="92"/>
      <c r="P131" s="93"/>
      <c r="Q131" s="89" t="s">
        <v>519</v>
      </c>
      <c r="R131" s="90" t="str">
        <f t="shared" si="169"/>
        <v>-</v>
      </c>
      <c r="S131" s="91"/>
      <c r="T131" s="90" t="s">
        <v>519</v>
      </c>
      <c r="U131" s="92"/>
      <c r="V131" s="92"/>
      <c r="W131" s="93"/>
      <c r="X131" s="89" t="s">
        <v>519</v>
      </c>
      <c r="Y131" s="90" t="str">
        <f t="shared" si="170"/>
        <v>-</v>
      </c>
      <c r="Z131" s="91"/>
      <c r="AA131" s="90" t="s">
        <v>519</v>
      </c>
      <c r="AB131" s="92"/>
      <c r="AC131" s="92"/>
      <c r="AD131" s="93"/>
      <c r="AE131" s="89" t="s">
        <v>519</v>
      </c>
      <c r="AF131" s="90" t="str">
        <f t="shared" si="172"/>
        <v>-</v>
      </c>
      <c r="AG131" s="91"/>
      <c r="AH131" s="90" t="s">
        <v>519</v>
      </c>
      <c r="AI131" s="92"/>
      <c r="AJ131" s="92"/>
      <c r="AK131" s="92"/>
      <c r="AL131" s="89" t="s">
        <v>519</v>
      </c>
      <c r="AM131" s="90" t="str">
        <f t="shared" si="221"/>
        <v>-</v>
      </c>
      <c r="AN131" s="91"/>
      <c r="AO131" s="90" t="s">
        <v>519</v>
      </c>
      <c r="AP131" s="92"/>
      <c r="AQ131" s="92"/>
      <c r="AR131" s="93"/>
      <c r="AS131" s="89" t="s">
        <v>519</v>
      </c>
      <c r="AT131" s="90" t="str">
        <f t="shared" si="173"/>
        <v>-</v>
      </c>
      <c r="AU131" s="91"/>
      <c r="AV131" s="90" t="s">
        <v>519</v>
      </c>
      <c r="AW131" s="92"/>
      <c r="AX131" s="92"/>
      <c r="AY131" s="93"/>
      <c r="AZ131" s="89" t="s">
        <v>519</v>
      </c>
      <c r="BA131" s="90" t="str">
        <f t="shared" si="174"/>
        <v>-</v>
      </c>
      <c r="BB131" s="91"/>
      <c r="BC131" s="90" t="str">
        <f t="shared" si="222"/>
        <v>NC</v>
      </c>
      <c r="BD131" s="92" t="s">
        <v>579</v>
      </c>
      <c r="BE131" s="92"/>
      <c r="BF131" s="93"/>
      <c r="BG131" s="89" t="s">
        <v>519</v>
      </c>
      <c r="BH131" s="90" t="str">
        <f t="shared" si="175"/>
        <v>-</v>
      </c>
      <c r="BI131" s="91"/>
      <c r="BJ131" s="90" t="s">
        <v>519</v>
      </c>
      <c r="BK131" s="92"/>
      <c r="BL131" s="92"/>
      <c r="BM131" s="93"/>
      <c r="BN131" s="89" t="s">
        <v>519</v>
      </c>
      <c r="BO131" s="90" t="str">
        <f t="shared" si="176"/>
        <v>-</v>
      </c>
      <c r="BP131" s="91"/>
      <c r="BQ131" s="90" t="str">
        <f t="shared" si="223"/>
        <v>NC</v>
      </c>
      <c r="BR131" s="92" t="s">
        <v>977</v>
      </c>
      <c r="BS131" s="92"/>
      <c r="BT131" s="93"/>
      <c r="BU131" s="89" t="s">
        <v>519</v>
      </c>
      <c r="BV131" s="90" t="str">
        <f t="shared" si="177"/>
        <v>-</v>
      </c>
      <c r="BW131" s="91"/>
      <c r="BX131" s="90" t="str">
        <f t="shared" si="224"/>
        <v>NC</v>
      </c>
      <c r="BY131" s="92"/>
      <c r="BZ131" s="92" t="s">
        <v>783</v>
      </c>
      <c r="CA131" s="93"/>
      <c r="CB131" s="89" t="s">
        <v>519</v>
      </c>
      <c r="CC131" s="90" t="str">
        <f t="shared" si="178"/>
        <v>-</v>
      </c>
      <c r="CD131" s="91"/>
      <c r="CE131" s="90" t="str">
        <f t="shared" si="225"/>
        <v>NC</v>
      </c>
      <c r="CF131" s="92"/>
      <c r="CG131" s="92"/>
      <c r="CH131" s="93"/>
      <c r="CI131" s="89" t="s">
        <v>519</v>
      </c>
      <c r="CJ131" s="90" t="str">
        <f t="shared" si="180"/>
        <v>-</v>
      </c>
      <c r="CK131" s="91"/>
      <c r="CL131" s="90" t="s">
        <v>519</v>
      </c>
      <c r="CM131" s="92"/>
      <c r="CN131" s="92" t="s">
        <v>838</v>
      </c>
      <c r="CO131" s="93"/>
      <c r="CP131" s="89" t="s">
        <v>519</v>
      </c>
      <c r="CQ131" s="90" t="str">
        <f t="shared" si="190"/>
        <v>-</v>
      </c>
      <c r="CR131" s="91"/>
      <c r="CS131" s="90" t="str">
        <f t="shared" si="226"/>
        <v>NC</v>
      </c>
      <c r="CT131" s="92"/>
      <c r="CU131" s="92"/>
      <c r="CV131" s="93"/>
      <c r="CW131" s="89" t="s">
        <v>519</v>
      </c>
      <c r="CX131" s="90" t="str">
        <f t="shared" si="188"/>
        <v>-</v>
      </c>
      <c r="CY131" s="91"/>
      <c r="CZ131" s="90" t="s">
        <v>519</v>
      </c>
      <c r="DA131" s="89"/>
      <c r="DB131" s="89"/>
      <c r="DC131" s="93"/>
      <c r="DD131" s="89" t="s">
        <v>519</v>
      </c>
      <c r="DE131" s="90" t="str">
        <f t="shared" si="182"/>
        <v>-</v>
      </c>
      <c r="DF131" s="91"/>
      <c r="DG131" s="90" t="s">
        <v>519</v>
      </c>
      <c r="DH131" s="92"/>
      <c r="DI131" s="92"/>
      <c r="DJ131" s="93"/>
      <c r="DK131" s="89" t="s">
        <v>519</v>
      </c>
      <c r="DL131" s="90" t="str">
        <f t="shared" si="183"/>
        <v>-</v>
      </c>
      <c r="DM131" s="91"/>
      <c r="DN131" s="90" t="s">
        <v>519</v>
      </c>
      <c r="DO131" s="92"/>
      <c r="DP131" s="92"/>
      <c r="DQ131" s="93"/>
      <c r="DR131" s="130">
        <f>IFERROR(VLOOKUP($D131,'HISTORICOS - FM'!$A$1:$B$20558,2,0)," - ")</f>
        <v>27900</v>
      </c>
      <c r="DS131" s="131">
        <f t="shared" si="141"/>
        <v>0</v>
      </c>
      <c r="DT131" s="134">
        <f t="shared" si="184"/>
        <v>-1</v>
      </c>
      <c r="DU131" s="137">
        <f t="shared" si="142"/>
        <v>0</v>
      </c>
    </row>
    <row r="132" spans="1:125" s="38" customFormat="1" ht="34.5" x14ac:dyDescent="0.25">
      <c r="A132" s="35">
        <v>125</v>
      </c>
      <c r="B132" s="36">
        <v>10060375</v>
      </c>
      <c r="C132" s="36" t="s">
        <v>359</v>
      </c>
      <c r="D132" s="36" t="s">
        <v>150</v>
      </c>
      <c r="E132" s="36" t="s">
        <v>409</v>
      </c>
      <c r="F132" s="36" t="s">
        <v>150</v>
      </c>
      <c r="G132" s="36" t="s">
        <v>503</v>
      </c>
      <c r="H132" s="36">
        <v>2</v>
      </c>
      <c r="I132" s="37" t="s">
        <v>74</v>
      </c>
      <c r="J132" s="89" t="s">
        <v>519</v>
      </c>
      <c r="K132" s="90" t="str">
        <f t="shared" si="168"/>
        <v>-</v>
      </c>
      <c r="L132" s="91"/>
      <c r="M132" s="90" t="s">
        <v>519</v>
      </c>
      <c r="N132" s="92"/>
      <c r="O132" s="92"/>
      <c r="P132" s="93"/>
      <c r="Q132" s="89" t="s">
        <v>519</v>
      </c>
      <c r="R132" s="90" t="str">
        <f t="shared" si="169"/>
        <v>-</v>
      </c>
      <c r="S132" s="91"/>
      <c r="T132" s="90" t="s">
        <v>519</v>
      </c>
      <c r="U132" s="92"/>
      <c r="V132" s="92"/>
      <c r="W132" s="93"/>
      <c r="X132" s="89" t="s">
        <v>519</v>
      </c>
      <c r="Y132" s="90" t="str">
        <f t="shared" si="170"/>
        <v>-</v>
      </c>
      <c r="Z132" s="91"/>
      <c r="AA132" s="90" t="s">
        <v>519</v>
      </c>
      <c r="AB132" s="92"/>
      <c r="AC132" s="92"/>
      <c r="AD132" s="93"/>
      <c r="AE132" s="89" t="s">
        <v>519</v>
      </c>
      <c r="AF132" s="90" t="str">
        <f t="shared" si="172"/>
        <v>-</v>
      </c>
      <c r="AG132" s="91"/>
      <c r="AH132" s="90" t="s">
        <v>519</v>
      </c>
      <c r="AI132" s="92"/>
      <c r="AJ132" s="92"/>
      <c r="AK132" s="92"/>
      <c r="AL132" s="89" t="s">
        <v>519</v>
      </c>
      <c r="AM132" s="90" t="str">
        <f t="shared" si="221"/>
        <v>-</v>
      </c>
      <c r="AN132" s="91"/>
      <c r="AO132" s="90" t="s">
        <v>519</v>
      </c>
      <c r="AP132" s="92"/>
      <c r="AQ132" s="92"/>
      <c r="AR132" s="93"/>
      <c r="AS132" s="89" t="s">
        <v>519</v>
      </c>
      <c r="AT132" s="90" t="str">
        <f t="shared" si="173"/>
        <v>-</v>
      </c>
      <c r="AU132" s="91"/>
      <c r="AV132" s="90" t="s">
        <v>519</v>
      </c>
      <c r="AW132" s="92"/>
      <c r="AX132" s="92"/>
      <c r="AY132" s="93"/>
      <c r="AZ132" s="89" t="s">
        <v>519</v>
      </c>
      <c r="BA132" s="90" t="str">
        <f t="shared" si="174"/>
        <v>-</v>
      </c>
      <c r="BB132" s="91"/>
      <c r="BC132" s="90" t="str">
        <f t="shared" si="222"/>
        <v>NC</v>
      </c>
      <c r="BD132" s="92" t="s">
        <v>579</v>
      </c>
      <c r="BE132" s="92"/>
      <c r="BF132" s="93"/>
      <c r="BG132" s="89" t="s">
        <v>519</v>
      </c>
      <c r="BH132" s="90" t="str">
        <f t="shared" si="175"/>
        <v>-</v>
      </c>
      <c r="BI132" s="91"/>
      <c r="BJ132" s="90" t="s">
        <v>519</v>
      </c>
      <c r="BK132" s="92"/>
      <c r="BL132" s="92"/>
      <c r="BM132" s="93"/>
      <c r="BN132" s="89" t="s">
        <v>519</v>
      </c>
      <c r="BO132" s="90" t="str">
        <f t="shared" si="176"/>
        <v>-</v>
      </c>
      <c r="BP132" s="91"/>
      <c r="BQ132" s="90" t="str">
        <f t="shared" si="223"/>
        <v>NC</v>
      </c>
      <c r="BR132" s="92" t="s">
        <v>977</v>
      </c>
      <c r="BS132" s="92"/>
      <c r="BT132" s="93">
        <v>0</v>
      </c>
      <c r="BU132" s="89" t="s">
        <v>519</v>
      </c>
      <c r="BV132" s="90" t="str">
        <f t="shared" si="177"/>
        <v>-</v>
      </c>
      <c r="BW132" s="91"/>
      <c r="BX132" s="90" t="str">
        <f t="shared" si="224"/>
        <v>NC</v>
      </c>
      <c r="BY132" s="92"/>
      <c r="BZ132" s="92" t="s">
        <v>783</v>
      </c>
      <c r="CA132" s="93"/>
      <c r="CB132" s="89" t="s">
        <v>519</v>
      </c>
      <c r="CC132" s="90" t="str">
        <f t="shared" si="178"/>
        <v>-</v>
      </c>
      <c r="CD132" s="91"/>
      <c r="CE132" s="90" t="str">
        <f t="shared" si="225"/>
        <v>NC</v>
      </c>
      <c r="CF132" s="92"/>
      <c r="CG132" s="92"/>
      <c r="CH132" s="93"/>
      <c r="CI132" s="89" t="s">
        <v>519</v>
      </c>
      <c r="CJ132" s="90" t="str">
        <f t="shared" si="180"/>
        <v>-</v>
      </c>
      <c r="CK132" s="91"/>
      <c r="CL132" s="90" t="s">
        <v>519</v>
      </c>
      <c r="CM132" s="92"/>
      <c r="CN132" s="92" t="s">
        <v>838</v>
      </c>
      <c r="CO132" s="93"/>
      <c r="CP132" s="89" t="s">
        <v>519</v>
      </c>
      <c r="CQ132" s="90" t="str">
        <f t="shared" si="190"/>
        <v>-</v>
      </c>
      <c r="CR132" s="91"/>
      <c r="CS132" s="90" t="str">
        <f t="shared" si="226"/>
        <v>NC</v>
      </c>
      <c r="CT132" s="92"/>
      <c r="CU132" s="92"/>
      <c r="CV132" s="93"/>
      <c r="CW132" s="89" t="s">
        <v>519</v>
      </c>
      <c r="CX132" s="90" t="str">
        <f t="shared" si="188"/>
        <v>-</v>
      </c>
      <c r="CY132" s="91"/>
      <c r="CZ132" s="90" t="s">
        <v>519</v>
      </c>
      <c r="DA132" s="89"/>
      <c r="DB132" s="89"/>
      <c r="DC132" s="93"/>
      <c r="DD132" s="89" t="s">
        <v>519</v>
      </c>
      <c r="DE132" s="90" t="str">
        <f t="shared" si="182"/>
        <v>-</v>
      </c>
      <c r="DF132" s="91"/>
      <c r="DG132" s="90" t="s">
        <v>519</v>
      </c>
      <c r="DH132" s="92"/>
      <c r="DI132" s="92" t="s">
        <v>918</v>
      </c>
      <c r="DJ132" s="93" t="s">
        <v>820</v>
      </c>
      <c r="DK132" s="89" t="s">
        <v>519</v>
      </c>
      <c r="DL132" s="90" t="str">
        <f t="shared" si="183"/>
        <v>-</v>
      </c>
      <c r="DM132" s="91"/>
      <c r="DN132" s="90" t="s">
        <v>519</v>
      </c>
      <c r="DO132" s="92"/>
      <c r="DP132" s="92"/>
      <c r="DQ132" s="93"/>
      <c r="DR132" s="130" t="str">
        <f>IFERROR(VLOOKUP($D132,'HISTORICOS - FM'!$A$1:$B$20558,2,0)," - ")</f>
        <v xml:space="preserve"> - </v>
      </c>
      <c r="DS132" s="131">
        <f t="shared" si="141"/>
        <v>0</v>
      </c>
      <c r="DT132" s="134" t="str">
        <f t="shared" si="184"/>
        <v/>
      </c>
      <c r="DU132" s="137">
        <f t="shared" si="142"/>
        <v>0</v>
      </c>
    </row>
    <row r="133" spans="1:125" s="38" customFormat="1" ht="162.5" x14ac:dyDescent="0.25">
      <c r="A133" s="35">
        <v>126</v>
      </c>
      <c r="B133" s="140">
        <v>10060700</v>
      </c>
      <c r="C133" s="36">
        <v>4</v>
      </c>
      <c r="D133" s="36">
        <v>11147</v>
      </c>
      <c r="E133" s="36" t="s">
        <v>410</v>
      </c>
      <c r="F133" s="36" t="s">
        <v>411</v>
      </c>
      <c r="G133" s="36" t="s">
        <v>503</v>
      </c>
      <c r="H133" s="36">
        <v>8</v>
      </c>
      <c r="I133" s="37" t="s">
        <v>77</v>
      </c>
      <c r="J133" s="89" t="s">
        <v>519</v>
      </c>
      <c r="K133" s="90" t="str">
        <f t="shared" si="168"/>
        <v>-</v>
      </c>
      <c r="L133" s="91"/>
      <c r="M133" s="90"/>
      <c r="N133" s="92"/>
      <c r="O133" s="92"/>
      <c r="P133" s="93"/>
      <c r="Q133" s="89" t="s">
        <v>519</v>
      </c>
      <c r="R133" s="90" t="str">
        <f t="shared" si="169"/>
        <v>-</v>
      </c>
      <c r="S133" s="91"/>
      <c r="T133" s="90"/>
      <c r="U133" s="92"/>
      <c r="V133" s="92"/>
      <c r="W133" s="93"/>
      <c r="X133" s="89" t="s">
        <v>519</v>
      </c>
      <c r="Y133" s="90" t="str">
        <f t="shared" si="170"/>
        <v>-</v>
      </c>
      <c r="Z133" s="91"/>
      <c r="AA133" s="90"/>
      <c r="AB133" s="92"/>
      <c r="AC133" s="92"/>
      <c r="AD133" s="93"/>
      <c r="AE133" s="89" t="s">
        <v>519</v>
      </c>
      <c r="AF133" s="90" t="str">
        <f t="shared" si="172"/>
        <v>-</v>
      </c>
      <c r="AG133" s="91"/>
      <c r="AH133" s="90"/>
      <c r="AI133" s="92" t="s">
        <v>150</v>
      </c>
      <c r="AJ133" s="92" t="s">
        <v>150</v>
      </c>
      <c r="AK133" s="92" t="s">
        <v>150</v>
      </c>
      <c r="AL133" s="89" t="s">
        <v>519</v>
      </c>
      <c r="AM133" s="90" t="str">
        <f t="shared" si="221"/>
        <v>-</v>
      </c>
      <c r="AN133" s="91"/>
      <c r="AO133" s="90"/>
      <c r="AP133" s="92"/>
      <c r="AQ133" s="92"/>
      <c r="AR133" s="93"/>
      <c r="AS133" s="89">
        <v>3901600</v>
      </c>
      <c r="AT133" s="90">
        <f t="shared" si="173"/>
        <v>31212800</v>
      </c>
      <c r="AU133" s="91"/>
      <c r="AV133" s="90">
        <f>+IFERROR(IF(AY$5="USD",AS133*$I$5*AY$6,IF(AY$5="COP",AS133*AY$6,AS133*AY$6*$I$6)),"-")</f>
        <v>3901599.9999999995</v>
      </c>
      <c r="AW133" s="92" t="s">
        <v>638</v>
      </c>
      <c r="AX133" s="92"/>
      <c r="AY133" s="93" t="s">
        <v>658</v>
      </c>
      <c r="AZ133" s="89" t="s">
        <v>519</v>
      </c>
      <c r="BA133" s="90" t="str">
        <f t="shared" si="174"/>
        <v>-</v>
      </c>
      <c r="BB133" s="91"/>
      <c r="BC133" s="90"/>
      <c r="BD133" s="92" t="s">
        <v>579</v>
      </c>
      <c r="BE133" s="92"/>
      <c r="BF133" s="93"/>
      <c r="BG133" s="89" t="s">
        <v>519</v>
      </c>
      <c r="BH133" s="90" t="str">
        <f t="shared" si="175"/>
        <v>-</v>
      </c>
      <c r="BI133" s="91"/>
      <c r="BJ133" s="90"/>
      <c r="BK133" s="92"/>
      <c r="BL133" s="92"/>
      <c r="BM133" s="93"/>
      <c r="BN133" s="89">
        <v>1233701</v>
      </c>
      <c r="BO133" s="90">
        <f t="shared" si="176"/>
        <v>9869608</v>
      </c>
      <c r="BP133" s="91" t="s">
        <v>1007</v>
      </c>
      <c r="BQ133" s="90">
        <f t="shared" ref="BQ133:BQ150" si="227">+IFERROR(IF(BT$5="USD",BN133*$I$5*BT$6,IF(BT$5="COP",BN133*BT$6,BN133*BT$6*$I$6)),"-")</f>
        <v>1233700.9999999998</v>
      </c>
      <c r="BR133" s="92" t="s">
        <v>993</v>
      </c>
      <c r="BS133" s="92"/>
      <c r="BT133" s="93" t="s">
        <v>1000</v>
      </c>
      <c r="BU133" s="89" t="s">
        <v>519</v>
      </c>
      <c r="BV133" s="90" t="str">
        <f t="shared" si="177"/>
        <v>-</v>
      </c>
      <c r="BW133" s="91"/>
      <c r="BX133" s="90"/>
      <c r="BY133" s="92"/>
      <c r="BZ133" s="92" t="s">
        <v>783</v>
      </c>
      <c r="CA133" s="93"/>
      <c r="CB133" s="89" t="s">
        <v>519</v>
      </c>
      <c r="CC133" s="90" t="str">
        <f t="shared" si="178"/>
        <v>-</v>
      </c>
      <c r="CD133" s="91"/>
      <c r="CE133" s="90"/>
      <c r="CF133" s="92"/>
      <c r="CG133" s="92"/>
      <c r="CH133" s="93"/>
      <c r="CI133" s="89">
        <v>2800000</v>
      </c>
      <c r="CJ133" s="90">
        <f t="shared" si="180"/>
        <v>22400000</v>
      </c>
      <c r="CK133" s="91"/>
      <c r="CL133" s="90">
        <f>+IFERROR(IF(CO$5="USD",CI133*$I$5*CO$6,IF(CO$5="COP",CI133*CO$6,CI133*CO$6*$I$6)),"-")</f>
        <v>2799999.9999999995</v>
      </c>
      <c r="CM133" s="92" t="s">
        <v>704</v>
      </c>
      <c r="CN133" s="92"/>
      <c r="CO133" s="93">
        <v>20</v>
      </c>
      <c r="CP133" s="89" t="s">
        <v>519</v>
      </c>
      <c r="CQ133" s="90" t="str">
        <f t="shared" si="190"/>
        <v>-</v>
      </c>
      <c r="CR133" s="91"/>
      <c r="CS133" s="90"/>
      <c r="CT133" s="92"/>
      <c r="CU133" s="92"/>
      <c r="CV133" s="93"/>
      <c r="CW133" s="89" t="s">
        <v>150</v>
      </c>
      <c r="CX133" s="90" t="str">
        <f t="shared" si="188"/>
        <v>-</v>
      </c>
      <c r="CY133" s="91"/>
      <c r="CZ133" s="90" t="str">
        <f t="shared" ref="CZ133:CZ140" si="228">+IFERROR(IF(DC$5="USD",CW133*$I$5*DC$6,IF(DC$5="COP",CW133*DC$6,CW133*DC$6*$I$6)),"-")</f>
        <v>-</v>
      </c>
      <c r="DA133" s="89" t="s">
        <v>150</v>
      </c>
      <c r="DB133" s="89" t="s">
        <v>150</v>
      </c>
      <c r="DC133" s="93" t="s">
        <v>150</v>
      </c>
      <c r="DD133" s="89" t="s">
        <v>519</v>
      </c>
      <c r="DE133" s="90" t="str">
        <f t="shared" si="182"/>
        <v>-</v>
      </c>
      <c r="DF133" s="91"/>
      <c r="DG133" s="90"/>
      <c r="DH133" s="92"/>
      <c r="DI133" s="92"/>
      <c r="DJ133" s="93"/>
      <c r="DK133" s="89" t="s">
        <v>519</v>
      </c>
      <c r="DL133" s="90" t="str">
        <f t="shared" si="183"/>
        <v>-</v>
      </c>
      <c r="DM133" s="91"/>
      <c r="DN133" s="90"/>
      <c r="DO133" s="92"/>
      <c r="DP133" s="92"/>
      <c r="DQ133" s="93"/>
      <c r="DR133" s="130">
        <f>IFERROR(VLOOKUP($D133,'HISTORICOS - FM'!$A$1:$B$20558,2,0)," - ")</f>
        <v>1750812.2068697992</v>
      </c>
      <c r="DS133" s="131">
        <f t="shared" si="141"/>
        <v>1233700.9999999998</v>
      </c>
      <c r="DT133" s="134">
        <f t="shared" si="184"/>
        <v>-0.29535503855911538</v>
      </c>
      <c r="DU133" s="137" t="str">
        <f t="shared" si="142"/>
        <v>IMPORHPAC
OC 4533617</v>
      </c>
    </row>
    <row r="134" spans="1:125" s="38" customFormat="1" ht="75" x14ac:dyDescent="0.25">
      <c r="A134" s="35">
        <v>127</v>
      </c>
      <c r="B134" s="140">
        <v>10060708</v>
      </c>
      <c r="C134" s="36">
        <v>1</v>
      </c>
      <c r="D134" s="36">
        <v>8015</v>
      </c>
      <c r="E134" s="36" t="s">
        <v>412</v>
      </c>
      <c r="F134" s="36" t="s">
        <v>413</v>
      </c>
      <c r="G134" s="36" t="s">
        <v>504</v>
      </c>
      <c r="H134" s="36">
        <v>2</v>
      </c>
      <c r="I134" s="37" t="s">
        <v>69</v>
      </c>
      <c r="J134" s="89">
        <v>117000</v>
      </c>
      <c r="K134" s="90">
        <f t="shared" si="168"/>
        <v>234000</v>
      </c>
      <c r="L134" s="91" t="s">
        <v>1007</v>
      </c>
      <c r="M134" s="90">
        <f>+IFERROR(IF(P$5="USD",J134*$I$5*P$6,IF(P$5="COP",J134*P$6,J134*P$6*$I$6)),"-")</f>
        <v>116999.99999999999</v>
      </c>
      <c r="N134" s="92"/>
      <c r="O134" s="92" t="s">
        <v>539</v>
      </c>
      <c r="P134" s="93"/>
      <c r="Q134" s="89" t="s">
        <v>519</v>
      </c>
      <c r="R134" s="90" t="str">
        <f t="shared" si="169"/>
        <v>-</v>
      </c>
      <c r="S134" s="91"/>
      <c r="T134" s="90"/>
      <c r="U134" s="92"/>
      <c r="V134" s="92"/>
      <c r="W134" s="93"/>
      <c r="X134" s="89">
        <v>143700</v>
      </c>
      <c r="Y134" s="90">
        <f t="shared" si="170"/>
        <v>287400</v>
      </c>
      <c r="Z134" s="91"/>
      <c r="AA134" s="90">
        <f>+IFERROR(IF(AD$5="USD",X134*$I$5*AD$6,IF(AD$5="COP",X134*AD$6,X134*AD$6*$I$6)),"-")</f>
        <v>143699.99999999997</v>
      </c>
      <c r="AB134" s="92" t="s">
        <v>543</v>
      </c>
      <c r="AC134" s="92"/>
      <c r="AD134" s="93"/>
      <c r="AE134" s="89" t="s">
        <v>519</v>
      </c>
      <c r="AF134" s="90" t="str">
        <f t="shared" si="172"/>
        <v>-</v>
      </c>
      <c r="AG134" s="91"/>
      <c r="AH134" s="90"/>
      <c r="AI134" s="92" t="s">
        <v>150</v>
      </c>
      <c r="AJ134" s="92" t="s">
        <v>150</v>
      </c>
      <c r="AK134" s="92" t="s">
        <v>150</v>
      </c>
      <c r="AL134" s="89" t="s">
        <v>519</v>
      </c>
      <c r="AM134" s="90" t="str">
        <f t="shared" si="221"/>
        <v>-</v>
      </c>
      <c r="AN134" s="91"/>
      <c r="AO134" s="90"/>
      <c r="AP134" s="92"/>
      <c r="AQ134" s="92"/>
      <c r="AR134" s="93"/>
      <c r="AS134" s="89">
        <v>141700</v>
      </c>
      <c r="AT134" s="90">
        <f t="shared" si="173"/>
        <v>283400</v>
      </c>
      <c r="AU134" s="91"/>
      <c r="AV134" s="90">
        <f>+IFERROR(IF(AY$5="USD",AS134*$I$5*AY$6,IF(AY$5="COP",AS134*AY$6,AS134*AY$6*$I$6)),"-")</f>
        <v>141699.99999999997</v>
      </c>
      <c r="AW134" s="92" t="s">
        <v>543</v>
      </c>
      <c r="AX134" s="92" t="s">
        <v>651</v>
      </c>
      <c r="AY134" s="93" t="s">
        <v>657</v>
      </c>
      <c r="AZ134" s="89" t="s">
        <v>519</v>
      </c>
      <c r="BA134" s="90" t="str">
        <f t="shared" si="174"/>
        <v>-</v>
      </c>
      <c r="BB134" s="91"/>
      <c r="BC134" s="90"/>
      <c r="BD134" s="92" t="s">
        <v>579</v>
      </c>
      <c r="BE134" s="92"/>
      <c r="BF134" s="93"/>
      <c r="BG134" s="89" t="s">
        <v>519</v>
      </c>
      <c r="BH134" s="90" t="str">
        <f t="shared" si="175"/>
        <v>-</v>
      </c>
      <c r="BI134" s="91"/>
      <c r="BJ134" s="90"/>
      <c r="BK134" s="92"/>
      <c r="BL134" s="92"/>
      <c r="BM134" s="93"/>
      <c r="BN134" s="89">
        <v>133700</v>
      </c>
      <c r="BO134" s="90">
        <f t="shared" si="176"/>
        <v>267400</v>
      </c>
      <c r="BP134" s="91"/>
      <c r="BQ134" s="90">
        <f t="shared" si="227"/>
        <v>133699.99999999997</v>
      </c>
      <c r="BR134" s="92" t="s">
        <v>543</v>
      </c>
      <c r="BS134" s="92"/>
      <c r="BT134" s="93" t="s">
        <v>1000</v>
      </c>
      <c r="BU134" s="89" t="s">
        <v>519</v>
      </c>
      <c r="BV134" s="90" t="str">
        <f t="shared" si="177"/>
        <v>-</v>
      </c>
      <c r="BW134" s="91"/>
      <c r="BX134" s="90"/>
      <c r="BY134" s="92"/>
      <c r="BZ134" s="92" t="s">
        <v>783</v>
      </c>
      <c r="CA134" s="93"/>
      <c r="CB134" s="89">
        <v>135900</v>
      </c>
      <c r="CC134" s="90">
        <f t="shared" si="178"/>
        <v>271800</v>
      </c>
      <c r="CD134" s="91"/>
      <c r="CE134" s="90">
        <f t="shared" ref="CE134:CE141" si="229">+IFERROR(IF(CH$5="USD",CB134*$I$5*CH$6,IF(CH$5="COP",CB134*CH$6,CB134*CH$6*$I$6)),"-")</f>
        <v>135899.99999999997</v>
      </c>
      <c r="CF134" s="92" t="s">
        <v>543</v>
      </c>
      <c r="CG134" s="92"/>
      <c r="CH134" s="93" t="s">
        <v>822</v>
      </c>
      <c r="CI134" s="89" t="s">
        <v>519</v>
      </c>
      <c r="CJ134" s="90" t="str">
        <f t="shared" si="180"/>
        <v>-</v>
      </c>
      <c r="CK134" s="91"/>
      <c r="CL134" s="90"/>
      <c r="CM134" s="92"/>
      <c r="CN134" s="92" t="s">
        <v>838</v>
      </c>
      <c r="CO134" s="93"/>
      <c r="CP134" s="89">
        <v>160000</v>
      </c>
      <c r="CQ134" s="90">
        <f t="shared" si="190"/>
        <v>320000</v>
      </c>
      <c r="CR134" s="91"/>
      <c r="CS134" s="90">
        <f t="shared" ref="CS134:CS151" si="230">+IFERROR(IF(CV$5="USD",CP134*$I$5*CV$6,IF(CV$5="COP",CP134*CV$6,CP134*CV$6*$I$6)),"-")</f>
        <v>159999.99999999997</v>
      </c>
      <c r="CT134" s="92" t="s">
        <v>543</v>
      </c>
      <c r="CU134" s="92"/>
      <c r="CV134" s="93" t="s">
        <v>864</v>
      </c>
      <c r="CW134" s="89" t="s">
        <v>150</v>
      </c>
      <c r="CX134" s="90" t="str">
        <f t="shared" si="188"/>
        <v>-</v>
      </c>
      <c r="CY134" s="91"/>
      <c r="CZ134" s="90" t="str">
        <f t="shared" si="228"/>
        <v>-</v>
      </c>
      <c r="DA134" s="89" t="s">
        <v>150</v>
      </c>
      <c r="DB134" s="89" t="s">
        <v>150</v>
      </c>
      <c r="DC134" s="93" t="s">
        <v>150</v>
      </c>
      <c r="DD134" s="89" t="s">
        <v>519</v>
      </c>
      <c r="DE134" s="90" t="str">
        <f t="shared" si="182"/>
        <v>-</v>
      </c>
      <c r="DF134" s="91"/>
      <c r="DG134" s="90"/>
      <c r="DH134" s="92"/>
      <c r="DI134" s="92"/>
      <c r="DJ134" s="93"/>
      <c r="DK134" s="89" t="s">
        <v>519</v>
      </c>
      <c r="DL134" s="90" t="str">
        <f t="shared" si="183"/>
        <v>-</v>
      </c>
      <c r="DM134" s="91"/>
      <c r="DN134" s="90"/>
      <c r="DO134" s="92"/>
      <c r="DP134" s="92"/>
      <c r="DQ134" s="93"/>
      <c r="DR134" s="130">
        <f>IFERROR(VLOOKUP($D134,'HISTORICOS - FM'!$A$1:$B$20558,2,0)," - ")</f>
        <v>78255.000000000015</v>
      </c>
      <c r="DS134" s="131">
        <f t="shared" si="141"/>
        <v>116999.99999999999</v>
      </c>
      <c r="DT134" s="134">
        <f t="shared" si="184"/>
        <v>0.49511213341000526</v>
      </c>
      <c r="DU134" s="137" t="str">
        <f t="shared" si="142"/>
        <v>1015177 - APR INDUSTRIAL
OC 4533612</v>
      </c>
    </row>
    <row r="135" spans="1:125" s="38" customFormat="1" ht="115" x14ac:dyDescent="0.25">
      <c r="A135" s="35">
        <v>128</v>
      </c>
      <c r="B135" s="140" t="s">
        <v>117</v>
      </c>
      <c r="C135" s="36" t="s">
        <v>91</v>
      </c>
      <c r="D135" s="36" t="s">
        <v>414</v>
      </c>
      <c r="E135" s="36" t="s">
        <v>415</v>
      </c>
      <c r="F135" s="36" t="s">
        <v>416</v>
      </c>
      <c r="G135" s="36" t="s">
        <v>503</v>
      </c>
      <c r="H135" s="36">
        <v>21</v>
      </c>
      <c r="I135" s="37" t="s">
        <v>78</v>
      </c>
      <c r="J135" s="89">
        <v>3800</v>
      </c>
      <c r="K135" s="90">
        <f t="shared" si="168"/>
        <v>79800</v>
      </c>
      <c r="L135" s="91"/>
      <c r="M135" s="90">
        <f>+IFERROR(IF(P$5="USD",J135*$I$5*P$6,IF(P$5="COP",J135*P$6,J135*P$6*$I$6)),"-")</f>
        <v>3799.9999999999995</v>
      </c>
      <c r="N135" s="92"/>
      <c r="O135" s="92"/>
      <c r="P135" s="93"/>
      <c r="Q135" s="89">
        <v>6670</v>
      </c>
      <c r="R135" s="90">
        <f t="shared" si="169"/>
        <v>140070</v>
      </c>
      <c r="S135" s="91"/>
      <c r="T135" s="90">
        <f>+IFERROR(IF(W$5="USD",Q135*$I$5*W$6,IF(W$5="COP",Q135*W$6,Q135*W$6*$I$6)),"-")</f>
        <v>6669.9999999999991</v>
      </c>
      <c r="U135" s="92" t="s">
        <v>545</v>
      </c>
      <c r="V135" s="92" t="s">
        <v>571</v>
      </c>
      <c r="W135" s="93"/>
      <c r="X135" s="89">
        <v>4385</v>
      </c>
      <c r="Y135" s="90">
        <f t="shared" si="170"/>
        <v>92085</v>
      </c>
      <c r="Z135" s="91"/>
      <c r="AA135" s="90">
        <f>+IFERROR(IF(AD$5="USD",X135*$I$5*AD$6,IF(AD$5="COP",X135*AD$6,X135*AD$6*$I$6)),"-")</f>
        <v>4384.9999999999991</v>
      </c>
      <c r="AB135" s="92" t="s">
        <v>587</v>
      </c>
      <c r="AC135" s="92"/>
      <c r="AD135" s="93"/>
      <c r="AE135" s="89">
        <v>5050</v>
      </c>
      <c r="AF135" s="90">
        <f t="shared" si="172"/>
        <v>106050</v>
      </c>
      <c r="AG135" s="91"/>
      <c r="AH135" s="90">
        <f t="shared" ref="AH135:AH140" si="231">+IFERROR(IF(AK$5="USD",AE135*$I$5*AK$6,IF(AK$5="COP",AE135*AK$6,AE135*AK$6*$I$6)),"-")</f>
        <v>5049.9999999999991</v>
      </c>
      <c r="AI135" s="92" t="s">
        <v>610</v>
      </c>
      <c r="AJ135" s="92" t="s">
        <v>589</v>
      </c>
      <c r="AK135" s="92">
        <v>15</v>
      </c>
      <c r="AL135" s="89" t="s">
        <v>519</v>
      </c>
      <c r="AM135" s="90" t="str">
        <f t="shared" si="221"/>
        <v>-</v>
      </c>
      <c r="AN135" s="91"/>
      <c r="AO135" s="90"/>
      <c r="AP135" s="92"/>
      <c r="AQ135" s="92"/>
      <c r="AR135" s="93"/>
      <c r="AS135" s="89">
        <v>4900</v>
      </c>
      <c r="AT135" s="90">
        <f t="shared" si="173"/>
        <v>102900</v>
      </c>
      <c r="AU135" s="91"/>
      <c r="AV135" s="90">
        <f>+IFERROR(IF(AY$5="USD",AS135*$I$5*AY$6,IF(AY$5="COP",AS135*AY$6,AS135*AY$6*$I$6)),"-")</f>
        <v>4899.9999999999991</v>
      </c>
      <c r="AW135" s="92" t="s">
        <v>546</v>
      </c>
      <c r="AX135" s="92"/>
      <c r="AY135" s="93" t="s">
        <v>657</v>
      </c>
      <c r="AZ135" s="89">
        <v>9396</v>
      </c>
      <c r="BA135" s="90">
        <f t="shared" si="174"/>
        <v>197316</v>
      </c>
      <c r="BB135" s="91"/>
      <c r="BC135" s="90">
        <f>+IFERROR(IF(BF$5="USD",AZ135*$I$5*BF$6,IF(BF$5="COP",AZ135*BF$6,AZ135*BF$6*$I$6)),"-")</f>
        <v>9395.9999999999982</v>
      </c>
      <c r="BD135" s="92" t="s">
        <v>662</v>
      </c>
      <c r="BE135" s="92" t="s">
        <v>696</v>
      </c>
      <c r="BF135" s="93"/>
      <c r="BG135" s="89">
        <v>6500</v>
      </c>
      <c r="BH135" s="90">
        <f t="shared" si="175"/>
        <v>136500</v>
      </c>
      <c r="BI135" s="91"/>
      <c r="BJ135" s="90">
        <f>+IFERROR(IF(BM$5="USD",BG135*$I$5*BM$6,IF(BM$5="COP",BG135*BM$6,BG135*BM$6*$I$6)),"-")</f>
        <v>6499.9999999999991</v>
      </c>
      <c r="BK135" s="92" t="s">
        <v>587</v>
      </c>
      <c r="BL135" s="92"/>
      <c r="BM135" s="93" t="s">
        <v>764</v>
      </c>
      <c r="BN135" s="89">
        <v>3650</v>
      </c>
      <c r="BO135" s="90">
        <f t="shared" si="176"/>
        <v>76650</v>
      </c>
      <c r="BP135" s="91" t="s">
        <v>1007</v>
      </c>
      <c r="BQ135" s="90">
        <f t="shared" si="227"/>
        <v>3649.9999999999995</v>
      </c>
      <c r="BR135" s="92" t="s">
        <v>994</v>
      </c>
      <c r="BS135" s="92"/>
      <c r="BT135" s="93" t="s">
        <v>1001</v>
      </c>
      <c r="BU135" s="89">
        <v>7564</v>
      </c>
      <c r="BV135" s="90">
        <f t="shared" si="177"/>
        <v>158844</v>
      </c>
      <c r="BW135" s="91"/>
      <c r="BX135" s="90">
        <f>+IFERROR(IF(CA$5="USD",BU135*$I$5*CA$6,IF(CA$5="COP",BU135*CA$6,BU135*CA$6*$I$6)),"-")</f>
        <v>7563.9999999999991</v>
      </c>
      <c r="BY135" s="92" t="s">
        <v>781</v>
      </c>
      <c r="BZ135" s="92"/>
      <c r="CA135" s="93" t="s">
        <v>790</v>
      </c>
      <c r="CB135" s="89">
        <v>14000</v>
      </c>
      <c r="CC135" s="90">
        <f t="shared" si="178"/>
        <v>294000</v>
      </c>
      <c r="CD135" s="91"/>
      <c r="CE135" s="90">
        <f t="shared" si="229"/>
        <v>13999.999999999998</v>
      </c>
      <c r="CF135" s="92" t="s">
        <v>543</v>
      </c>
      <c r="CG135" s="92"/>
      <c r="CH135" s="93" t="s">
        <v>822</v>
      </c>
      <c r="CI135" s="89">
        <v>4800</v>
      </c>
      <c r="CJ135" s="90">
        <f t="shared" si="180"/>
        <v>100800</v>
      </c>
      <c r="CK135" s="91"/>
      <c r="CL135" s="90">
        <f>+IFERROR(IF(CO$5="USD",CI135*$I$5*CO$6,IF(CO$5="COP",CI135*CO$6,CI135*CO$6*$I$6)),"-")</f>
        <v>4799.9999999999991</v>
      </c>
      <c r="CM135" s="92" t="s">
        <v>587</v>
      </c>
      <c r="CN135" s="92"/>
      <c r="CO135" s="93">
        <v>5</v>
      </c>
      <c r="CP135" s="89">
        <v>4000</v>
      </c>
      <c r="CQ135" s="90">
        <f t="shared" ref="CQ135:CQ137" si="232">+IFERROR(CP135*$H135,"-")</f>
        <v>84000</v>
      </c>
      <c r="CR135" s="91"/>
      <c r="CS135" s="90">
        <f t="shared" si="230"/>
        <v>3999.9999999999995</v>
      </c>
      <c r="CT135" s="92" t="s">
        <v>587</v>
      </c>
      <c r="CU135" s="92"/>
      <c r="CV135" s="93" t="s">
        <v>864</v>
      </c>
      <c r="CW135" s="89">
        <v>3781.5126050420172</v>
      </c>
      <c r="CX135" s="90">
        <f t="shared" si="188"/>
        <v>79411.764705882364</v>
      </c>
      <c r="CY135" s="91"/>
      <c r="CZ135" s="90">
        <f t="shared" si="228"/>
        <v>3781.5126050420167</v>
      </c>
      <c r="DA135" s="89" t="s">
        <v>874</v>
      </c>
      <c r="DB135" s="89"/>
      <c r="DC135" s="93" t="s">
        <v>868</v>
      </c>
      <c r="DD135" s="89" t="s">
        <v>519</v>
      </c>
      <c r="DE135" s="90" t="str">
        <f t="shared" si="182"/>
        <v>-</v>
      </c>
      <c r="DF135" s="91"/>
      <c r="DG135" s="90"/>
      <c r="DH135" s="92"/>
      <c r="DI135" s="92"/>
      <c r="DJ135" s="93"/>
      <c r="DK135" s="89">
        <v>10532</v>
      </c>
      <c r="DL135" s="90">
        <f t="shared" si="183"/>
        <v>221172</v>
      </c>
      <c r="DM135" s="91"/>
      <c r="DN135" s="90">
        <f>+IFERROR(IF(DQ$5="USD",DK135*$I$5*DQ$6,IF(DQ$5="COP",DK135*DQ$6,DK135*DQ$6*$I$6)),"-")</f>
        <v>10531.999999999998</v>
      </c>
      <c r="DO135" s="92"/>
      <c r="DP135" s="92" t="s">
        <v>960</v>
      </c>
      <c r="DQ135" s="93" t="s">
        <v>970</v>
      </c>
      <c r="DR135" s="130" t="str">
        <f>IFERROR(VLOOKUP($D135,'HISTORICOS - FM'!$A$1:$B$20558,2,0)," - ")</f>
        <v xml:space="preserve"> - </v>
      </c>
      <c r="DS135" s="131">
        <f t="shared" si="141"/>
        <v>3649.9999999999995</v>
      </c>
      <c r="DT135" s="134" t="str">
        <f t="shared" si="184"/>
        <v/>
      </c>
      <c r="DU135" s="137" t="str">
        <f t="shared" si="142"/>
        <v>IMPORHPAC
OC 4533617</v>
      </c>
    </row>
    <row r="136" spans="1:125" s="38" customFormat="1" ht="115" x14ac:dyDescent="0.25">
      <c r="A136" s="35">
        <v>129</v>
      </c>
      <c r="B136" s="140" t="s">
        <v>117</v>
      </c>
      <c r="C136" s="36" t="s">
        <v>109</v>
      </c>
      <c r="D136" s="36" t="s">
        <v>417</v>
      </c>
      <c r="E136" s="36" t="s">
        <v>418</v>
      </c>
      <c r="F136" s="36" t="s">
        <v>419</v>
      </c>
      <c r="G136" s="36" t="s">
        <v>503</v>
      </c>
      <c r="H136" s="36">
        <v>22</v>
      </c>
      <c r="I136" s="37" t="s">
        <v>78</v>
      </c>
      <c r="J136" s="89">
        <v>4200</v>
      </c>
      <c r="K136" s="90">
        <f t="shared" si="168"/>
        <v>92400</v>
      </c>
      <c r="L136" s="91" t="s">
        <v>1007</v>
      </c>
      <c r="M136" s="90">
        <f>+IFERROR(IF(P$5="USD",J136*$I$5*P$6,IF(P$5="COP",J136*P$6,J136*P$6*$I$6)),"-")</f>
        <v>4199.9999999999991</v>
      </c>
      <c r="N136" s="92"/>
      <c r="O136" s="92"/>
      <c r="P136" s="93"/>
      <c r="Q136" s="89">
        <v>8672</v>
      </c>
      <c r="R136" s="90">
        <f t="shared" si="169"/>
        <v>190784</v>
      </c>
      <c r="S136" s="91"/>
      <c r="T136" s="90">
        <f>+IFERROR(IF(W$5="USD",Q136*$I$5*W$6,IF(W$5="COP",Q136*W$6,Q136*W$6*$I$6)),"-")</f>
        <v>8671.9999999999982</v>
      </c>
      <c r="U136" s="92" t="s">
        <v>545</v>
      </c>
      <c r="V136" s="92" t="s">
        <v>572</v>
      </c>
      <c r="W136" s="93"/>
      <c r="X136" s="89">
        <v>6500</v>
      </c>
      <c r="Y136" s="90">
        <f t="shared" si="170"/>
        <v>143000</v>
      </c>
      <c r="Z136" s="91"/>
      <c r="AA136" s="90">
        <f>+IFERROR(IF(AD$5="USD",X136*$I$5*AD$6,IF(AD$5="COP",X136*AD$6,X136*AD$6*$I$6)),"-")</f>
        <v>6499.9999999999991</v>
      </c>
      <c r="AB136" s="92" t="s">
        <v>587</v>
      </c>
      <c r="AC136" s="92"/>
      <c r="AD136" s="93"/>
      <c r="AE136" s="89">
        <v>6600</v>
      </c>
      <c r="AF136" s="90">
        <f t="shared" si="172"/>
        <v>145200</v>
      </c>
      <c r="AG136" s="91"/>
      <c r="AH136" s="90">
        <f t="shared" si="231"/>
        <v>6599.9999999999991</v>
      </c>
      <c r="AI136" s="92" t="s">
        <v>610</v>
      </c>
      <c r="AJ136" s="92" t="s">
        <v>589</v>
      </c>
      <c r="AK136" s="92">
        <v>15</v>
      </c>
      <c r="AL136" s="89" t="s">
        <v>519</v>
      </c>
      <c r="AM136" s="90" t="str">
        <f t="shared" si="221"/>
        <v>-</v>
      </c>
      <c r="AN136" s="91"/>
      <c r="AO136" s="90"/>
      <c r="AP136" s="92"/>
      <c r="AQ136" s="92"/>
      <c r="AR136" s="93"/>
      <c r="AS136" s="89">
        <v>7900</v>
      </c>
      <c r="AT136" s="90">
        <f t="shared" si="173"/>
        <v>173800</v>
      </c>
      <c r="AU136" s="91"/>
      <c r="AV136" s="90">
        <f>+IFERROR(IF(AY$5="USD",AS136*$I$5*AY$6,IF(AY$5="COP",AS136*AY$6,AS136*AY$6*$I$6)),"-")</f>
        <v>7899.9999999999991</v>
      </c>
      <c r="AW136" s="92" t="s">
        <v>546</v>
      </c>
      <c r="AX136" s="92"/>
      <c r="AY136" s="93" t="s">
        <v>657</v>
      </c>
      <c r="AZ136" s="89">
        <v>12080</v>
      </c>
      <c r="BA136" s="90">
        <f t="shared" si="174"/>
        <v>265760</v>
      </c>
      <c r="BB136" s="91"/>
      <c r="BC136" s="90">
        <f>+IFERROR(IF(BF$5="USD",AZ136*$I$5*BF$6,IF(BF$5="COP",AZ136*BF$6,AZ136*BF$6*$I$6)),"-")</f>
        <v>12079.999999999998</v>
      </c>
      <c r="BD136" s="92" t="s">
        <v>662</v>
      </c>
      <c r="BE136" s="92" t="s">
        <v>696</v>
      </c>
      <c r="BF136" s="93"/>
      <c r="BG136" s="89">
        <v>7800</v>
      </c>
      <c r="BH136" s="90">
        <f t="shared" si="175"/>
        <v>171600</v>
      </c>
      <c r="BI136" s="91"/>
      <c r="BJ136" s="90">
        <f>+IFERROR(IF(BM$5="USD",BG136*$I$5*BM$6,IF(BM$5="COP",BG136*BM$6,BG136*BM$6*$I$6)),"-")</f>
        <v>7799.9999999999991</v>
      </c>
      <c r="BK136" s="92" t="s">
        <v>587</v>
      </c>
      <c r="BL136" s="92"/>
      <c r="BM136" s="93" t="s">
        <v>764</v>
      </c>
      <c r="BN136" s="89">
        <v>4950</v>
      </c>
      <c r="BO136" s="90">
        <f t="shared" si="176"/>
        <v>108900</v>
      </c>
      <c r="BP136" s="91"/>
      <c r="BQ136" s="90">
        <f t="shared" si="227"/>
        <v>4949.9999999999991</v>
      </c>
      <c r="BR136" s="92" t="s">
        <v>994</v>
      </c>
      <c r="BS136" s="92"/>
      <c r="BT136" s="93" t="s">
        <v>1001</v>
      </c>
      <c r="BU136" s="89">
        <v>9746</v>
      </c>
      <c r="BV136" s="90">
        <f t="shared" si="177"/>
        <v>214412</v>
      </c>
      <c r="BW136" s="91"/>
      <c r="BX136" s="90">
        <f>+IFERROR(IF(CA$5="USD",BU136*$I$5*CA$6,IF(CA$5="COP",BU136*CA$6,BU136*CA$6*$I$6)),"-")</f>
        <v>9745.9999999999982</v>
      </c>
      <c r="BY136" s="92" t="s">
        <v>781</v>
      </c>
      <c r="BZ136" s="92"/>
      <c r="CA136" s="93" t="s">
        <v>790</v>
      </c>
      <c r="CB136" s="89">
        <v>14000</v>
      </c>
      <c r="CC136" s="90">
        <f t="shared" si="178"/>
        <v>308000</v>
      </c>
      <c r="CD136" s="91"/>
      <c r="CE136" s="90">
        <f t="shared" si="229"/>
        <v>13999.999999999998</v>
      </c>
      <c r="CF136" s="92" t="s">
        <v>543</v>
      </c>
      <c r="CG136" s="92"/>
      <c r="CH136" s="93" t="s">
        <v>822</v>
      </c>
      <c r="CI136" s="89">
        <v>5200</v>
      </c>
      <c r="CJ136" s="90">
        <f t="shared" si="180"/>
        <v>114400</v>
      </c>
      <c r="CK136" s="91"/>
      <c r="CL136" s="90">
        <f>+IFERROR(IF(CO$5="USD",CI136*$I$5*CO$6,IF(CO$5="COP",CI136*CO$6,CI136*CO$6*$I$6)),"-")</f>
        <v>5199.9999999999991</v>
      </c>
      <c r="CM136" s="92" t="s">
        <v>587</v>
      </c>
      <c r="CN136" s="92"/>
      <c r="CO136" s="93">
        <v>5</v>
      </c>
      <c r="CP136" s="89">
        <v>10600</v>
      </c>
      <c r="CQ136" s="90">
        <f t="shared" si="232"/>
        <v>233200</v>
      </c>
      <c r="CR136" s="91"/>
      <c r="CS136" s="90">
        <f t="shared" si="230"/>
        <v>10599.999999999998</v>
      </c>
      <c r="CT136" s="92" t="s">
        <v>587</v>
      </c>
      <c r="CU136" s="92"/>
      <c r="CV136" s="93" t="s">
        <v>864</v>
      </c>
      <c r="CW136" s="89">
        <v>4327.7310924369749</v>
      </c>
      <c r="CX136" s="90">
        <f t="shared" si="188"/>
        <v>95210.084033613442</v>
      </c>
      <c r="CY136" s="91"/>
      <c r="CZ136" s="90">
        <f t="shared" si="228"/>
        <v>4327.731092436974</v>
      </c>
      <c r="DA136" s="89" t="s">
        <v>874</v>
      </c>
      <c r="DB136" s="89"/>
      <c r="DC136" s="93" t="s">
        <v>868</v>
      </c>
      <c r="DD136" s="89" t="s">
        <v>519</v>
      </c>
      <c r="DE136" s="90" t="str">
        <f t="shared" si="182"/>
        <v>-</v>
      </c>
      <c r="DF136" s="91"/>
      <c r="DG136" s="90"/>
      <c r="DH136" s="92"/>
      <c r="DI136" s="92"/>
      <c r="DJ136" s="93"/>
      <c r="DK136" s="89">
        <v>9200</v>
      </c>
      <c r="DL136" s="90">
        <f t="shared" si="183"/>
        <v>202400</v>
      </c>
      <c r="DM136" s="91"/>
      <c r="DN136" s="90">
        <f>+IFERROR(IF(DQ$5="USD",DK136*$I$5*DQ$6,IF(DQ$5="COP",DK136*DQ$6,DK136*DQ$6*$I$6)),"-")</f>
        <v>9199.9999999999982</v>
      </c>
      <c r="DO136" s="92"/>
      <c r="DP136" s="92" t="s">
        <v>961</v>
      </c>
      <c r="DQ136" s="93" t="s">
        <v>970</v>
      </c>
      <c r="DR136" s="130" t="str">
        <f>IFERROR(VLOOKUP($D136,'HISTORICOS - FM'!$A$1:$B$20558,2,0)," - ")</f>
        <v xml:space="preserve"> - </v>
      </c>
      <c r="DS136" s="131">
        <f t="shared" si="141"/>
        <v>4199.9999999999991</v>
      </c>
      <c r="DT136" s="134" t="str">
        <f t="shared" si="184"/>
        <v/>
      </c>
      <c r="DU136" s="137" t="str">
        <f t="shared" si="142"/>
        <v>1015177 - APR INDUSTRIAL
OC 4533612</v>
      </c>
    </row>
    <row r="137" spans="1:125" s="38" customFormat="1" ht="115" x14ac:dyDescent="0.25">
      <c r="A137" s="35">
        <v>130</v>
      </c>
      <c r="B137" s="140" t="s">
        <v>117</v>
      </c>
      <c r="C137" s="36" t="s">
        <v>188</v>
      </c>
      <c r="D137" s="36" t="s">
        <v>420</v>
      </c>
      <c r="E137" s="36" t="s">
        <v>421</v>
      </c>
      <c r="F137" s="36" t="s">
        <v>422</v>
      </c>
      <c r="G137" s="36" t="s">
        <v>503</v>
      </c>
      <c r="H137" s="36">
        <v>23</v>
      </c>
      <c r="I137" s="37" t="s">
        <v>78</v>
      </c>
      <c r="J137" s="89">
        <v>4500</v>
      </c>
      <c r="K137" s="90">
        <f t="shared" si="168"/>
        <v>103500</v>
      </c>
      <c r="L137" s="91" t="s">
        <v>1007</v>
      </c>
      <c r="M137" s="90">
        <f>+IFERROR(IF(P$5="USD",J137*$I$5*P$6,IF(P$5="COP",J137*P$6,J137*P$6*$I$6)),"-")</f>
        <v>4499.9999999999991</v>
      </c>
      <c r="N137" s="92"/>
      <c r="O137" s="92"/>
      <c r="P137" s="93"/>
      <c r="Q137" s="89">
        <v>19731</v>
      </c>
      <c r="R137" s="90">
        <f t="shared" si="169"/>
        <v>453813</v>
      </c>
      <c r="S137" s="91"/>
      <c r="T137" s="90">
        <f>+IFERROR(IF(W$5="USD",Q137*$I$5*W$6,IF(W$5="COP",Q137*W$6,Q137*W$6*$I$6)),"-")</f>
        <v>19730.999999999996</v>
      </c>
      <c r="U137" s="92" t="s">
        <v>545</v>
      </c>
      <c r="V137" s="92" t="s">
        <v>573</v>
      </c>
      <c r="W137" s="93"/>
      <c r="X137" s="89">
        <v>9000</v>
      </c>
      <c r="Y137" s="90">
        <f t="shared" si="170"/>
        <v>207000</v>
      </c>
      <c r="Z137" s="91"/>
      <c r="AA137" s="90">
        <f>+IFERROR(IF(AD$5="USD",X137*$I$5*AD$6,IF(AD$5="COP",X137*AD$6,X137*AD$6*$I$6)),"-")</f>
        <v>8999.9999999999982</v>
      </c>
      <c r="AB137" s="92" t="s">
        <v>587</v>
      </c>
      <c r="AC137" s="92"/>
      <c r="AD137" s="93"/>
      <c r="AE137" s="89">
        <v>8900</v>
      </c>
      <c r="AF137" s="90">
        <f t="shared" si="172"/>
        <v>204700</v>
      </c>
      <c r="AG137" s="91"/>
      <c r="AH137" s="90">
        <f t="shared" si="231"/>
        <v>8899.9999999999982</v>
      </c>
      <c r="AI137" s="92" t="s">
        <v>610</v>
      </c>
      <c r="AJ137" s="92" t="s">
        <v>589</v>
      </c>
      <c r="AK137" s="92">
        <v>15</v>
      </c>
      <c r="AL137" s="89" t="s">
        <v>519</v>
      </c>
      <c r="AM137" s="90" t="str">
        <f t="shared" si="221"/>
        <v>-</v>
      </c>
      <c r="AN137" s="91"/>
      <c r="AO137" s="90"/>
      <c r="AP137" s="92"/>
      <c r="AQ137" s="92"/>
      <c r="AR137" s="93"/>
      <c r="AS137" s="89">
        <v>11900</v>
      </c>
      <c r="AT137" s="90">
        <f t="shared" si="173"/>
        <v>273700</v>
      </c>
      <c r="AU137" s="91"/>
      <c r="AV137" s="90">
        <f>+IFERROR(IF(AY$5="USD",AS137*$I$5*AY$6,IF(AY$5="COP",AS137*AY$6,AS137*AY$6*$I$6)),"-")</f>
        <v>11899.999999999998</v>
      </c>
      <c r="AW137" s="92" t="s">
        <v>546</v>
      </c>
      <c r="AX137" s="92"/>
      <c r="AY137" s="93" t="s">
        <v>657</v>
      </c>
      <c r="AZ137" s="89">
        <v>20134</v>
      </c>
      <c r="BA137" s="90">
        <f t="shared" si="174"/>
        <v>463082</v>
      </c>
      <c r="BB137" s="91"/>
      <c r="BC137" s="90">
        <f>+IFERROR(IF(BF$5="USD",AZ137*$I$5*BF$6,IF(BF$5="COP",AZ137*BF$6,AZ137*BF$6*$I$6)),"-")</f>
        <v>20133.999999999996</v>
      </c>
      <c r="BD137" s="92" t="s">
        <v>662</v>
      </c>
      <c r="BE137" s="92" t="s">
        <v>696</v>
      </c>
      <c r="BF137" s="93"/>
      <c r="BG137" s="89">
        <v>9800</v>
      </c>
      <c r="BH137" s="90">
        <f t="shared" si="175"/>
        <v>225400</v>
      </c>
      <c r="BI137" s="91"/>
      <c r="BJ137" s="90">
        <f>+IFERROR(IF(BM$5="USD",BG137*$I$5*BM$6,IF(BM$5="COP",BG137*BM$6,BG137*BM$6*$I$6)),"-")</f>
        <v>9799.9999999999982</v>
      </c>
      <c r="BK137" s="92" t="s">
        <v>587</v>
      </c>
      <c r="BL137" s="92"/>
      <c r="BM137" s="93" t="s">
        <v>764</v>
      </c>
      <c r="BN137" s="89">
        <v>5700</v>
      </c>
      <c r="BO137" s="90">
        <f t="shared" si="176"/>
        <v>131100</v>
      </c>
      <c r="BP137" s="91"/>
      <c r="BQ137" s="90">
        <f t="shared" si="227"/>
        <v>5699.9999999999991</v>
      </c>
      <c r="BR137" s="92" t="s">
        <v>994</v>
      </c>
      <c r="BS137" s="92"/>
      <c r="BT137" s="93" t="s">
        <v>1001</v>
      </c>
      <c r="BU137" s="89">
        <v>18606</v>
      </c>
      <c r="BV137" s="90">
        <f t="shared" si="177"/>
        <v>427938</v>
      </c>
      <c r="BW137" s="91"/>
      <c r="BX137" s="90">
        <f>+IFERROR(IF(CA$5="USD",BU137*$I$5*CA$6,IF(CA$5="COP",BU137*CA$6,BU137*CA$6*$I$6)),"-")</f>
        <v>18605.999999999996</v>
      </c>
      <c r="BY137" s="92" t="s">
        <v>781</v>
      </c>
      <c r="BZ137" s="92"/>
      <c r="CA137" s="93" t="s">
        <v>790</v>
      </c>
      <c r="CB137" s="89">
        <v>24000</v>
      </c>
      <c r="CC137" s="90">
        <f t="shared" si="178"/>
        <v>552000</v>
      </c>
      <c r="CD137" s="91"/>
      <c r="CE137" s="90">
        <f t="shared" si="229"/>
        <v>23999.999999999996</v>
      </c>
      <c r="CF137" s="92" t="s">
        <v>543</v>
      </c>
      <c r="CG137" s="92"/>
      <c r="CH137" s="93" t="s">
        <v>822</v>
      </c>
      <c r="CI137" s="89">
        <v>6500</v>
      </c>
      <c r="CJ137" s="90">
        <f t="shared" si="180"/>
        <v>149500</v>
      </c>
      <c r="CK137" s="91"/>
      <c r="CL137" s="90">
        <f>+IFERROR(IF(CO$5="USD",CI137*$I$5*CO$6,IF(CO$5="COP",CI137*CO$6,CI137*CO$6*$I$6)),"-")</f>
        <v>6499.9999999999991</v>
      </c>
      <c r="CM137" s="92" t="s">
        <v>836</v>
      </c>
      <c r="CN137" s="92"/>
      <c r="CO137" s="93">
        <v>4</v>
      </c>
      <c r="CP137" s="89">
        <v>23500</v>
      </c>
      <c r="CQ137" s="90">
        <f t="shared" si="232"/>
        <v>540500</v>
      </c>
      <c r="CR137" s="91"/>
      <c r="CS137" s="90">
        <f t="shared" si="230"/>
        <v>23499.999999999996</v>
      </c>
      <c r="CT137" s="92" t="s">
        <v>587</v>
      </c>
      <c r="CU137" s="92"/>
      <c r="CV137" s="93" t="s">
        <v>864</v>
      </c>
      <c r="CW137" s="89">
        <v>5084.0336134453783</v>
      </c>
      <c r="CX137" s="90">
        <f t="shared" si="188"/>
        <v>116932.7731092437</v>
      </c>
      <c r="CY137" s="91"/>
      <c r="CZ137" s="90">
        <f t="shared" si="228"/>
        <v>5084.0336134453773</v>
      </c>
      <c r="DA137" s="89" t="s">
        <v>874</v>
      </c>
      <c r="DB137" s="89"/>
      <c r="DC137" s="93" t="s">
        <v>868</v>
      </c>
      <c r="DD137" s="89" t="s">
        <v>519</v>
      </c>
      <c r="DE137" s="90" t="str">
        <f t="shared" si="182"/>
        <v>-</v>
      </c>
      <c r="DF137" s="91"/>
      <c r="DG137" s="90"/>
      <c r="DH137" s="92"/>
      <c r="DI137" s="92"/>
      <c r="DJ137" s="93"/>
      <c r="DK137" s="89">
        <v>18936</v>
      </c>
      <c r="DL137" s="90">
        <f t="shared" si="183"/>
        <v>435528</v>
      </c>
      <c r="DM137" s="91"/>
      <c r="DN137" s="90">
        <f>+IFERROR(IF(DQ$5="USD",DK137*$I$5*DQ$6,IF(DQ$5="COP",DK137*DQ$6,DK137*DQ$6*$I$6)),"-")</f>
        <v>18935.999999999996</v>
      </c>
      <c r="DO137" s="92"/>
      <c r="DP137" s="92" t="s">
        <v>962</v>
      </c>
      <c r="DQ137" s="93" t="s">
        <v>972</v>
      </c>
      <c r="DR137" s="130" t="str">
        <f>IFERROR(VLOOKUP($D137,'HISTORICOS - FM'!$A$1:$B$20558,2,0)," - ")</f>
        <v xml:space="preserve"> - </v>
      </c>
      <c r="DS137" s="131">
        <f t="shared" si="141"/>
        <v>4499.9999999999991</v>
      </c>
      <c r="DT137" s="134" t="str">
        <f t="shared" si="184"/>
        <v/>
      </c>
      <c r="DU137" s="137" t="str">
        <f t="shared" si="142"/>
        <v>1015177 - APR INDUSTRIAL
OC 4533612</v>
      </c>
    </row>
    <row r="138" spans="1:125" s="38" customFormat="1" ht="250" x14ac:dyDescent="0.25">
      <c r="A138" s="35">
        <v>131</v>
      </c>
      <c r="B138" s="140" t="s">
        <v>423</v>
      </c>
      <c r="C138" s="36" t="s">
        <v>99</v>
      </c>
      <c r="D138" s="36" t="s">
        <v>424</v>
      </c>
      <c r="E138" s="36" t="s">
        <v>425</v>
      </c>
      <c r="F138" s="36" t="s">
        <v>426</v>
      </c>
      <c r="G138" s="36" t="s">
        <v>513</v>
      </c>
      <c r="H138" s="36">
        <v>2</v>
      </c>
      <c r="I138" s="37" t="s">
        <v>73</v>
      </c>
      <c r="J138" s="89" t="s">
        <v>519</v>
      </c>
      <c r="K138" s="90" t="str">
        <f t="shared" si="168"/>
        <v>-</v>
      </c>
      <c r="L138" s="91"/>
      <c r="M138" s="90"/>
      <c r="N138" s="92"/>
      <c r="O138" s="92"/>
      <c r="P138" s="93"/>
      <c r="Q138" s="89" t="s">
        <v>519</v>
      </c>
      <c r="R138" s="90" t="str">
        <f t="shared" si="169"/>
        <v>-</v>
      </c>
      <c r="S138" s="91"/>
      <c r="T138" s="90"/>
      <c r="U138" s="92"/>
      <c r="V138" s="92"/>
      <c r="W138" s="93"/>
      <c r="X138" s="89" t="s">
        <v>519</v>
      </c>
      <c r="Y138" s="90" t="str">
        <f t="shared" si="170"/>
        <v>-</v>
      </c>
      <c r="Z138" s="91"/>
      <c r="AA138" s="90"/>
      <c r="AB138" s="92"/>
      <c r="AC138" s="92"/>
      <c r="AD138" s="93"/>
      <c r="AE138" s="89">
        <v>1670000</v>
      </c>
      <c r="AF138" s="90">
        <f t="shared" si="172"/>
        <v>3340000</v>
      </c>
      <c r="AG138" s="91" t="s">
        <v>1007</v>
      </c>
      <c r="AH138" s="90">
        <f t="shared" si="231"/>
        <v>1669999.9999999998</v>
      </c>
      <c r="AI138" s="92" t="s">
        <v>611</v>
      </c>
      <c r="AJ138" s="92" t="s">
        <v>589</v>
      </c>
      <c r="AK138" s="92">
        <v>30</v>
      </c>
      <c r="AL138" s="89" t="s">
        <v>519</v>
      </c>
      <c r="AM138" s="90" t="str">
        <f t="shared" ref="AM138:AM140" si="233">+IFERROR(AL138*$H138,"-")</f>
        <v>-</v>
      </c>
      <c r="AN138" s="91"/>
      <c r="AO138" s="90"/>
      <c r="AP138" s="92"/>
      <c r="AQ138" s="92"/>
      <c r="AR138" s="93"/>
      <c r="AS138" s="89" t="s">
        <v>519</v>
      </c>
      <c r="AT138" s="90" t="str">
        <f t="shared" si="173"/>
        <v>-</v>
      </c>
      <c r="AU138" s="91"/>
      <c r="AV138" s="90"/>
      <c r="AW138" s="92"/>
      <c r="AX138" s="92"/>
      <c r="AY138" s="93"/>
      <c r="AZ138" s="89" t="s">
        <v>519</v>
      </c>
      <c r="BA138" s="90" t="str">
        <f t="shared" si="174"/>
        <v>-</v>
      </c>
      <c r="BB138" s="91"/>
      <c r="BC138" s="90"/>
      <c r="BD138" s="92" t="s">
        <v>579</v>
      </c>
      <c r="BE138" s="92"/>
      <c r="BF138" s="93"/>
      <c r="BG138" s="89" t="s">
        <v>519</v>
      </c>
      <c r="BH138" s="90" t="str">
        <f t="shared" si="175"/>
        <v>-</v>
      </c>
      <c r="BI138" s="91"/>
      <c r="BJ138" s="90"/>
      <c r="BK138" s="92"/>
      <c r="BL138" s="92"/>
      <c r="BM138" s="93"/>
      <c r="BN138" s="89">
        <v>2032600</v>
      </c>
      <c r="BO138" s="90">
        <f t="shared" si="176"/>
        <v>4065200</v>
      </c>
      <c r="BP138" s="91"/>
      <c r="BQ138" s="90">
        <f t="shared" si="227"/>
        <v>2032599.9999999998</v>
      </c>
      <c r="BR138" s="92" t="s">
        <v>611</v>
      </c>
      <c r="BS138" s="92"/>
      <c r="BT138" s="93" t="s">
        <v>1000</v>
      </c>
      <c r="BU138" s="89" t="s">
        <v>519</v>
      </c>
      <c r="BV138" s="90" t="str">
        <f t="shared" si="177"/>
        <v>-</v>
      </c>
      <c r="BW138" s="91"/>
      <c r="BX138" s="90"/>
      <c r="BY138" s="92"/>
      <c r="BZ138" s="92" t="s">
        <v>783</v>
      </c>
      <c r="CA138" s="93"/>
      <c r="CB138" s="89">
        <v>1872000</v>
      </c>
      <c r="CC138" s="90">
        <f t="shared" si="178"/>
        <v>3744000</v>
      </c>
      <c r="CD138" s="91"/>
      <c r="CE138" s="90">
        <f t="shared" si="229"/>
        <v>1871999.9999999998</v>
      </c>
      <c r="CF138" s="92" t="s">
        <v>611</v>
      </c>
      <c r="CG138" s="92"/>
      <c r="CH138" s="93" t="s">
        <v>822</v>
      </c>
      <c r="CI138" s="89" t="s">
        <v>519</v>
      </c>
      <c r="CJ138" s="90" t="str">
        <f t="shared" si="180"/>
        <v>-</v>
      </c>
      <c r="CK138" s="91"/>
      <c r="CL138" s="90"/>
      <c r="CM138" s="92"/>
      <c r="CN138" s="92" t="s">
        <v>838</v>
      </c>
      <c r="CO138" s="93"/>
      <c r="CP138" s="89">
        <v>1990000</v>
      </c>
      <c r="CQ138" s="90">
        <f t="shared" ref="CQ138:CQ166" si="234">+IFERROR(CP138*$H138,"-")</f>
        <v>3980000</v>
      </c>
      <c r="CR138" s="91"/>
      <c r="CS138" s="90">
        <f t="shared" si="230"/>
        <v>1989999.9999999998</v>
      </c>
      <c r="CT138" s="92" t="s">
        <v>611</v>
      </c>
      <c r="CU138" s="92"/>
      <c r="CV138" s="93" t="s">
        <v>865</v>
      </c>
      <c r="CW138" s="89">
        <v>1767647.0588235294</v>
      </c>
      <c r="CX138" s="90">
        <f t="shared" si="188"/>
        <v>3535294.1176470588</v>
      </c>
      <c r="CY138" s="91"/>
      <c r="CZ138" s="90">
        <f t="shared" si="228"/>
        <v>1767647.0588235292</v>
      </c>
      <c r="DA138" s="89" t="s">
        <v>611</v>
      </c>
      <c r="DB138" s="89"/>
      <c r="DC138" s="93" t="s">
        <v>868</v>
      </c>
      <c r="DD138" s="89" t="s">
        <v>519</v>
      </c>
      <c r="DE138" s="90" t="str">
        <f t="shared" si="182"/>
        <v>-</v>
      </c>
      <c r="DF138" s="91"/>
      <c r="DG138" s="90"/>
      <c r="DH138" s="92"/>
      <c r="DI138" s="92"/>
      <c r="DJ138" s="93"/>
      <c r="DK138" s="89" t="s">
        <v>519</v>
      </c>
      <c r="DL138" s="90" t="str">
        <f t="shared" si="183"/>
        <v>-</v>
      </c>
      <c r="DM138" s="91"/>
      <c r="DN138" s="90"/>
      <c r="DO138" s="92"/>
      <c r="DP138" s="92"/>
      <c r="DQ138" s="93"/>
      <c r="DR138" s="130" t="str">
        <f>IFERROR(VLOOKUP($D138,'HISTORICOS - FM'!$A$1:$B$20558,2,0)," - ")</f>
        <v xml:space="preserve"> - </v>
      </c>
      <c r="DS138" s="131">
        <f t="shared" si="141"/>
        <v>1669999.9999999998</v>
      </c>
      <c r="DT138" s="134" t="str">
        <f t="shared" si="184"/>
        <v/>
      </c>
      <c r="DU138" s="137" t="str">
        <f t="shared" si="142"/>
        <v>Comercializadora de Ferretería en Colombia RFC S.A.S.
OC 4533615</v>
      </c>
    </row>
    <row r="139" spans="1:125" s="38" customFormat="1" ht="225" x14ac:dyDescent="0.25">
      <c r="A139" s="35">
        <v>132</v>
      </c>
      <c r="B139" s="140" t="s">
        <v>423</v>
      </c>
      <c r="C139" s="36" t="s">
        <v>104</v>
      </c>
      <c r="D139" s="36" t="s">
        <v>427</v>
      </c>
      <c r="E139" s="36" t="s">
        <v>428</v>
      </c>
      <c r="F139" s="36" t="s">
        <v>429</v>
      </c>
      <c r="G139" s="36" t="s">
        <v>513</v>
      </c>
      <c r="H139" s="36">
        <v>2</v>
      </c>
      <c r="I139" s="37" t="s">
        <v>73</v>
      </c>
      <c r="J139" s="89" t="s">
        <v>519</v>
      </c>
      <c r="K139" s="90" t="str">
        <f t="shared" ref="K139:K170" si="235">+IFERROR(J139*$H139,"-")</f>
        <v>-</v>
      </c>
      <c r="L139" s="91"/>
      <c r="M139" s="90"/>
      <c r="N139" s="92"/>
      <c r="O139" s="92"/>
      <c r="P139" s="93"/>
      <c r="Q139" s="89" t="s">
        <v>519</v>
      </c>
      <c r="R139" s="90" t="str">
        <f t="shared" ref="R139:R170" si="236">+IFERROR(Q139*$H139,"-")</f>
        <v>-</v>
      </c>
      <c r="S139" s="91"/>
      <c r="T139" s="90"/>
      <c r="U139" s="92"/>
      <c r="V139" s="92"/>
      <c r="W139" s="93"/>
      <c r="X139" s="89" t="s">
        <v>519</v>
      </c>
      <c r="Y139" s="90" t="str">
        <f t="shared" ref="Y139:Y170" si="237">+IFERROR(X139*$H139,"-")</f>
        <v>-</v>
      </c>
      <c r="Z139" s="91"/>
      <c r="AA139" s="90"/>
      <c r="AB139" s="92"/>
      <c r="AC139" s="92"/>
      <c r="AD139" s="93"/>
      <c r="AE139" s="89">
        <v>1423750</v>
      </c>
      <c r="AF139" s="90">
        <f t="shared" ref="AF139:AF170" si="238">+IFERROR(AE139*$H139,"-")</f>
        <v>2847500</v>
      </c>
      <c r="AG139" s="91" t="s">
        <v>1007</v>
      </c>
      <c r="AH139" s="90">
        <f t="shared" si="231"/>
        <v>1423749.9999999998</v>
      </c>
      <c r="AI139" s="92" t="s">
        <v>611</v>
      </c>
      <c r="AJ139" s="92" t="s">
        <v>589</v>
      </c>
      <c r="AK139" s="92">
        <v>30</v>
      </c>
      <c r="AL139" s="89" t="s">
        <v>519</v>
      </c>
      <c r="AM139" s="90" t="str">
        <f t="shared" si="233"/>
        <v>-</v>
      </c>
      <c r="AN139" s="91"/>
      <c r="AO139" s="90"/>
      <c r="AP139" s="92"/>
      <c r="AQ139" s="92"/>
      <c r="AR139" s="93"/>
      <c r="AS139" s="89" t="s">
        <v>519</v>
      </c>
      <c r="AT139" s="90" t="str">
        <f t="shared" ref="AT139:AT170" si="239">+IFERROR(AS139*$H139,"-")</f>
        <v>-</v>
      </c>
      <c r="AU139" s="91"/>
      <c r="AV139" s="90"/>
      <c r="AW139" s="92"/>
      <c r="AX139" s="92"/>
      <c r="AY139" s="93"/>
      <c r="AZ139" s="89" t="s">
        <v>519</v>
      </c>
      <c r="BA139" s="90" t="str">
        <f t="shared" ref="BA139:BA170" si="240">+IFERROR(AZ139*$H139,"-")</f>
        <v>-</v>
      </c>
      <c r="BB139" s="91"/>
      <c r="BC139" s="90"/>
      <c r="BD139" s="92" t="s">
        <v>579</v>
      </c>
      <c r="BE139" s="92"/>
      <c r="BF139" s="93"/>
      <c r="BG139" s="89" t="s">
        <v>519</v>
      </c>
      <c r="BH139" s="90" t="str">
        <f t="shared" ref="BH139:BH170" si="241">+IFERROR(BG139*$H139,"-")</f>
        <v>-</v>
      </c>
      <c r="BI139" s="91"/>
      <c r="BJ139" s="90"/>
      <c r="BK139" s="92"/>
      <c r="BL139" s="92"/>
      <c r="BM139" s="93"/>
      <c r="BN139" s="89">
        <v>1624250</v>
      </c>
      <c r="BO139" s="90">
        <f t="shared" ref="BO139:BO170" si="242">+IFERROR(BN139*$H139,"-")</f>
        <v>3248500</v>
      </c>
      <c r="BP139" s="91"/>
      <c r="BQ139" s="90">
        <f t="shared" si="227"/>
        <v>1624249.9999999998</v>
      </c>
      <c r="BR139" s="92" t="s">
        <v>611</v>
      </c>
      <c r="BS139" s="92"/>
      <c r="BT139" s="93" t="s">
        <v>1000</v>
      </c>
      <c r="BU139" s="89" t="s">
        <v>519</v>
      </c>
      <c r="BV139" s="90" t="str">
        <f t="shared" ref="BV139:BV170" si="243">+IFERROR(BU139*$H139,"-")</f>
        <v>-</v>
      </c>
      <c r="BW139" s="91"/>
      <c r="BX139" s="90"/>
      <c r="BY139" s="92"/>
      <c r="BZ139" s="92" t="s">
        <v>783</v>
      </c>
      <c r="CA139" s="93"/>
      <c r="CB139" s="89">
        <v>1647000</v>
      </c>
      <c r="CC139" s="90">
        <f t="shared" ref="CC139:CC170" si="244">+IFERROR(CB139*$H139,"-")</f>
        <v>3294000</v>
      </c>
      <c r="CD139" s="91"/>
      <c r="CE139" s="90">
        <f t="shared" si="229"/>
        <v>1646999.9999999998</v>
      </c>
      <c r="CF139" s="92" t="s">
        <v>611</v>
      </c>
      <c r="CG139" s="92"/>
      <c r="CH139" s="93" t="s">
        <v>822</v>
      </c>
      <c r="CI139" s="89" t="s">
        <v>519</v>
      </c>
      <c r="CJ139" s="90" t="str">
        <f t="shared" ref="CJ139:CJ170" si="245">+IFERROR(CI139*$H139,"-")</f>
        <v>-</v>
      </c>
      <c r="CK139" s="91"/>
      <c r="CL139" s="90"/>
      <c r="CM139" s="92"/>
      <c r="CN139" s="92" t="s">
        <v>838</v>
      </c>
      <c r="CO139" s="93"/>
      <c r="CP139" s="89">
        <v>1990000</v>
      </c>
      <c r="CQ139" s="90">
        <f t="shared" si="234"/>
        <v>3980000</v>
      </c>
      <c r="CR139" s="91"/>
      <c r="CS139" s="90">
        <f t="shared" si="230"/>
        <v>1989999.9999999998</v>
      </c>
      <c r="CT139" s="92" t="s">
        <v>611</v>
      </c>
      <c r="CU139" s="92"/>
      <c r="CV139" s="93" t="s">
        <v>865</v>
      </c>
      <c r="CW139" s="89">
        <v>1478109.2436974791</v>
      </c>
      <c r="CX139" s="90">
        <f t="shared" si="188"/>
        <v>2956218.4873949583</v>
      </c>
      <c r="CY139" s="91"/>
      <c r="CZ139" s="90">
        <f t="shared" si="228"/>
        <v>1478109.2436974789</v>
      </c>
      <c r="DA139" s="89" t="s">
        <v>611</v>
      </c>
      <c r="DB139" s="89"/>
      <c r="DC139" s="93" t="s">
        <v>868</v>
      </c>
      <c r="DD139" s="89" t="s">
        <v>519</v>
      </c>
      <c r="DE139" s="90" t="str">
        <f t="shared" ref="DE139:DE170" si="246">+IFERROR(DD139*$H139,"-")</f>
        <v>-</v>
      </c>
      <c r="DF139" s="91"/>
      <c r="DG139" s="90"/>
      <c r="DH139" s="92"/>
      <c r="DI139" s="92"/>
      <c r="DJ139" s="93"/>
      <c r="DK139" s="89" t="s">
        <v>519</v>
      </c>
      <c r="DL139" s="90" t="str">
        <f t="shared" ref="DL139:DL170" si="247">+IFERROR(DK139*$H139,"-")</f>
        <v>-</v>
      </c>
      <c r="DM139" s="91"/>
      <c r="DN139" s="90"/>
      <c r="DO139" s="92"/>
      <c r="DP139" s="92"/>
      <c r="DQ139" s="93"/>
      <c r="DR139" s="130" t="str">
        <f>IFERROR(VLOOKUP($D139,'HISTORICOS - FM'!$A$1:$B$20558,2,0)," - ")</f>
        <v xml:space="preserve"> - </v>
      </c>
      <c r="DS139" s="131">
        <f t="shared" si="141"/>
        <v>1423749.9999999998</v>
      </c>
      <c r="DT139" s="134" t="str">
        <f t="shared" ref="DT139:DT170" si="248">+IFERROR((DS139/DR139)-1,"")</f>
        <v/>
      </c>
      <c r="DU139" s="137" t="str">
        <f t="shared" si="142"/>
        <v>Comercializadora de Ferretería en Colombia RFC S.A.S.
OC 4533615</v>
      </c>
    </row>
    <row r="140" spans="1:125" s="38" customFormat="1" ht="225" x14ac:dyDescent="0.25">
      <c r="A140" s="35">
        <v>133</v>
      </c>
      <c r="B140" s="140" t="s">
        <v>423</v>
      </c>
      <c r="C140" s="36" t="s">
        <v>188</v>
      </c>
      <c r="D140" s="36" t="s">
        <v>430</v>
      </c>
      <c r="E140" s="36" t="s">
        <v>428</v>
      </c>
      <c r="F140" s="36" t="s">
        <v>431</v>
      </c>
      <c r="G140" s="36" t="s">
        <v>513</v>
      </c>
      <c r="H140" s="36">
        <v>2</v>
      </c>
      <c r="I140" s="37" t="s">
        <v>73</v>
      </c>
      <c r="J140" s="89" t="s">
        <v>519</v>
      </c>
      <c r="K140" s="90" t="str">
        <f t="shared" si="235"/>
        <v>-</v>
      </c>
      <c r="L140" s="91"/>
      <c r="M140" s="90"/>
      <c r="N140" s="92"/>
      <c r="O140" s="92"/>
      <c r="P140" s="93"/>
      <c r="Q140" s="89" t="s">
        <v>519</v>
      </c>
      <c r="R140" s="90" t="str">
        <f t="shared" si="236"/>
        <v>-</v>
      </c>
      <c r="S140" s="91"/>
      <c r="T140" s="90"/>
      <c r="U140" s="92"/>
      <c r="V140" s="92"/>
      <c r="W140" s="93"/>
      <c r="X140" s="89" t="s">
        <v>519</v>
      </c>
      <c r="Y140" s="90" t="str">
        <f t="shared" si="237"/>
        <v>-</v>
      </c>
      <c r="Z140" s="91"/>
      <c r="AA140" s="90"/>
      <c r="AB140" s="92"/>
      <c r="AC140" s="92"/>
      <c r="AD140" s="93"/>
      <c r="AE140" s="89">
        <v>1423750</v>
      </c>
      <c r="AF140" s="90">
        <f t="shared" si="238"/>
        <v>2847500</v>
      </c>
      <c r="AG140" s="91" t="s">
        <v>1007</v>
      </c>
      <c r="AH140" s="90">
        <f t="shared" si="231"/>
        <v>1423749.9999999998</v>
      </c>
      <c r="AI140" s="92" t="s">
        <v>611</v>
      </c>
      <c r="AJ140" s="92" t="s">
        <v>589</v>
      </c>
      <c r="AK140" s="92">
        <v>30</v>
      </c>
      <c r="AL140" s="89" t="s">
        <v>519</v>
      </c>
      <c r="AM140" s="90" t="str">
        <f t="shared" si="233"/>
        <v>-</v>
      </c>
      <c r="AN140" s="91"/>
      <c r="AO140" s="90"/>
      <c r="AP140" s="92"/>
      <c r="AQ140" s="92"/>
      <c r="AR140" s="93"/>
      <c r="AS140" s="89" t="s">
        <v>519</v>
      </c>
      <c r="AT140" s="90" t="str">
        <f t="shared" si="239"/>
        <v>-</v>
      </c>
      <c r="AU140" s="91"/>
      <c r="AV140" s="90"/>
      <c r="AW140" s="92"/>
      <c r="AX140" s="92"/>
      <c r="AY140" s="93"/>
      <c r="AZ140" s="89" t="s">
        <v>519</v>
      </c>
      <c r="BA140" s="90" t="str">
        <f t="shared" si="240"/>
        <v>-</v>
      </c>
      <c r="BB140" s="91"/>
      <c r="BC140" s="90"/>
      <c r="BD140" s="92" t="s">
        <v>579</v>
      </c>
      <c r="BE140" s="92"/>
      <c r="BF140" s="93"/>
      <c r="BG140" s="89" t="s">
        <v>519</v>
      </c>
      <c r="BH140" s="90" t="str">
        <f t="shared" si="241"/>
        <v>-</v>
      </c>
      <c r="BI140" s="91"/>
      <c r="BJ140" s="90"/>
      <c r="BK140" s="92"/>
      <c r="BL140" s="92"/>
      <c r="BM140" s="93"/>
      <c r="BN140" s="89">
        <v>1624250</v>
      </c>
      <c r="BO140" s="90">
        <f t="shared" si="242"/>
        <v>3248500</v>
      </c>
      <c r="BP140" s="91"/>
      <c r="BQ140" s="90">
        <f t="shared" si="227"/>
        <v>1624249.9999999998</v>
      </c>
      <c r="BR140" s="92" t="s">
        <v>611</v>
      </c>
      <c r="BS140" s="92"/>
      <c r="BT140" s="93" t="s">
        <v>1000</v>
      </c>
      <c r="BU140" s="89" t="s">
        <v>519</v>
      </c>
      <c r="BV140" s="90" t="str">
        <f t="shared" si="243"/>
        <v>-</v>
      </c>
      <c r="BW140" s="91"/>
      <c r="BX140" s="90"/>
      <c r="BY140" s="92"/>
      <c r="BZ140" s="92" t="s">
        <v>783</v>
      </c>
      <c r="CA140" s="93"/>
      <c r="CB140" s="89">
        <v>1647000</v>
      </c>
      <c r="CC140" s="90">
        <f t="shared" si="244"/>
        <v>3294000</v>
      </c>
      <c r="CD140" s="91"/>
      <c r="CE140" s="90">
        <f t="shared" si="229"/>
        <v>1646999.9999999998</v>
      </c>
      <c r="CF140" s="92" t="s">
        <v>611</v>
      </c>
      <c r="CG140" s="92"/>
      <c r="CH140" s="93" t="s">
        <v>822</v>
      </c>
      <c r="CI140" s="89" t="s">
        <v>519</v>
      </c>
      <c r="CJ140" s="90" t="str">
        <f t="shared" si="245"/>
        <v>-</v>
      </c>
      <c r="CK140" s="91"/>
      <c r="CL140" s="90"/>
      <c r="CM140" s="92"/>
      <c r="CN140" s="92" t="s">
        <v>838</v>
      </c>
      <c r="CO140" s="93"/>
      <c r="CP140" s="89">
        <v>1990000</v>
      </c>
      <c r="CQ140" s="90">
        <f t="shared" si="234"/>
        <v>3980000</v>
      </c>
      <c r="CR140" s="91"/>
      <c r="CS140" s="90">
        <f t="shared" si="230"/>
        <v>1989999.9999999998</v>
      </c>
      <c r="CT140" s="92" t="s">
        <v>611</v>
      </c>
      <c r="CU140" s="92"/>
      <c r="CV140" s="93" t="s">
        <v>865</v>
      </c>
      <c r="CW140" s="89">
        <v>1478109.2436974791</v>
      </c>
      <c r="CX140" s="90">
        <f t="shared" si="188"/>
        <v>2956218.4873949583</v>
      </c>
      <c r="CY140" s="91"/>
      <c r="CZ140" s="90">
        <f t="shared" si="228"/>
        <v>1478109.2436974789</v>
      </c>
      <c r="DA140" s="89" t="s">
        <v>611</v>
      </c>
      <c r="DB140" s="89"/>
      <c r="DC140" s="93" t="s">
        <v>868</v>
      </c>
      <c r="DD140" s="89" t="s">
        <v>519</v>
      </c>
      <c r="DE140" s="90" t="str">
        <f t="shared" si="246"/>
        <v>-</v>
      </c>
      <c r="DF140" s="91"/>
      <c r="DG140" s="90"/>
      <c r="DH140" s="92"/>
      <c r="DI140" s="92"/>
      <c r="DJ140" s="93"/>
      <c r="DK140" s="89" t="s">
        <v>519</v>
      </c>
      <c r="DL140" s="90" t="str">
        <f t="shared" si="247"/>
        <v>-</v>
      </c>
      <c r="DM140" s="91"/>
      <c r="DN140" s="90"/>
      <c r="DO140" s="92"/>
      <c r="DP140" s="92"/>
      <c r="DQ140" s="93"/>
      <c r="DR140" s="130" t="str">
        <f>IFERROR(VLOOKUP($D140,'HISTORICOS - FM'!$A$1:$B$20558,2,0)," - ")</f>
        <v xml:space="preserve"> - </v>
      </c>
      <c r="DS140" s="131">
        <f t="shared" ref="DS140:DS170" si="249">+MIN(M140,T140,AA140,AH140,AO140,BC140,BJ140,BQ140,CE140,CL140,CS140,CZ140,DG140,DN140)</f>
        <v>1423749.9999999998</v>
      </c>
      <c r="DT140" s="134" t="str">
        <f t="shared" si="248"/>
        <v/>
      </c>
      <c r="DU140" s="137" t="str">
        <f t="shared" ref="DU140:DU170" si="250">+IF(DS140=M140,$J$4,IF(DS140=T140,$Q$4,IF(DS140=AA140,$X$4,IF(DS140=AA140,$X$4,IF(DS140=AH140,$AE$4,IF(DS140=AO140,$AL$4,IF(DS140=AV140,$AS$4,IF(DS140=BC140,$AZ$4,IF(DS140=BJ140,$BG$4,IF(DS140=BQ140,$BN$4,IF(DS140=BX140,$BU$4,IF(DS140=CE140,$CB$4,IF(DS140=CL140,$CI$4,IF(DS140=CS140,$CP$4,IF(DS140=CZ140,$CW$4,IF(DS140=DG140,$DD$4,IF(DS140=DN140,$DK$4,0)))))))))))))))))</f>
        <v>Comercializadora de Ferretería en Colombia RFC S.A.S.
OC 4533615</v>
      </c>
    </row>
    <row r="141" spans="1:125" s="38" customFormat="1" ht="225" x14ac:dyDescent="0.25">
      <c r="A141" s="35">
        <v>134</v>
      </c>
      <c r="B141" s="140" t="s">
        <v>122</v>
      </c>
      <c r="C141" s="36" t="s">
        <v>432</v>
      </c>
      <c r="D141" s="36" t="s">
        <v>433</v>
      </c>
      <c r="E141" s="36" t="s">
        <v>434</v>
      </c>
      <c r="F141" s="36" t="s">
        <v>435</v>
      </c>
      <c r="G141" s="36" t="s">
        <v>504</v>
      </c>
      <c r="H141" s="36">
        <v>2</v>
      </c>
      <c r="I141" s="37" t="s">
        <v>75</v>
      </c>
      <c r="J141" s="89" t="s">
        <v>519</v>
      </c>
      <c r="K141" s="90" t="str">
        <f t="shared" si="235"/>
        <v>-</v>
      </c>
      <c r="L141" s="91"/>
      <c r="M141" s="90"/>
      <c r="N141" s="92"/>
      <c r="O141" s="92"/>
      <c r="P141" s="93"/>
      <c r="Q141" s="89" t="s">
        <v>519</v>
      </c>
      <c r="R141" s="90" t="str">
        <f t="shared" si="236"/>
        <v>-</v>
      </c>
      <c r="S141" s="91"/>
      <c r="T141" s="90"/>
      <c r="U141" s="92"/>
      <c r="V141" s="92"/>
      <c r="W141" s="93"/>
      <c r="X141" s="89">
        <v>491500</v>
      </c>
      <c r="Y141" s="90">
        <f t="shared" si="237"/>
        <v>983000</v>
      </c>
      <c r="Z141" s="91"/>
      <c r="AA141" s="90">
        <f t="shared" ref="AA141:AA150" si="251">+IFERROR(IF(AD$5="USD",X141*$I$5*AD$6,IF(AD$5="COP",X141*AD$6,X141*AD$6*$I$6)),"-")</f>
        <v>491499.99999999994</v>
      </c>
      <c r="AB141" s="92" t="s">
        <v>543</v>
      </c>
      <c r="AC141" s="92"/>
      <c r="AD141" s="93"/>
      <c r="AE141" s="89" t="s">
        <v>519</v>
      </c>
      <c r="AF141" s="90" t="str">
        <f t="shared" si="238"/>
        <v>-</v>
      </c>
      <c r="AG141" s="91"/>
      <c r="AH141" s="90"/>
      <c r="AI141" s="92"/>
      <c r="AJ141" s="92"/>
      <c r="AK141" s="92"/>
      <c r="AL141" s="89" t="s">
        <v>519</v>
      </c>
      <c r="AM141" s="90" t="str">
        <f>+IFERROR(AL141*$H141,"-")</f>
        <v>-</v>
      </c>
      <c r="AN141" s="91"/>
      <c r="AO141" s="90"/>
      <c r="AP141" s="92"/>
      <c r="AQ141" s="92"/>
      <c r="AR141" s="93"/>
      <c r="AS141" s="89" t="s">
        <v>519</v>
      </c>
      <c r="AT141" s="90" t="str">
        <f t="shared" si="239"/>
        <v>-</v>
      </c>
      <c r="AU141" s="91"/>
      <c r="AV141" s="90"/>
      <c r="AW141" s="92"/>
      <c r="AX141" s="92"/>
      <c r="AY141" s="93"/>
      <c r="AZ141" s="89" t="s">
        <v>576</v>
      </c>
      <c r="BA141" s="90" t="str">
        <f t="shared" si="240"/>
        <v>-</v>
      </c>
      <c r="BB141" s="138"/>
      <c r="BC141" s="90" t="s">
        <v>576</v>
      </c>
      <c r="BD141" s="92" t="s">
        <v>690</v>
      </c>
      <c r="BE141" s="92" t="s">
        <v>696</v>
      </c>
      <c r="BF141" s="93"/>
      <c r="BG141" s="89">
        <v>514000</v>
      </c>
      <c r="BH141" s="90">
        <f t="shared" si="241"/>
        <v>1028000</v>
      </c>
      <c r="BI141" s="91"/>
      <c r="BJ141" s="90">
        <f t="shared" ref="BJ141:BJ150" si="252">+IFERROR(IF(BM$5="USD",BG141*$I$5*BM$6,IF(BM$5="COP",BG141*BM$6,BG141*BM$6*$I$6)),"-")</f>
        <v>513999.99999999994</v>
      </c>
      <c r="BK141" s="92" t="s">
        <v>543</v>
      </c>
      <c r="BL141" s="92" t="s">
        <v>753</v>
      </c>
      <c r="BM141" s="93" t="s">
        <v>767</v>
      </c>
      <c r="BN141" s="89">
        <v>632200</v>
      </c>
      <c r="BO141" s="90">
        <f t="shared" si="242"/>
        <v>1264400</v>
      </c>
      <c r="BP141" s="91"/>
      <c r="BQ141" s="90">
        <f t="shared" si="227"/>
        <v>632199.99999999988</v>
      </c>
      <c r="BR141" s="92" t="s">
        <v>543</v>
      </c>
      <c r="BS141" s="92"/>
      <c r="BT141" s="93" t="s">
        <v>1000</v>
      </c>
      <c r="BU141" s="89" t="s">
        <v>519</v>
      </c>
      <c r="BV141" s="90" t="str">
        <f t="shared" si="243"/>
        <v>-</v>
      </c>
      <c r="BW141" s="91"/>
      <c r="BX141" s="90"/>
      <c r="BY141" s="92"/>
      <c r="BZ141" s="92" t="s">
        <v>783</v>
      </c>
      <c r="CA141" s="93"/>
      <c r="CB141" s="89">
        <v>135900</v>
      </c>
      <c r="CC141" s="90">
        <f t="shared" si="244"/>
        <v>271800</v>
      </c>
      <c r="CD141" s="91" t="s">
        <v>1007</v>
      </c>
      <c r="CE141" s="90">
        <f t="shared" si="229"/>
        <v>135899.99999999997</v>
      </c>
      <c r="CF141" s="92" t="s">
        <v>543</v>
      </c>
      <c r="CG141" s="92"/>
      <c r="CH141" s="93" t="s">
        <v>822</v>
      </c>
      <c r="CI141" s="89" t="s">
        <v>519</v>
      </c>
      <c r="CJ141" s="90" t="str">
        <f t="shared" si="245"/>
        <v>-</v>
      </c>
      <c r="CK141" s="91"/>
      <c r="CL141" s="90"/>
      <c r="CM141" s="92"/>
      <c r="CN141" s="92" t="s">
        <v>838</v>
      </c>
      <c r="CO141" s="93"/>
      <c r="CP141" s="89">
        <v>143000</v>
      </c>
      <c r="CQ141" s="90">
        <f t="shared" si="234"/>
        <v>286000</v>
      </c>
      <c r="CR141" s="91"/>
      <c r="CS141" s="90">
        <f t="shared" si="230"/>
        <v>142999.99999999997</v>
      </c>
      <c r="CT141" s="92" t="s">
        <v>543</v>
      </c>
      <c r="CU141" s="92"/>
      <c r="CV141" s="93" t="s">
        <v>865</v>
      </c>
      <c r="CW141" s="89">
        <v>0</v>
      </c>
      <c r="CX141" s="90" t="s">
        <v>519</v>
      </c>
      <c r="CY141" s="91"/>
      <c r="CZ141" s="90" t="s">
        <v>519</v>
      </c>
      <c r="DA141" s="89"/>
      <c r="DB141" s="89"/>
      <c r="DC141" s="93"/>
      <c r="DD141" s="89" t="s">
        <v>519</v>
      </c>
      <c r="DE141" s="90" t="str">
        <f t="shared" si="246"/>
        <v>-</v>
      </c>
      <c r="DF141" s="91"/>
      <c r="DG141" s="90" t="s">
        <v>519</v>
      </c>
      <c r="DH141" s="92"/>
      <c r="DI141" s="92"/>
      <c r="DJ141" s="93"/>
      <c r="DK141" s="89" t="s">
        <v>519</v>
      </c>
      <c r="DL141" s="90" t="str">
        <f t="shared" si="247"/>
        <v>-</v>
      </c>
      <c r="DM141" s="91"/>
      <c r="DN141" s="90"/>
      <c r="DO141" s="92"/>
      <c r="DP141" s="92"/>
      <c r="DQ141" s="93"/>
      <c r="DR141" s="130" t="str">
        <f>IFERROR(VLOOKUP($D141,'HISTORICOS - FM'!$A$1:$B$20558,2,0)," - ")</f>
        <v xml:space="preserve"> - </v>
      </c>
      <c r="DS141" s="131">
        <f t="shared" si="249"/>
        <v>135899.99999999997</v>
      </c>
      <c r="DT141" s="134" t="str">
        <f t="shared" si="248"/>
        <v/>
      </c>
      <c r="DU141" s="137" t="str">
        <f t="shared" si="250"/>
        <v>1010330 - IMPORTADORA DEL LLANO C.V.   S.A.S
OC 4533618</v>
      </c>
    </row>
    <row r="142" spans="1:125" s="38" customFormat="1" ht="150" x14ac:dyDescent="0.25">
      <c r="A142" s="35">
        <v>135</v>
      </c>
      <c r="B142" s="140" t="s">
        <v>436</v>
      </c>
      <c r="C142" s="36" t="s">
        <v>109</v>
      </c>
      <c r="D142" s="36" t="s">
        <v>437</v>
      </c>
      <c r="E142" s="36" t="s">
        <v>438</v>
      </c>
      <c r="F142" s="36" t="s">
        <v>439</v>
      </c>
      <c r="G142" s="36" t="s">
        <v>510</v>
      </c>
      <c r="H142" s="36">
        <v>115</v>
      </c>
      <c r="I142" s="37" t="s">
        <v>77</v>
      </c>
      <c r="J142" s="89">
        <v>25000</v>
      </c>
      <c r="K142" s="90">
        <f t="shared" si="235"/>
        <v>2875000</v>
      </c>
      <c r="L142" s="91"/>
      <c r="M142" s="90">
        <f>+IFERROR(IF(P$5="USD",J142*$I$5*P$6,IF(P$5="COP",J142*P$6,J142*P$6*$I$6)),"-")</f>
        <v>24999.999999999996</v>
      </c>
      <c r="N142" s="92"/>
      <c r="O142" s="92" t="s">
        <v>540</v>
      </c>
      <c r="P142" s="93"/>
      <c r="Q142" s="89">
        <v>20050</v>
      </c>
      <c r="R142" s="90">
        <f t="shared" si="236"/>
        <v>2305750</v>
      </c>
      <c r="S142" s="91" t="s">
        <v>1007</v>
      </c>
      <c r="T142" s="90">
        <f>+IFERROR(IF(W$5="USD",Q142*$I$5*W$6,IF(W$5="COP",Q142*W$6,Q142*W$6*$I$6)),"-")</f>
        <v>20049.999999999996</v>
      </c>
      <c r="U142" s="92" t="s">
        <v>553</v>
      </c>
      <c r="V142" s="92" t="s">
        <v>574</v>
      </c>
      <c r="W142" s="93"/>
      <c r="X142" s="89">
        <v>28290</v>
      </c>
      <c r="Y142" s="90">
        <f t="shared" si="237"/>
        <v>3253350</v>
      </c>
      <c r="Z142" s="91"/>
      <c r="AA142" s="90">
        <f t="shared" si="251"/>
        <v>28289.999999999996</v>
      </c>
      <c r="AB142" s="92" t="s">
        <v>540</v>
      </c>
      <c r="AC142" s="92"/>
      <c r="AD142" s="93"/>
      <c r="AE142" s="89">
        <v>23900</v>
      </c>
      <c r="AF142" s="90">
        <f t="shared" si="238"/>
        <v>2748500</v>
      </c>
      <c r="AG142" s="91"/>
      <c r="AH142" s="90">
        <f t="shared" ref="AH142:AH150" si="253">+IFERROR(IF(AK$5="USD",AE142*$I$5*AK$6,IF(AK$5="COP",AE142*AK$6,AE142*AK$6*$I$6)),"-")</f>
        <v>23899.999999999996</v>
      </c>
      <c r="AI142" s="92" t="s">
        <v>612</v>
      </c>
      <c r="AJ142" s="92" t="s">
        <v>589</v>
      </c>
      <c r="AK142" s="92">
        <v>30</v>
      </c>
      <c r="AL142" s="89" t="s">
        <v>519</v>
      </c>
      <c r="AM142" s="90" t="str">
        <f>+IFERROR(AL142*$H142,"-")</f>
        <v>-</v>
      </c>
      <c r="AN142" s="91"/>
      <c r="AO142" s="90"/>
      <c r="AP142" s="92"/>
      <c r="AQ142" s="92"/>
      <c r="AR142" s="93"/>
      <c r="AS142" s="89">
        <v>27700</v>
      </c>
      <c r="AT142" s="90">
        <f t="shared" si="239"/>
        <v>3185500</v>
      </c>
      <c r="AU142" s="91"/>
      <c r="AV142" s="90">
        <f t="shared" ref="AV142:AV151" si="254">+IFERROR(IF(AY$5="USD",AS142*$I$5*AY$6,IF(AY$5="COP",AS142*AY$6,AS142*AY$6*$I$6)),"-")</f>
        <v>27699.999999999996</v>
      </c>
      <c r="AW142" s="92" t="s">
        <v>647</v>
      </c>
      <c r="AX142" s="92"/>
      <c r="AY142" s="93" t="s">
        <v>657</v>
      </c>
      <c r="AZ142" s="89">
        <v>30738</v>
      </c>
      <c r="BA142" s="90">
        <f t="shared" si="240"/>
        <v>3534870</v>
      </c>
      <c r="BB142" s="91"/>
      <c r="BC142" s="90">
        <f t="shared" ref="BC142:BC150" si="255">+IFERROR(IF(BF$5="USD",AZ142*$I$5*BF$6,IF(BF$5="COP",AZ142*BF$6,AZ142*BF$6*$I$6)),"-")</f>
        <v>30737.999999999996</v>
      </c>
      <c r="BD142" s="92" t="s">
        <v>691</v>
      </c>
      <c r="BE142" s="92" t="s">
        <v>696</v>
      </c>
      <c r="BF142" s="93"/>
      <c r="BG142" s="89">
        <v>23800</v>
      </c>
      <c r="BH142" s="90">
        <f t="shared" si="241"/>
        <v>2737000</v>
      </c>
      <c r="BI142" s="91"/>
      <c r="BJ142" s="90">
        <f t="shared" si="252"/>
        <v>23799.999999999996</v>
      </c>
      <c r="BK142" s="92" t="s">
        <v>540</v>
      </c>
      <c r="BL142" s="92" t="s">
        <v>754</v>
      </c>
      <c r="BM142" s="93" t="s">
        <v>764</v>
      </c>
      <c r="BN142" s="89">
        <v>35650</v>
      </c>
      <c r="BO142" s="90">
        <f t="shared" si="242"/>
        <v>4099750</v>
      </c>
      <c r="BP142" s="91"/>
      <c r="BQ142" s="90">
        <f t="shared" si="227"/>
        <v>35649.999999999993</v>
      </c>
      <c r="BR142" s="92" t="s">
        <v>540</v>
      </c>
      <c r="BS142" s="92"/>
      <c r="BT142" s="93" t="s">
        <v>1000</v>
      </c>
      <c r="BU142" s="89">
        <v>39924</v>
      </c>
      <c r="BV142" s="90">
        <f t="shared" si="243"/>
        <v>4591260</v>
      </c>
      <c r="BW142" s="91"/>
      <c r="BX142" s="90">
        <f t="shared" ref="BX142:BX150" si="256">+IFERROR(IF(CA$5="USD",BU142*$I$5*CA$6,IF(CA$5="COP",BU142*CA$6,BU142*CA$6*$I$6)),"-")</f>
        <v>39923.999999999993</v>
      </c>
      <c r="BY142" s="92" t="s">
        <v>540</v>
      </c>
      <c r="BZ142" s="92"/>
      <c r="CA142" s="93" t="s">
        <v>792</v>
      </c>
      <c r="CB142" s="89" t="s">
        <v>519</v>
      </c>
      <c r="CC142" s="90" t="str">
        <f t="shared" si="244"/>
        <v>-</v>
      </c>
      <c r="CD142" s="91"/>
      <c r="CE142" s="90"/>
      <c r="CF142" s="92"/>
      <c r="CG142" s="92"/>
      <c r="CH142" s="93"/>
      <c r="CI142" s="89">
        <v>30000</v>
      </c>
      <c r="CJ142" s="90">
        <f t="shared" si="245"/>
        <v>3450000</v>
      </c>
      <c r="CK142" s="91"/>
      <c r="CL142" s="90">
        <f>+IFERROR(IF(CO$5="USD",CI142*$I$5*CO$6,IF(CO$5="COP",CI142*CO$6,CI142*CO$6*$I$6)),"-")</f>
        <v>29999.999999999996</v>
      </c>
      <c r="CM142" s="92" t="s">
        <v>540</v>
      </c>
      <c r="CN142" s="92"/>
      <c r="CO142" s="93">
        <v>6</v>
      </c>
      <c r="CP142" s="89">
        <v>23000</v>
      </c>
      <c r="CQ142" s="90">
        <f t="shared" si="234"/>
        <v>2645000</v>
      </c>
      <c r="CR142" s="91"/>
      <c r="CS142" s="90">
        <f t="shared" si="230"/>
        <v>22999.999999999996</v>
      </c>
      <c r="CT142" s="92" t="s">
        <v>540</v>
      </c>
      <c r="CU142" s="92"/>
      <c r="CV142" s="93" t="s">
        <v>864</v>
      </c>
      <c r="CW142" s="89">
        <v>21975</v>
      </c>
      <c r="CX142" s="90">
        <f t="shared" ref="CX142:CX170" si="257">+IFERROR(CW142*$H142,"-")</f>
        <v>2527125</v>
      </c>
      <c r="CY142" s="91" t="s">
        <v>1007</v>
      </c>
      <c r="CZ142" s="90">
        <f t="shared" ref="CZ142:CZ151" si="258">+IFERROR(IF(DC$5="USD",CW142*$I$5*DC$6,IF(DC$5="COP",CW142*DC$6,CW142*DC$6*$I$6)),"-")</f>
        <v>21974.999999999996</v>
      </c>
      <c r="DA142" s="89" t="s">
        <v>875</v>
      </c>
      <c r="DB142" s="89"/>
      <c r="DC142" s="93" t="s">
        <v>868</v>
      </c>
      <c r="DD142" s="89" t="s">
        <v>519</v>
      </c>
      <c r="DE142" s="90" t="str">
        <f t="shared" si="246"/>
        <v>-</v>
      </c>
      <c r="DF142" s="91"/>
      <c r="DG142" s="90"/>
      <c r="DH142" s="92"/>
      <c r="DI142" s="92"/>
      <c r="DJ142" s="93"/>
      <c r="DK142" s="89" t="s">
        <v>519</v>
      </c>
      <c r="DL142" s="90" t="str">
        <f t="shared" si="247"/>
        <v>-</v>
      </c>
      <c r="DM142" s="91"/>
      <c r="DN142" s="90"/>
      <c r="DO142" s="92"/>
      <c r="DP142" s="92"/>
      <c r="DQ142" s="93"/>
      <c r="DR142" s="130" t="str">
        <f>IFERROR(VLOOKUP($D142,'HISTORICOS - FM'!$A$1:$B$20558,2,0)," - ")</f>
        <v xml:space="preserve"> - </v>
      </c>
      <c r="DS142" s="131">
        <f t="shared" si="249"/>
        <v>20049.999999999996</v>
      </c>
      <c r="DT142" s="134" t="str">
        <f t="shared" si="248"/>
        <v/>
      </c>
      <c r="DU142" s="137" t="str">
        <f t="shared" si="250"/>
        <v>CASA FERRETERA SAS
OC 4533613 - Anulada proveedor riesgo 4</v>
      </c>
    </row>
    <row r="143" spans="1:125" s="38" customFormat="1" ht="115" x14ac:dyDescent="0.25">
      <c r="A143" s="35">
        <v>136</v>
      </c>
      <c r="B143" s="140" t="s">
        <v>436</v>
      </c>
      <c r="C143" s="36" t="s">
        <v>201</v>
      </c>
      <c r="D143" s="36" t="s">
        <v>440</v>
      </c>
      <c r="E143" s="36" t="s">
        <v>441</v>
      </c>
      <c r="F143" s="36" t="s">
        <v>442</v>
      </c>
      <c r="G143" s="36" t="s">
        <v>510</v>
      </c>
      <c r="H143" s="36">
        <v>10</v>
      </c>
      <c r="I143" s="37" t="s">
        <v>77</v>
      </c>
      <c r="J143" s="89" t="s">
        <v>519</v>
      </c>
      <c r="K143" s="90" t="str">
        <f t="shared" si="235"/>
        <v>-</v>
      </c>
      <c r="L143" s="91"/>
      <c r="M143" s="90"/>
      <c r="N143" s="92"/>
      <c r="O143" s="92"/>
      <c r="P143" s="93"/>
      <c r="Q143" s="89" t="s">
        <v>519</v>
      </c>
      <c r="R143" s="90" t="str">
        <f t="shared" si="236"/>
        <v>-</v>
      </c>
      <c r="S143" s="91"/>
      <c r="T143" s="90"/>
      <c r="U143" s="92"/>
      <c r="V143" s="92"/>
      <c r="W143" s="93"/>
      <c r="X143" s="89">
        <v>40500</v>
      </c>
      <c r="Y143" s="90">
        <f t="shared" si="237"/>
        <v>405000</v>
      </c>
      <c r="Z143" s="91"/>
      <c r="AA143" s="90">
        <f t="shared" si="251"/>
        <v>40499.999999999993</v>
      </c>
      <c r="AB143" s="92" t="s">
        <v>540</v>
      </c>
      <c r="AC143" s="92"/>
      <c r="AD143" s="93"/>
      <c r="AE143" s="89">
        <v>34000</v>
      </c>
      <c r="AF143" s="90">
        <f t="shared" si="238"/>
        <v>340000</v>
      </c>
      <c r="AG143" s="91"/>
      <c r="AH143" s="90">
        <f t="shared" si="253"/>
        <v>33999.999999999993</v>
      </c>
      <c r="AI143" s="92" t="s">
        <v>612</v>
      </c>
      <c r="AJ143" s="92" t="s">
        <v>589</v>
      </c>
      <c r="AK143" s="92">
        <v>30</v>
      </c>
      <c r="AL143" s="89" t="s">
        <v>519</v>
      </c>
      <c r="AM143" s="90" t="str">
        <f t="shared" ref="AM143:AM150" si="259">+IFERROR(AL143*$H143,"-")</f>
        <v>-</v>
      </c>
      <c r="AN143" s="91"/>
      <c r="AO143" s="90"/>
      <c r="AP143" s="92"/>
      <c r="AQ143" s="92"/>
      <c r="AR143" s="93"/>
      <c r="AS143" s="89">
        <v>60100</v>
      </c>
      <c r="AT143" s="90">
        <f t="shared" si="239"/>
        <v>601000</v>
      </c>
      <c r="AU143" s="91"/>
      <c r="AV143" s="90">
        <f t="shared" si="254"/>
        <v>60099.999999999993</v>
      </c>
      <c r="AW143" s="92" t="s">
        <v>647</v>
      </c>
      <c r="AX143" s="92"/>
      <c r="AY143" s="93" t="s">
        <v>657</v>
      </c>
      <c r="AZ143" s="89">
        <v>46979</v>
      </c>
      <c r="BA143" s="90">
        <f t="shared" si="240"/>
        <v>469790</v>
      </c>
      <c r="BB143" s="91"/>
      <c r="BC143" s="90">
        <f t="shared" si="255"/>
        <v>46978.999999999993</v>
      </c>
      <c r="BD143" s="92" t="s">
        <v>692</v>
      </c>
      <c r="BE143" s="92" t="s">
        <v>696</v>
      </c>
      <c r="BF143" s="93"/>
      <c r="BG143" s="89">
        <v>34300</v>
      </c>
      <c r="BH143" s="90">
        <f t="shared" si="241"/>
        <v>343000</v>
      </c>
      <c r="BI143" s="91"/>
      <c r="BJ143" s="90">
        <f t="shared" si="252"/>
        <v>34299.999999999993</v>
      </c>
      <c r="BK143" s="92" t="s">
        <v>540</v>
      </c>
      <c r="BL143" s="92" t="s">
        <v>755</v>
      </c>
      <c r="BM143" s="93" t="s">
        <v>764</v>
      </c>
      <c r="BN143" s="89">
        <v>34865</v>
      </c>
      <c r="BO143" s="90">
        <f t="shared" si="242"/>
        <v>348650</v>
      </c>
      <c r="BP143" s="91"/>
      <c r="BQ143" s="90">
        <f t="shared" si="227"/>
        <v>34864.999999999993</v>
      </c>
      <c r="BR143" s="92" t="s">
        <v>540</v>
      </c>
      <c r="BS143" s="92"/>
      <c r="BT143" s="93" t="s">
        <v>1000</v>
      </c>
      <c r="BU143" s="89">
        <v>52428</v>
      </c>
      <c r="BV143" s="90">
        <f t="shared" si="243"/>
        <v>524280</v>
      </c>
      <c r="BW143" s="91"/>
      <c r="BX143" s="90">
        <f t="shared" si="256"/>
        <v>52427.999999999993</v>
      </c>
      <c r="BY143" s="92" t="s">
        <v>540</v>
      </c>
      <c r="BZ143" s="92"/>
      <c r="CA143" s="93" t="s">
        <v>792</v>
      </c>
      <c r="CB143" s="89" t="s">
        <v>519</v>
      </c>
      <c r="CC143" s="90" t="str">
        <f t="shared" si="244"/>
        <v>-</v>
      </c>
      <c r="CD143" s="91"/>
      <c r="CE143" s="90"/>
      <c r="CF143" s="92"/>
      <c r="CG143" s="92"/>
      <c r="CH143" s="93"/>
      <c r="CI143" s="89" t="s">
        <v>519</v>
      </c>
      <c r="CJ143" s="90" t="str">
        <f t="shared" si="245"/>
        <v>-</v>
      </c>
      <c r="CK143" s="91"/>
      <c r="CL143" s="90"/>
      <c r="CM143" s="92"/>
      <c r="CN143" s="92" t="s">
        <v>838</v>
      </c>
      <c r="CO143" s="93"/>
      <c r="CP143" s="89">
        <v>36000</v>
      </c>
      <c r="CQ143" s="90">
        <f t="shared" si="234"/>
        <v>360000</v>
      </c>
      <c r="CR143" s="91"/>
      <c r="CS143" s="90">
        <f t="shared" si="230"/>
        <v>35999.999999999993</v>
      </c>
      <c r="CT143" s="92" t="s">
        <v>540</v>
      </c>
      <c r="CU143" s="92"/>
      <c r="CV143" s="93" t="s">
        <v>864</v>
      </c>
      <c r="CW143" s="89">
        <v>33950</v>
      </c>
      <c r="CX143" s="90">
        <f t="shared" si="257"/>
        <v>339500</v>
      </c>
      <c r="CY143" s="91" t="s">
        <v>1007</v>
      </c>
      <c r="CZ143" s="90">
        <f t="shared" si="258"/>
        <v>33949.999999999993</v>
      </c>
      <c r="DA143" s="89" t="s">
        <v>875</v>
      </c>
      <c r="DB143" s="89"/>
      <c r="DC143" s="93" t="s">
        <v>868</v>
      </c>
      <c r="DD143" s="89" t="s">
        <v>519</v>
      </c>
      <c r="DE143" s="90" t="str">
        <f t="shared" si="246"/>
        <v>-</v>
      </c>
      <c r="DF143" s="91"/>
      <c r="DG143" s="90"/>
      <c r="DH143" s="92"/>
      <c r="DI143" s="92"/>
      <c r="DJ143" s="93"/>
      <c r="DK143" s="89" t="s">
        <v>519</v>
      </c>
      <c r="DL143" s="90" t="str">
        <f t="shared" si="247"/>
        <v>-</v>
      </c>
      <c r="DM143" s="91"/>
      <c r="DN143" s="90"/>
      <c r="DO143" s="92"/>
      <c r="DP143" s="92"/>
      <c r="DQ143" s="93"/>
      <c r="DR143" s="130" t="str">
        <f>IFERROR(VLOOKUP($D143,'HISTORICOS - FM'!$A$1:$B$20558,2,0)," - ")</f>
        <v xml:space="preserve"> - </v>
      </c>
      <c r="DS143" s="131">
        <f t="shared" si="249"/>
        <v>33949.999999999993</v>
      </c>
      <c r="DT143" s="134" t="str">
        <f t="shared" si="248"/>
        <v/>
      </c>
      <c r="DU143" s="137" t="str">
        <f t="shared" si="250"/>
        <v>1015200 - LOGSMART S.A.S
OC 4533621</v>
      </c>
    </row>
    <row r="144" spans="1:125" s="38" customFormat="1" ht="115" x14ac:dyDescent="0.25">
      <c r="A144" s="35">
        <v>137</v>
      </c>
      <c r="B144" s="140" t="s">
        <v>326</v>
      </c>
      <c r="C144" s="36" t="s">
        <v>99</v>
      </c>
      <c r="D144" s="36" t="s">
        <v>440</v>
      </c>
      <c r="E144" s="36" t="s">
        <v>441</v>
      </c>
      <c r="F144" s="36" t="s">
        <v>442</v>
      </c>
      <c r="G144" s="36" t="s">
        <v>510</v>
      </c>
      <c r="H144" s="36">
        <v>45</v>
      </c>
      <c r="I144" s="37" t="s">
        <v>78</v>
      </c>
      <c r="J144" s="89" t="s">
        <v>519</v>
      </c>
      <c r="K144" s="90" t="str">
        <f t="shared" si="235"/>
        <v>-</v>
      </c>
      <c r="L144" s="91"/>
      <c r="M144" s="90"/>
      <c r="N144" s="92"/>
      <c r="O144" s="92"/>
      <c r="P144" s="93"/>
      <c r="Q144" s="89" t="s">
        <v>519</v>
      </c>
      <c r="R144" s="90" t="str">
        <f t="shared" si="236"/>
        <v>-</v>
      </c>
      <c r="S144" s="91"/>
      <c r="T144" s="90"/>
      <c r="U144" s="92"/>
      <c r="V144" s="92"/>
      <c r="W144" s="93"/>
      <c r="X144" s="89">
        <v>40500</v>
      </c>
      <c r="Y144" s="90">
        <f t="shared" si="237"/>
        <v>1822500</v>
      </c>
      <c r="Z144" s="91"/>
      <c r="AA144" s="90">
        <f t="shared" si="251"/>
        <v>40499.999999999993</v>
      </c>
      <c r="AB144" s="92" t="s">
        <v>540</v>
      </c>
      <c r="AC144" s="92"/>
      <c r="AD144" s="93"/>
      <c r="AE144" s="89">
        <v>34000</v>
      </c>
      <c r="AF144" s="90">
        <f t="shared" si="238"/>
        <v>1530000</v>
      </c>
      <c r="AG144" s="91"/>
      <c r="AH144" s="90">
        <f t="shared" si="253"/>
        <v>33999.999999999993</v>
      </c>
      <c r="AI144" s="92" t="s">
        <v>612</v>
      </c>
      <c r="AJ144" s="92" t="s">
        <v>589</v>
      </c>
      <c r="AK144" s="92">
        <v>30</v>
      </c>
      <c r="AL144" s="89" t="s">
        <v>519</v>
      </c>
      <c r="AM144" s="90" t="str">
        <f t="shared" si="259"/>
        <v>-</v>
      </c>
      <c r="AN144" s="91"/>
      <c r="AO144" s="90"/>
      <c r="AP144" s="92"/>
      <c r="AQ144" s="92"/>
      <c r="AR144" s="93"/>
      <c r="AS144" s="89">
        <v>60100</v>
      </c>
      <c r="AT144" s="90">
        <f t="shared" si="239"/>
        <v>2704500</v>
      </c>
      <c r="AU144" s="91"/>
      <c r="AV144" s="90">
        <f t="shared" si="254"/>
        <v>60099.999999999993</v>
      </c>
      <c r="AW144" s="92" t="s">
        <v>647</v>
      </c>
      <c r="AX144" s="92"/>
      <c r="AY144" s="93" t="s">
        <v>657</v>
      </c>
      <c r="AZ144" s="89">
        <v>46979</v>
      </c>
      <c r="BA144" s="90">
        <f t="shared" si="240"/>
        <v>2114055</v>
      </c>
      <c r="BB144" s="91"/>
      <c r="BC144" s="90">
        <f t="shared" si="255"/>
        <v>46978.999999999993</v>
      </c>
      <c r="BD144" s="92" t="s">
        <v>692</v>
      </c>
      <c r="BE144" s="92" t="s">
        <v>696</v>
      </c>
      <c r="BF144" s="93"/>
      <c r="BG144" s="89">
        <v>34300</v>
      </c>
      <c r="BH144" s="90">
        <f t="shared" si="241"/>
        <v>1543500</v>
      </c>
      <c r="BI144" s="91"/>
      <c r="BJ144" s="90">
        <f t="shared" si="252"/>
        <v>34299.999999999993</v>
      </c>
      <c r="BK144" s="92" t="s">
        <v>540</v>
      </c>
      <c r="BL144" s="92" t="s">
        <v>755</v>
      </c>
      <c r="BM144" s="93" t="s">
        <v>764</v>
      </c>
      <c r="BN144" s="89">
        <v>34865</v>
      </c>
      <c r="BO144" s="90">
        <f t="shared" si="242"/>
        <v>1568925</v>
      </c>
      <c r="BP144" s="91"/>
      <c r="BQ144" s="90">
        <f t="shared" si="227"/>
        <v>34864.999999999993</v>
      </c>
      <c r="BR144" s="92" t="s">
        <v>540</v>
      </c>
      <c r="BS144" s="92"/>
      <c r="BT144" s="93" t="s">
        <v>1000</v>
      </c>
      <c r="BU144" s="89">
        <v>52428</v>
      </c>
      <c r="BV144" s="90">
        <f t="shared" si="243"/>
        <v>2359260</v>
      </c>
      <c r="BW144" s="91"/>
      <c r="BX144" s="90">
        <f t="shared" si="256"/>
        <v>52427.999999999993</v>
      </c>
      <c r="BY144" s="92" t="s">
        <v>540</v>
      </c>
      <c r="BZ144" s="92"/>
      <c r="CA144" s="93" t="s">
        <v>792</v>
      </c>
      <c r="CB144" s="89" t="s">
        <v>519</v>
      </c>
      <c r="CC144" s="90" t="str">
        <f t="shared" si="244"/>
        <v>-</v>
      </c>
      <c r="CD144" s="91"/>
      <c r="CE144" s="90"/>
      <c r="CF144" s="92"/>
      <c r="CG144" s="92"/>
      <c r="CH144" s="93"/>
      <c r="CI144" s="89" t="s">
        <v>519</v>
      </c>
      <c r="CJ144" s="90" t="str">
        <f t="shared" si="245"/>
        <v>-</v>
      </c>
      <c r="CK144" s="91"/>
      <c r="CL144" s="90"/>
      <c r="CM144" s="92"/>
      <c r="CN144" s="92" t="s">
        <v>838</v>
      </c>
      <c r="CO144" s="93"/>
      <c r="CP144" s="89">
        <v>36000</v>
      </c>
      <c r="CQ144" s="90">
        <f t="shared" si="234"/>
        <v>1620000</v>
      </c>
      <c r="CR144" s="91"/>
      <c r="CS144" s="90">
        <f t="shared" si="230"/>
        <v>35999.999999999993</v>
      </c>
      <c r="CT144" s="92" t="s">
        <v>540</v>
      </c>
      <c r="CU144" s="92"/>
      <c r="CV144" s="93" t="s">
        <v>864</v>
      </c>
      <c r="CW144" s="89">
        <v>33950</v>
      </c>
      <c r="CX144" s="90">
        <f t="shared" si="257"/>
        <v>1527750</v>
      </c>
      <c r="CY144" s="91" t="s">
        <v>1007</v>
      </c>
      <c r="CZ144" s="90">
        <f t="shared" si="258"/>
        <v>33949.999999999993</v>
      </c>
      <c r="DA144" s="89" t="s">
        <v>875</v>
      </c>
      <c r="DB144" s="89"/>
      <c r="DC144" s="93" t="s">
        <v>868</v>
      </c>
      <c r="DD144" s="89" t="s">
        <v>519</v>
      </c>
      <c r="DE144" s="90" t="str">
        <f t="shared" si="246"/>
        <v>-</v>
      </c>
      <c r="DF144" s="91"/>
      <c r="DG144" s="90"/>
      <c r="DH144" s="92"/>
      <c r="DI144" s="92"/>
      <c r="DJ144" s="93"/>
      <c r="DK144" s="89" t="s">
        <v>519</v>
      </c>
      <c r="DL144" s="90" t="str">
        <f t="shared" si="247"/>
        <v>-</v>
      </c>
      <c r="DM144" s="91"/>
      <c r="DN144" s="90"/>
      <c r="DO144" s="92"/>
      <c r="DP144" s="92"/>
      <c r="DQ144" s="93"/>
      <c r="DR144" s="130" t="str">
        <f>IFERROR(VLOOKUP($D144,'HISTORICOS - FM'!$A$1:$B$20558,2,0)," - ")</f>
        <v xml:space="preserve"> - </v>
      </c>
      <c r="DS144" s="131">
        <f t="shared" si="249"/>
        <v>33949.999999999993</v>
      </c>
      <c r="DT144" s="134" t="str">
        <f t="shared" si="248"/>
        <v/>
      </c>
      <c r="DU144" s="137" t="str">
        <f t="shared" si="250"/>
        <v>1015200 - LOGSMART S.A.S
OC 4533621</v>
      </c>
    </row>
    <row r="145" spans="1:125" s="38" customFormat="1" ht="125" x14ac:dyDescent="0.25">
      <c r="A145" s="35">
        <v>138</v>
      </c>
      <c r="B145" s="140" t="s">
        <v>168</v>
      </c>
      <c r="C145" s="36" t="s">
        <v>104</v>
      </c>
      <c r="D145" s="36" t="s">
        <v>443</v>
      </c>
      <c r="E145" s="36" t="s">
        <v>444</v>
      </c>
      <c r="F145" s="36" t="s">
        <v>445</v>
      </c>
      <c r="G145" s="36" t="s">
        <v>510</v>
      </c>
      <c r="H145" s="36">
        <v>20</v>
      </c>
      <c r="I145" s="37" t="s">
        <v>77</v>
      </c>
      <c r="J145" s="89" t="s">
        <v>519</v>
      </c>
      <c r="K145" s="90" t="str">
        <f t="shared" si="235"/>
        <v>-</v>
      </c>
      <c r="L145" s="91"/>
      <c r="M145" s="90"/>
      <c r="N145" s="92"/>
      <c r="O145" s="92"/>
      <c r="P145" s="93"/>
      <c r="Q145" s="89" t="s">
        <v>519</v>
      </c>
      <c r="R145" s="90" t="str">
        <f t="shared" si="236"/>
        <v>-</v>
      </c>
      <c r="S145" s="91"/>
      <c r="T145" s="90"/>
      <c r="U145" s="92"/>
      <c r="V145" s="92"/>
      <c r="W145" s="93"/>
      <c r="X145" s="89">
        <v>40500</v>
      </c>
      <c r="Y145" s="90">
        <f t="shared" si="237"/>
        <v>810000</v>
      </c>
      <c r="Z145" s="91"/>
      <c r="AA145" s="90">
        <f t="shared" si="251"/>
        <v>40499.999999999993</v>
      </c>
      <c r="AB145" s="92" t="s">
        <v>540</v>
      </c>
      <c r="AC145" s="92"/>
      <c r="AD145" s="93"/>
      <c r="AE145" s="89">
        <v>34000</v>
      </c>
      <c r="AF145" s="90">
        <f t="shared" si="238"/>
        <v>680000</v>
      </c>
      <c r="AG145" s="91" t="s">
        <v>1007</v>
      </c>
      <c r="AH145" s="90">
        <f t="shared" si="253"/>
        <v>33999.999999999993</v>
      </c>
      <c r="AI145" s="92" t="s">
        <v>612</v>
      </c>
      <c r="AJ145" s="92" t="s">
        <v>589</v>
      </c>
      <c r="AK145" s="92">
        <v>30</v>
      </c>
      <c r="AL145" s="89" t="s">
        <v>519</v>
      </c>
      <c r="AM145" s="90" t="str">
        <f t="shared" si="259"/>
        <v>-</v>
      </c>
      <c r="AN145" s="91"/>
      <c r="AO145" s="90"/>
      <c r="AP145" s="92"/>
      <c r="AQ145" s="92"/>
      <c r="AR145" s="93"/>
      <c r="AS145" s="89">
        <v>60100</v>
      </c>
      <c r="AT145" s="90">
        <f t="shared" si="239"/>
        <v>1202000</v>
      </c>
      <c r="AU145" s="91"/>
      <c r="AV145" s="90">
        <f t="shared" si="254"/>
        <v>60099.999999999993</v>
      </c>
      <c r="AW145" s="92" t="s">
        <v>647</v>
      </c>
      <c r="AX145" s="92"/>
      <c r="AY145" s="93" t="s">
        <v>657</v>
      </c>
      <c r="AZ145" s="89">
        <v>46979</v>
      </c>
      <c r="BA145" s="90">
        <f t="shared" si="240"/>
        <v>939580</v>
      </c>
      <c r="BB145" s="91"/>
      <c r="BC145" s="90">
        <f t="shared" si="255"/>
        <v>46978.999999999993</v>
      </c>
      <c r="BD145" s="92" t="s">
        <v>692</v>
      </c>
      <c r="BE145" s="92" t="s">
        <v>696</v>
      </c>
      <c r="BF145" s="93"/>
      <c r="BG145" s="89">
        <v>34300</v>
      </c>
      <c r="BH145" s="90">
        <f t="shared" si="241"/>
        <v>686000</v>
      </c>
      <c r="BI145" s="91"/>
      <c r="BJ145" s="90">
        <f t="shared" si="252"/>
        <v>34299.999999999993</v>
      </c>
      <c r="BK145" s="92" t="s">
        <v>540</v>
      </c>
      <c r="BL145" s="92" t="s">
        <v>756</v>
      </c>
      <c r="BM145" s="93" t="s">
        <v>764</v>
      </c>
      <c r="BN145" s="89">
        <v>34865</v>
      </c>
      <c r="BO145" s="90">
        <f t="shared" si="242"/>
        <v>697300</v>
      </c>
      <c r="BP145" s="91"/>
      <c r="BQ145" s="90">
        <f t="shared" si="227"/>
        <v>34864.999999999993</v>
      </c>
      <c r="BR145" s="92" t="s">
        <v>540</v>
      </c>
      <c r="BS145" s="92"/>
      <c r="BT145" s="93" t="s">
        <v>1000</v>
      </c>
      <c r="BU145" s="89">
        <v>53528</v>
      </c>
      <c r="BV145" s="90">
        <f t="shared" si="243"/>
        <v>1070560</v>
      </c>
      <c r="BW145" s="91"/>
      <c r="BX145" s="90">
        <f t="shared" si="256"/>
        <v>53527.999999999993</v>
      </c>
      <c r="BY145" s="92" t="s">
        <v>540</v>
      </c>
      <c r="BZ145" s="92"/>
      <c r="CA145" s="93" t="s">
        <v>792</v>
      </c>
      <c r="CB145" s="89" t="s">
        <v>519</v>
      </c>
      <c r="CC145" s="90" t="str">
        <f t="shared" si="244"/>
        <v>-</v>
      </c>
      <c r="CD145" s="91"/>
      <c r="CE145" s="90"/>
      <c r="CF145" s="92"/>
      <c r="CG145" s="92"/>
      <c r="CH145" s="93"/>
      <c r="CI145" s="89" t="s">
        <v>519</v>
      </c>
      <c r="CJ145" s="90" t="str">
        <f t="shared" si="245"/>
        <v>-</v>
      </c>
      <c r="CK145" s="91"/>
      <c r="CL145" s="90"/>
      <c r="CM145" s="92"/>
      <c r="CN145" s="92" t="s">
        <v>838</v>
      </c>
      <c r="CO145" s="93"/>
      <c r="CP145" s="89">
        <v>36000</v>
      </c>
      <c r="CQ145" s="90">
        <f t="shared" si="234"/>
        <v>720000</v>
      </c>
      <c r="CR145" s="91"/>
      <c r="CS145" s="90">
        <f t="shared" si="230"/>
        <v>35999.999999999993</v>
      </c>
      <c r="CT145" s="92" t="s">
        <v>540</v>
      </c>
      <c r="CU145" s="92"/>
      <c r="CV145" s="93" t="s">
        <v>864</v>
      </c>
      <c r="CW145" s="89">
        <v>34705.882352941175</v>
      </c>
      <c r="CX145" s="90">
        <f t="shared" si="257"/>
        <v>694117.6470588235</v>
      </c>
      <c r="CY145" s="91"/>
      <c r="CZ145" s="90">
        <f t="shared" si="258"/>
        <v>34705.882352941167</v>
      </c>
      <c r="DA145" s="89" t="s">
        <v>875</v>
      </c>
      <c r="DB145" s="89"/>
      <c r="DC145" s="93" t="s">
        <v>868</v>
      </c>
      <c r="DD145" s="89" t="s">
        <v>519</v>
      </c>
      <c r="DE145" s="90" t="str">
        <f t="shared" si="246"/>
        <v>-</v>
      </c>
      <c r="DF145" s="91"/>
      <c r="DG145" s="90"/>
      <c r="DH145" s="92"/>
      <c r="DI145" s="92"/>
      <c r="DJ145" s="93"/>
      <c r="DK145" s="89" t="s">
        <v>519</v>
      </c>
      <c r="DL145" s="90" t="str">
        <f t="shared" si="247"/>
        <v>-</v>
      </c>
      <c r="DM145" s="91"/>
      <c r="DN145" s="90"/>
      <c r="DO145" s="92"/>
      <c r="DP145" s="92"/>
      <c r="DQ145" s="93"/>
      <c r="DR145" s="130" t="str">
        <f>IFERROR(VLOOKUP($D145,'HISTORICOS - FM'!$A$1:$B$20558,2,0)," - ")</f>
        <v xml:space="preserve"> - </v>
      </c>
      <c r="DS145" s="131">
        <f t="shared" si="249"/>
        <v>33999.999999999993</v>
      </c>
      <c r="DT145" s="134" t="str">
        <f t="shared" si="248"/>
        <v/>
      </c>
      <c r="DU145" s="137" t="str">
        <f t="shared" si="250"/>
        <v>Comercializadora de Ferretería en Colombia RFC S.A.S.
OC 4533615</v>
      </c>
    </row>
    <row r="146" spans="1:125" s="38" customFormat="1" ht="125" x14ac:dyDescent="0.25">
      <c r="A146" s="35">
        <v>139</v>
      </c>
      <c r="B146" s="140" t="s">
        <v>169</v>
      </c>
      <c r="C146" s="36" t="s">
        <v>188</v>
      </c>
      <c r="D146" s="36" t="s">
        <v>443</v>
      </c>
      <c r="E146" s="36" t="s">
        <v>444</v>
      </c>
      <c r="F146" s="36" t="s">
        <v>445</v>
      </c>
      <c r="G146" s="36" t="s">
        <v>510</v>
      </c>
      <c r="H146" s="36">
        <v>35</v>
      </c>
      <c r="I146" s="37" t="s">
        <v>78</v>
      </c>
      <c r="J146" s="89" t="s">
        <v>519</v>
      </c>
      <c r="K146" s="90" t="str">
        <f t="shared" si="235"/>
        <v>-</v>
      </c>
      <c r="L146" s="91"/>
      <c r="M146" s="90"/>
      <c r="N146" s="92"/>
      <c r="O146" s="92"/>
      <c r="P146" s="93"/>
      <c r="Q146" s="89" t="s">
        <v>519</v>
      </c>
      <c r="R146" s="90" t="str">
        <f t="shared" si="236"/>
        <v>-</v>
      </c>
      <c r="S146" s="91"/>
      <c r="T146" s="90"/>
      <c r="U146" s="92"/>
      <c r="V146" s="92"/>
      <c r="W146" s="93"/>
      <c r="X146" s="89">
        <v>40500</v>
      </c>
      <c r="Y146" s="90">
        <f t="shared" si="237"/>
        <v>1417500</v>
      </c>
      <c r="Z146" s="91"/>
      <c r="AA146" s="90">
        <f t="shared" si="251"/>
        <v>40499.999999999993</v>
      </c>
      <c r="AB146" s="92" t="s">
        <v>540</v>
      </c>
      <c r="AC146" s="92"/>
      <c r="AD146" s="93"/>
      <c r="AE146" s="89">
        <v>34000</v>
      </c>
      <c r="AF146" s="90">
        <f t="shared" si="238"/>
        <v>1190000</v>
      </c>
      <c r="AG146" s="91" t="s">
        <v>1007</v>
      </c>
      <c r="AH146" s="90">
        <f t="shared" si="253"/>
        <v>33999.999999999993</v>
      </c>
      <c r="AI146" s="92" t="s">
        <v>612</v>
      </c>
      <c r="AJ146" s="92" t="s">
        <v>589</v>
      </c>
      <c r="AK146" s="92">
        <v>30</v>
      </c>
      <c r="AL146" s="89" t="s">
        <v>519</v>
      </c>
      <c r="AM146" s="90" t="str">
        <f t="shared" si="259"/>
        <v>-</v>
      </c>
      <c r="AN146" s="91"/>
      <c r="AO146" s="90"/>
      <c r="AP146" s="92"/>
      <c r="AQ146" s="92"/>
      <c r="AR146" s="93"/>
      <c r="AS146" s="89">
        <v>60100</v>
      </c>
      <c r="AT146" s="90">
        <f t="shared" si="239"/>
        <v>2103500</v>
      </c>
      <c r="AU146" s="91"/>
      <c r="AV146" s="90">
        <f t="shared" si="254"/>
        <v>60099.999999999993</v>
      </c>
      <c r="AW146" s="92" t="s">
        <v>647</v>
      </c>
      <c r="AX146" s="92"/>
      <c r="AY146" s="93" t="s">
        <v>657</v>
      </c>
      <c r="AZ146" s="89">
        <v>46979</v>
      </c>
      <c r="BA146" s="90">
        <f t="shared" si="240"/>
        <v>1644265</v>
      </c>
      <c r="BB146" s="91"/>
      <c r="BC146" s="90">
        <f t="shared" si="255"/>
        <v>46978.999999999993</v>
      </c>
      <c r="BD146" s="92" t="s">
        <v>692</v>
      </c>
      <c r="BE146" s="92" t="s">
        <v>696</v>
      </c>
      <c r="BF146" s="93"/>
      <c r="BG146" s="89">
        <v>34300</v>
      </c>
      <c r="BH146" s="90">
        <f t="shared" si="241"/>
        <v>1200500</v>
      </c>
      <c r="BI146" s="91"/>
      <c r="BJ146" s="90">
        <f t="shared" si="252"/>
        <v>34299.999999999993</v>
      </c>
      <c r="BK146" s="92" t="s">
        <v>540</v>
      </c>
      <c r="BL146" s="92" t="s">
        <v>756</v>
      </c>
      <c r="BM146" s="93" t="s">
        <v>764</v>
      </c>
      <c r="BN146" s="89">
        <v>34865</v>
      </c>
      <c r="BO146" s="90">
        <f t="shared" si="242"/>
        <v>1220275</v>
      </c>
      <c r="BP146" s="91"/>
      <c r="BQ146" s="90">
        <f t="shared" si="227"/>
        <v>34864.999999999993</v>
      </c>
      <c r="BR146" s="92" t="s">
        <v>540</v>
      </c>
      <c r="BS146" s="92"/>
      <c r="BT146" s="93" t="s">
        <v>1000</v>
      </c>
      <c r="BU146" s="89">
        <v>53528</v>
      </c>
      <c r="BV146" s="90">
        <f t="shared" si="243"/>
        <v>1873480</v>
      </c>
      <c r="BW146" s="91"/>
      <c r="BX146" s="90">
        <f t="shared" si="256"/>
        <v>53527.999999999993</v>
      </c>
      <c r="BY146" s="92" t="s">
        <v>540</v>
      </c>
      <c r="BZ146" s="92"/>
      <c r="CA146" s="93" t="s">
        <v>792</v>
      </c>
      <c r="CB146" s="89" t="s">
        <v>519</v>
      </c>
      <c r="CC146" s="90" t="str">
        <f t="shared" si="244"/>
        <v>-</v>
      </c>
      <c r="CD146" s="91"/>
      <c r="CE146" s="90"/>
      <c r="CF146" s="92"/>
      <c r="CG146" s="92"/>
      <c r="CH146" s="93"/>
      <c r="CI146" s="89" t="s">
        <v>519</v>
      </c>
      <c r="CJ146" s="90" t="str">
        <f t="shared" si="245"/>
        <v>-</v>
      </c>
      <c r="CK146" s="91"/>
      <c r="CL146" s="90"/>
      <c r="CM146" s="92"/>
      <c r="CN146" s="92" t="s">
        <v>838</v>
      </c>
      <c r="CO146" s="93"/>
      <c r="CP146" s="89">
        <v>36000</v>
      </c>
      <c r="CQ146" s="90">
        <f t="shared" si="234"/>
        <v>1260000</v>
      </c>
      <c r="CR146" s="91"/>
      <c r="CS146" s="90">
        <f t="shared" si="230"/>
        <v>35999.999999999993</v>
      </c>
      <c r="CT146" s="92" t="s">
        <v>540</v>
      </c>
      <c r="CU146" s="92"/>
      <c r="CV146" s="93" t="s">
        <v>864</v>
      </c>
      <c r="CW146" s="89">
        <v>34705.882352941175</v>
      </c>
      <c r="CX146" s="90">
        <f t="shared" si="257"/>
        <v>1214705.8823529412</v>
      </c>
      <c r="CY146" s="91"/>
      <c r="CZ146" s="90">
        <f t="shared" si="258"/>
        <v>34705.882352941167</v>
      </c>
      <c r="DA146" s="89" t="s">
        <v>875</v>
      </c>
      <c r="DB146" s="89"/>
      <c r="DC146" s="93" t="s">
        <v>868</v>
      </c>
      <c r="DD146" s="89" t="s">
        <v>519</v>
      </c>
      <c r="DE146" s="90" t="str">
        <f t="shared" si="246"/>
        <v>-</v>
      </c>
      <c r="DF146" s="91"/>
      <c r="DG146" s="90"/>
      <c r="DH146" s="92"/>
      <c r="DI146" s="92"/>
      <c r="DJ146" s="93"/>
      <c r="DK146" s="89" t="s">
        <v>519</v>
      </c>
      <c r="DL146" s="90" t="str">
        <f t="shared" si="247"/>
        <v>-</v>
      </c>
      <c r="DM146" s="91"/>
      <c r="DN146" s="90"/>
      <c r="DO146" s="92"/>
      <c r="DP146" s="92"/>
      <c r="DQ146" s="93"/>
      <c r="DR146" s="130" t="str">
        <f>IFERROR(VLOOKUP($D146,'HISTORICOS - FM'!$A$1:$B$20558,2,0)," - ")</f>
        <v xml:space="preserve"> - </v>
      </c>
      <c r="DS146" s="131">
        <f t="shared" si="249"/>
        <v>33999.999999999993</v>
      </c>
      <c r="DT146" s="134" t="str">
        <f t="shared" si="248"/>
        <v/>
      </c>
      <c r="DU146" s="137" t="str">
        <f t="shared" si="250"/>
        <v>Comercializadora de Ferretería en Colombia RFC S.A.S.
OC 4533615</v>
      </c>
    </row>
    <row r="147" spans="1:125" s="38" customFormat="1" ht="125" x14ac:dyDescent="0.25">
      <c r="A147" s="35">
        <v>140</v>
      </c>
      <c r="B147" s="140" t="s">
        <v>169</v>
      </c>
      <c r="C147" s="36" t="s">
        <v>149</v>
      </c>
      <c r="D147" s="36" t="s">
        <v>443</v>
      </c>
      <c r="E147" s="36" t="s">
        <v>444</v>
      </c>
      <c r="F147" s="36" t="s">
        <v>445</v>
      </c>
      <c r="G147" s="36" t="s">
        <v>510</v>
      </c>
      <c r="H147" s="36">
        <v>75</v>
      </c>
      <c r="I147" s="37" t="s">
        <v>78</v>
      </c>
      <c r="J147" s="89" t="s">
        <v>519</v>
      </c>
      <c r="K147" s="90" t="str">
        <f t="shared" si="235"/>
        <v>-</v>
      </c>
      <c r="L147" s="91"/>
      <c r="M147" s="90"/>
      <c r="N147" s="92"/>
      <c r="O147" s="92"/>
      <c r="P147" s="93"/>
      <c r="Q147" s="89" t="s">
        <v>519</v>
      </c>
      <c r="R147" s="90" t="str">
        <f t="shared" si="236"/>
        <v>-</v>
      </c>
      <c r="S147" s="91"/>
      <c r="T147" s="90"/>
      <c r="U147" s="92"/>
      <c r="V147" s="92"/>
      <c r="W147" s="93"/>
      <c r="X147" s="89">
        <v>40500</v>
      </c>
      <c r="Y147" s="90">
        <f t="shared" si="237"/>
        <v>3037500</v>
      </c>
      <c r="Z147" s="91"/>
      <c r="AA147" s="90">
        <f t="shared" si="251"/>
        <v>40499.999999999993</v>
      </c>
      <c r="AB147" s="92" t="s">
        <v>540</v>
      </c>
      <c r="AC147" s="92"/>
      <c r="AD147" s="93"/>
      <c r="AE147" s="89">
        <v>34000</v>
      </c>
      <c r="AF147" s="90">
        <f t="shared" si="238"/>
        <v>2550000</v>
      </c>
      <c r="AG147" s="91" t="s">
        <v>1007</v>
      </c>
      <c r="AH147" s="90">
        <f t="shared" si="253"/>
        <v>33999.999999999993</v>
      </c>
      <c r="AI147" s="92" t="s">
        <v>612</v>
      </c>
      <c r="AJ147" s="92" t="s">
        <v>589</v>
      </c>
      <c r="AK147" s="92">
        <v>30</v>
      </c>
      <c r="AL147" s="89" t="s">
        <v>519</v>
      </c>
      <c r="AM147" s="90" t="str">
        <f t="shared" si="259"/>
        <v>-</v>
      </c>
      <c r="AN147" s="91"/>
      <c r="AO147" s="90"/>
      <c r="AP147" s="92"/>
      <c r="AQ147" s="92"/>
      <c r="AR147" s="93"/>
      <c r="AS147" s="89">
        <v>60100</v>
      </c>
      <c r="AT147" s="90">
        <f t="shared" si="239"/>
        <v>4507500</v>
      </c>
      <c r="AU147" s="91"/>
      <c r="AV147" s="90">
        <f t="shared" si="254"/>
        <v>60099.999999999993</v>
      </c>
      <c r="AW147" s="92" t="s">
        <v>647</v>
      </c>
      <c r="AX147" s="92"/>
      <c r="AY147" s="93" t="s">
        <v>657</v>
      </c>
      <c r="AZ147" s="89">
        <v>46979</v>
      </c>
      <c r="BA147" s="90">
        <f t="shared" si="240"/>
        <v>3523425</v>
      </c>
      <c r="BB147" s="91"/>
      <c r="BC147" s="90">
        <f t="shared" si="255"/>
        <v>46978.999999999993</v>
      </c>
      <c r="BD147" s="92" t="s">
        <v>692</v>
      </c>
      <c r="BE147" s="92" t="s">
        <v>696</v>
      </c>
      <c r="BF147" s="93"/>
      <c r="BG147" s="89">
        <v>34300</v>
      </c>
      <c r="BH147" s="90">
        <f t="shared" si="241"/>
        <v>2572500</v>
      </c>
      <c r="BI147" s="91"/>
      <c r="BJ147" s="90">
        <f t="shared" si="252"/>
        <v>34299.999999999993</v>
      </c>
      <c r="BK147" s="92" t="s">
        <v>540</v>
      </c>
      <c r="BL147" s="92" t="s">
        <v>756</v>
      </c>
      <c r="BM147" s="93" t="s">
        <v>764</v>
      </c>
      <c r="BN147" s="89">
        <v>34865</v>
      </c>
      <c r="BO147" s="90">
        <f t="shared" si="242"/>
        <v>2614875</v>
      </c>
      <c r="BP147" s="91"/>
      <c r="BQ147" s="90">
        <f t="shared" si="227"/>
        <v>34864.999999999993</v>
      </c>
      <c r="BR147" s="92" t="s">
        <v>540</v>
      </c>
      <c r="BS147" s="92"/>
      <c r="BT147" s="93" t="s">
        <v>1000</v>
      </c>
      <c r="BU147" s="89">
        <v>53528</v>
      </c>
      <c r="BV147" s="90">
        <f t="shared" si="243"/>
        <v>4014600</v>
      </c>
      <c r="BW147" s="91"/>
      <c r="BX147" s="90">
        <f t="shared" si="256"/>
        <v>53527.999999999993</v>
      </c>
      <c r="BY147" s="92" t="s">
        <v>540</v>
      </c>
      <c r="BZ147" s="92"/>
      <c r="CA147" s="93" t="s">
        <v>792</v>
      </c>
      <c r="CB147" s="89" t="s">
        <v>519</v>
      </c>
      <c r="CC147" s="90" t="str">
        <f t="shared" si="244"/>
        <v>-</v>
      </c>
      <c r="CD147" s="91"/>
      <c r="CE147" s="90"/>
      <c r="CF147" s="92"/>
      <c r="CG147" s="92"/>
      <c r="CH147" s="93"/>
      <c r="CI147" s="89" t="s">
        <v>519</v>
      </c>
      <c r="CJ147" s="90" t="str">
        <f t="shared" si="245"/>
        <v>-</v>
      </c>
      <c r="CK147" s="91"/>
      <c r="CL147" s="90"/>
      <c r="CM147" s="92"/>
      <c r="CN147" s="92" t="s">
        <v>838</v>
      </c>
      <c r="CO147" s="93"/>
      <c r="CP147" s="89">
        <v>36000</v>
      </c>
      <c r="CQ147" s="90">
        <f t="shared" si="234"/>
        <v>2700000</v>
      </c>
      <c r="CR147" s="91"/>
      <c r="CS147" s="90">
        <f t="shared" si="230"/>
        <v>35999.999999999993</v>
      </c>
      <c r="CT147" s="92" t="s">
        <v>540</v>
      </c>
      <c r="CU147" s="92"/>
      <c r="CV147" s="93" t="s">
        <v>864</v>
      </c>
      <c r="CW147" s="89">
        <v>34705.882352941175</v>
      </c>
      <c r="CX147" s="90">
        <f t="shared" si="257"/>
        <v>2602941.176470588</v>
      </c>
      <c r="CY147" s="91"/>
      <c r="CZ147" s="90">
        <f t="shared" si="258"/>
        <v>34705.882352941167</v>
      </c>
      <c r="DA147" s="89" t="s">
        <v>875</v>
      </c>
      <c r="DB147" s="89"/>
      <c r="DC147" s="93" t="s">
        <v>868</v>
      </c>
      <c r="DD147" s="89" t="s">
        <v>519</v>
      </c>
      <c r="DE147" s="90" t="str">
        <f t="shared" si="246"/>
        <v>-</v>
      </c>
      <c r="DF147" s="91"/>
      <c r="DG147" s="90"/>
      <c r="DH147" s="92"/>
      <c r="DI147" s="92"/>
      <c r="DJ147" s="93"/>
      <c r="DK147" s="89" t="s">
        <v>519</v>
      </c>
      <c r="DL147" s="90" t="str">
        <f t="shared" si="247"/>
        <v>-</v>
      </c>
      <c r="DM147" s="91"/>
      <c r="DN147" s="90"/>
      <c r="DO147" s="92"/>
      <c r="DP147" s="92"/>
      <c r="DQ147" s="93"/>
      <c r="DR147" s="130" t="str">
        <f>IFERROR(VLOOKUP($D147,'HISTORICOS - FM'!$A$1:$B$20558,2,0)," - ")</f>
        <v xml:space="preserve"> - </v>
      </c>
      <c r="DS147" s="131">
        <f t="shared" si="249"/>
        <v>33999.999999999993</v>
      </c>
      <c r="DT147" s="134" t="str">
        <f t="shared" si="248"/>
        <v/>
      </c>
      <c r="DU147" s="137" t="str">
        <f t="shared" si="250"/>
        <v>Comercializadora de Ferretería en Colombia RFC S.A.S.
OC 4533615</v>
      </c>
    </row>
    <row r="148" spans="1:125" s="38" customFormat="1" ht="125" x14ac:dyDescent="0.25">
      <c r="A148" s="35">
        <v>141</v>
      </c>
      <c r="B148" s="140" t="s">
        <v>326</v>
      </c>
      <c r="C148" s="36" t="s">
        <v>141</v>
      </c>
      <c r="D148" s="36" t="s">
        <v>446</v>
      </c>
      <c r="E148" s="36" t="s">
        <v>447</v>
      </c>
      <c r="F148" s="36" t="s">
        <v>448</v>
      </c>
      <c r="G148" s="36" t="s">
        <v>510</v>
      </c>
      <c r="H148" s="36">
        <v>45</v>
      </c>
      <c r="I148" s="37" t="s">
        <v>78</v>
      </c>
      <c r="J148" s="89" t="s">
        <v>519</v>
      </c>
      <c r="K148" s="90" t="str">
        <f t="shared" si="235"/>
        <v>-</v>
      </c>
      <c r="L148" s="91"/>
      <c r="M148" s="90"/>
      <c r="N148" s="92"/>
      <c r="O148" s="92"/>
      <c r="P148" s="93"/>
      <c r="Q148" s="89" t="s">
        <v>519</v>
      </c>
      <c r="R148" s="90" t="str">
        <f t="shared" si="236"/>
        <v>-</v>
      </c>
      <c r="S148" s="91"/>
      <c r="T148" s="90"/>
      <c r="U148" s="92"/>
      <c r="V148" s="92"/>
      <c r="W148" s="93"/>
      <c r="X148" s="89">
        <v>40730</v>
      </c>
      <c r="Y148" s="90">
        <f t="shared" si="237"/>
        <v>1832850</v>
      </c>
      <c r="Z148" s="91"/>
      <c r="AA148" s="90">
        <f t="shared" si="251"/>
        <v>40729.999999999993</v>
      </c>
      <c r="AB148" s="92" t="s">
        <v>540</v>
      </c>
      <c r="AC148" s="92"/>
      <c r="AD148" s="93"/>
      <c r="AE148" s="89">
        <v>41300</v>
      </c>
      <c r="AF148" s="90">
        <f t="shared" si="238"/>
        <v>1858500</v>
      </c>
      <c r="AG148" s="91"/>
      <c r="AH148" s="90">
        <f t="shared" si="253"/>
        <v>41299.999999999993</v>
      </c>
      <c r="AI148" s="92" t="s">
        <v>612</v>
      </c>
      <c r="AJ148" s="92" t="s">
        <v>589</v>
      </c>
      <c r="AK148" s="92">
        <v>30</v>
      </c>
      <c r="AL148" s="89" t="s">
        <v>519</v>
      </c>
      <c r="AM148" s="90" t="str">
        <f t="shared" si="259"/>
        <v>-</v>
      </c>
      <c r="AN148" s="91"/>
      <c r="AO148" s="90"/>
      <c r="AP148" s="92"/>
      <c r="AQ148" s="92"/>
      <c r="AR148" s="93"/>
      <c r="AS148" s="89">
        <v>69100</v>
      </c>
      <c r="AT148" s="90">
        <f t="shared" si="239"/>
        <v>3109500</v>
      </c>
      <c r="AU148" s="91"/>
      <c r="AV148" s="90">
        <f t="shared" si="254"/>
        <v>69099.999999999985</v>
      </c>
      <c r="AW148" s="92" t="s">
        <v>647</v>
      </c>
      <c r="AX148" s="92"/>
      <c r="AY148" s="93" t="s">
        <v>657</v>
      </c>
      <c r="AZ148" s="89">
        <v>46979</v>
      </c>
      <c r="BA148" s="90">
        <f t="shared" si="240"/>
        <v>2114055</v>
      </c>
      <c r="BB148" s="91"/>
      <c r="BC148" s="90">
        <f t="shared" si="255"/>
        <v>46978.999999999993</v>
      </c>
      <c r="BD148" s="92" t="s">
        <v>692</v>
      </c>
      <c r="BE148" s="92" t="s">
        <v>696</v>
      </c>
      <c r="BF148" s="93"/>
      <c r="BG148" s="89">
        <v>42000</v>
      </c>
      <c r="BH148" s="90">
        <f t="shared" si="241"/>
        <v>1890000</v>
      </c>
      <c r="BI148" s="91"/>
      <c r="BJ148" s="90">
        <f t="shared" si="252"/>
        <v>41999.999999999993</v>
      </c>
      <c r="BK148" s="92" t="s">
        <v>540</v>
      </c>
      <c r="BL148" s="92" t="s">
        <v>757</v>
      </c>
      <c r="BM148" s="93" t="s">
        <v>764</v>
      </c>
      <c r="BN148" s="89">
        <v>41365</v>
      </c>
      <c r="BO148" s="90">
        <f t="shared" si="242"/>
        <v>1861425</v>
      </c>
      <c r="BP148" s="91"/>
      <c r="BQ148" s="90">
        <f t="shared" si="227"/>
        <v>41364.999999999993</v>
      </c>
      <c r="BR148" s="92" t="s">
        <v>540</v>
      </c>
      <c r="BS148" s="92"/>
      <c r="BT148" s="93" t="s">
        <v>1000</v>
      </c>
      <c r="BU148" s="89">
        <v>62736</v>
      </c>
      <c r="BV148" s="90">
        <f t="shared" si="243"/>
        <v>2823120</v>
      </c>
      <c r="BW148" s="91"/>
      <c r="BX148" s="90">
        <f t="shared" si="256"/>
        <v>62735.999999999993</v>
      </c>
      <c r="BY148" s="92" t="s">
        <v>540</v>
      </c>
      <c r="BZ148" s="92"/>
      <c r="CA148" s="93" t="s">
        <v>792</v>
      </c>
      <c r="CB148" s="89" t="s">
        <v>519</v>
      </c>
      <c r="CC148" s="90" t="str">
        <f t="shared" si="244"/>
        <v>-</v>
      </c>
      <c r="CD148" s="91"/>
      <c r="CE148" s="90"/>
      <c r="CF148" s="92"/>
      <c r="CG148" s="92"/>
      <c r="CH148" s="93"/>
      <c r="CI148" s="89" t="s">
        <v>519</v>
      </c>
      <c r="CJ148" s="90" t="str">
        <f t="shared" si="245"/>
        <v>-</v>
      </c>
      <c r="CK148" s="91"/>
      <c r="CL148" s="90"/>
      <c r="CM148" s="92"/>
      <c r="CN148" s="92" t="s">
        <v>838</v>
      </c>
      <c r="CO148" s="93"/>
      <c r="CP148" s="89">
        <v>43000</v>
      </c>
      <c r="CQ148" s="90">
        <f t="shared" si="234"/>
        <v>1935000</v>
      </c>
      <c r="CR148" s="91"/>
      <c r="CS148" s="90">
        <f t="shared" si="230"/>
        <v>42999.999999999993</v>
      </c>
      <c r="CT148" s="92" t="s">
        <v>540</v>
      </c>
      <c r="CU148" s="92"/>
      <c r="CV148" s="93" t="s">
        <v>864</v>
      </c>
      <c r="CW148" s="89">
        <v>40294</v>
      </c>
      <c r="CX148" s="90">
        <f t="shared" si="257"/>
        <v>1813230</v>
      </c>
      <c r="CY148" s="91" t="s">
        <v>1007</v>
      </c>
      <c r="CZ148" s="90">
        <f t="shared" si="258"/>
        <v>40293.999999999993</v>
      </c>
      <c r="DA148" s="89" t="s">
        <v>875</v>
      </c>
      <c r="DB148" s="89"/>
      <c r="DC148" s="93" t="s">
        <v>868</v>
      </c>
      <c r="DD148" s="89" t="s">
        <v>519</v>
      </c>
      <c r="DE148" s="90" t="str">
        <f t="shared" si="246"/>
        <v>-</v>
      </c>
      <c r="DF148" s="91"/>
      <c r="DG148" s="90"/>
      <c r="DH148" s="92"/>
      <c r="DI148" s="92"/>
      <c r="DJ148" s="93"/>
      <c r="DK148" s="89" t="s">
        <v>519</v>
      </c>
      <c r="DL148" s="90" t="str">
        <f t="shared" si="247"/>
        <v>-</v>
      </c>
      <c r="DM148" s="91"/>
      <c r="DN148" s="90"/>
      <c r="DO148" s="92"/>
      <c r="DP148" s="92"/>
      <c r="DQ148" s="93"/>
      <c r="DR148" s="130" t="str">
        <f>IFERROR(VLOOKUP($D148,'HISTORICOS - FM'!$A$1:$B$20558,2,0)," - ")</f>
        <v xml:space="preserve"> - </v>
      </c>
      <c r="DS148" s="131">
        <f t="shared" si="249"/>
        <v>40293.999999999993</v>
      </c>
      <c r="DT148" s="134" t="str">
        <f t="shared" si="248"/>
        <v/>
      </c>
      <c r="DU148" s="137" t="str">
        <f t="shared" si="250"/>
        <v>1015200 - LOGSMART S.A.S
OC 4533621</v>
      </c>
    </row>
    <row r="149" spans="1:125" s="38" customFormat="1" ht="125" x14ac:dyDescent="0.25">
      <c r="A149" s="35">
        <v>142</v>
      </c>
      <c r="B149" s="140" t="s">
        <v>436</v>
      </c>
      <c r="C149" s="36" t="s">
        <v>99</v>
      </c>
      <c r="D149" s="36" t="s">
        <v>449</v>
      </c>
      <c r="E149" s="36" t="s">
        <v>450</v>
      </c>
      <c r="F149" s="36" t="s">
        <v>451</v>
      </c>
      <c r="G149" s="36" t="s">
        <v>510</v>
      </c>
      <c r="H149" s="36">
        <v>40</v>
      </c>
      <c r="I149" s="37" t="s">
        <v>77</v>
      </c>
      <c r="J149" s="89" t="s">
        <v>519</v>
      </c>
      <c r="K149" s="90" t="str">
        <f t="shared" si="235"/>
        <v>-</v>
      </c>
      <c r="L149" s="91"/>
      <c r="M149" s="90"/>
      <c r="N149" s="92"/>
      <c r="O149" s="92"/>
      <c r="P149" s="93"/>
      <c r="Q149" s="89" t="s">
        <v>519</v>
      </c>
      <c r="R149" s="90" t="str">
        <f t="shared" si="236"/>
        <v>-</v>
      </c>
      <c r="S149" s="91"/>
      <c r="T149" s="90"/>
      <c r="U149" s="92"/>
      <c r="V149" s="92"/>
      <c r="W149" s="93"/>
      <c r="X149" s="89">
        <v>40730</v>
      </c>
      <c r="Y149" s="90">
        <f t="shared" si="237"/>
        <v>1629200</v>
      </c>
      <c r="Z149" s="91"/>
      <c r="AA149" s="90">
        <f t="shared" si="251"/>
        <v>40729.999999999993</v>
      </c>
      <c r="AB149" s="92" t="s">
        <v>540</v>
      </c>
      <c r="AC149" s="92"/>
      <c r="AD149" s="93"/>
      <c r="AE149" s="89">
        <v>41300</v>
      </c>
      <c r="AF149" s="90">
        <f t="shared" si="238"/>
        <v>1652000</v>
      </c>
      <c r="AG149" s="91"/>
      <c r="AH149" s="90">
        <f t="shared" si="253"/>
        <v>41299.999999999993</v>
      </c>
      <c r="AI149" s="92" t="s">
        <v>612</v>
      </c>
      <c r="AJ149" s="92" t="s">
        <v>589</v>
      </c>
      <c r="AK149" s="92">
        <v>30</v>
      </c>
      <c r="AL149" s="89" t="s">
        <v>519</v>
      </c>
      <c r="AM149" s="90" t="str">
        <f t="shared" si="259"/>
        <v>-</v>
      </c>
      <c r="AN149" s="91"/>
      <c r="AO149" s="90"/>
      <c r="AP149" s="92"/>
      <c r="AQ149" s="92"/>
      <c r="AR149" s="93"/>
      <c r="AS149" s="89">
        <v>69100</v>
      </c>
      <c r="AT149" s="90">
        <f t="shared" si="239"/>
        <v>2764000</v>
      </c>
      <c r="AU149" s="91"/>
      <c r="AV149" s="90">
        <f t="shared" si="254"/>
        <v>69099.999999999985</v>
      </c>
      <c r="AW149" s="92" t="s">
        <v>647</v>
      </c>
      <c r="AX149" s="92"/>
      <c r="AY149" s="93" t="s">
        <v>657</v>
      </c>
      <c r="AZ149" s="89">
        <v>46979</v>
      </c>
      <c r="BA149" s="90">
        <f t="shared" si="240"/>
        <v>1879160</v>
      </c>
      <c r="BB149" s="91"/>
      <c r="BC149" s="90">
        <f t="shared" si="255"/>
        <v>46978.999999999993</v>
      </c>
      <c r="BD149" s="92" t="s">
        <v>693</v>
      </c>
      <c r="BE149" s="92" t="s">
        <v>696</v>
      </c>
      <c r="BF149" s="93"/>
      <c r="BG149" s="89">
        <v>42000</v>
      </c>
      <c r="BH149" s="90">
        <f t="shared" si="241"/>
        <v>1680000</v>
      </c>
      <c r="BI149" s="91"/>
      <c r="BJ149" s="90">
        <f t="shared" si="252"/>
        <v>41999.999999999993</v>
      </c>
      <c r="BK149" s="92" t="s">
        <v>540</v>
      </c>
      <c r="BL149" s="92" t="s">
        <v>758</v>
      </c>
      <c r="BM149" s="93" t="s">
        <v>764</v>
      </c>
      <c r="BN149" s="89">
        <v>41365</v>
      </c>
      <c r="BO149" s="90">
        <f t="shared" si="242"/>
        <v>1654600</v>
      </c>
      <c r="BP149" s="91"/>
      <c r="BQ149" s="90">
        <f t="shared" si="227"/>
        <v>41364.999999999993</v>
      </c>
      <c r="BR149" s="92" t="s">
        <v>540</v>
      </c>
      <c r="BS149" s="92"/>
      <c r="BT149" s="93" t="s">
        <v>1000</v>
      </c>
      <c r="BU149" s="89">
        <v>56376</v>
      </c>
      <c r="BV149" s="90">
        <f t="shared" si="243"/>
        <v>2255040</v>
      </c>
      <c r="BW149" s="91"/>
      <c r="BX149" s="90">
        <f t="shared" si="256"/>
        <v>56375.999999999993</v>
      </c>
      <c r="BY149" s="92" t="s">
        <v>540</v>
      </c>
      <c r="BZ149" s="92"/>
      <c r="CA149" s="93" t="s">
        <v>792</v>
      </c>
      <c r="CB149" s="89" t="s">
        <v>519</v>
      </c>
      <c r="CC149" s="90" t="str">
        <f t="shared" si="244"/>
        <v>-</v>
      </c>
      <c r="CD149" s="91"/>
      <c r="CE149" s="90"/>
      <c r="CF149" s="92"/>
      <c r="CG149" s="92"/>
      <c r="CH149" s="93"/>
      <c r="CI149" s="89" t="s">
        <v>519</v>
      </c>
      <c r="CJ149" s="90" t="str">
        <f t="shared" si="245"/>
        <v>-</v>
      </c>
      <c r="CK149" s="91"/>
      <c r="CL149" s="90"/>
      <c r="CM149" s="92"/>
      <c r="CN149" s="92" t="s">
        <v>838</v>
      </c>
      <c r="CO149" s="93"/>
      <c r="CP149" s="89">
        <v>45500</v>
      </c>
      <c r="CQ149" s="90">
        <f t="shared" si="234"/>
        <v>1820000</v>
      </c>
      <c r="CR149" s="91"/>
      <c r="CS149" s="90">
        <f t="shared" si="230"/>
        <v>45499.999999999993</v>
      </c>
      <c r="CT149" s="92" t="s">
        <v>540</v>
      </c>
      <c r="CU149" s="92"/>
      <c r="CV149" s="93" t="s">
        <v>864</v>
      </c>
      <c r="CW149" s="89">
        <v>36513</v>
      </c>
      <c r="CX149" s="90">
        <f t="shared" si="257"/>
        <v>1460520</v>
      </c>
      <c r="CY149" s="91" t="s">
        <v>1007</v>
      </c>
      <c r="CZ149" s="90">
        <f t="shared" si="258"/>
        <v>36512.999999999993</v>
      </c>
      <c r="DA149" s="89" t="s">
        <v>875</v>
      </c>
      <c r="DB149" s="89"/>
      <c r="DC149" s="93" t="s">
        <v>868</v>
      </c>
      <c r="DD149" s="89" t="s">
        <v>519</v>
      </c>
      <c r="DE149" s="90" t="str">
        <f t="shared" si="246"/>
        <v>-</v>
      </c>
      <c r="DF149" s="91"/>
      <c r="DG149" s="90"/>
      <c r="DH149" s="92"/>
      <c r="DI149" s="92"/>
      <c r="DJ149" s="93"/>
      <c r="DK149" s="89" t="s">
        <v>519</v>
      </c>
      <c r="DL149" s="90" t="str">
        <f t="shared" si="247"/>
        <v>-</v>
      </c>
      <c r="DM149" s="91"/>
      <c r="DN149" s="90"/>
      <c r="DO149" s="92"/>
      <c r="DP149" s="92"/>
      <c r="DQ149" s="93"/>
      <c r="DR149" s="130" t="str">
        <f>IFERROR(VLOOKUP($D149,'HISTORICOS - FM'!$A$1:$B$20558,2,0)," - ")</f>
        <v xml:space="preserve"> - </v>
      </c>
      <c r="DS149" s="131">
        <f t="shared" si="249"/>
        <v>36512.999999999993</v>
      </c>
      <c r="DT149" s="134" t="str">
        <f t="shared" si="248"/>
        <v/>
      </c>
      <c r="DU149" s="137" t="str">
        <f t="shared" si="250"/>
        <v>1015200 - LOGSMART S.A.S
OC 4533621</v>
      </c>
    </row>
    <row r="150" spans="1:125" s="38" customFormat="1" ht="115" x14ac:dyDescent="0.25">
      <c r="A150" s="35">
        <v>143</v>
      </c>
      <c r="B150" s="140" t="s">
        <v>436</v>
      </c>
      <c r="C150" s="36" t="s">
        <v>359</v>
      </c>
      <c r="D150" s="36" t="s">
        <v>452</v>
      </c>
      <c r="E150" s="36" t="s">
        <v>453</v>
      </c>
      <c r="F150" s="36" t="s">
        <v>454</v>
      </c>
      <c r="G150" s="36" t="s">
        <v>510</v>
      </c>
      <c r="H150" s="36">
        <v>100</v>
      </c>
      <c r="I150" s="37" t="s">
        <v>77</v>
      </c>
      <c r="J150" s="89">
        <v>25000</v>
      </c>
      <c r="K150" s="90">
        <f t="shared" si="235"/>
        <v>2500000</v>
      </c>
      <c r="L150" s="91"/>
      <c r="M150" s="90">
        <f>+IFERROR(IF(P$5="USD",J150*$I$5*P$6,IF(P$5="COP",J150*P$6,J150*P$6*$I$6)),"-")</f>
        <v>24999.999999999996</v>
      </c>
      <c r="N150" s="92"/>
      <c r="O150" s="92" t="s">
        <v>540</v>
      </c>
      <c r="P150" s="93"/>
      <c r="Q150" s="89">
        <v>20050</v>
      </c>
      <c r="R150" s="90">
        <f t="shared" si="236"/>
        <v>2005000</v>
      </c>
      <c r="S150" s="91" t="s">
        <v>1007</v>
      </c>
      <c r="T150" s="90">
        <f>+IFERROR(IF(W$5="USD",Q150*$I$5*W$6,IF(W$5="COP",Q150*W$6,Q150*W$6*$I$6)),"-")</f>
        <v>20049.999999999996</v>
      </c>
      <c r="U150" s="92" t="s">
        <v>553</v>
      </c>
      <c r="V150" s="92" t="s">
        <v>575</v>
      </c>
      <c r="W150" s="93"/>
      <c r="X150" s="89">
        <v>28290</v>
      </c>
      <c r="Y150" s="90">
        <f t="shared" si="237"/>
        <v>2829000</v>
      </c>
      <c r="Z150" s="91"/>
      <c r="AA150" s="90">
        <f t="shared" si="251"/>
        <v>28289.999999999996</v>
      </c>
      <c r="AB150" s="92" t="s">
        <v>540</v>
      </c>
      <c r="AC150" s="92"/>
      <c r="AD150" s="93"/>
      <c r="AE150" s="89">
        <v>23900</v>
      </c>
      <c r="AF150" s="90">
        <f t="shared" si="238"/>
        <v>2390000</v>
      </c>
      <c r="AG150" s="91"/>
      <c r="AH150" s="90">
        <f t="shared" si="253"/>
        <v>23899.999999999996</v>
      </c>
      <c r="AI150" s="92" t="s">
        <v>612</v>
      </c>
      <c r="AJ150" s="92" t="s">
        <v>589</v>
      </c>
      <c r="AK150" s="92">
        <v>30</v>
      </c>
      <c r="AL150" s="89" t="s">
        <v>519</v>
      </c>
      <c r="AM150" s="90" t="str">
        <f t="shared" si="259"/>
        <v>-</v>
      </c>
      <c r="AN150" s="91"/>
      <c r="AO150" s="90"/>
      <c r="AP150" s="92"/>
      <c r="AQ150" s="92"/>
      <c r="AR150" s="93"/>
      <c r="AS150" s="89">
        <v>27700</v>
      </c>
      <c r="AT150" s="90">
        <f t="shared" si="239"/>
        <v>2770000</v>
      </c>
      <c r="AU150" s="91"/>
      <c r="AV150" s="90">
        <f t="shared" si="254"/>
        <v>27699.999999999996</v>
      </c>
      <c r="AW150" s="92" t="s">
        <v>647</v>
      </c>
      <c r="AX150" s="92"/>
      <c r="AY150" s="93" t="s">
        <v>657</v>
      </c>
      <c r="AZ150" s="89">
        <v>28188</v>
      </c>
      <c r="BA150" s="90">
        <f t="shared" si="240"/>
        <v>2818800</v>
      </c>
      <c r="BB150" s="91"/>
      <c r="BC150" s="90">
        <f t="shared" si="255"/>
        <v>28187.999999999996</v>
      </c>
      <c r="BD150" s="92" t="s">
        <v>694</v>
      </c>
      <c r="BE150" s="92" t="s">
        <v>696</v>
      </c>
      <c r="BF150" s="93"/>
      <c r="BG150" s="89">
        <v>23800</v>
      </c>
      <c r="BH150" s="90">
        <f t="shared" si="241"/>
        <v>2380000</v>
      </c>
      <c r="BI150" s="91"/>
      <c r="BJ150" s="90">
        <f t="shared" si="252"/>
        <v>23799.999999999996</v>
      </c>
      <c r="BK150" s="92" t="s">
        <v>540</v>
      </c>
      <c r="BL150" s="92" t="s">
        <v>759</v>
      </c>
      <c r="BM150" s="93" t="s">
        <v>764</v>
      </c>
      <c r="BN150" s="89">
        <v>23470</v>
      </c>
      <c r="BO150" s="90">
        <f t="shared" si="242"/>
        <v>2347000</v>
      </c>
      <c r="BP150" s="91"/>
      <c r="BQ150" s="90">
        <f t="shared" si="227"/>
        <v>23469.999999999996</v>
      </c>
      <c r="BR150" s="92" t="s">
        <v>540</v>
      </c>
      <c r="BS150" s="92"/>
      <c r="BT150" s="93" t="s">
        <v>1000</v>
      </c>
      <c r="BU150" s="89">
        <v>37320</v>
      </c>
      <c r="BV150" s="90">
        <f t="shared" si="243"/>
        <v>3732000</v>
      </c>
      <c r="BW150" s="91"/>
      <c r="BX150" s="90">
        <f t="shared" si="256"/>
        <v>37319.999999999993</v>
      </c>
      <c r="BY150" s="92" t="s">
        <v>540</v>
      </c>
      <c r="BZ150" s="92"/>
      <c r="CA150" s="93" t="s">
        <v>792</v>
      </c>
      <c r="CB150" s="89" t="s">
        <v>519</v>
      </c>
      <c r="CC150" s="90" t="str">
        <f t="shared" si="244"/>
        <v>-</v>
      </c>
      <c r="CD150" s="91"/>
      <c r="CE150" s="90"/>
      <c r="CF150" s="92"/>
      <c r="CG150" s="92"/>
      <c r="CH150" s="93"/>
      <c r="CI150" s="89" t="s">
        <v>519</v>
      </c>
      <c r="CJ150" s="90" t="str">
        <f t="shared" si="245"/>
        <v>-</v>
      </c>
      <c r="CK150" s="91"/>
      <c r="CL150" s="90"/>
      <c r="CM150" s="92"/>
      <c r="CN150" s="92" t="s">
        <v>838</v>
      </c>
      <c r="CO150" s="93"/>
      <c r="CP150" s="89">
        <v>24000</v>
      </c>
      <c r="CQ150" s="90">
        <f t="shared" si="234"/>
        <v>2400000</v>
      </c>
      <c r="CR150" s="91"/>
      <c r="CS150" s="90">
        <f t="shared" si="230"/>
        <v>23999.999999999996</v>
      </c>
      <c r="CT150" s="92" t="s">
        <v>540</v>
      </c>
      <c r="CU150" s="92"/>
      <c r="CV150" s="93" t="s">
        <v>864</v>
      </c>
      <c r="CW150" s="89">
        <v>22563</v>
      </c>
      <c r="CX150" s="90">
        <f t="shared" si="257"/>
        <v>2256300</v>
      </c>
      <c r="CY150" s="91" t="s">
        <v>1007</v>
      </c>
      <c r="CZ150" s="90">
        <f t="shared" si="258"/>
        <v>22562.999999999996</v>
      </c>
      <c r="DA150" s="89" t="s">
        <v>875</v>
      </c>
      <c r="DB150" s="89"/>
      <c r="DC150" s="93" t="s">
        <v>868</v>
      </c>
      <c r="DD150" s="89" t="s">
        <v>519</v>
      </c>
      <c r="DE150" s="90" t="str">
        <f t="shared" si="246"/>
        <v>-</v>
      </c>
      <c r="DF150" s="91"/>
      <c r="DG150" s="90"/>
      <c r="DH150" s="92"/>
      <c r="DI150" s="92"/>
      <c r="DJ150" s="93"/>
      <c r="DK150" s="89" t="s">
        <v>519</v>
      </c>
      <c r="DL150" s="90" t="str">
        <f t="shared" si="247"/>
        <v>-</v>
      </c>
      <c r="DM150" s="91"/>
      <c r="DN150" s="90"/>
      <c r="DO150" s="92"/>
      <c r="DP150" s="92"/>
      <c r="DQ150" s="93"/>
      <c r="DR150" s="130" t="str">
        <f>IFERROR(VLOOKUP($D150,'HISTORICOS - FM'!$A$1:$B$20558,2,0)," - ")</f>
        <v xml:space="preserve"> - </v>
      </c>
      <c r="DS150" s="131">
        <f t="shared" si="249"/>
        <v>20049.999999999996</v>
      </c>
      <c r="DT150" s="134" t="str">
        <f t="shared" si="248"/>
        <v/>
      </c>
      <c r="DU150" s="137" t="str">
        <f t="shared" si="250"/>
        <v>CASA FERRETERA SAS
OC 4533613 - Anulada proveedor riesgo 4</v>
      </c>
    </row>
    <row r="151" spans="1:125" s="38" customFormat="1" ht="80.5" x14ac:dyDescent="0.25">
      <c r="A151" s="35">
        <v>144</v>
      </c>
      <c r="B151" s="140" t="s">
        <v>455</v>
      </c>
      <c r="C151" s="36" t="s">
        <v>128</v>
      </c>
      <c r="D151" s="36" t="s">
        <v>150</v>
      </c>
      <c r="E151" s="36" t="s">
        <v>456</v>
      </c>
      <c r="F151" s="36" t="s">
        <v>150</v>
      </c>
      <c r="G151" s="36" t="s">
        <v>503</v>
      </c>
      <c r="H151" s="36">
        <v>10</v>
      </c>
      <c r="I151" s="37" t="s">
        <v>74</v>
      </c>
      <c r="J151" s="89" t="s">
        <v>519</v>
      </c>
      <c r="K151" s="90" t="str">
        <f t="shared" si="235"/>
        <v>-</v>
      </c>
      <c r="L151" s="91"/>
      <c r="M151" s="90"/>
      <c r="N151" s="92"/>
      <c r="O151" s="92"/>
      <c r="P151" s="93"/>
      <c r="Q151" s="89" t="s">
        <v>519</v>
      </c>
      <c r="R151" s="90" t="str">
        <f t="shared" si="236"/>
        <v>-</v>
      </c>
      <c r="S151" s="91"/>
      <c r="T151" s="90"/>
      <c r="U151" s="92"/>
      <c r="V151" s="92"/>
      <c r="W151" s="93"/>
      <c r="X151" s="89" t="s">
        <v>519</v>
      </c>
      <c r="Y151" s="90" t="str">
        <f t="shared" si="237"/>
        <v>-</v>
      </c>
      <c r="Z151" s="91"/>
      <c r="AA151" s="90"/>
      <c r="AB151" s="92"/>
      <c r="AC151" s="92"/>
      <c r="AD151" s="93"/>
      <c r="AE151" s="89" t="s">
        <v>519</v>
      </c>
      <c r="AF151" s="90" t="str">
        <f t="shared" si="238"/>
        <v>-</v>
      </c>
      <c r="AG151" s="91"/>
      <c r="AH151" s="90"/>
      <c r="AI151" s="92"/>
      <c r="AJ151" s="92"/>
      <c r="AK151" s="92"/>
      <c r="AL151" s="89" t="s">
        <v>519</v>
      </c>
      <c r="AM151" s="90" t="str">
        <f>+IFERROR(AL151*$H151,"-")</f>
        <v>-</v>
      </c>
      <c r="AN151" s="91"/>
      <c r="AO151" s="90"/>
      <c r="AP151" s="92"/>
      <c r="AQ151" s="92"/>
      <c r="AR151" s="93"/>
      <c r="AS151" s="89">
        <v>46300</v>
      </c>
      <c r="AT151" s="90">
        <f t="shared" si="239"/>
        <v>463000</v>
      </c>
      <c r="AU151" s="91"/>
      <c r="AV151" s="90">
        <f t="shared" si="254"/>
        <v>46299.999999999993</v>
      </c>
      <c r="AW151" s="92" t="s">
        <v>638</v>
      </c>
      <c r="AX151" s="92"/>
      <c r="AY151" s="93" t="s">
        <v>657</v>
      </c>
      <c r="AZ151" s="89" t="s">
        <v>519</v>
      </c>
      <c r="BA151" s="90" t="str">
        <f t="shared" si="240"/>
        <v>-</v>
      </c>
      <c r="BB151" s="91"/>
      <c r="BC151" s="90"/>
      <c r="BD151" s="92" t="s">
        <v>579</v>
      </c>
      <c r="BE151" s="92"/>
      <c r="BF151" s="93"/>
      <c r="BG151" s="89" t="s">
        <v>519</v>
      </c>
      <c r="BH151" s="90" t="str">
        <f t="shared" si="241"/>
        <v>-</v>
      </c>
      <c r="BI151" s="91"/>
      <c r="BJ151" s="90"/>
      <c r="BK151" s="92"/>
      <c r="BL151" s="92"/>
      <c r="BM151" s="93"/>
      <c r="BN151" s="89" t="s">
        <v>519</v>
      </c>
      <c r="BO151" s="90" t="str">
        <f t="shared" si="242"/>
        <v>-</v>
      </c>
      <c r="BP151" s="91"/>
      <c r="BQ151" s="90"/>
      <c r="BR151" s="92" t="s">
        <v>977</v>
      </c>
      <c r="BS151" s="92"/>
      <c r="BT151" s="93"/>
      <c r="BU151" s="89" t="s">
        <v>519</v>
      </c>
      <c r="BV151" s="90" t="str">
        <f t="shared" si="243"/>
        <v>-</v>
      </c>
      <c r="BW151" s="91"/>
      <c r="BX151" s="90"/>
      <c r="BY151" s="92"/>
      <c r="BZ151" s="92" t="s">
        <v>783</v>
      </c>
      <c r="CA151" s="93"/>
      <c r="CB151" s="89" t="s">
        <v>519</v>
      </c>
      <c r="CC151" s="90" t="str">
        <f t="shared" si="244"/>
        <v>-</v>
      </c>
      <c r="CD151" s="91"/>
      <c r="CE151" s="90"/>
      <c r="CF151" s="92"/>
      <c r="CG151" s="92"/>
      <c r="CH151" s="93"/>
      <c r="CI151" s="89" t="s">
        <v>519</v>
      </c>
      <c r="CJ151" s="90" t="str">
        <f t="shared" si="245"/>
        <v>-</v>
      </c>
      <c r="CK151" s="91"/>
      <c r="CL151" s="90"/>
      <c r="CM151" s="92"/>
      <c r="CN151" s="92" t="s">
        <v>838</v>
      </c>
      <c r="CO151" s="93"/>
      <c r="CP151" s="89">
        <v>45000</v>
      </c>
      <c r="CQ151" s="90">
        <f t="shared" si="234"/>
        <v>450000</v>
      </c>
      <c r="CR151" s="91" t="s">
        <v>1007</v>
      </c>
      <c r="CS151" s="90">
        <f t="shared" si="230"/>
        <v>44999.999999999993</v>
      </c>
      <c r="CT151" s="92" t="s">
        <v>704</v>
      </c>
      <c r="CU151" s="92"/>
      <c r="CV151" s="93" t="s">
        <v>865</v>
      </c>
      <c r="CW151" s="89">
        <v>0</v>
      </c>
      <c r="CX151" s="90">
        <f t="shared" si="257"/>
        <v>0</v>
      </c>
      <c r="CY151" s="91"/>
      <c r="CZ151" s="90">
        <f t="shared" si="258"/>
        <v>0</v>
      </c>
      <c r="DA151" s="89">
        <v>0</v>
      </c>
      <c r="DB151" s="89"/>
      <c r="DC151" s="93">
        <v>0</v>
      </c>
      <c r="DD151" s="89" t="s">
        <v>519</v>
      </c>
      <c r="DE151" s="90" t="str">
        <f t="shared" si="246"/>
        <v>-</v>
      </c>
      <c r="DF151" s="91"/>
      <c r="DG151" s="90"/>
      <c r="DH151" s="92"/>
      <c r="DI151" s="92"/>
      <c r="DJ151" s="93"/>
      <c r="DK151" s="89">
        <v>101667</v>
      </c>
      <c r="DL151" s="90">
        <f t="shared" si="247"/>
        <v>1016670</v>
      </c>
      <c r="DM151" s="91"/>
      <c r="DN151" s="90">
        <f>+IFERROR(IF(DQ$5="USD",DK151*$I$5*DQ$6,IF(DQ$5="COP",DK151*DQ$6,DK151*DQ$6*$I$6)),"-")</f>
        <v>101666.99999999999</v>
      </c>
      <c r="DO151" s="92"/>
      <c r="DP151" s="92" t="s">
        <v>963</v>
      </c>
      <c r="DQ151" s="93" t="s">
        <v>970</v>
      </c>
      <c r="DR151" s="130" t="str">
        <f>IFERROR(VLOOKUP($D151,'HISTORICOS - FM'!$A$1:$B$20558,2,0)," - ")</f>
        <v xml:space="preserve"> - </v>
      </c>
      <c r="DS151" s="131">
        <f t="shared" si="249"/>
        <v>0</v>
      </c>
      <c r="DT151" s="134" t="str">
        <f t="shared" si="248"/>
        <v/>
      </c>
      <c r="DU151" s="137" t="str">
        <f t="shared" si="250"/>
        <v>1015177 - APR INDUSTRIAL
OC 4533612</v>
      </c>
    </row>
    <row r="152" spans="1:125" s="38" customFormat="1" ht="34.5" x14ac:dyDescent="0.25">
      <c r="A152" s="35">
        <v>145</v>
      </c>
      <c r="B152" s="36" t="s">
        <v>457</v>
      </c>
      <c r="C152" s="36" t="s">
        <v>141</v>
      </c>
      <c r="D152" s="36" t="s">
        <v>150</v>
      </c>
      <c r="E152" s="36" t="s">
        <v>458</v>
      </c>
      <c r="F152" s="36" t="s">
        <v>150</v>
      </c>
      <c r="G152" s="36" t="s">
        <v>517</v>
      </c>
      <c r="H152" s="36">
        <v>10</v>
      </c>
      <c r="I152" s="37" t="s">
        <v>73</v>
      </c>
      <c r="J152" s="89" t="s">
        <v>519</v>
      </c>
      <c r="K152" s="90" t="str">
        <f t="shared" si="235"/>
        <v>-</v>
      </c>
      <c r="L152" s="91"/>
      <c r="M152" s="90" t="s">
        <v>519</v>
      </c>
      <c r="N152" s="92"/>
      <c r="O152" s="92"/>
      <c r="P152" s="93"/>
      <c r="Q152" s="89" t="s">
        <v>519</v>
      </c>
      <c r="R152" s="90" t="str">
        <f t="shared" si="236"/>
        <v>-</v>
      </c>
      <c r="S152" s="91"/>
      <c r="T152" s="90" t="s">
        <v>519</v>
      </c>
      <c r="U152" s="92"/>
      <c r="V152" s="92"/>
      <c r="W152" s="93"/>
      <c r="X152" s="89" t="s">
        <v>519</v>
      </c>
      <c r="Y152" s="90" t="str">
        <f t="shared" si="237"/>
        <v>-</v>
      </c>
      <c r="Z152" s="91"/>
      <c r="AA152" s="90" t="s">
        <v>519</v>
      </c>
      <c r="AB152" s="92"/>
      <c r="AC152" s="92"/>
      <c r="AD152" s="93"/>
      <c r="AE152" s="89" t="s">
        <v>519</v>
      </c>
      <c r="AF152" s="90" t="str">
        <f t="shared" si="238"/>
        <v>-</v>
      </c>
      <c r="AG152" s="91"/>
      <c r="AH152" s="90" t="s">
        <v>519</v>
      </c>
      <c r="AI152" s="92"/>
      <c r="AJ152" s="92"/>
      <c r="AK152" s="92"/>
      <c r="AL152" s="89" t="s">
        <v>519</v>
      </c>
      <c r="AM152" s="90" t="str">
        <f>+IFERROR(AL152*$H152,"-")</f>
        <v>-</v>
      </c>
      <c r="AN152" s="91"/>
      <c r="AO152" s="90" t="s">
        <v>519</v>
      </c>
      <c r="AP152" s="92"/>
      <c r="AQ152" s="92"/>
      <c r="AR152" s="93"/>
      <c r="AS152" s="89" t="s">
        <v>519</v>
      </c>
      <c r="AT152" s="90" t="str">
        <f t="shared" si="239"/>
        <v>-</v>
      </c>
      <c r="AU152" s="91"/>
      <c r="AV152" s="90" t="s">
        <v>519</v>
      </c>
      <c r="AW152" s="92"/>
      <c r="AX152" s="92"/>
      <c r="AY152" s="93"/>
      <c r="AZ152" s="89" t="s">
        <v>519</v>
      </c>
      <c r="BA152" s="90" t="str">
        <f t="shared" si="240"/>
        <v>-</v>
      </c>
      <c r="BB152" s="91"/>
      <c r="BC152" s="90" t="str">
        <f t="shared" ref="BC152:BC153" si="260">AZ152</f>
        <v>NC</v>
      </c>
      <c r="BD152" s="92" t="s">
        <v>579</v>
      </c>
      <c r="BE152" s="92"/>
      <c r="BF152" s="93"/>
      <c r="BG152" s="89" t="s">
        <v>519</v>
      </c>
      <c r="BH152" s="90" t="str">
        <f t="shared" si="241"/>
        <v>-</v>
      </c>
      <c r="BI152" s="91"/>
      <c r="BJ152" s="90" t="s">
        <v>519</v>
      </c>
      <c r="BK152" s="92"/>
      <c r="BL152" s="92"/>
      <c r="BM152" s="93"/>
      <c r="BN152" s="89" t="s">
        <v>519</v>
      </c>
      <c r="BO152" s="90" t="str">
        <f t="shared" si="242"/>
        <v>-</v>
      </c>
      <c r="BP152" s="91"/>
      <c r="BQ152" s="90" t="str">
        <f t="shared" ref="BQ152:BQ153" si="261">BN152</f>
        <v>NC</v>
      </c>
      <c r="BR152" s="92" t="s">
        <v>977</v>
      </c>
      <c r="BS152" s="92"/>
      <c r="BT152" s="93"/>
      <c r="BU152" s="89" t="s">
        <v>519</v>
      </c>
      <c r="BV152" s="90" t="str">
        <f t="shared" si="243"/>
        <v>-</v>
      </c>
      <c r="BW152" s="91"/>
      <c r="BX152" s="90" t="str">
        <f>BU152</f>
        <v>NC</v>
      </c>
      <c r="BY152" s="92"/>
      <c r="BZ152" s="92" t="s">
        <v>783</v>
      </c>
      <c r="CA152" s="93"/>
      <c r="CB152" s="89" t="s">
        <v>519</v>
      </c>
      <c r="CC152" s="90" t="str">
        <f t="shared" si="244"/>
        <v>-</v>
      </c>
      <c r="CD152" s="91"/>
      <c r="CE152" s="90" t="str">
        <f>CB152</f>
        <v>NC</v>
      </c>
      <c r="CF152" s="92"/>
      <c r="CG152" s="92"/>
      <c r="CH152" s="93"/>
      <c r="CI152" s="89" t="s">
        <v>519</v>
      </c>
      <c r="CJ152" s="90" t="str">
        <f t="shared" si="245"/>
        <v>-</v>
      </c>
      <c r="CK152" s="91"/>
      <c r="CL152" s="90" t="s">
        <v>519</v>
      </c>
      <c r="CM152" s="92"/>
      <c r="CN152" s="92" t="s">
        <v>838</v>
      </c>
      <c r="CO152" s="93"/>
      <c r="CP152" s="89" t="s">
        <v>576</v>
      </c>
      <c r="CQ152" s="90" t="str">
        <f t="shared" si="234"/>
        <v>-</v>
      </c>
      <c r="CR152" s="91"/>
      <c r="CS152" s="90" t="str">
        <f>CP152</f>
        <v>NCT</v>
      </c>
      <c r="CT152" s="92" t="s">
        <v>704</v>
      </c>
      <c r="CU152" s="92" t="s">
        <v>861</v>
      </c>
      <c r="CV152" s="93" t="s">
        <v>864</v>
      </c>
      <c r="CW152" s="89" t="s">
        <v>519</v>
      </c>
      <c r="CX152" s="90" t="str">
        <f t="shared" si="257"/>
        <v>-</v>
      </c>
      <c r="CY152" s="91"/>
      <c r="CZ152" s="90" t="s">
        <v>519</v>
      </c>
      <c r="DA152" s="89"/>
      <c r="DB152" s="89"/>
      <c r="DC152" s="93"/>
      <c r="DD152" s="89" t="s">
        <v>519</v>
      </c>
      <c r="DE152" s="90" t="str">
        <f t="shared" si="246"/>
        <v>-</v>
      </c>
      <c r="DF152" s="91"/>
      <c r="DG152" s="90" t="s">
        <v>519</v>
      </c>
      <c r="DH152" s="92"/>
      <c r="DI152" s="92"/>
      <c r="DJ152" s="93"/>
      <c r="DK152" s="89" t="s">
        <v>519</v>
      </c>
      <c r="DL152" s="90" t="str">
        <f t="shared" si="247"/>
        <v>-</v>
      </c>
      <c r="DM152" s="91"/>
      <c r="DN152" s="90" t="s">
        <v>519</v>
      </c>
      <c r="DO152" s="92"/>
      <c r="DP152" s="92"/>
      <c r="DQ152" s="93"/>
      <c r="DR152" s="130" t="str">
        <f>IFERROR(VLOOKUP($D152,'HISTORICOS - FM'!$A$1:$B$20558,2,0)," - ")</f>
        <v xml:space="preserve"> - </v>
      </c>
      <c r="DS152" s="131">
        <f t="shared" si="249"/>
        <v>0</v>
      </c>
      <c r="DT152" s="134" t="str">
        <f t="shared" si="248"/>
        <v/>
      </c>
      <c r="DU152" s="137">
        <f t="shared" si="250"/>
        <v>0</v>
      </c>
    </row>
    <row r="153" spans="1:125" s="38" customFormat="1" ht="175" x14ac:dyDescent="0.25">
      <c r="A153" s="35">
        <v>146</v>
      </c>
      <c r="B153" s="36">
        <v>10058930</v>
      </c>
      <c r="C153" s="36">
        <v>4</v>
      </c>
      <c r="D153" s="36">
        <v>67366</v>
      </c>
      <c r="E153" s="36" t="s">
        <v>459</v>
      </c>
      <c r="F153" s="36" t="s">
        <v>460</v>
      </c>
      <c r="G153" s="36" t="s">
        <v>503</v>
      </c>
      <c r="H153" s="36">
        <v>2</v>
      </c>
      <c r="I153" s="37" t="s">
        <v>73</v>
      </c>
      <c r="J153" s="89" t="s">
        <v>519</v>
      </c>
      <c r="K153" s="90" t="str">
        <f t="shared" si="235"/>
        <v>-</v>
      </c>
      <c r="L153" s="91"/>
      <c r="M153" s="90" t="s">
        <v>519</v>
      </c>
      <c r="N153" s="92"/>
      <c r="O153" s="92"/>
      <c r="P153" s="93"/>
      <c r="Q153" s="89" t="s">
        <v>519</v>
      </c>
      <c r="R153" s="90" t="str">
        <f t="shared" si="236"/>
        <v>-</v>
      </c>
      <c r="S153" s="91"/>
      <c r="T153" s="90" t="s">
        <v>519</v>
      </c>
      <c r="U153" s="92"/>
      <c r="V153" s="92"/>
      <c r="W153" s="93"/>
      <c r="X153" s="89" t="s">
        <v>519</v>
      </c>
      <c r="Y153" s="90" t="str">
        <f t="shared" si="237"/>
        <v>-</v>
      </c>
      <c r="Z153" s="91"/>
      <c r="AA153" s="90" t="s">
        <v>519</v>
      </c>
      <c r="AB153" s="92"/>
      <c r="AC153" s="92"/>
      <c r="AD153" s="93"/>
      <c r="AE153" s="89" t="s">
        <v>519</v>
      </c>
      <c r="AF153" s="90" t="str">
        <f t="shared" si="238"/>
        <v>-</v>
      </c>
      <c r="AG153" s="91"/>
      <c r="AH153" s="90" t="s">
        <v>519</v>
      </c>
      <c r="AI153" s="92"/>
      <c r="AJ153" s="92"/>
      <c r="AK153" s="92"/>
      <c r="AL153" s="89" t="s">
        <v>519</v>
      </c>
      <c r="AM153" s="90" t="str">
        <f>+IFERROR(AL153*$H153,"-")</f>
        <v>-</v>
      </c>
      <c r="AN153" s="91"/>
      <c r="AO153" s="90" t="s">
        <v>519</v>
      </c>
      <c r="AP153" s="92"/>
      <c r="AQ153" s="92"/>
      <c r="AR153" s="93"/>
      <c r="AS153" s="89" t="s">
        <v>519</v>
      </c>
      <c r="AT153" s="90" t="str">
        <f t="shared" si="239"/>
        <v>-</v>
      </c>
      <c r="AU153" s="91"/>
      <c r="AV153" s="90" t="s">
        <v>519</v>
      </c>
      <c r="AW153" s="92"/>
      <c r="AX153" s="92"/>
      <c r="AY153" s="93"/>
      <c r="AZ153" s="89" t="s">
        <v>519</v>
      </c>
      <c r="BA153" s="90" t="str">
        <f t="shared" si="240"/>
        <v>-</v>
      </c>
      <c r="BB153" s="91"/>
      <c r="BC153" s="90" t="str">
        <f t="shared" si="260"/>
        <v>NC</v>
      </c>
      <c r="BD153" s="92" t="s">
        <v>579</v>
      </c>
      <c r="BE153" s="92"/>
      <c r="BF153" s="93"/>
      <c r="BG153" s="89">
        <v>17800</v>
      </c>
      <c r="BH153" s="90">
        <f t="shared" si="241"/>
        <v>35600</v>
      </c>
      <c r="BI153" s="91"/>
      <c r="BJ153" s="90">
        <f>+IFERROR(IF(BM$5="USD",BG153*$I$5*BM$6,IF(BM$5="COP",BG153*BM$6,BG153*BM$6*$I$6)),"-")</f>
        <v>17799.999999999996</v>
      </c>
      <c r="BK153" s="92" t="s">
        <v>708</v>
      </c>
      <c r="BL153" s="92"/>
      <c r="BM153" s="93" t="s">
        <v>764</v>
      </c>
      <c r="BN153" s="89" t="s">
        <v>576</v>
      </c>
      <c r="BO153" s="90" t="str">
        <f t="shared" si="242"/>
        <v>-</v>
      </c>
      <c r="BP153" s="91"/>
      <c r="BQ153" s="90" t="str">
        <f t="shared" si="261"/>
        <v>NCT</v>
      </c>
      <c r="BR153" s="92" t="s">
        <v>633</v>
      </c>
      <c r="BS153" s="92"/>
      <c r="BT153" s="93" t="s">
        <v>1001</v>
      </c>
      <c r="BU153" s="89">
        <v>14700</v>
      </c>
      <c r="BV153" s="90">
        <f t="shared" si="243"/>
        <v>29400</v>
      </c>
      <c r="BW153" s="91"/>
      <c r="BX153" s="90">
        <f>+IFERROR(IF(CA$5="USD",BU153*$I$5*CA$6,IF(CA$5="COP",BU153*CA$6,BU153*CA$6*$I$6)),"-")</f>
        <v>14699.999999999998</v>
      </c>
      <c r="BY153" s="92" t="s">
        <v>775</v>
      </c>
      <c r="BZ153" s="92"/>
      <c r="CA153" s="93" t="s">
        <v>790</v>
      </c>
      <c r="CB153" s="89">
        <v>15750</v>
      </c>
      <c r="CC153" s="90">
        <f t="shared" si="244"/>
        <v>31500</v>
      </c>
      <c r="CD153" s="91"/>
      <c r="CE153" s="90">
        <f>+IFERROR(IF(CH$5="USD",CB153*$I$5*CH$6,IF(CH$5="COP",CB153*CH$6,CB153*CH$6*$I$6)),"-")</f>
        <v>15749.999999999998</v>
      </c>
      <c r="CF153" s="92" t="s">
        <v>775</v>
      </c>
      <c r="CG153" s="92"/>
      <c r="CH153" s="93" t="s">
        <v>822</v>
      </c>
      <c r="CI153" s="89" t="s">
        <v>519</v>
      </c>
      <c r="CJ153" s="90" t="str">
        <f t="shared" si="245"/>
        <v>-</v>
      </c>
      <c r="CK153" s="91"/>
      <c r="CL153" s="90" t="s">
        <v>519</v>
      </c>
      <c r="CM153" s="92"/>
      <c r="CN153" s="92" t="s">
        <v>838</v>
      </c>
      <c r="CO153" s="93"/>
      <c r="CP153" s="89">
        <v>10500</v>
      </c>
      <c r="CQ153" s="90">
        <f t="shared" si="234"/>
        <v>21000</v>
      </c>
      <c r="CR153" s="91" t="s">
        <v>1007</v>
      </c>
      <c r="CS153" s="90">
        <f>+IFERROR(IF(CV$5="USD",CP153*$I$5*CV$6,IF(CV$5="COP",CP153*CV$6,CP153*CV$6*$I$6)),"-")</f>
        <v>10499.999999999998</v>
      </c>
      <c r="CT153" s="92" t="s">
        <v>775</v>
      </c>
      <c r="CU153" s="92"/>
      <c r="CV153" s="93" t="s">
        <v>864</v>
      </c>
      <c r="CW153" s="89" t="s">
        <v>519</v>
      </c>
      <c r="CX153" s="90" t="str">
        <f t="shared" si="257"/>
        <v>-</v>
      </c>
      <c r="CY153" s="91"/>
      <c r="CZ153" s="90" t="s">
        <v>519</v>
      </c>
      <c r="DA153" s="89"/>
      <c r="DB153" s="89"/>
      <c r="DC153" s="93"/>
      <c r="DD153" s="89" t="s">
        <v>519</v>
      </c>
      <c r="DE153" s="90" t="str">
        <f t="shared" si="246"/>
        <v>-</v>
      </c>
      <c r="DF153" s="91"/>
      <c r="DG153" s="90" t="s">
        <v>519</v>
      </c>
      <c r="DH153" s="92"/>
      <c r="DI153" s="92"/>
      <c r="DJ153" s="93"/>
      <c r="DK153" s="89">
        <v>14000</v>
      </c>
      <c r="DL153" s="90">
        <f t="shared" si="247"/>
        <v>28000</v>
      </c>
      <c r="DM153" s="91"/>
      <c r="DN153" s="90">
        <f>+IFERROR(IF(DQ$5="USD",DK153*$I$5*DQ$6,IF(DQ$5="COP",DK153*DQ$6,DK153*DQ$6*$I$6)),"-")</f>
        <v>13999.999999999998</v>
      </c>
      <c r="DO153" s="92"/>
      <c r="DP153" s="92" t="s">
        <v>964</v>
      </c>
      <c r="DQ153" s="93" t="s">
        <v>970</v>
      </c>
      <c r="DR153" s="130" t="str">
        <f>IFERROR(VLOOKUP($D153,'HISTORICOS - FM'!$A$1:$B$20558,2,0)," - ")</f>
        <v xml:space="preserve"> - </v>
      </c>
      <c r="DS153" s="131">
        <f t="shared" si="249"/>
        <v>10499.999999999998</v>
      </c>
      <c r="DT153" s="134" t="str">
        <f t="shared" si="248"/>
        <v/>
      </c>
      <c r="DU153" s="137" t="str">
        <f t="shared" si="250"/>
        <v>1012078 - INGENIERIA INDUSTRIAL ESPECIALIZADA INGEMEKS AS LTDA
OC 4533620</v>
      </c>
    </row>
    <row r="154" spans="1:125" s="38" customFormat="1" ht="103.5" x14ac:dyDescent="0.25">
      <c r="A154" s="35">
        <v>147</v>
      </c>
      <c r="B154" s="140" t="s">
        <v>455</v>
      </c>
      <c r="C154" s="36" t="s">
        <v>109</v>
      </c>
      <c r="D154" s="36" t="s">
        <v>150</v>
      </c>
      <c r="E154" s="36" t="s">
        <v>461</v>
      </c>
      <c r="F154" s="36" t="s">
        <v>150</v>
      </c>
      <c r="G154" s="36" t="s">
        <v>503</v>
      </c>
      <c r="H154" s="36">
        <v>16</v>
      </c>
      <c r="I154" s="37" t="s">
        <v>74</v>
      </c>
      <c r="J154" s="89" t="s">
        <v>519</v>
      </c>
      <c r="K154" s="90" t="str">
        <f t="shared" si="235"/>
        <v>-</v>
      </c>
      <c r="L154" s="91"/>
      <c r="M154" s="90"/>
      <c r="N154" s="92"/>
      <c r="O154" s="92"/>
      <c r="P154" s="93"/>
      <c r="Q154" s="89" t="s">
        <v>519</v>
      </c>
      <c r="R154" s="90" t="str">
        <f t="shared" si="236"/>
        <v>-</v>
      </c>
      <c r="S154" s="91"/>
      <c r="T154" s="90"/>
      <c r="U154" s="92"/>
      <c r="V154" s="92"/>
      <c r="W154" s="93"/>
      <c r="X154" s="89" t="s">
        <v>519</v>
      </c>
      <c r="Y154" s="90" t="str">
        <f t="shared" si="237"/>
        <v>-</v>
      </c>
      <c r="Z154" s="91"/>
      <c r="AA154" s="90"/>
      <c r="AB154" s="92"/>
      <c r="AC154" s="92"/>
      <c r="AD154" s="93"/>
      <c r="AE154" s="89" t="s">
        <v>519</v>
      </c>
      <c r="AF154" s="90" t="str">
        <f t="shared" si="238"/>
        <v>-</v>
      </c>
      <c r="AG154" s="91"/>
      <c r="AH154" s="90"/>
      <c r="AI154" s="92"/>
      <c r="AJ154" s="92"/>
      <c r="AK154" s="92"/>
      <c r="AL154" s="89" t="s">
        <v>519</v>
      </c>
      <c r="AM154" s="90" t="str">
        <f>+IFERROR(AL154*$H154,"-")</f>
        <v>-</v>
      </c>
      <c r="AN154" s="91"/>
      <c r="AO154" s="90"/>
      <c r="AP154" s="92"/>
      <c r="AQ154" s="92"/>
      <c r="AR154" s="93"/>
      <c r="AS154" s="89">
        <v>115800</v>
      </c>
      <c r="AT154" s="90">
        <f t="shared" si="239"/>
        <v>1852800</v>
      </c>
      <c r="AU154" s="91"/>
      <c r="AV154" s="90">
        <f>+IFERROR(IF(AY$5="USD",AS154*$I$5*AY$6,IF(AY$5="COP",AS154*AY$6,AS154*AY$6*$I$6)),"-")</f>
        <v>115799.99999999999</v>
      </c>
      <c r="AW154" s="92" t="s">
        <v>636</v>
      </c>
      <c r="AX154" s="92"/>
      <c r="AY154" s="93" t="s">
        <v>657</v>
      </c>
      <c r="AZ154" s="89" t="s">
        <v>519</v>
      </c>
      <c r="BA154" s="90" t="str">
        <f t="shared" si="240"/>
        <v>-</v>
      </c>
      <c r="BB154" s="91"/>
      <c r="BC154" s="90"/>
      <c r="BD154" s="92" t="s">
        <v>579</v>
      </c>
      <c r="BE154" s="92"/>
      <c r="BF154" s="93"/>
      <c r="BG154" s="89" t="s">
        <v>519</v>
      </c>
      <c r="BH154" s="90" t="str">
        <f t="shared" si="241"/>
        <v>-</v>
      </c>
      <c r="BI154" s="91"/>
      <c r="BJ154" s="90"/>
      <c r="BK154" s="92"/>
      <c r="BL154" s="92"/>
      <c r="BM154" s="93"/>
      <c r="BN154" s="89" t="s">
        <v>519</v>
      </c>
      <c r="BO154" s="90" t="str">
        <f t="shared" si="242"/>
        <v>-</v>
      </c>
      <c r="BP154" s="91"/>
      <c r="BQ154" s="90"/>
      <c r="BR154" s="92" t="s">
        <v>977</v>
      </c>
      <c r="BS154" s="92"/>
      <c r="BT154" s="93"/>
      <c r="BU154" s="89" t="s">
        <v>519</v>
      </c>
      <c r="BV154" s="90" t="str">
        <f t="shared" si="243"/>
        <v>-</v>
      </c>
      <c r="BW154" s="91"/>
      <c r="BX154" s="90"/>
      <c r="BY154" s="92"/>
      <c r="BZ154" s="92" t="s">
        <v>783</v>
      </c>
      <c r="CA154" s="93"/>
      <c r="CB154" s="89" t="s">
        <v>519</v>
      </c>
      <c r="CC154" s="90" t="str">
        <f t="shared" si="244"/>
        <v>-</v>
      </c>
      <c r="CD154" s="91"/>
      <c r="CE154" s="90"/>
      <c r="CF154" s="92"/>
      <c r="CG154" s="92"/>
      <c r="CH154" s="93"/>
      <c r="CI154" s="89" t="s">
        <v>519</v>
      </c>
      <c r="CJ154" s="90" t="str">
        <f t="shared" si="245"/>
        <v>-</v>
      </c>
      <c r="CK154" s="91"/>
      <c r="CL154" s="90"/>
      <c r="CM154" s="92"/>
      <c r="CN154" s="92" t="s">
        <v>838</v>
      </c>
      <c r="CO154" s="93"/>
      <c r="CP154" s="89" t="s">
        <v>519</v>
      </c>
      <c r="CQ154" s="90" t="str">
        <f t="shared" si="234"/>
        <v>-</v>
      </c>
      <c r="CR154" s="91"/>
      <c r="CS154" s="90"/>
      <c r="CT154" s="92"/>
      <c r="CU154" s="92"/>
      <c r="CV154" s="93"/>
      <c r="CW154" s="89">
        <v>114286</v>
      </c>
      <c r="CX154" s="90">
        <f t="shared" si="257"/>
        <v>1828576</v>
      </c>
      <c r="CY154" s="91" t="s">
        <v>1007</v>
      </c>
      <c r="CZ154" s="90">
        <f t="shared" ref="CZ154:CZ163" si="262">+IFERROR(IF(DC$5="USD",CW154*$I$5*DC$6,IF(DC$5="COP",CW154*DC$6,CW154*DC$6*$I$6)),"-")</f>
        <v>114285.99999999999</v>
      </c>
      <c r="DA154" s="89" t="s">
        <v>876</v>
      </c>
      <c r="DB154" s="89"/>
      <c r="DC154" s="93" t="s">
        <v>868</v>
      </c>
      <c r="DD154" s="89" t="s">
        <v>519</v>
      </c>
      <c r="DE154" s="90" t="str">
        <f t="shared" si="246"/>
        <v>-</v>
      </c>
      <c r="DF154" s="91"/>
      <c r="DG154" s="90"/>
      <c r="DH154" s="92"/>
      <c r="DI154" s="92"/>
      <c r="DJ154" s="93"/>
      <c r="DK154" s="89">
        <v>125644</v>
      </c>
      <c r="DL154" s="90">
        <f t="shared" si="247"/>
        <v>2010304</v>
      </c>
      <c r="DM154" s="91"/>
      <c r="DN154" s="90">
        <f>+IFERROR(IF(DQ$5="USD",DK154*$I$5*DQ$6,IF(DQ$5="COP",DK154*DQ$6,DK154*DQ$6*$I$6)),"-")</f>
        <v>125643.99999999999</v>
      </c>
      <c r="DO154" s="92"/>
      <c r="DP154" s="92" t="s">
        <v>965</v>
      </c>
      <c r="DQ154" s="93" t="s">
        <v>972</v>
      </c>
      <c r="DR154" s="130" t="str">
        <f>IFERROR(VLOOKUP($D154,'HISTORICOS - FM'!$A$1:$B$20558,2,0)," - ")</f>
        <v xml:space="preserve"> - </v>
      </c>
      <c r="DS154" s="131">
        <f t="shared" si="249"/>
        <v>114285.99999999999</v>
      </c>
      <c r="DT154" s="134" t="str">
        <f t="shared" si="248"/>
        <v/>
      </c>
      <c r="DU154" s="137" t="str">
        <f t="shared" si="250"/>
        <v>1015200 - LOGSMART S.A.S
OC 4533621</v>
      </c>
    </row>
    <row r="155" spans="1:125" s="38" customFormat="1" ht="115" x14ac:dyDescent="0.25">
      <c r="A155" s="35">
        <v>148</v>
      </c>
      <c r="B155" s="140" t="s">
        <v>455</v>
      </c>
      <c r="C155" s="36" t="s">
        <v>176</v>
      </c>
      <c r="D155" s="36" t="s">
        <v>150</v>
      </c>
      <c r="E155" s="36" t="s">
        <v>462</v>
      </c>
      <c r="F155" s="36" t="s">
        <v>150</v>
      </c>
      <c r="G155" s="36" t="s">
        <v>504</v>
      </c>
      <c r="H155" s="36">
        <v>20</v>
      </c>
      <c r="I155" s="37" t="s">
        <v>74</v>
      </c>
      <c r="J155" s="89">
        <v>24000</v>
      </c>
      <c r="K155" s="90">
        <f t="shared" si="235"/>
        <v>480000</v>
      </c>
      <c r="L155" s="91"/>
      <c r="M155" s="90">
        <f>+IFERROR(IF(P$5="USD",J155*$I$5*P$6,IF(P$5="COP",J155*P$6,J155*P$6*$I$6)),"-")</f>
        <v>23999.999999999996</v>
      </c>
      <c r="N155" s="92"/>
      <c r="O155" s="92"/>
      <c r="P155" s="93"/>
      <c r="Q155" s="89" t="s">
        <v>519</v>
      </c>
      <c r="R155" s="90" t="str">
        <f t="shared" si="236"/>
        <v>-</v>
      </c>
      <c r="S155" s="91"/>
      <c r="T155" s="90"/>
      <c r="U155" s="92"/>
      <c r="V155" s="92"/>
      <c r="W155" s="93"/>
      <c r="X155" s="89">
        <v>56700</v>
      </c>
      <c r="Y155" s="90">
        <f t="shared" si="237"/>
        <v>1134000</v>
      </c>
      <c r="Z155" s="91"/>
      <c r="AA155" s="90">
        <f>+IFERROR(IF(AD$5="USD",X155*$I$5*AD$6,IF(AD$5="COP",X155*AD$6,X155*AD$6*$I$6)),"-")</f>
        <v>56699.999999999993</v>
      </c>
      <c r="AB155" s="92" t="s">
        <v>543</v>
      </c>
      <c r="AC155" s="92"/>
      <c r="AD155" s="93"/>
      <c r="AE155" s="89" t="s">
        <v>519</v>
      </c>
      <c r="AF155" s="90" t="str">
        <f t="shared" si="238"/>
        <v>-</v>
      </c>
      <c r="AG155" s="91"/>
      <c r="AH155" s="90"/>
      <c r="AI155" s="92"/>
      <c r="AJ155" s="92"/>
      <c r="AK155" s="92"/>
      <c r="AL155" s="89" t="s">
        <v>519</v>
      </c>
      <c r="AM155" s="90" t="str">
        <f>+IFERROR(AL155*$H155,"-")</f>
        <v>-</v>
      </c>
      <c r="AN155" s="91"/>
      <c r="AO155" s="90"/>
      <c r="AP155" s="92"/>
      <c r="AQ155" s="92"/>
      <c r="AR155" s="93"/>
      <c r="AS155" s="89">
        <v>25300</v>
      </c>
      <c r="AT155" s="90">
        <f t="shared" si="239"/>
        <v>506000</v>
      </c>
      <c r="AU155" s="91"/>
      <c r="AV155" s="90">
        <f>+IFERROR(IF(AY$5="USD",AS155*$I$5*AY$6,IF(AY$5="COP",AS155*AY$6,AS155*AY$6*$I$6)),"-")</f>
        <v>25299.999999999996</v>
      </c>
      <c r="AW155" s="92" t="s">
        <v>648</v>
      </c>
      <c r="AX155" s="92"/>
      <c r="AY155" s="93" t="s">
        <v>657</v>
      </c>
      <c r="AZ155" s="89">
        <v>34899</v>
      </c>
      <c r="BA155" s="90">
        <f t="shared" si="240"/>
        <v>697980</v>
      </c>
      <c r="BB155" s="91"/>
      <c r="BC155" s="90">
        <f>+IFERROR(IF(BF$5="USD",AZ155*$I$5*BF$6,IF(BF$5="COP",AZ155*BF$6,AZ155*BF$6*$I$6)),"-")</f>
        <v>34898.999999999993</v>
      </c>
      <c r="BD155" s="92" t="s">
        <v>695</v>
      </c>
      <c r="BE155" s="92" t="s">
        <v>696</v>
      </c>
      <c r="BF155" s="93"/>
      <c r="BG155" s="89" t="s">
        <v>519</v>
      </c>
      <c r="BH155" s="90" t="str">
        <f t="shared" si="241"/>
        <v>-</v>
      </c>
      <c r="BI155" s="91"/>
      <c r="BJ155" s="90"/>
      <c r="BK155" s="92"/>
      <c r="BL155" s="92"/>
      <c r="BM155" s="93"/>
      <c r="BN155" s="89">
        <v>28750</v>
      </c>
      <c r="BO155" s="90">
        <f t="shared" si="242"/>
        <v>575000</v>
      </c>
      <c r="BP155" s="91"/>
      <c r="BQ155" s="90">
        <f t="shared" ref="BQ155:BQ161" si="263">+IFERROR(IF(BT$5="USD",BN155*$I$5*BT$6,IF(BT$5="COP",BN155*BT$6,BN155*BT$6*$I$6)),"-")</f>
        <v>28749.999999999996</v>
      </c>
      <c r="BR155" s="92" t="s">
        <v>995</v>
      </c>
      <c r="BS155" s="92"/>
      <c r="BT155" s="93" t="s">
        <v>1000</v>
      </c>
      <c r="BU155" s="89" t="s">
        <v>519</v>
      </c>
      <c r="BV155" s="90" t="str">
        <f t="shared" si="243"/>
        <v>-</v>
      </c>
      <c r="BW155" s="91"/>
      <c r="BX155" s="90"/>
      <c r="BY155" s="92"/>
      <c r="BZ155" s="92" t="s">
        <v>783</v>
      </c>
      <c r="CA155" s="93"/>
      <c r="CB155" s="89" t="s">
        <v>519</v>
      </c>
      <c r="CC155" s="90" t="str">
        <f t="shared" si="244"/>
        <v>-</v>
      </c>
      <c r="CD155" s="91"/>
      <c r="CE155" s="90"/>
      <c r="CF155" s="92"/>
      <c r="CG155" s="92"/>
      <c r="CH155" s="93"/>
      <c r="CI155" s="89">
        <v>25000</v>
      </c>
      <c r="CJ155" s="90">
        <f t="shared" si="245"/>
        <v>500000</v>
      </c>
      <c r="CK155" s="91"/>
      <c r="CL155" s="90">
        <f>+IFERROR(IF(CO$5="USD",CI155*$I$5*CO$6,IF(CO$5="COP",CI155*CO$6,CI155*CO$6*$I$6)),"-")</f>
        <v>24999.999999999996</v>
      </c>
      <c r="CM155" s="92" t="s">
        <v>837</v>
      </c>
      <c r="CN155" s="92" t="s">
        <v>838</v>
      </c>
      <c r="CO155" s="93">
        <v>5</v>
      </c>
      <c r="CP155" s="89">
        <v>30000</v>
      </c>
      <c r="CQ155" s="90">
        <f t="shared" si="234"/>
        <v>600000</v>
      </c>
      <c r="CR155" s="91"/>
      <c r="CS155" s="90">
        <f t="shared" ref="CS155:CS161" si="264">+IFERROR(IF(CV$5="USD",CP155*$I$5*CV$6,IF(CV$5="COP",CP155*CV$6,CP155*CV$6*$I$6)),"-")</f>
        <v>29999.999999999996</v>
      </c>
      <c r="CT155" s="92" t="s">
        <v>704</v>
      </c>
      <c r="CU155" s="92"/>
      <c r="CV155" s="93" t="s">
        <v>864</v>
      </c>
      <c r="CW155" s="89">
        <v>23529</v>
      </c>
      <c r="CX155" s="90">
        <f t="shared" si="257"/>
        <v>470580</v>
      </c>
      <c r="CY155" s="91" t="s">
        <v>1007</v>
      </c>
      <c r="CZ155" s="90">
        <f t="shared" si="262"/>
        <v>23528.999999999996</v>
      </c>
      <c r="DA155" s="89" t="s">
        <v>704</v>
      </c>
      <c r="DB155" s="89"/>
      <c r="DC155" s="93" t="s">
        <v>868</v>
      </c>
      <c r="DD155" s="89">
        <v>170000</v>
      </c>
      <c r="DE155" s="90">
        <f t="shared" si="246"/>
        <v>3400000</v>
      </c>
      <c r="DF155" s="91"/>
      <c r="DG155" s="90">
        <f>+IFERROR(IF(DJ$5="USD",DD155*$I$5*DJ$6,IF(DJ$5="COP",DD155*DJ$6,DD155*DJ$6*$I$6)),"-")</f>
        <v>169999.99999999997</v>
      </c>
      <c r="DH155" s="92"/>
      <c r="DI155" s="92" t="s">
        <v>919</v>
      </c>
      <c r="DJ155" s="93" t="s">
        <v>920</v>
      </c>
      <c r="DK155" s="89" t="s">
        <v>519</v>
      </c>
      <c r="DL155" s="90" t="str">
        <f t="shared" si="247"/>
        <v>-</v>
      </c>
      <c r="DM155" s="91"/>
      <c r="DN155" s="90"/>
      <c r="DO155" s="92"/>
      <c r="DP155" s="92"/>
      <c r="DQ155" s="93"/>
      <c r="DR155" s="130" t="str">
        <f>IFERROR(VLOOKUP($D155,'HISTORICOS - FM'!$A$1:$B$20558,2,0)," - ")</f>
        <v xml:space="preserve"> - </v>
      </c>
      <c r="DS155" s="131">
        <f t="shared" si="249"/>
        <v>23528.999999999996</v>
      </c>
      <c r="DT155" s="134" t="str">
        <f t="shared" si="248"/>
        <v/>
      </c>
      <c r="DU155" s="137" t="str">
        <f t="shared" si="250"/>
        <v>1015200 - LOGSMART S.A.S
OC 4533621</v>
      </c>
    </row>
    <row r="156" spans="1:125" s="38" customFormat="1" ht="187.5" x14ac:dyDescent="0.25">
      <c r="A156" s="35">
        <v>149</v>
      </c>
      <c r="B156" s="140" t="s">
        <v>423</v>
      </c>
      <c r="C156" s="36" t="s">
        <v>118</v>
      </c>
      <c r="D156" s="36" t="s">
        <v>463</v>
      </c>
      <c r="E156" s="36" t="s">
        <v>464</v>
      </c>
      <c r="F156" s="36" t="s">
        <v>465</v>
      </c>
      <c r="G156" s="36" t="s">
        <v>503</v>
      </c>
      <c r="H156" s="36">
        <v>2</v>
      </c>
      <c r="I156" s="37" t="s">
        <v>73</v>
      </c>
      <c r="J156" s="89">
        <v>28000</v>
      </c>
      <c r="K156" s="90">
        <f t="shared" si="235"/>
        <v>56000</v>
      </c>
      <c r="L156" s="91" t="s">
        <v>1007</v>
      </c>
      <c r="M156" s="90">
        <f>+IFERROR(IF(P$5="USD",J156*$I$5*P$6,IF(P$5="COP",J156*P$6,J156*P$6*$I$6)),"-")</f>
        <v>27999.999999999996</v>
      </c>
      <c r="N156" s="92"/>
      <c r="O156" s="92"/>
      <c r="P156" s="93"/>
      <c r="Q156" s="89" t="s">
        <v>519</v>
      </c>
      <c r="R156" s="90" t="str">
        <f t="shared" si="236"/>
        <v>-</v>
      </c>
      <c r="S156" s="91"/>
      <c r="T156" s="90"/>
      <c r="U156" s="92"/>
      <c r="V156" s="92"/>
      <c r="W156" s="93"/>
      <c r="X156" s="89" t="s">
        <v>519</v>
      </c>
      <c r="Y156" s="90" t="str">
        <f t="shared" si="237"/>
        <v>-</v>
      </c>
      <c r="Z156" s="91"/>
      <c r="AA156" s="90"/>
      <c r="AB156" s="92"/>
      <c r="AC156" s="92"/>
      <c r="AD156" s="93"/>
      <c r="AE156" s="89">
        <v>355500</v>
      </c>
      <c r="AF156" s="90">
        <f t="shared" si="238"/>
        <v>711000</v>
      </c>
      <c r="AG156" s="91"/>
      <c r="AH156" s="90">
        <f>+IFERROR(IF(AK$5="USD",AE156*$I$5*AK$6,IF(AK$5="COP",AE156*AK$6,AE156*AK$6*$I$6)),"-")</f>
        <v>355499.99999999994</v>
      </c>
      <c r="AI156" s="92" t="s">
        <v>611</v>
      </c>
      <c r="AJ156" s="92" t="s">
        <v>589</v>
      </c>
      <c r="AK156" s="92">
        <v>30</v>
      </c>
      <c r="AL156" s="89" t="s">
        <v>519</v>
      </c>
      <c r="AM156" s="90" t="str">
        <f t="shared" ref="AM156:AM157" si="265">+IFERROR(AL156*$H156,"-")</f>
        <v>-</v>
      </c>
      <c r="AN156" s="91"/>
      <c r="AO156" s="90"/>
      <c r="AP156" s="92"/>
      <c r="AQ156" s="92"/>
      <c r="AR156" s="93"/>
      <c r="AS156" s="89" t="s">
        <v>519</v>
      </c>
      <c r="AT156" s="90" t="str">
        <f t="shared" si="239"/>
        <v>-</v>
      </c>
      <c r="AU156" s="91"/>
      <c r="AV156" s="90"/>
      <c r="AW156" s="92"/>
      <c r="AX156" s="92"/>
      <c r="AY156" s="93"/>
      <c r="AZ156" s="89" t="s">
        <v>519</v>
      </c>
      <c r="BA156" s="90" t="str">
        <f t="shared" si="240"/>
        <v>-</v>
      </c>
      <c r="BB156" s="91"/>
      <c r="BC156" s="90"/>
      <c r="BD156" s="92" t="s">
        <v>579</v>
      </c>
      <c r="BE156" s="92"/>
      <c r="BF156" s="93"/>
      <c r="BG156" s="89" t="s">
        <v>519</v>
      </c>
      <c r="BH156" s="90" t="str">
        <f t="shared" si="241"/>
        <v>-</v>
      </c>
      <c r="BI156" s="91"/>
      <c r="BJ156" s="90"/>
      <c r="BK156" s="92"/>
      <c r="BL156" s="92"/>
      <c r="BM156" s="93"/>
      <c r="BN156" s="89">
        <v>101900</v>
      </c>
      <c r="BO156" s="90">
        <f t="shared" si="242"/>
        <v>203800</v>
      </c>
      <c r="BP156" s="91"/>
      <c r="BQ156" s="90">
        <f t="shared" si="263"/>
        <v>101899.99999999999</v>
      </c>
      <c r="BR156" s="92" t="s">
        <v>611</v>
      </c>
      <c r="BS156" s="92"/>
      <c r="BT156" s="93" t="s">
        <v>1000</v>
      </c>
      <c r="BU156" s="89" t="s">
        <v>519</v>
      </c>
      <c r="BV156" s="90" t="str">
        <f t="shared" si="243"/>
        <v>-</v>
      </c>
      <c r="BW156" s="91"/>
      <c r="BX156" s="90"/>
      <c r="BY156" s="92"/>
      <c r="BZ156" s="92" t="s">
        <v>783</v>
      </c>
      <c r="CA156" s="93"/>
      <c r="CB156" s="89">
        <v>560000</v>
      </c>
      <c r="CC156" s="90">
        <f t="shared" si="244"/>
        <v>1120000</v>
      </c>
      <c r="CD156" s="91"/>
      <c r="CE156" s="90">
        <f>+IFERROR(IF(CH$5="USD",CB156*$I$5*CH$6,IF(CH$5="COP",CB156*CH$6,CB156*CH$6*$I$6)),"-")</f>
        <v>559999.99999999988</v>
      </c>
      <c r="CF156" s="92" t="s">
        <v>611</v>
      </c>
      <c r="CG156" s="92"/>
      <c r="CH156" s="93" t="s">
        <v>822</v>
      </c>
      <c r="CI156" s="89" t="s">
        <v>519</v>
      </c>
      <c r="CJ156" s="90" t="str">
        <f t="shared" si="245"/>
        <v>-</v>
      </c>
      <c r="CK156" s="91"/>
      <c r="CL156" s="90"/>
      <c r="CM156" s="92"/>
      <c r="CN156" s="92" t="s">
        <v>838</v>
      </c>
      <c r="CO156" s="93"/>
      <c r="CP156" s="89">
        <v>400000</v>
      </c>
      <c r="CQ156" s="90">
        <f t="shared" si="234"/>
        <v>800000</v>
      </c>
      <c r="CR156" s="91"/>
      <c r="CS156" s="90">
        <f t="shared" si="264"/>
        <v>399999.99999999994</v>
      </c>
      <c r="CT156" s="92" t="s">
        <v>543</v>
      </c>
      <c r="CU156" s="92"/>
      <c r="CV156" s="93" t="s">
        <v>866</v>
      </c>
      <c r="CW156" s="89">
        <v>388571.42857142858</v>
      </c>
      <c r="CX156" s="90">
        <f t="shared" si="257"/>
        <v>777142.85714285716</v>
      </c>
      <c r="CY156" s="91"/>
      <c r="CZ156" s="90">
        <f t="shared" si="262"/>
        <v>388571.42857142852</v>
      </c>
      <c r="DA156" s="89" t="s">
        <v>611</v>
      </c>
      <c r="DB156" s="89"/>
      <c r="DC156" s="93" t="s">
        <v>868</v>
      </c>
      <c r="DD156" s="89" t="s">
        <v>519</v>
      </c>
      <c r="DE156" s="90" t="str">
        <f t="shared" si="246"/>
        <v>-</v>
      </c>
      <c r="DF156" s="91"/>
      <c r="DG156" s="90"/>
      <c r="DH156" s="92"/>
      <c r="DI156" s="92"/>
      <c r="DJ156" s="93"/>
      <c r="DK156" s="89" t="s">
        <v>519</v>
      </c>
      <c r="DL156" s="90" t="str">
        <f t="shared" si="247"/>
        <v>-</v>
      </c>
      <c r="DM156" s="91"/>
      <c r="DN156" s="90"/>
      <c r="DO156" s="92"/>
      <c r="DP156" s="92"/>
      <c r="DQ156" s="93"/>
      <c r="DR156" s="130" t="str">
        <f>IFERROR(VLOOKUP($D156,'HISTORICOS - FM'!$A$1:$B$20558,2,0)," - ")</f>
        <v xml:space="preserve"> - </v>
      </c>
      <c r="DS156" s="131">
        <f t="shared" si="249"/>
        <v>27999.999999999996</v>
      </c>
      <c r="DT156" s="134" t="str">
        <f t="shared" si="248"/>
        <v/>
      </c>
      <c r="DU156" s="137" t="str">
        <f t="shared" si="250"/>
        <v>1015177 - APR INDUSTRIAL
OC 4533612</v>
      </c>
    </row>
    <row r="157" spans="1:125" s="38" customFormat="1" ht="187.5" x14ac:dyDescent="0.25">
      <c r="A157" s="35">
        <v>150</v>
      </c>
      <c r="B157" s="140" t="s">
        <v>423</v>
      </c>
      <c r="C157" s="36" t="s">
        <v>91</v>
      </c>
      <c r="D157" s="36" t="s">
        <v>466</v>
      </c>
      <c r="E157" s="36" t="s">
        <v>467</v>
      </c>
      <c r="F157" s="36" t="s">
        <v>468</v>
      </c>
      <c r="G157" s="36" t="s">
        <v>503</v>
      </c>
      <c r="H157" s="36">
        <v>2</v>
      </c>
      <c r="I157" s="37" t="s">
        <v>73</v>
      </c>
      <c r="J157" s="89">
        <v>28000</v>
      </c>
      <c r="K157" s="90">
        <f t="shared" si="235"/>
        <v>56000</v>
      </c>
      <c r="L157" s="91" t="s">
        <v>1007</v>
      </c>
      <c r="M157" s="90">
        <f>+IFERROR(IF(P$5="USD",J157*$I$5*P$6,IF(P$5="COP",J157*P$6,J157*P$6*$I$6)),"-")</f>
        <v>27999.999999999996</v>
      </c>
      <c r="N157" s="92"/>
      <c r="O157" s="92"/>
      <c r="P157" s="93"/>
      <c r="Q157" s="89" t="s">
        <v>519</v>
      </c>
      <c r="R157" s="90" t="str">
        <f t="shared" si="236"/>
        <v>-</v>
      </c>
      <c r="S157" s="91"/>
      <c r="T157" s="90"/>
      <c r="U157" s="92"/>
      <c r="V157" s="92"/>
      <c r="W157" s="93"/>
      <c r="X157" s="89" t="s">
        <v>519</v>
      </c>
      <c r="Y157" s="90" t="str">
        <f t="shared" si="237"/>
        <v>-</v>
      </c>
      <c r="Z157" s="91"/>
      <c r="AA157" s="90"/>
      <c r="AB157" s="92"/>
      <c r="AC157" s="92"/>
      <c r="AD157" s="93"/>
      <c r="AE157" s="89">
        <v>385500</v>
      </c>
      <c r="AF157" s="90">
        <f t="shared" si="238"/>
        <v>771000</v>
      </c>
      <c r="AG157" s="91"/>
      <c r="AH157" s="90">
        <f>+IFERROR(IF(AK$5="USD",AE157*$I$5*AK$6,IF(AK$5="COP",AE157*AK$6,AE157*AK$6*$I$6)),"-")</f>
        <v>385499.99999999994</v>
      </c>
      <c r="AI157" s="92" t="s">
        <v>611</v>
      </c>
      <c r="AJ157" s="92" t="s">
        <v>589</v>
      </c>
      <c r="AK157" s="92">
        <v>30</v>
      </c>
      <c r="AL157" s="89" t="s">
        <v>519</v>
      </c>
      <c r="AM157" s="90" t="str">
        <f t="shared" si="265"/>
        <v>-</v>
      </c>
      <c r="AN157" s="91"/>
      <c r="AO157" s="90"/>
      <c r="AP157" s="92"/>
      <c r="AQ157" s="92"/>
      <c r="AR157" s="93"/>
      <c r="AS157" s="89" t="s">
        <v>519</v>
      </c>
      <c r="AT157" s="90" t="str">
        <f t="shared" si="239"/>
        <v>-</v>
      </c>
      <c r="AU157" s="91"/>
      <c r="AV157" s="90"/>
      <c r="AW157" s="92"/>
      <c r="AX157" s="92"/>
      <c r="AY157" s="93"/>
      <c r="AZ157" s="89" t="s">
        <v>519</v>
      </c>
      <c r="BA157" s="90" t="str">
        <f t="shared" si="240"/>
        <v>-</v>
      </c>
      <c r="BB157" s="91"/>
      <c r="BC157" s="90"/>
      <c r="BD157" s="92" t="s">
        <v>579</v>
      </c>
      <c r="BE157" s="92"/>
      <c r="BF157" s="93"/>
      <c r="BG157" s="89" t="s">
        <v>519</v>
      </c>
      <c r="BH157" s="90" t="str">
        <f t="shared" si="241"/>
        <v>-</v>
      </c>
      <c r="BI157" s="91"/>
      <c r="BJ157" s="90"/>
      <c r="BK157" s="92"/>
      <c r="BL157" s="92"/>
      <c r="BM157" s="93"/>
      <c r="BN157" s="89">
        <v>107450</v>
      </c>
      <c r="BO157" s="90">
        <f t="shared" si="242"/>
        <v>214900</v>
      </c>
      <c r="BP157" s="91"/>
      <c r="BQ157" s="90">
        <f t="shared" si="263"/>
        <v>107449.99999999999</v>
      </c>
      <c r="BR157" s="92" t="s">
        <v>611</v>
      </c>
      <c r="BS157" s="92"/>
      <c r="BT157" s="93" t="s">
        <v>1000</v>
      </c>
      <c r="BU157" s="89" t="s">
        <v>519</v>
      </c>
      <c r="BV157" s="90" t="str">
        <f t="shared" si="243"/>
        <v>-</v>
      </c>
      <c r="BW157" s="91"/>
      <c r="BX157" s="90"/>
      <c r="BY157" s="92"/>
      <c r="BZ157" s="92" t="s">
        <v>783</v>
      </c>
      <c r="CA157" s="93"/>
      <c r="CB157" s="89">
        <v>560000</v>
      </c>
      <c r="CC157" s="90">
        <f t="shared" si="244"/>
        <v>1120000</v>
      </c>
      <c r="CD157" s="91"/>
      <c r="CE157" s="90">
        <f>+IFERROR(IF(CH$5="USD",CB157*$I$5*CH$6,IF(CH$5="COP",CB157*CH$6,CB157*CH$6*$I$6)),"-")</f>
        <v>559999.99999999988</v>
      </c>
      <c r="CF157" s="92" t="s">
        <v>611</v>
      </c>
      <c r="CG157" s="92"/>
      <c r="CH157" s="93" t="s">
        <v>822</v>
      </c>
      <c r="CI157" s="89" t="s">
        <v>519</v>
      </c>
      <c r="CJ157" s="90" t="str">
        <f t="shared" si="245"/>
        <v>-</v>
      </c>
      <c r="CK157" s="91"/>
      <c r="CL157" s="90"/>
      <c r="CM157" s="92"/>
      <c r="CN157" s="92" t="s">
        <v>838</v>
      </c>
      <c r="CO157" s="93"/>
      <c r="CP157" s="89">
        <v>460000</v>
      </c>
      <c r="CQ157" s="90">
        <f t="shared" si="234"/>
        <v>920000</v>
      </c>
      <c r="CR157" s="91"/>
      <c r="CS157" s="90">
        <f t="shared" si="264"/>
        <v>459999.99999999994</v>
      </c>
      <c r="CT157" s="92" t="s">
        <v>543</v>
      </c>
      <c r="CU157" s="92"/>
      <c r="CV157" s="93" t="s">
        <v>866</v>
      </c>
      <c r="CW157" s="89">
        <v>445714.28571428574</v>
      </c>
      <c r="CX157" s="90">
        <f t="shared" si="257"/>
        <v>891428.57142857148</v>
      </c>
      <c r="CY157" s="91"/>
      <c r="CZ157" s="90">
        <f t="shared" si="262"/>
        <v>445714.28571428568</v>
      </c>
      <c r="DA157" s="89" t="s">
        <v>611</v>
      </c>
      <c r="DB157" s="89"/>
      <c r="DC157" s="93" t="s">
        <v>868</v>
      </c>
      <c r="DD157" s="89" t="s">
        <v>519</v>
      </c>
      <c r="DE157" s="90" t="str">
        <f t="shared" si="246"/>
        <v>-</v>
      </c>
      <c r="DF157" s="91"/>
      <c r="DG157" s="90"/>
      <c r="DH157" s="92"/>
      <c r="DI157" s="92"/>
      <c r="DJ157" s="93"/>
      <c r="DK157" s="89" t="s">
        <v>519</v>
      </c>
      <c r="DL157" s="90" t="str">
        <f t="shared" si="247"/>
        <v>-</v>
      </c>
      <c r="DM157" s="91"/>
      <c r="DN157" s="90"/>
      <c r="DO157" s="92"/>
      <c r="DP157" s="92"/>
      <c r="DQ157" s="93"/>
      <c r="DR157" s="130" t="str">
        <f>IFERROR(VLOOKUP($D157,'HISTORICOS - FM'!$A$1:$B$20558,2,0)," - ")</f>
        <v xml:space="preserve"> - </v>
      </c>
      <c r="DS157" s="131">
        <f t="shared" si="249"/>
        <v>27999.999999999996</v>
      </c>
      <c r="DT157" s="134" t="str">
        <f t="shared" si="248"/>
        <v/>
      </c>
      <c r="DU157" s="137" t="str">
        <f t="shared" si="250"/>
        <v>1015177 - APR INDUSTRIAL
OC 4533612</v>
      </c>
    </row>
    <row r="158" spans="1:125" s="38" customFormat="1" ht="112.5" x14ac:dyDescent="0.25">
      <c r="A158" s="35">
        <v>151</v>
      </c>
      <c r="B158" s="140" t="s">
        <v>469</v>
      </c>
      <c r="C158" s="36" t="s">
        <v>104</v>
      </c>
      <c r="D158" s="36" t="s">
        <v>470</v>
      </c>
      <c r="E158" s="36" t="s">
        <v>471</v>
      </c>
      <c r="F158" s="36" t="s">
        <v>472</v>
      </c>
      <c r="G158" s="36" t="s">
        <v>504</v>
      </c>
      <c r="H158" s="36">
        <v>32</v>
      </c>
      <c r="I158" s="37" t="s">
        <v>69</v>
      </c>
      <c r="J158" s="89">
        <v>28000</v>
      </c>
      <c r="K158" s="90">
        <f t="shared" si="235"/>
        <v>896000</v>
      </c>
      <c r="L158" s="91" t="s">
        <v>1007</v>
      </c>
      <c r="M158" s="90">
        <f>+IFERROR(IF(P$5="USD",J158*$I$5*P$6,IF(P$5="COP",J158*P$6,J158*P$6*$I$6)),"-")</f>
        <v>27999.999999999996</v>
      </c>
      <c r="N158" s="92"/>
      <c r="O158" s="92"/>
      <c r="P158" s="93"/>
      <c r="Q158" s="89" t="s">
        <v>519</v>
      </c>
      <c r="R158" s="90" t="str">
        <f t="shared" si="236"/>
        <v>-</v>
      </c>
      <c r="S158" s="91"/>
      <c r="T158" s="90"/>
      <c r="U158" s="92"/>
      <c r="V158" s="92"/>
      <c r="W158" s="93"/>
      <c r="X158" s="89">
        <v>78050</v>
      </c>
      <c r="Y158" s="90">
        <f t="shared" si="237"/>
        <v>2497600</v>
      </c>
      <c r="Z158" s="91"/>
      <c r="AA158" s="90">
        <f>+IFERROR(IF(AD$5="USD",X158*$I$5*AD$6,IF(AD$5="COP",X158*AD$6,X158*AD$6*$I$6)),"-")</f>
        <v>78049.999999999985</v>
      </c>
      <c r="AB158" s="92" t="s">
        <v>543</v>
      </c>
      <c r="AC158" s="92"/>
      <c r="AD158" s="93"/>
      <c r="AE158" s="89" t="s">
        <v>519</v>
      </c>
      <c r="AF158" s="90" t="str">
        <f t="shared" si="238"/>
        <v>-</v>
      </c>
      <c r="AG158" s="91"/>
      <c r="AH158" s="90"/>
      <c r="AI158" s="92"/>
      <c r="AJ158" s="92"/>
      <c r="AK158" s="92"/>
      <c r="AL158" s="89" t="s">
        <v>519</v>
      </c>
      <c r="AM158" s="90" t="str">
        <f t="shared" ref="AM158:AM170" si="266">+IFERROR(AL158*$H158,"-")</f>
        <v>-</v>
      </c>
      <c r="AN158" s="91"/>
      <c r="AO158" s="90"/>
      <c r="AP158" s="92"/>
      <c r="AQ158" s="92"/>
      <c r="AR158" s="93"/>
      <c r="AS158" s="89" t="s">
        <v>519</v>
      </c>
      <c r="AT158" s="90" t="str">
        <f t="shared" si="239"/>
        <v>-</v>
      </c>
      <c r="AU158" s="91"/>
      <c r="AV158" s="90"/>
      <c r="AW158" s="92"/>
      <c r="AX158" s="92"/>
      <c r="AY158" s="93"/>
      <c r="AZ158" s="89" t="s">
        <v>519</v>
      </c>
      <c r="BA158" s="90" t="str">
        <f t="shared" si="240"/>
        <v>-</v>
      </c>
      <c r="BB158" s="91"/>
      <c r="BC158" s="90"/>
      <c r="BD158" s="92" t="s">
        <v>579</v>
      </c>
      <c r="BE158" s="92"/>
      <c r="BF158" s="93"/>
      <c r="BG158" s="89">
        <v>79500</v>
      </c>
      <c r="BH158" s="90">
        <f t="shared" si="241"/>
        <v>2544000</v>
      </c>
      <c r="BI158" s="91"/>
      <c r="BJ158" s="90">
        <f>+IFERROR(IF(BM$5="USD",BG158*$I$5*BM$6,IF(BM$5="COP",BG158*BM$6,BG158*BM$6*$I$6)),"-")</f>
        <v>79499.999999999985</v>
      </c>
      <c r="BK158" s="92" t="s">
        <v>543</v>
      </c>
      <c r="BL158" s="92" t="s">
        <v>760</v>
      </c>
      <c r="BM158" s="93" t="s">
        <v>767</v>
      </c>
      <c r="BN158" s="89">
        <v>99800</v>
      </c>
      <c r="BO158" s="90">
        <f t="shared" si="242"/>
        <v>3193600</v>
      </c>
      <c r="BP158" s="91"/>
      <c r="BQ158" s="90">
        <f t="shared" si="263"/>
        <v>99799.999999999985</v>
      </c>
      <c r="BR158" s="92" t="s">
        <v>543</v>
      </c>
      <c r="BS158" s="92"/>
      <c r="BT158" s="93" t="s">
        <v>1000</v>
      </c>
      <c r="BU158" s="89" t="s">
        <v>519</v>
      </c>
      <c r="BV158" s="90" t="str">
        <f t="shared" si="243"/>
        <v>-</v>
      </c>
      <c r="BW158" s="91"/>
      <c r="BX158" s="90"/>
      <c r="BY158" s="92"/>
      <c r="BZ158" s="92" t="s">
        <v>783</v>
      </c>
      <c r="CA158" s="93"/>
      <c r="CB158" s="89">
        <v>97200</v>
      </c>
      <c r="CC158" s="90">
        <f t="shared" si="244"/>
        <v>3110400</v>
      </c>
      <c r="CD158" s="91"/>
      <c r="CE158" s="90">
        <f>+IFERROR(IF(CH$5="USD",CB158*$I$5*CH$6,IF(CH$5="COP",CB158*CH$6,CB158*CH$6*$I$6)),"-")</f>
        <v>97199.999999999985</v>
      </c>
      <c r="CF158" s="92" t="s">
        <v>543</v>
      </c>
      <c r="CG158" s="92"/>
      <c r="CH158" s="93" t="s">
        <v>822</v>
      </c>
      <c r="CI158" s="89" t="s">
        <v>519</v>
      </c>
      <c r="CJ158" s="90" t="str">
        <f t="shared" si="245"/>
        <v>-</v>
      </c>
      <c r="CK158" s="91"/>
      <c r="CL158" s="90"/>
      <c r="CM158" s="92"/>
      <c r="CN158" s="92" t="s">
        <v>838</v>
      </c>
      <c r="CO158" s="93"/>
      <c r="CP158" s="89">
        <v>100000</v>
      </c>
      <c r="CQ158" s="90">
        <f t="shared" si="234"/>
        <v>3200000</v>
      </c>
      <c r="CR158" s="91"/>
      <c r="CS158" s="90">
        <f t="shared" si="264"/>
        <v>99999.999999999985</v>
      </c>
      <c r="CT158" s="92" t="s">
        <v>543</v>
      </c>
      <c r="CU158" s="92"/>
      <c r="CV158" s="93" t="s">
        <v>866</v>
      </c>
      <c r="CW158" s="89">
        <v>0</v>
      </c>
      <c r="CX158" s="90">
        <f t="shared" si="257"/>
        <v>0</v>
      </c>
      <c r="CY158" s="91"/>
      <c r="CZ158" s="90">
        <f t="shared" si="262"/>
        <v>0</v>
      </c>
      <c r="DA158" s="89">
        <v>0</v>
      </c>
      <c r="DB158" s="89"/>
      <c r="DC158" s="93">
        <v>0</v>
      </c>
      <c r="DD158" s="89" t="s">
        <v>519</v>
      </c>
      <c r="DE158" s="90" t="str">
        <f t="shared" si="246"/>
        <v>-</v>
      </c>
      <c r="DF158" s="91"/>
      <c r="DG158" s="90"/>
      <c r="DH158" s="92"/>
      <c r="DI158" s="92"/>
      <c r="DJ158" s="93"/>
      <c r="DK158" s="89" t="s">
        <v>519</v>
      </c>
      <c r="DL158" s="90" t="str">
        <f t="shared" si="247"/>
        <v>-</v>
      </c>
      <c r="DM158" s="91"/>
      <c r="DN158" s="90"/>
      <c r="DO158" s="92"/>
      <c r="DP158" s="92"/>
      <c r="DQ158" s="93"/>
      <c r="DR158" s="130" t="str">
        <f>IFERROR(VLOOKUP($D158,'HISTORICOS - FM'!$A$1:$B$20558,2,0)," - ")</f>
        <v xml:space="preserve"> - </v>
      </c>
      <c r="DS158" s="131">
        <f t="shared" si="249"/>
        <v>0</v>
      </c>
      <c r="DT158" s="134" t="str">
        <f t="shared" si="248"/>
        <v/>
      </c>
      <c r="DU158" s="137" t="str">
        <f t="shared" si="250"/>
        <v>CASA FERRETERA SAS
OC 4533613 - Anulada proveedor riesgo 4</v>
      </c>
    </row>
    <row r="159" spans="1:125" s="38" customFormat="1" ht="46" x14ac:dyDescent="0.25">
      <c r="A159" s="35">
        <v>152</v>
      </c>
      <c r="B159" s="140" t="s">
        <v>455</v>
      </c>
      <c r="C159" s="36" t="s">
        <v>190</v>
      </c>
      <c r="D159" s="36" t="s">
        <v>150</v>
      </c>
      <c r="E159" s="36" t="s">
        <v>473</v>
      </c>
      <c r="F159" s="36" t="s">
        <v>150</v>
      </c>
      <c r="G159" s="36" t="s">
        <v>503</v>
      </c>
      <c r="H159" s="36">
        <v>1</v>
      </c>
      <c r="I159" s="37" t="s">
        <v>74</v>
      </c>
      <c r="J159" s="89" t="s">
        <v>519</v>
      </c>
      <c r="K159" s="90" t="str">
        <f t="shared" si="235"/>
        <v>-</v>
      </c>
      <c r="L159" s="91"/>
      <c r="M159" s="90"/>
      <c r="N159" s="92"/>
      <c r="O159" s="92"/>
      <c r="P159" s="93"/>
      <c r="Q159" s="89" t="s">
        <v>519</v>
      </c>
      <c r="R159" s="90" t="str">
        <f t="shared" si="236"/>
        <v>-</v>
      </c>
      <c r="S159" s="91"/>
      <c r="T159" s="90"/>
      <c r="U159" s="92"/>
      <c r="V159" s="92"/>
      <c r="W159" s="93"/>
      <c r="X159" s="89">
        <v>449700</v>
      </c>
      <c r="Y159" s="90">
        <f t="shared" si="237"/>
        <v>449700</v>
      </c>
      <c r="Z159" s="91"/>
      <c r="AA159" s="90">
        <f>+IFERROR(IF(AD$5="USD",X159*$I$5*AD$6,IF(AD$5="COP",X159*AD$6,X159*AD$6*$I$6)),"-")</f>
        <v>449699.99999999994</v>
      </c>
      <c r="AB159" s="92" t="s">
        <v>585</v>
      </c>
      <c r="AC159" s="92"/>
      <c r="AD159" s="93"/>
      <c r="AE159" s="89" t="s">
        <v>519</v>
      </c>
      <c r="AF159" s="90" t="str">
        <f t="shared" si="238"/>
        <v>-</v>
      </c>
      <c r="AG159" s="91"/>
      <c r="AH159" s="90"/>
      <c r="AI159" s="92"/>
      <c r="AJ159" s="92"/>
      <c r="AK159" s="92"/>
      <c r="AL159" s="89" t="s">
        <v>519</v>
      </c>
      <c r="AM159" s="90" t="str">
        <f t="shared" si="266"/>
        <v>-</v>
      </c>
      <c r="AN159" s="91"/>
      <c r="AO159" s="90"/>
      <c r="AP159" s="92"/>
      <c r="AQ159" s="92"/>
      <c r="AR159" s="93"/>
      <c r="AS159" s="89" t="s">
        <v>519</v>
      </c>
      <c r="AT159" s="90" t="str">
        <f t="shared" si="239"/>
        <v>-</v>
      </c>
      <c r="AU159" s="91"/>
      <c r="AV159" s="90"/>
      <c r="AW159" s="92"/>
      <c r="AX159" s="92"/>
      <c r="AY159" s="93"/>
      <c r="AZ159" s="89" t="s">
        <v>519</v>
      </c>
      <c r="BA159" s="90" t="str">
        <f t="shared" si="240"/>
        <v>-</v>
      </c>
      <c r="BB159" s="91"/>
      <c r="BC159" s="90"/>
      <c r="BD159" s="92" t="s">
        <v>579</v>
      </c>
      <c r="BE159" s="92"/>
      <c r="BF159" s="93"/>
      <c r="BG159" s="89">
        <v>83000</v>
      </c>
      <c r="BH159" s="90">
        <f t="shared" si="241"/>
        <v>83000</v>
      </c>
      <c r="BI159" s="91" t="s">
        <v>1007</v>
      </c>
      <c r="BJ159" s="90">
        <f>+IFERROR(IF(BM$5="USD",BG159*$I$5*BM$6,IF(BM$5="COP",BG159*BM$6,BG159*BM$6*$I$6)),"-")</f>
        <v>82999.999999999985</v>
      </c>
      <c r="BK159" s="92" t="s">
        <v>704</v>
      </c>
      <c r="BL159" s="92" t="s">
        <v>761</v>
      </c>
      <c r="BM159" s="93" t="s">
        <v>764</v>
      </c>
      <c r="BN159" s="89">
        <v>275000</v>
      </c>
      <c r="BO159" s="90">
        <f t="shared" si="242"/>
        <v>275000</v>
      </c>
      <c r="BP159" s="91"/>
      <c r="BQ159" s="90">
        <f t="shared" si="263"/>
        <v>274999.99999999994</v>
      </c>
      <c r="BR159" s="92" t="s">
        <v>832</v>
      </c>
      <c r="BS159" s="92" t="s">
        <v>998</v>
      </c>
      <c r="BT159" s="93" t="s">
        <v>1000</v>
      </c>
      <c r="BU159" s="89" t="s">
        <v>519</v>
      </c>
      <c r="BV159" s="90" t="str">
        <f t="shared" si="243"/>
        <v>-</v>
      </c>
      <c r="BW159" s="91"/>
      <c r="BX159" s="90"/>
      <c r="BY159" s="92"/>
      <c r="BZ159" s="92" t="s">
        <v>783</v>
      </c>
      <c r="CA159" s="93"/>
      <c r="CB159" s="89" t="s">
        <v>519</v>
      </c>
      <c r="CC159" s="90" t="str">
        <f t="shared" si="244"/>
        <v>-</v>
      </c>
      <c r="CD159" s="91"/>
      <c r="CE159" s="90"/>
      <c r="CF159" s="92"/>
      <c r="CG159" s="92"/>
      <c r="CH159" s="93"/>
      <c r="CI159" s="89">
        <v>150000</v>
      </c>
      <c r="CJ159" s="90">
        <f t="shared" si="245"/>
        <v>150000</v>
      </c>
      <c r="CK159" s="91"/>
      <c r="CL159" s="90">
        <f>+IFERROR(IF(CO$5="USD",CI159*$I$5*CO$6,IF(CO$5="COP",CI159*CO$6,CI159*CO$6*$I$6)),"-")</f>
        <v>149999.99999999997</v>
      </c>
      <c r="CM159" s="92" t="s">
        <v>832</v>
      </c>
      <c r="CN159" s="92"/>
      <c r="CO159" s="93">
        <v>5</v>
      </c>
      <c r="CP159" s="89">
        <v>290000</v>
      </c>
      <c r="CQ159" s="90">
        <f t="shared" si="234"/>
        <v>290000</v>
      </c>
      <c r="CR159" s="91"/>
      <c r="CS159" s="90">
        <f t="shared" si="264"/>
        <v>289999.99999999994</v>
      </c>
      <c r="CT159" s="92" t="s">
        <v>704</v>
      </c>
      <c r="CU159" s="92" t="s">
        <v>862</v>
      </c>
      <c r="CV159" s="93" t="s">
        <v>864</v>
      </c>
      <c r="CW159" s="89">
        <v>0</v>
      </c>
      <c r="CX159" s="90">
        <f t="shared" si="257"/>
        <v>0</v>
      </c>
      <c r="CY159" s="91"/>
      <c r="CZ159" s="90">
        <f t="shared" si="262"/>
        <v>0</v>
      </c>
      <c r="DA159" s="89">
        <v>0</v>
      </c>
      <c r="DB159" s="89">
        <v>0</v>
      </c>
      <c r="DC159" s="93">
        <v>0</v>
      </c>
      <c r="DD159" s="89" t="s">
        <v>519</v>
      </c>
      <c r="DE159" s="90" t="str">
        <f t="shared" si="246"/>
        <v>-</v>
      </c>
      <c r="DF159" s="91"/>
      <c r="DG159" s="90"/>
      <c r="DH159" s="92"/>
      <c r="DI159" s="92"/>
      <c r="DJ159" s="93"/>
      <c r="DK159" s="89" t="s">
        <v>519</v>
      </c>
      <c r="DL159" s="90" t="str">
        <f t="shared" si="247"/>
        <v>-</v>
      </c>
      <c r="DM159" s="91"/>
      <c r="DN159" s="90"/>
      <c r="DO159" s="92"/>
      <c r="DP159" s="92"/>
      <c r="DQ159" s="93"/>
      <c r="DR159" s="130" t="str">
        <f>IFERROR(VLOOKUP($D159,'HISTORICOS - FM'!$A$1:$B$20558,2,0)," - ")</f>
        <v xml:space="preserve"> - </v>
      </c>
      <c r="DS159" s="131">
        <f t="shared" si="249"/>
        <v>0</v>
      </c>
      <c r="DT159" s="134" t="str">
        <f t="shared" si="248"/>
        <v/>
      </c>
      <c r="DU159" s="137" t="str">
        <f t="shared" si="250"/>
        <v>1015177 - APR INDUSTRIAL
OC 4533612</v>
      </c>
    </row>
    <row r="160" spans="1:125" s="38" customFormat="1" ht="150" x14ac:dyDescent="0.25">
      <c r="A160" s="35">
        <v>153</v>
      </c>
      <c r="B160" s="140">
        <v>10060271</v>
      </c>
      <c r="C160" s="36">
        <v>10</v>
      </c>
      <c r="D160" s="36">
        <v>18933</v>
      </c>
      <c r="E160" s="36" t="s">
        <v>474</v>
      </c>
      <c r="F160" s="36" t="s">
        <v>475</v>
      </c>
      <c r="G160" s="36" t="s">
        <v>503</v>
      </c>
      <c r="H160" s="36">
        <v>130</v>
      </c>
      <c r="I160" s="37" t="s">
        <v>77</v>
      </c>
      <c r="J160" s="89" t="s">
        <v>519</v>
      </c>
      <c r="K160" s="90" t="str">
        <f t="shared" si="235"/>
        <v>-</v>
      </c>
      <c r="L160" s="91"/>
      <c r="M160" s="90"/>
      <c r="N160" s="92"/>
      <c r="O160" s="92"/>
      <c r="P160" s="93"/>
      <c r="Q160" s="89" t="s">
        <v>519</v>
      </c>
      <c r="R160" s="90" t="str">
        <f t="shared" si="236"/>
        <v>-</v>
      </c>
      <c r="S160" s="91"/>
      <c r="T160" s="90"/>
      <c r="U160" s="92"/>
      <c r="V160" s="92"/>
      <c r="W160" s="93"/>
      <c r="X160" s="89">
        <v>9860</v>
      </c>
      <c r="Y160" s="90">
        <f t="shared" si="237"/>
        <v>1281800</v>
      </c>
      <c r="Z160" s="91"/>
      <c r="AA160" s="90">
        <f>+IFERROR(IF(AD$5="USD",X160*$I$5*AD$6,IF(AD$5="COP",X160*AD$6,X160*AD$6*$I$6)),"-")</f>
        <v>9859.9999999999982</v>
      </c>
      <c r="AB160" s="92" t="s">
        <v>585</v>
      </c>
      <c r="AC160" s="92"/>
      <c r="AD160" s="93"/>
      <c r="AE160" s="89" t="s">
        <v>519</v>
      </c>
      <c r="AF160" s="90" t="str">
        <f t="shared" si="238"/>
        <v>-</v>
      </c>
      <c r="AG160" s="91"/>
      <c r="AH160" s="90"/>
      <c r="AI160" s="92"/>
      <c r="AJ160" s="92"/>
      <c r="AK160" s="92"/>
      <c r="AL160" s="89" t="s">
        <v>519</v>
      </c>
      <c r="AM160" s="90" t="str">
        <f t="shared" si="266"/>
        <v>-</v>
      </c>
      <c r="AN160" s="91"/>
      <c r="AO160" s="90"/>
      <c r="AP160" s="92"/>
      <c r="AQ160" s="92"/>
      <c r="AR160" s="93"/>
      <c r="AS160" s="89" t="s">
        <v>519</v>
      </c>
      <c r="AT160" s="90" t="str">
        <f t="shared" si="239"/>
        <v>-</v>
      </c>
      <c r="AU160" s="91"/>
      <c r="AV160" s="90"/>
      <c r="AW160" s="92"/>
      <c r="AX160" s="92"/>
      <c r="AY160" s="93"/>
      <c r="AZ160" s="89" t="s">
        <v>519</v>
      </c>
      <c r="BA160" s="90" t="str">
        <f t="shared" si="240"/>
        <v>-</v>
      </c>
      <c r="BB160" s="91"/>
      <c r="BC160" s="90"/>
      <c r="BD160" s="92" t="s">
        <v>579</v>
      </c>
      <c r="BE160" s="92"/>
      <c r="BF160" s="93"/>
      <c r="BG160" s="89">
        <v>10900</v>
      </c>
      <c r="BH160" s="90">
        <f t="shared" si="241"/>
        <v>1417000</v>
      </c>
      <c r="BI160" s="91"/>
      <c r="BJ160" s="90">
        <f>+IFERROR(IF(BM$5="USD",BG160*$I$5*BM$6,IF(BM$5="COP",BG160*BM$6,BG160*BM$6*$I$6)),"-")</f>
        <v>10899.999999999998</v>
      </c>
      <c r="BK160" s="92" t="s">
        <v>704</v>
      </c>
      <c r="BL160" s="92"/>
      <c r="BM160" s="93" t="s">
        <v>764</v>
      </c>
      <c r="BN160" s="89">
        <v>2740</v>
      </c>
      <c r="BO160" s="90">
        <f t="shared" si="242"/>
        <v>356200</v>
      </c>
      <c r="BP160" s="91" t="s">
        <v>1007</v>
      </c>
      <c r="BQ160" s="90">
        <f t="shared" si="263"/>
        <v>2739.9999999999995</v>
      </c>
      <c r="BR160" s="92" t="s">
        <v>832</v>
      </c>
      <c r="BS160" s="92"/>
      <c r="BT160" s="93" t="s">
        <v>1000</v>
      </c>
      <c r="BU160" s="89" t="s">
        <v>519</v>
      </c>
      <c r="BV160" s="90" t="str">
        <f t="shared" si="243"/>
        <v>-</v>
      </c>
      <c r="BW160" s="91"/>
      <c r="BX160" s="90"/>
      <c r="BY160" s="92"/>
      <c r="BZ160" s="92" t="s">
        <v>783</v>
      </c>
      <c r="CA160" s="93"/>
      <c r="CB160" s="89">
        <v>16500</v>
      </c>
      <c r="CC160" s="90">
        <f t="shared" si="244"/>
        <v>2145000</v>
      </c>
      <c r="CD160" s="91"/>
      <c r="CE160" s="90">
        <f>+IFERROR(IF(CH$5="USD",CB160*$I$5*CH$6,IF(CH$5="COP",CB160*CH$6,CB160*CH$6*$I$6)),"-")</f>
        <v>16499.999999999996</v>
      </c>
      <c r="CF160" s="92"/>
      <c r="CG160" s="92"/>
      <c r="CH160" s="93" t="s">
        <v>822</v>
      </c>
      <c r="CI160" s="89" t="s">
        <v>519</v>
      </c>
      <c r="CJ160" s="90" t="str">
        <f t="shared" si="245"/>
        <v>-</v>
      </c>
      <c r="CK160" s="91"/>
      <c r="CL160" s="90"/>
      <c r="CM160" s="92"/>
      <c r="CN160" s="92" t="s">
        <v>838</v>
      </c>
      <c r="CO160" s="93"/>
      <c r="CP160" s="89">
        <v>10000</v>
      </c>
      <c r="CQ160" s="90">
        <f t="shared" si="234"/>
        <v>1300000</v>
      </c>
      <c r="CR160" s="91"/>
      <c r="CS160" s="90">
        <f t="shared" si="264"/>
        <v>9999.9999999999982</v>
      </c>
      <c r="CT160" s="92" t="s">
        <v>704</v>
      </c>
      <c r="CU160" s="92"/>
      <c r="CV160" s="93" t="s">
        <v>864</v>
      </c>
      <c r="CW160" s="89">
        <v>8109.2436974789916</v>
      </c>
      <c r="CX160" s="90">
        <f t="shared" si="257"/>
        <v>1054201.6806722688</v>
      </c>
      <c r="CY160" s="91"/>
      <c r="CZ160" s="90">
        <f t="shared" si="262"/>
        <v>8109.2436974789907</v>
      </c>
      <c r="DA160" s="89" t="s">
        <v>704</v>
      </c>
      <c r="DB160" s="89"/>
      <c r="DC160" s="93" t="s">
        <v>868</v>
      </c>
      <c r="DD160" s="89" t="s">
        <v>519</v>
      </c>
      <c r="DE160" s="90" t="str">
        <f t="shared" si="246"/>
        <v>-</v>
      </c>
      <c r="DF160" s="91"/>
      <c r="DG160" s="90"/>
      <c r="DH160" s="92"/>
      <c r="DI160" s="92"/>
      <c r="DJ160" s="93"/>
      <c r="DK160" s="89" t="s">
        <v>519</v>
      </c>
      <c r="DL160" s="90" t="str">
        <f t="shared" si="247"/>
        <v>-</v>
      </c>
      <c r="DM160" s="91"/>
      <c r="DN160" s="90"/>
      <c r="DO160" s="92"/>
      <c r="DP160" s="92"/>
      <c r="DQ160" s="93"/>
      <c r="DR160" s="130" t="str">
        <f>IFERROR(VLOOKUP($D160,'HISTORICOS - FM'!$A$1:$B$20558,2,0)," - ")</f>
        <v xml:space="preserve"> - </v>
      </c>
      <c r="DS160" s="131">
        <f t="shared" si="249"/>
        <v>2739.9999999999995</v>
      </c>
      <c r="DT160" s="134" t="str">
        <f t="shared" si="248"/>
        <v/>
      </c>
      <c r="DU160" s="137" t="str">
        <f t="shared" si="250"/>
        <v>IMPORHPAC
OC 4533617</v>
      </c>
    </row>
    <row r="161" spans="1:125" s="38" customFormat="1" ht="137.5" x14ac:dyDescent="0.25">
      <c r="A161" s="35">
        <v>154</v>
      </c>
      <c r="B161" s="140" t="s">
        <v>476</v>
      </c>
      <c r="C161" s="36" t="s">
        <v>141</v>
      </c>
      <c r="D161" s="36" t="s">
        <v>477</v>
      </c>
      <c r="E161" s="36" t="s">
        <v>478</v>
      </c>
      <c r="F161" s="36" t="s">
        <v>479</v>
      </c>
      <c r="G161" s="36" t="s">
        <v>503</v>
      </c>
      <c r="H161" s="36">
        <v>10</v>
      </c>
      <c r="I161" s="37" t="s">
        <v>74</v>
      </c>
      <c r="J161" s="89" t="s">
        <v>519</v>
      </c>
      <c r="K161" s="90" t="str">
        <f t="shared" si="235"/>
        <v>-</v>
      </c>
      <c r="L161" s="91"/>
      <c r="M161" s="90"/>
      <c r="N161" s="92"/>
      <c r="O161" s="92"/>
      <c r="P161" s="93"/>
      <c r="Q161" s="89" t="s">
        <v>519</v>
      </c>
      <c r="R161" s="90" t="str">
        <f t="shared" si="236"/>
        <v>-</v>
      </c>
      <c r="S161" s="91"/>
      <c r="T161" s="90"/>
      <c r="U161" s="92"/>
      <c r="V161" s="92"/>
      <c r="W161" s="93"/>
      <c r="X161" s="89">
        <v>660</v>
      </c>
      <c r="Y161" s="90">
        <f t="shared" si="237"/>
        <v>6600</v>
      </c>
      <c r="Z161" s="91" t="s">
        <v>1007</v>
      </c>
      <c r="AA161" s="90">
        <f>+IFERROR(IF(AD$5="USD",X161*$I$5*AD$6,IF(AD$5="COP",X161*AD$6,X161*AD$6*$I$6)),"-")</f>
        <v>659.99999999999989</v>
      </c>
      <c r="AB161" s="92" t="s">
        <v>585</v>
      </c>
      <c r="AC161" s="92"/>
      <c r="AD161" s="93" t="s">
        <v>1009</v>
      </c>
      <c r="AE161" s="89" t="s">
        <v>519</v>
      </c>
      <c r="AF161" s="90" t="str">
        <f t="shared" si="238"/>
        <v>-</v>
      </c>
      <c r="AG161" s="91"/>
      <c r="AH161" s="90"/>
      <c r="AI161" s="92"/>
      <c r="AJ161" s="92"/>
      <c r="AK161" s="92"/>
      <c r="AL161" s="89" t="s">
        <v>519</v>
      </c>
      <c r="AM161" s="90" t="str">
        <f t="shared" si="266"/>
        <v>-</v>
      </c>
      <c r="AN161" s="91"/>
      <c r="AO161" s="90"/>
      <c r="AP161" s="92"/>
      <c r="AQ161" s="92"/>
      <c r="AR161" s="93"/>
      <c r="AS161" s="89" t="s">
        <v>519</v>
      </c>
      <c r="AT161" s="90" t="str">
        <f t="shared" si="239"/>
        <v>-</v>
      </c>
      <c r="AU161" s="91"/>
      <c r="AV161" s="90"/>
      <c r="AW161" s="92"/>
      <c r="AX161" s="92"/>
      <c r="AY161" s="93"/>
      <c r="AZ161" s="89" t="s">
        <v>519</v>
      </c>
      <c r="BA161" s="90" t="str">
        <f t="shared" si="240"/>
        <v>-</v>
      </c>
      <c r="BB161" s="91"/>
      <c r="BC161" s="90"/>
      <c r="BD161" s="92" t="s">
        <v>579</v>
      </c>
      <c r="BE161" s="92"/>
      <c r="BF161" s="93"/>
      <c r="BG161" s="89">
        <v>750</v>
      </c>
      <c r="BH161" s="90">
        <f t="shared" si="241"/>
        <v>7500</v>
      </c>
      <c r="BI161" s="91"/>
      <c r="BJ161" s="90">
        <f>+IFERROR(IF(BM$5="USD",BG161*$I$5*BM$6,IF(BM$5="COP",BG161*BM$6,BG161*BM$6*$I$6)),"-")</f>
        <v>749.99999999999989</v>
      </c>
      <c r="BK161" s="92" t="s">
        <v>704</v>
      </c>
      <c r="BL161" s="92"/>
      <c r="BM161" s="93" t="s">
        <v>764</v>
      </c>
      <c r="BN161" s="89">
        <v>1075</v>
      </c>
      <c r="BO161" s="90">
        <f t="shared" si="242"/>
        <v>10750</v>
      </c>
      <c r="BP161" s="91"/>
      <c r="BQ161" s="90">
        <f t="shared" si="263"/>
        <v>1074.9999999999998</v>
      </c>
      <c r="BR161" s="92" t="s">
        <v>832</v>
      </c>
      <c r="BS161" s="92"/>
      <c r="BT161" s="93" t="s">
        <v>1000</v>
      </c>
      <c r="BU161" s="89" t="s">
        <v>519</v>
      </c>
      <c r="BV161" s="90" t="str">
        <f t="shared" si="243"/>
        <v>-</v>
      </c>
      <c r="BW161" s="91"/>
      <c r="BX161" s="90"/>
      <c r="BY161" s="92"/>
      <c r="BZ161" s="92" t="s">
        <v>783</v>
      </c>
      <c r="CA161" s="93"/>
      <c r="CB161" s="89" t="s">
        <v>519</v>
      </c>
      <c r="CC161" s="90" t="str">
        <f t="shared" si="244"/>
        <v>-</v>
      </c>
      <c r="CD161" s="91"/>
      <c r="CE161" s="90"/>
      <c r="CF161" s="92"/>
      <c r="CG161" s="92"/>
      <c r="CH161" s="93"/>
      <c r="CI161" s="89">
        <v>1200</v>
      </c>
      <c r="CJ161" s="90">
        <f t="shared" si="245"/>
        <v>12000</v>
      </c>
      <c r="CK161" s="91"/>
      <c r="CL161" s="90">
        <f>+IFERROR(IF(CO$5="USD",CI161*$I$5*CO$6,IF(CO$5="COP",CI161*CO$6,CI161*CO$6*$I$6)),"-")</f>
        <v>1199.9999999999998</v>
      </c>
      <c r="CM161" s="92" t="s">
        <v>832</v>
      </c>
      <c r="CN161" s="92"/>
      <c r="CO161" s="93">
        <v>5</v>
      </c>
      <c r="CP161" s="89">
        <v>1500</v>
      </c>
      <c r="CQ161" s="90">
        <f t="shared" si="234"/>
        <v>15000</v>
      </c>
      <c r="CR161" s="91"/>
      <c r="CS161" s="90">
        <f t="shared" si="264"/>
        <v>1499.9999999999998</v>
      </c>
      <c r="CT161" s="92" t="s">
        <v>704</v>
      </c>
      <c r="CU161" s="92"/>
      <c r="CV161" s="93" t="s">
        <v>864</v>
      </c>
      <c r="CW161" s="89">
        <v>672.26890756302521</v>
      </c>
      <c r="CX161" s="90">
        <f t="shared" si="257"/>
        <v>6722.6890756302519</v>
      </c>
      <c r="CY161" s="91"/>
      <c r="CZ161" s="90">
        <f t="shared" si="262"/>
        <v>672.2689075630251</v>
      </c>
      <c r="DA161" s="89" t="s">
        <v>704</v>
      </c>
      <c r="DB161" s="89"/>
      <c r="DC161" s="93" t="s">
        <v>868</v>
      </c>
      <c r="DD161" s="89" t="s">
        <v>519</v>
      </c>
      <c r="DE161" s="90" t="str">
        <f t="shared" si="246"/>
        <v>-</v>
      </c>
      <c r="DF161" s="91"/>
      <c r="DG161" s="90"/>
      <c r="DH161" s="92"/>
      <c r="DI161" s="92"/>
      <c r="DJ161" s="93"/>
      <c r="DK161" s="89" t="s">
        <v>519</v>
      </c>
      <c r="DL161" s="90" t="str">
        <f t="shared" si="247"/>
        <v>-</v>
      </c>
      <c r="DM161" s="91"/>
      <c r="DN161" s="90"/>
      <c r="DO161" s="92"/>
      <c r="DP161" s="92"/>
      <c r="DQ161" s="93"/>
      <c r="DR161" s="130" t="str">
        <f>IFERROR(VLOOKUP($D161,'HISTORICOS - FM'!$A$1:$B$20558,2,0)," - ")</f>
        <v xml:space="preserve"> - </v>
      </c>
      <c r="DS161" s="131">
        <f t="shared" si="249"/>
        <v>659.99999999999989</v>
      </c>
      <c r="DT161" s="134" t="str">
        <f t="shared" si="248"/>
        <v/>
      </c>
      <c r="DU161" s="137" t="str">
        <f t="shared" si="250"/>
        <v>1006971 - CENTRAL DE HERRAMIENTAS DE COLOMBIA SAS
OC 4533614</v>
      </c>
    </row>
    <row r="162" spans="1:125" s="38" customFormat="1" ht="100" x14ac:dyDescent="0.25">
      <c r="A162" s="35">
        <v>155</v>
      </c>
      <c r="B162" s="140">
        <v>10060413</v>
      </c>
      <c r="C162" s="36">
        <v>88</v>
      </c>
      <c r="D162" s="36">
        <v>38379</v>
      </c>
      <c r="E162" s="36" t="s">
        <v>480</v>
      </c>
      <c r="F162" s="36" t="s">
        <v>481</v>
      </c>
      <c r="G162" s="36" t="s">
        <v>503</v>
      </c>
      <c r="H162" s="36">
        <v>1</v>
      </c>
      <c r="I162" s="37" t="s">
        <v>518</v>
      </c>
      <c r="J162" s="89" t="s">
        <v>519</v>
      </c>
      <c r="K162" s="90" t="str">
        <f t="shared" si="235"/>
        <v>-</v>
      </c>
      <c r="L162" s="91"/>
      <c r="M162" s="90"/>
      <c r="N162" s="92"/>
      <c r="O162" s="92"/>
      <c r="P162" s="93"/>
      <c r="Q162" s="89" t="s">
        <v>519</v>
      </c>
      <c r="R162" s="90" t="str">
        <f t="shared" si="236"/>
        <v>-</v>
      </c>
      <c r="S162" s="91"/>
      <c r="T162" s="90"/>
      <c r="U162" s="92"/>
      <c r="V162" s="92"/>
      <c r="W162" s="93"/>
      <c r="X162" s="89" t="s">
        <v>519</v>
      </c>
      <c r="Y162" s="90" t="str">
        <f t="shared" si="237"/>
        <v>-</v>
      </c>
      <c r="Z162" s="91"/>
      <c r="AA162" s="90"/>
      <c r="AB162" s="92"/>
      <c r="AC162" s="92"/>
      <c r="AD162" s="93"/>
      <c r="AE162" s="89" t="s">
        <v>519</v>
      </c>
      <c r="AF162" s="90" t="str">
        <f t="shared" si="238"/>
        <v>-</v>
      </c>
      <c r="AG162" s="91"/>
      <c r="AH162" s="90"/>
      <c r="AI162" s="92"/>
      <c r="AJ162" s="92"/>
      <c r="AK162" s="92"/>
      <c r="AL162" s="89" t="s">
        <v>519</v>
      </c>
      <c r="AM162" s="90" t="str">
        <f t="shared" si="266"/>
        <v>-</v>
      </c>
      <c r="AN162" s="91"/>
      <c r="AO162" s="90"/>
      <c r="AP162" s="92"/>
      <c r="AQ162" s="92"/>
      <c r="AR162" s="93"/>
      <c r="AS162" s="89" t="s">
        <v>519</v>
      </c>
      <c r="AT162" s="90" t="str">
        <f t="shared" si="239"/>
        <v>-</v>
      </c>
      <c r="AU162" s="91"/>
      <c r="AV162" s="90"/>
      <c r="AW162" s="92"/>
      <c r="AX162" s="92"/>
      <c r="AY162" s="93"/>
      <c r="AZ162" s="89" t="s">
        <v>519</v>
      </c>
      <c r="BA162" s="90" t="str">
        <f t="shared" si="240"/>
        <v>-</v>
      </c>
      <c r="BB162" s="91"/>
      <c r="BC162" s="90"/>
      <c r="BD162" s="92" t="s">
        <v>579</v>
      </c>
      <c r="BE162" s="92"/>
      <c r="BF162" s="93"/>
      <c r="BG162" s="89">
        <v>1500</v>
      </c>
      <c r="BH162" s="90">
        <f t="shared" si="241"/>
        <v>1500</v>
      </c>
      <c r="BI162" s="91" t="s">
        <v>1007</v>
      </c>
      <c r="BJ162" s="90">
        <f t="shared" ref="BJ162:BJ163" si="267">+IFERROR(IF(BM$5="USD",BG162*$I$5*BM$6,IF(BM$5="COP",BG162*BM$6,BG162*BM$6*$I$6)),"-")</f>
        <v>1499.9999999999998</v>
      </c>
      <c r="BK162" s="92" t="s">
        <v>715</v>
      </c>
      <c r="BL162" s="92" t="s">
        <v>762</v>
      </c>
      <c r="BM162" s="93" t="s">
        <v>764</v>
      </c>
      <c r="BN162" s="89" t="s">
        <v>519</v>
      </c>
      <c r="BO162" s="90" t="str">
        <f t="shared" si="242"/>
        <v>-</v>
      </c>
      <c r="BP162" s="91"/>
      <c r="BQ162" s="90"/>
      <c r="BR162" s="92" t="s">
        <v>977</v>
      </c>
      <c r="BS162" s="92"/>
      <c r="BT162" s="93"/>
      <c r="BU162" s="89" t="s">
        <v>519</v>
      </c>
      <c r="BV162" s="90" t="str">
        <f t="shared" si="243"/>
        <v>-</v>
      </c>
      <c r="BW162" s="91"/>
      <c r="BX162" s="90"/>
      <c r="BY162" s="92"/>
      <c r="BZ162" s="92" t="s">
        <v>783</v>
      </c>
      <c r="CA162" s="93"/>
      <c r="CB162" s="89" t="s">
        <v>519</v>
      </c>
      <c r="CC162" s="90" t="str">
        <f t="shared" si="244"/>
        <v>-</v>
      </c>
      <c r="CD162" s="91"/>
      <c r="CE162" s="90"/>
      <c r="CF162" s="92"/>
      <c r="CG162" s="92"/>
      <c r="CH162" s="93"/>
      <c r="CI162" s="89" t="s">
        <v>519</v>
      </c>
      <c r="CJ162" s="90" t="str">
        <f t="shared" si="245"/>
        <v>-</v>
      </c>
      <c r="CK162" s="91"/>
      <c r="CL162" s="90"/>
      <c r="CM162" s="92"/>
      <c r="CN162" s="92" t="s">
        <v>838</v>
      </c>
      <c r="CO162" s="93"/>
      <c r="CP162" s="89" t="s">
        <v>519</v>
      </c>
      <c r="CQ162" s="90" t="str">
        <f t="shared" si="234"/>
        <v>-</v>
      </c>
      <c r="CR162" s="91"/>
      <c r="CS162" s="90"/>
      <c r="CT162" s="92"/>
      <c r="CU162" s="92"/>
      <c r="CV162" s="93"/>
      <c r="CW162" s="89">
        <v>0</v>
      </c>
      <c r="CX162" s="90">
        <f t="shared" si="257"/>
        <v>0</v>
      </c>
      <c r="CY162" s="91"/>
      <c r="CZ162" s="90">
        <f t="shared" si="262"/>
        <v>0</v>
      </c>
      <c r="DA162" s="89">
        <v>0</v>
      </c>
      <c r="DB162" s="89"/>
      <c r="DC162" s="93">
        <v>0</v>
      </c>
      <c r="DD162" s="89" t="s">
        <v>519</v>
      </c>
      <c r="DE162" s="90" t="str">
        <f t="shared" si="246"/>
        <v>-</v>
      </c>
      <c r="DF162" s="91"/>
      <c r="DG162" s="90"/>
      <c r="DH162" s="92"/>
      <c r="DI162" s="92"/>
      <c r="DJ162" s="93"/>
      <c r="DK162" s="89" t="s">
        <v>519</v>
      </c>
      <c r="DL162" s="90" t="str">
        <f t="shared" si="247"/>
        <v>-</v>
      </c>
      <c r="DM162" s="91"/>
      <c r="DN162" s="90"/>
      <c r="DO162" s="92"/>
      <c r="DP162" s="92"/>
      <c r="DQ162" s="93"/>
      <c r="DR162" s="130" t="str">
        <f>IFERROR(VLOOKUP($D162,'HISTORICOS - FM'!$A$1:$B$20558,2,0)," - ")</f>
        <v xml:space="preserve"> - </v>
      </c>
      <c r="DS162" s="131">
        <f t="shared" si="249"/>
        <v>0</v>
      </c>
      <c r="DT162" s="134" t="str">
        <f t="shared" si="248"/>
        <v/>
      </c>
      <c r="DU162" s="137" t="str">
        <f t="shared" si="250"/>
        <v>1015177 - APR INDUSTRIAL
OC 4533612</v>
      </c>
    </row>
    <row r="163" spans="1:125" s="38" customFormat="1" ht="112.5" x14ac:dyDescent="0.25">
      <c r="A163" s="35">
        <v>156</v>
      </c>
      <c r="B163" s="140" t="s">
        <v>482</v>
      </c>
      <c r="C163" s="36" t="s">
        <v>141</v>
      </c>
      <c r="D163" s="36" t="s">
        <v>483</v>
      </c>
      <c r="E163" s="36" t="s">
        <v>484</v>
      </c>
      <c r="F163" s="36" t="s">
        <v>485</v>
      </c>
      <c r="G163" s="36" t="s">
        <v>503</v>
      </c>
      <c r="H163" s="36">
        <v>100</v>
      </c>
      <c r="I163" s="37" t="s">
        <v>515</v>
      </c>
      <c r="J163" s="89" t="s">
        <v>519</v>
      </c>
      <c r="K163" s="90" t="str">
        <f t="shared" si="235"/>
        <v>-</v>
      </c>
      <c r="L163" s="91"/>
      <c r="M163" s="90"/>
      <c r="N163" s="92"/>
      <c r="O163" s="92"/>
      <c r="P163" s="93"/>
      <c r="Q163" s="89" t="s">
        <v>519</v>
      </c>
      <c r="R163" s="90" t="str">
        <f t="shared" si="236"/>
        <v>-</v>
      </c>
      <c r="S163" s="91"/>
      <c r="T163" s="90"/>
      <c r="U163" s="92"/>
      <c r="V163" s="92"/>
      <c r="W163" s="93"/>
      <c r="X163" s="89" t="s">
        <v>519</v>
      </c>
      <c r="Y163" s="90" t="str">
        <f t="shared" si="237"/>
        <v>-</v>
      </c>
      <c r="Z163" s="91"/>
      <c r="AA163" s="90"/>
      <c r="AB163" s="92"/>
      <c r="AC163" s="92"/>
      <c r="AD163" s="93"/>
      <c r="AE163" s="89" t="s">
        <v>519</v>
      </c>
      <c r="AF163" s="90" t="str">
        <f t="shared" si="238"/>
        <v>-</v>
      </c>
      <c r="AG163" s="91"/>
      <c r="AH163" s="90"/>
      <c r="AI163" s="92"/>
      <c r="AJ163" s="92"/>
      <c r="AK163" s="92"/>
      <c r="AL163" s="89" t="s">
        <v>519</v>
      </c>
      <c r="AM163" s="90" t="str">
        <f t="shared" si="266"/>
        <v>-</v>
      </c>
      <c r="AN163" s="91"/>
      <c r="AO163" s="90"/>
      <c r="AP163" s="92"/>
      <c r="AQ163" s="92"/>
      <c r="AR163" s="93"/>
      <c r="AS163" s="89" t="s">
        <v>519</v>
      </c>
      <c r="AT163" s="90" t="str">
        <f t="shared" si="239"/>
        <v>-</v>
      </c>
      <c r="AU163" s="91"/>
      <c r="AV163" s="90"/>
      <c r="AW163" s="92"/>
      <c r="AX163" s="92"/>
      <c r="AY163" s="93"/>
      <c r="AZ163" s="89" t="s">
        <v>519</v>
      </c>
      <c r="BA163" s="90" t="str">
        <f t="shared" si="240"/>
        <v>-</v>
      </c>
      <c r="BB163" s="91"/>
      <c r="BC163" s="90"/>
      <c r="BD163" s="92" t="s">
        <v>579</v>
      </c>
      <c r="BE163" s="92"/>
      <c r="BF163" s="93"/>
      <c r="BG163" s="89">
        <v>1200</v>
      </c>
      <c r="BH163" s="90">
        <f t="shared" si="241"/>
        <v>120000</v>
      </c>
      <c r="BI163" s="91" t="s">
        <v>1007</v>
      </c>
      <c r="BJ163" s="90">
        <f t="shared" si="267"/>
        <v>1199.9999999999998</v>
      </c>
      <c r="BK163" s="92" t="s">
        <v>715</v>
      </c>
      <c r="BL163" s="92" t="s">
        <v>763</v>
      </c>
      <c r="BM163" s="93" t="s">
        <v>764</v>
      </c>
      <c r="BN163" s="89">
        <v>1750</v>
      </c>
      <c r="BO163" s="90">
        <f t="shared" si="242"/>
        <v>175000</v>
      </c>
      <c r="BP163" s="91"/>
      <c r="BQ163" s="90">
        <f>+IFERROR(IF(BT$5="USD",BN163*$I$5*BT$6,IF(BT$5="COP",BN163*BT$6,BN163*BT$6*$I$6)),"-")</f>
        <v>1749.9999999999998</v>
      </c>
      <c r="BR163" s="92" t="s">
        <v>832</v>
      </c>
      <c r="BS163" s="92"/>
      <c r="BT163" s="93" t="s">
        <v>1000</v>
      </c>
      <c r="BU163" s="89" t="s">
        <v>519</v>
      </c>
      <c r="BV163" s="90" t="str">
        <f t="shared" si="243"/>
        <v>-</v>
      </c>
      <c r="BW163" s="91"/>
      <c r="BX163" s="90"/>
      <c r="BY163" s="92"/>
      <c r="BZ163" s="92" t="s">
        <v>783</v>
      </c>
      <c r="CA163" s="93"/>
      <c r="CB163" s="89">
        <v>1700</v>
      </c>
      <c r="CC163" s="90">
        <f t="shared" si="244"/>
        <v>170000</v>
      </c>
      <c r="CD163" s="91"/>
      <c r="CE163" s="90">
        <f>+IFERROR(IF(CH$5="USD",CB163*$I$5*CH$6,IF(CH$5="COP",CB163*CH$6,CB163*CH$6*$I$6)),"-")</f>
        <v>1699.9999999999998</v>
      </c>
      <c r="CF163" s="92"/>
      <c r="CG163" s="92"/>
      <c r="CH163" s="93" t="s">
        <v>820</v>
      </c>
      <c r="CI163" s="89" t="s">
        <v>519</v>
      </c>
      <c r="CJ163" s="90" t="str">
        <f t="shared" si="245"/>
        <v>-</v>
      </c>
      <c r="CK163" s="91"/>
      <c r="CL163" s="90"/>
      <c r="CM163" s="92"/>
      <c r="CN163" s="92" t="s">
        <v>838</v>
      </c>
      <c r="CO163" s="93"/>
      <c r="CP163" s="89">
        <v>1500</v>
      </c>
      <c r="CQ163" s="90">
        <f t="shared" si="234"/>
        <v>150000</v>
      </c>
      <c r="CR163" s="91"/>
      <c r="CS163" s="90">
        <f>+IFERROR(IF(CV$5="USD",CP163*$I$5*CV$6,IF(CV$5="COP",CP163*CV$6,CP163*CV$6*$I$6)),"-")</f>
        <v>1499.9999999999998</v>
      </c>
      <c r="CT163" s="92" t="s">
        <v>830</v>
      </c>
      <c r="CU163" s="92"/>
      <c r="CV163" s="93" t="s">
        <v>864</v>
      </c>
      <c r="CW163" s="89">
        <v>0</v>
      </c>
      <c r="CX163" s="90">
        <f t="shared" si="257"/>
        <v>0</v>
      </c>
      <c r="CY163" s="91"/>
      <c r="CZ163" s="90">
        <f t="shared" si="262"/>
        <v>0</v>
      </c>
      <c r="DA163" s="89">
        <v>0</v>
      </c>
      <c r="DB163" s="89"/>
      <c r="DC163" s="93">
        <v>0</v>
      </c>
      <c r="DD163" s="89" t="s">
        <v>519</v>
      </c>
      <c r="DE163" s="90" t="str">
        <f t="shared" si="246"/>
        <v>-</v>
      </c>
      <c r="DF163" s="91"/>
      <c r="DG163" s="90"/>
      <c r="DH163" s="92"/>
      <c r="DI163" s="92"/>
      <c r="DJ163" s="93"/>
      <c r="DK163" s="89" t="s">
        <v>519</v>
      </c>
      <c r="DL163" s="90" t="str">
        <f t="shared" si="247"/>
        <v>-</v>
      </c>
      <c r="DM163" s="91"/>
      <c r="DN163" s="90"/>
      <c r="DO163" s="92"/>
      <c r="DP163" s="92"/>
      <c r="DQ163" s="93"/>
      <c r="DR163" s="130" t="str">
        <f>IFERROR(VLOOKUP($D163,'HISTORICOS - FM'!$A$1:$B$20558,2,0)," - ")</f>
        <v xml:space="preserve"> - </v>
      </c>
      <c r="DS163" s="131">
        <f t="shared" si="249"/>
        <v>0</v>
      </c>
      <c r="DT163" s="134" t="str">
        <f t="shared" si="248"/>
        <v/>
      </c>
      <c r="DU163" s="137" t="str">
        <f t="shared" si="250"/>
        <v>1015177 - APR INDUSTRIAL
OC 4533612</v>
      </c>
    </row>
    <row r="164" spans="1:125" s="38" customFormat="1" ht="34.5" x14ac:dyDescent="0.25">
      <c r="A164" s="35">
        <v>157</v>
      </c>
      <c r="B164" s="36" t="s">
        <v>455</v>
      </c>
      <c r="C164" s="36" t="s">
        <v>368</v>
      </c>
      <c r="D164" s="36" t="s">
        <v>150</v>
      </c>
      <c r="E164" s="36" t="s">
        <v>486</v>
      </c>
      <c r="F164" s="36" t="s">
        <v>150</v>
      </c>
      <c r="G164" s="36" t="s">
        <v>507</v>
      </c>
      <c r="H164" s="36">
        <v>2</v>
      </c>
      <c r="I164" s="37" t="s">
        <v>74</v>
      </c>
      <c r="J164" s="89" t="s">
        <v>519</v>
      </c>
      <c r="K164" s="90" t="str">
        <f t="shared" si="235"/>
        <v>-</v>
      </c>
      <c r="L164" s="91"/>
      <c r="M164" s="90" t="s">
        <v>519</v>
      </c>
      <c r="N164" s="92"/>
      <c r="O164" s="92"/>
      <c r="P164" s="93"/>
      <c r="Q164" s="89" t="s">
        <v>519</v>
      </c>
      <c r="R164" s="90" t="str">
        <f t="shared" si="236"/>
        <v>-</v>
      </c>
      <c r="S164" s="91"/>
      <c r="T164" s="90" t="s">
        <v>519</v>
      </c>
      <c r="U164" s="92"/>
      <c r="V164" s="92"/>
      <c r="W164" s="93"/>
      <c r="X164" s="89" t="s">
        <v>519</v>
      </c>
      <c r="Y164" s="90" t="str">
        <f t="shared" si="237"/>
        <v>-</v>
      </c>
      <c r="Z164" s="91"/>
      <c r="AA164" s="90" t="s">
        <v>519</v>
      </c>
      <c r="AB164" s="92"/>
      <c r="AC164" s="92"/>
      <c r="AD164" s="93"/>
      <c r="AE164" s="89" t="s">
        <v>519</v>
      </c>
      <c r="AF164" s="90" t="str">
        <f t="shared" si="238"/>
        <v>-</v>
      </c>
      <c r="AG164" s="91"/>
      <c r="AH164" s="90" t="s">
        <v>519</v>
      </c>
      <c r="AI164" s="92"/>
      <c r="AJ164" s="92"/>
      <c r="AK164" s="92"/>
      <c r="AL164" s="89" t="s">
        <v>519</v>
      </c>
      <c r="AM164" s="90" t="str">
        <f t="shared" si="266"/>
        <v>-</v>
      </c>
      <c r="AN164" s="91"/>
      <c r="AO164" s="90" t="s">
        <v>519</v>
      </c>
      <c r="AP164" s="92"/>
      <c r="AQ164" s="92"/>
      <c r="AR164" s="93"/>
      <c r="AS164" s="89" t="s">
        <v>519</v>
      </c>
      <c r="AT164" s="90" t="str">
        <f t="shared" si="239"/>
        <v>-</v>
      </c>
      <c r="AU164" s="91"/>
      <c r="AV164" s="90" t="s">
        <v>519</v>
      </c>
      <c r="AW164" s="92"/>
      <c r="AX164" s="92"/>
      <c r="AY164" s="93"/>
      <c r="AZ164" s="89" t="s">
        <v>519</v>
      </c>
      <c r="BA164" s="90" t="str">
        <f t="shared" si="240"/>
        <v>-</v>
      </c>
      <c r="BB164" s="91"/>
      <c r="BC164" s="90" t="str">
        <f>AZ164</f>
        <v>NC</v>
      </c>
      <c r="BD164" s="92" t="s">
        <v>579</v>
      </c>
      <c r="BE164" s="92"/>
      <c r="BF164" s="93"/>
      <c r="BG164" s="89" t="s">
        <v>519</v>
      </c>
      <c r="BH164" s="90" t="str">
        <f t="shared" si="241"/>
        <v>-</v>
      </c>
      <c r="BI164" s="91"/>
      <c r="BJ164" s="90" t="s">
        <v>519</v>
      </c>
      <c r="BK164" s="92"/>
      <c r="BL164" s="92" t="s">
        <v>721</v>
      </c>
      <c r="BM164" s="93"/>
      <c r="BN164" s="89" t="s">
        <v>519</v>
      </c>
      <c r="BO164" s="90" t="str">
        <f t="shared" si="242"/>
        <v>-</v>
      </c>
      <c r="BP164" s="91"/>
      <c r="BQ164" s="90" t="str">
        <f>BN164</f>
        <v>NC</v>
      </c>
      <c r="BR164" s="92" t="s">
        <v>977</v>
      </c>
      <c r="BS164" s="92"/>
      <c r="BT164" s="93"/>
      <c r="BU164" s="89" t="s">
        <v>519</v>
      </c>
      <c r="BV164" s="90" t="str">
        <f t="shared" si="243"/>
        <v>-</v>
      </c>
      <c r="BW164" s="91"/>
      <c r="BX164" s="90" t="str">
        <f>BU164</f>
        <v>NC</v>
      </c>
      <c r="BY164" s="92"/>
      <c r="BZ164" s="92" t="s">
        <v>783</v>
      </c>
      <c r="CA164" s="93"/>
      <c r="CB164" s="89" t="s">
        <v>519</v>
      </c>
      <c r="CC164" s="90" t="str">
        <f t="shared" si="244"/>
        <v>-</v>
      </c>
      <c r="CD164" s="91"/>
      <c r="CE164" s="90" t="str">
        <f>CB164</f>
        <v>NC</v>
      </c>
      <c r="CF164" s="92"/>
      <c r="CG164" s="92"/>
      <c r="CH164" s="93"/>
      <c r="CI164" s="89" t="s">
        <v>519</v>
      </c>
      <c r="CJ164" s="90" t="str">
        <f t="shared" si="245"/>
        <v>-</v>
      </c>
      <c r="CK164" s="91"/>
      <c r="CL164" s="90" t="s">
        <v>519</v>
      </c>
      <c r="CM164" s="92"/>
      <c r="CN164" s="92" t="s">
        <v>838</v>
      </c>
      <c r="CO164" s="93"/>
      <c r="CP164" s="89" t="s">
        <v>519</v>
      </c>
      <c r="CQ164" s="90" t="str">
        <f t="shared" si="234"/>
        <v>-</v>
      </c>
      <c r="CR164" s="91"/>
      <c r="CS164" s="90" t="str">
        <f>CP164</f>
        <v>NC</v>
      </c>
      <c r="CT164" s="92"/>
      <c r="CU164" s="92"/>
      <c r="CV164" s="93"/>
      <c r="CW164" s="89" t="s">
        <v>519</v>
      </c>
      <c r="CX164" s="90" t="str">
        <f t="shared" si="257"/>
        <v>-</v>
      </c>
      <c r="CY164" s="91"/>
      <c r="CZ164" s="90" t="s">
        <v>519</v>
      </c>
      <c r="DA164" s="89"/>
      <c r="DB164" s="89"/>
      <c r="DC164" s="93"/>
      <c r="DD164" s="89" t="s">
        <v>519</v>
      </c>
      <c r="DE164" s="90" t="str">
        <f t="shared" si="246"/>
        <v>-</v>
      </c>
      <c r="DF164" s="91"/>
      <c r="DG164" s="90" t="s">
        <v>519</v>
      </c>
      <c r="DH164" s="92"/>
      <c r="DI164" s="92"/>
      <c r="DJ164" s="93"/>
      <c r="DK164" s="89" t="s">
        <v>519</v>
      </c>
      <c r="DL164" s="90" t="str">
        <f t="shared" si="247"/>
        <v>-</v>
      </c>
      <c r="DM164" s="91"/>
      <c r="DN164" s="90" t="s">
        <v>519</v>
      </c>
      <c r="DO164" s="92"/>
      <c r="DP164" s="92"/>
      <c r="DQ164" s="93"/>
      <c r="DR164" s="130" t="str">
        <f>IFERROR(VLOOKUP($D164,'HISTORICOS - FM'!$A$1:$B$20558,2,0)," - ")</f>
        <v xml:space="preserve"> - </v>
      </c>
      <c r="DS164" s="131">
        <f t="shared" si="249"/>
        <v>0</v>
      </c>
      <c r="DT164" s="134" t="str">
        <f t="shared" si="248"/>
        <v/>
      </c>
      <c r="DU164" s="137">
        <f t="shared" si="250"/>
        <v>0</v>
      </c>
    </row>
    <row r="165" spans="1:125" s="38" customFormat="1" ht="175" x14ac:dyDescent="0.25">
      <c r="A165" s="35">
        <v>158</v>
      </c>
      <c r="B165" s="140">
        <v>10058930</v>
      </c>
      <c r="C165" s="36">
        <v>5</v>
      </c>
      <c r="D165" s="36">
        <v>67367</v>
      </c>
      <c r="E165" s="36" t="s">
        <v>487</v>
      </c>
      <c r="F165" s="36" t="s">
        <v>488</v>
      </c>
      <c r="G165" s="36" t="s">
        <v>503</v>
      </c>
      <c r="H165" s="36">
        <v>3</v>
      </c>
      <c r="I165" s="37" t="s">
        <v>73</v>
      </c>
      <c r="J165" s="89" t="s">
        <v>519</v>
      </c>
      <c r="K165" s="90" t="str">
        <f t="shared" si="235"/>
        <v>-</v>
      </c>
      <c r="L165" s="91"/>
      <c r="M165" s="90"/>
      <c r="N165" s="92"/>
      <c r="O165" s="92"/>
      <c r="P165" s="93"/>
      <c r="Q165" s="89" t="s">
        <v>519</v>
      </c>
      <c r="R165" s="90" t="str">
        <f t="shared" si="236"/>
        <v>-</v>
      </c>
      <c r="S165" s="91"/>
      <c r="T165" s="90"/>
      <c r="U165" s="92"/>
      <c r="V165" s="92"/>
      <c r="W165" s="93"/>
      <c r="X165" s="89"/>
      <c r="Y165" s="90">
        <f t="shared" si="237"/>
        <v>0</v>
      </c>
      <c r="Z165" s="91"/>
      <c r="AA165" s="90"/>
      <c r="AB165" s="92"/>
      <c r="AC165" s="92"/>
      <c r="AD165" s="93"/>
      <c r="AE165" s="89" t="s">
        <v>519</v>
      </c>
      <c r="AF165" s="90" t="str">
        <f t="shared" si="238"/>
        <v>-</v>
      </c>
      <c r="AG165" s="91"/>
      <c r="AH165" s="90"/>
      <c r="AI165" s="92"/>
      <c r="AJ165" s="92"/>
      <c r="AK165" s="92"/>
      <c r="AL165" s="89" t="s">
        <v>576</v>
      </c>
      <c r="AM165" s="90" t="str">
        <f t="shared" si="266"/>
        <v>-</v>
      </c>
      <c r="AN165" s="138"/>
      <c r="AO165" s="90" t="s">
        <v>576</v>
      </c>
      <c r="AP165" s="92" t="s">
        <v>620</v>
      </c>
      <c r="AQ165" s="92" t="s">
        <v>629</v>
      </c>
      <c r="AR165" s="93">
        <v>8</v>
      </c>
      <c r="AS165" s="89">
        <v>33900</v>
      </c>
      <c r="AT165" s="90">
        <f t="shared" si="239"/>
        <v>101700</v>
      </c>
      <c r="AU165" s="91"/>
      <c r="AV165" s="90">
        <f>+IFERROR(IF(AY$5="USD",AS165*$I$5*AY$6,IF(AY$5="COP",AS165*AY$6,AS165*AY$6*$I$6)),"-")</f>
        <v>33899.999999999993</v>
      </c>
      <c r="AW165" s="92" t="s">
        <v>633</v>
      </c>
      <c r="AX165" s="92" t="s">
        <v>652</v>
      </c>
      <c r="AY165" s="93" t="s">
        <v>657</v>
      </c>
      <c r="AZ165" s="89" t="s">
        <v>519</v>
      </c>
      <c r="BA165" s="90" t="str">
        <f t="shared" si="240"/>
        <v>-</v>
      </c>
      <c r="BB165" s="91"/>
      <c r="BC165" s="90"/>
      <c r="BD165" s="92" t="s">
        <v>579</v>
      </c>
      <c r="BE165" s="92"/>
      <c r="BF165" s="93"/>
      <c r="BG165" s="89">
        <v>198000</v>
      </c>
      <c r="BH165" s="90">
        <f t="shared" si="241"/>
        <v>594000</v>
      </c>
      <c r="BI165" s="91"/>
      <c r="BJ165" s="90">
        <f>+IFERROR(IF(BM$5="USD",BG165*$I$5*BM$6,IF(BM$5="COP",BG165*BM$6,BG165*BM$6*$I$6)),"-")</f>
        <v>197999.99999999997</v>
      </c>
      <c r="BK165" s="92" t="s">
        <v>708</v>
      </c>
      <c r="BL165" s="92"/>
      <c r="BM165" s="93" t="s">
        <v>764</v>
      </c>
      <c r="BN165" s="89" t="s">
        <v>576</v>
      </c>
      <c r="BO165" s="90" t="str">
        <f t="shared" si="242"/>
        <v>-</v>
      </c>
      <c r="BP165" s="91"/>
      <c r="BQ165" s="90" t="s">
        <v>576</v>
      </c>
      <c r="BR165" s="92" t="s">
        <v>633</v>
      </c>
      <c r="BS165" s="92"/>
      <c r="BT165" s="93" t="s">
        <v>1000</v>
      </c>
      <c r="BU165" s="89">
        <v>400000</v>
      </c>
      <c r="BV165" s="90">
        <f t="shared" si="243"/>
        <v>1200000</v>
      </c>
      <c r="BW165" s="91"/>
      <c r="BX165" s="90">
        <f>+IFERROR(IF(CA$5="USD",BU165*$I$5*CA$6,IF(CA$5="COP",BU165*CA$6,BU165*CA$6*$I$6)),"-")</f>
        <v>399999.99999999994</v>
      </c>
      <c r="BY165" s="92" t="s">
        <v>775</v>
      </c>
      <c r="BZ165" s="92"/>
      <c r="CA165" s="93" t="s">
        <v>790</v>
      </c>
      <c r="CB165" s="89">
        <v>182000</v>
      </c>
      <c r="CC165" s="90">
        <f t="shared" si="244"/>
        <v>546000</v>
      </c>
      <c r="CD165" s="91"/>
      <c r="CE165" s="90">
        <f>+IFERROR(IF(CH$5="USD",CB165*$I$5*CH$6,IF(CH$5="COP",CB165*CH$6,CB165*CH$6*$I$6)),"-")</f>
        <v>181999.99999999997</v>
      </c>
      <c r="CF165" s="92" t="s">
        <v>775</v>
      </c>
      <c r="CG165" s="92"/>
      <c r="CH165" s="93" t="s">
        <v>822</v>
      </c>
      <c r="CI165" s="89" t="s">
        <v>519</v>
      </c>
      <c r="CJ165" s="90" t="str">
        <f t="shared" si="245"/>
        <v>-</v>
      </c>
      <c r="CK165" s="91"/>
      <c r="CL165" s="90"/>
      <c r="CM165" s="92"/>
      <c r="CN165" s="92" t="s">
        <v>838</v>
      </c>
      <c r="CO165" s="93"/>
      <c r="CP165" s="89">
        <v>180000</v>
      </c>
      <c r="CQ165" s="90">
        <f t="shared" si="234"/>
        <v>540000</v>
      </c>
      <c r="CR165" s="91" t="s">
        <v>1007</v>
      </c>
      <c r="CS165" s="90">
        <f t="shared" ref="CS165:CS170" si="268">+IFERROR(IF(CV$5="USD",CP165*$I$5*CV$6,IF(CV$5="COP",CP165*CV$6,CP165*CV$6*$I$6)),"-")</f>
        <v>179999.99999999997</v>
      </c>
      <c r="CT165" s="92" t="s">
        <v>775</v>
      </c>
      <c r="CU165" s="92"/>
      <c r="CV165" s="93" t="s">
        <v>864</v>
      </c>
      <c r="CW165" s="89" t="s">
        <v>519</v>
      </c>
      <c r="CX165" s="90" t="str">
        <f t="shared" si="257"/>
        <v>-</v>
      </c>
      <c r="CY165" s="91"/>
      <c r="CZ165" s="90" t="s">
        <v>519</v>
      </c>
      <c r="DA165" s="89"/>
      <c r="DB165" s="89"/>
      <c r="DC165" s="93"/>
      <c r="DD165" s="89" t="s">
        <v>519</v>
      </c>
      <c r="DE165" s="90" t="str">
        <f t="shared" si="246"/>
        <v>-</v>
      </c>
      <c r="DF165" s="91"/>
      <c r="DG165" s="90"/>
      <c r="DH165" s="92"/>
      <c r="DI165" s="92"/>
      <c r="DJ165" s="93"/>
      <c r="DK165" s="89">
        <v>142221</v>
      </c>
      <c r="DL165" s="90">
        <f t="shared" si="247"/>
        <v>426663</v>
      </c>
      <c r="DM165" s="91" t="s">
        <v>1007</v>
      </c>
      <c r="DN165" s="90">
        <f>+IFERROR(IF(DQ$5="USD",DK165*$I$5*DQ$6,IF(DQ$5="COP",DK165*DQ$6,DK165*DQ$6*$I$6)),"-")</f>
        <v>142220.99999999997</v>
      </c>
      <c r="DO165" s="92"/>
      <c r="DP165" s="92" t="s">
        <v>966</v>
      </c>
      <c r="DQ165" s="93" t="s">
        <v>970</v>
      </c>
      <c r="DR165" s="130" t="str">
        <f>IFERROR(VLOOKUP($D165,'HISTORICOS - FM'!$A$1:$B$20558,2,0)," - ")</f>
        <v xml:space="preserve"> - </v>
      </c>
      <c r="DS165" s="131">
        <f t="shared" si="249"/>
        <v>142220.99999999997</v>
      </c>
      <c r="DT165" s="134" t="str">
        <f t="shared" si="248"/>
        <v/>
      </c>
      <c r="DU165" s="137" t="str">
        <f t="shared" si="250"/>
        <v xml:space="preserve">SUPPLYTEC SAS </v>
      </c>
    </row>
    <row r="166" spans="1:125" s="38" customFormat="1" ht="187.5" x14ac:dyDescent="0.25">
      <c r="A166" s="35">
        <v>159</v>
      </c>
      <c r="B166" s="140">
        <v>10058930</v>
      </c>
      <c r="C166" s="36">
        <v>2</v>
      </c>
      <c r="D166" s="36">
        <v>67364</v>
      </c>
      <c r="E166" s="36" t="s">
        <v>489</v>
      </c>
      <c r="F166" s="36" t="s">
        <v>490</v>
      </c>
      <c r="G166" s="36" t="s">
        <v>503</v>
      </c>
      <c r="H166" s="36">
        <v>2</v>
      </c>
      <c r="I166" s="37" t="s">
        <v>73</v>
      </c>
      <c r="J166" s="89" t="s">
        <v>519</v>
      </c>
      <c r="K166" s="90" t="str">
        <f t="shared" si="235"/>
        <v>-</v>
      </c>
      <c r="L166" s="91"/>
      <c r="M166" s="90" t="s">
        <v>519</v>
      </c>
      <c r="N166" s="92"/>
      <c r="O166" s="92"/>
      <c r="P166" s="93"/>
      <c r="Q166" s="89" t="s">
        <v>519</v>
      </c>
      <c r="R166" s="90" t="str">
        <f t="shared" si="236"/>
        <v>-</v>
      </c>
      <c r="S166" s="91"/>
      <c r="T166" s="90" t="s">
        <v>519</v>
      </c>
      <c r="U166" s="92"/>
      <c r="V166" s="92"/>
      <c r="W166" s="93"/>
      <c r="X166" s="89" t="s">
        <v>519</v>
      </c>
      <c r="Y166" s="90" t="str">
        <f t="shared" si="237"/>
        <v>-</v>
      </c>
      <c r="Z166" s="91"/>
      <c r="AA166" s="90" t="s">
        <v>519</v>
      </c>
      <c r="AB166" s="92"/>
      <c r="AC166" s="92"/>
      <c r="AD166" s="93"/>
      <c r="AE166" s="89" t="s">
        <v>519</v>
      </c>
      <c r="AF166" s="90" t="str">
        <f t="shared" si="238"/>
        <v>-</v>
      </c>
      <c r="AG166" s="91"/>
      <c r="AH166" s="90" t="s">
        <v>519</v>
      </c>
      <c r="AI166" s="92"/>
      <c r="AJ166" s="92"/>
      <c r="AK166" s="92"/>
      <c r="AL166" s="89" t="s">
        <v>519</v>
      </c>
      <c r="AM166" s="90" t="str">
        <f t="shared" si="266"/>
        <v>-</v>
      </c>
      <c r="AN166" s="91"/>
      <c r="AO166" s="90" t="s">
        <v>519</v>
      </c>
      <c r="AP166" s="92"/>
      <c r="AQ166" s="92"/>
      <c r="AR166" s="93"/>
      <c r="AS166" s="89">
        <v>1700</v>
      </c>
      <c r="AT166" s="90">
        <f t="shared" si="239"/>
        <v>3400</v>
      </c>
      <c r="AU166" s="91"/>
      <c r="AV166" s="90">
        <f>+IFERROR(IF(AY$5="USD",AS166*$I$5*AY$6,IF(AY$5="COP",AS166*AY$6,AS166*AY$6*$I$6)),"-")</f>
        <v>1699.9999999999998</v>
      </c>
      <c r="AW166" s="92" t="s">
        <v>633</v>
      </c>
      <c r="AX166" s="92" t="s">
        <v>653</v>
      </c>
      <c r="AY166" s="93" t="s">
        <v>657</v>
      </c>
      <c r="AZ166" s="89" t="s">
        <v>519</v>
      </c>
      <c r="BA166" s="90" t="str">
        <f t="shared" si="240"/>
        <v>-</v>
      </c>
      <c r="BB166" s="91"/>
      <c r="BC166" s="90" t="str">
        <f>AZ166</f>
        <v>NC</v>
      </c>
      <c r="BD166" s="92" t="s">
        <v>579</v>
      </c>
      <c r="BE166" s="92"/>
      <c r="BF166" s="93"/>
      <c r="BG166" s="89">
        <v>12000</v>
      </c>
      <c r="BH166" s="90">
        <f t="shared" si="241"/>
        <v>24000</v>
      </c>
      <c r="BI166" s="91"/>
      <c r="BJ166" s="90">
        <f>+IFERROR(IF(BM$5="USD",BG166*$I$5*BM$6,IF(BM$5="COP",BG166*BM$6,BG166*BM$6*$I$6)),"-")</f>
        <v>11999.999999999998</v>
      </c>
      <c r="BK166" s="92" t="s">
        <v>708</v>
      </c>
      <c r="BL166" s="92"/>
      <c r="BM166" s="93" t="s">
        <v>764</v>
      </c>
      <c r="BN166" s="89" t="s">
        <v>576</v>
      </c>
      <c r="BO166" s="90" t="str">
        <f t="shared" si="242"/>
        <v>-</v>
      </c>
      <c r="BP166" s="91"/>
      <c r="BQ166" s="90" t="str">
        <f>BN166</f>
        <v>NCT</v>
      </c>
      <c r="BR166" s="92" t="s">
        <v>633</v>
      </c>
      <c r="BS166" s="92"/>
      <c r="BT166" s="93" t="s">
        <v>1000</v>
      </c>
      <c r="BU166" s="89">
        <v>11900</v>
      </c>
      <c r="BV166" s="90">
        <f t="shared" si="243"/>
        <v>23800</v>
      </c>
      <c r="BW166" s="91"/>
      <c r="BX166" s="90">
        <f>+IFERROR(IF(CA$5="USD",BU166*$I$5*CA$6,IF(CA$5="COP",BU166*CA$6,BU166*CA$6*$I$6)),"-")</f>
        <v>11899.999999999998</v>
      </c>
      <c r="BY166" s="92" t="s">
        <v>775</v>
      </c>
      <c r="BZ166" s="92"/>
      <c r="CA166" s="93" t="s">
        <v>790</v>
      </c>
      <c r="CB166" s="89">
        <v>12750</v>
      </c>
      <c r="CC166" s="90">
        <f t="shared" si="244"/>
        <v>25500</v>
      </c>
      <c r="CD166" s="91"/>
      <c r="CE166" s="90">
        <f>+IFERROR(IF(CH$5="USD",CB166*$I$5*CH$6,IF(CH$5="COP",CB166*CH$6,CB166*CH$6*$I$6)),"-")</f>
        <v>12749.999999999998</v>
      </c>
      <c r="CF166" s="92" t="s">
        <v>775</v>
      </c>
      <c r="CG166" s="92"/>
      <c r="CH166" s="93" t="s">
        <v>822</v>
      </c>
      <c r="CI166" s="89" t="s">
        <v>519</v>
      </c>
      <c r="CJ166" s="90" t="str">
        <f t="shared" si="245"/>
        <v>-</v>
      </c>
      <c r="CK166" s="91"/>
      <c r="CL166" s="90" t="s">
        <v>519</v>
      </c>
      <c r="CM166" s="92"/>
      <c r="CN166" s="92" t="s">
        <v>838</v>
      </c>
      <c r="CO166" s="93"/>
      <c r="CP166" s="89">
        <v>12000</v>
      </c>
      <c r="CQ166" s="90">
        <f t="shared" si="234"/>
        <v>24000</v>
      </c>
      <c r="CR166" s="91" t="s">
        <v>1007</v>
      </c>
      <c r="CS166" s="90">
        <f t="shared" si="268"/>
        <v>11999.999999999998</v>
      </c>
      <c r="CT166" s="92" t="s">
        <v>775</v>
      </c>
      <c r="CU166" s="92"/>
      <c r="CV166" s="93" t="s">
        <v>864</v>
      </c>
      <c r="CW166" s="89" t="s">
        <v>519</v>
      </c>
      <c r="CX166" s="90" t="str">
        <f t="shared" si="257"/>
        <v>-</v>
      </c>
      <c r="CY166" s="91"/>
      <c r="CZ166" s="90" t="s">
        <v>519</v>
      </c>
      <c r="DA166" s="89"/>
      <c r="DB166" s="89"/>
      <c r="DC166" s="93"/>
      <c r="DD166" s="89" t="s">
        <v>519</v>
      </c>
      <c r="DE166" s="90" t="str">
        <f t="shared" si="246"/>
        <v>-</v>
      </c>
      <c r="DF166" s="91"/>
      <c r="DG166" s="90" t="s">
        <v>519</v>
      </c>
      <c r="DH166" s="92"/>
      <c r="DI166" s="92"/>
      <c r="DJ166" s="93"/>
      <c r="DK166" s="89">
        <v>11333</v>
      </c>
      <c r="DL166" s="90">
        <f t="shared" si="247"/>
        <v>22666</v>
      </c>
      <c r="DM166" s="91"/>
      <c r="DN166" s="90">
        <f>+IFERROR(IF(DQ$5="USD",DK166*$I$5*DQ$6,IF(DQ$5="COP",DK166*DQ$6,DK166*DQ$6*$I$6)),"-")</f>
        <v>11332.999999999998</v>
      </c>
      <c r="DO166" s="92"/>
      <c r="DP166" s="92" t="s">
        <v>967</v>
      </c>
      <c r="DQ166" s="93" t="s">
        <v>970</v>
      </c>
      <c r="DR166" s="130" t="str">
        <f>IFERROR(VLOOKUP($D166,'HISTORICOS - FM'!$A$1:$B$20558,2,0)," - ")</f>
        <v xml:space="preserve"> - </v>
      </c>
      <c r="DS166" s="131">
        <f t="shared" si="249"/>
        <v>11332.999999999998</v>
      </c>
      <c r="DT166" s="134" t="str">
        <f t="shared" si="248"/>
        <v/>
      </c>
      <c r="DU166" s="137" t="str">
        <f t="shared" si="250"/>
        <v xml:space="preserve">SUPPLYTEC SAS </v>
      </c>
    </row>
    <row r="167" spans="1:125" s="38" customFormat="1" ht="87.5" x14ac:dyDescent="0.25">
      <c r="A167" s="35">
        <v>160</v>
      </c>
      <c r="B167" s="140">
        <v>10060686</v>
      </c>
      <c r="C167" s="36">
        <v>3</v>
      </c>
      <c r="D167" s="36">
        <v>68599</v>
      </c>
      <c r="E167" s="36" t="s">
        <v>491</v>
      </c>
      <c r="F167" s="36" t="s">
        <v>492</v>
      </c>
      <c r="G167" s="36" t="s">
        <v>503</v>
      </c>
      <c r="H167" s="36">
        <v>10</v>
      </c>
      <c r="I167" s="37" t="s">
        <v>75</v>
      </c>
      <c r="J167" s="89" t="s">
        <v>519</v>
      </c>
      <c r="K167" s="90" t="str">
        <f t="shared" si="235"/>
        <v>-</v>
      </c>
      <c r="L167" s="91"/>
      <c r="M167" s="90"/>
      <c r="N167" s="92"/>
      <c r="O167" s="92"/>
      <c r="P167" s="93"/>
      <c r="Q167" s="89" t="s">
        <v>519</v>
      </c>
      <c r="R167" s="90" t="str">
        <f t="shared" si="236"/>
        <v>-</v>
      </c>
      <c r="S167" s="91"/>
      <c r="T167" s="90"/>
      <c r="U167" s="92"/>
      <c r="V167" s="92"/>
      <c r="W167" s="93"/>
      <c r="X167" s="89"/>
      <c r="Y167" s="90">
        <f t="shared" si="237"/>
        <v>0</v>
      </c>
      <c r="Z167" s="91"/>
      <c r="AA167" s="90"/>
      <c r="AB167" s="92"/>
      <c r="AC167" s="92"/>
      <c r="AD167" s="93"/>
      <c r="AE167" s="89" t="s">
        <v>519</v>
      </c>
      <c r="AF167" s="90" t="str">
        <f t="shared" si="238"/>
        <v>-</v>
      </c>
      <c r="AG167" s="91"/>
      <c r="AH167" s="90"/>
      <c r="AI167" s="92" t="s">
        <v>150</v>
      </c>
      <c r="AJ167" s="92" t="s">
        <v>150</v>
      </c>
      <c r="AK167" s="92" t="s">
        <v>150</v>
      </c>
      <c r="AL167" s="89" t="s">
        <v>519</v>
      </c>
      <c r="AM167" s="90" t="str">
        <f t="shared" si="266"/>
        <v>-</v>
      </c>
      <c r="AN167" s="91"/>
      <c r="AO167" s="90"/>
      <c r="AP167" s="92"/>
      <c r="AQ167" s="92"/>
      <c r="AR167" s="93"/>
      <c r="AS167" s="89">
        <v>52600</v>
      </c>
      <c r="AT167" s="90">
        <f t="shared" si="239"/>
        <v>526000</v>
      </c>
      <c r="AU167" s="91"/>
      <c r="AV167" s="90">
        <f>+IFERROR(IF(AY$5="USD",AS167*$I$5*AY$6,IF(AY$5="COP",AS167*AY$6,AS167*AY$6*$I$6)),"-")</f>
        <v>52599.999999999993</v>
      </c>
      <c r="AW167" s="92" t="s">
        <v>633</v>
      </c>
      <c r="AX167" s="92" t="s">
        <v>654</v>
      </c>
      <c r="AY167" s="93" t="s">
        <v>657</v>
      </c>
      <c r="AZ167" s="89" t="s">
        <v>519</v>
      </c>
      <c r="BA167" s="90" t="str">
        <f t="shared" si="240"/>
        <v>-</v>
      </c>
      <c r="BB167" s="91"/>
      <c r="BC167" s="90"/>
      <c r="BD167" s="92" t="s">
        <v>579</v>
      </c>
      <c r="BE167" s="92"/>
      <c r="BF167" s="93"/>
      <c r="BG167" s="89">
        <v>24000</v>
      </c>
      <c r="BH167" s="90">
        <f t="shared" si="241"/>
        <v>240000</v>
      </c>
      <c r="BI167" s="91"/>
      <c r="BJ167" s="90">
        <f>+IFERROR(IF(BM$5="USD",BG167*$I$5*BM$6,IF(BM$5="COP",BG167*BM$6,BG167*BM$6*$I$6)),"-")</f>
        <v>23999.999999999996</v>
      </c>
      <c r="BK167" s="92"/>
      <c r="BL167" s="92"/>
      <c r="BM167" s="93"/>
      <c r="BN167" s="89">
        <v>4750</v>
      </c>
      <c r="BO167" s="90">
        <f t="shared" si="242"/>
        <v>47500</v>
      </c>
      <c r="BP167" s="91"/>
      <c r="BQ167" s="90">
        <f>+IFERROR(IF(BT$5="USD",BN167*$I$5*BT$6,IF(BT$5="COP",BN167*BT$6,BN167*BT$6*$I$6)),"-")</f>
        <v>4749.9999999999991</v>
      </c>
      <c r="BR167" s="92" t="s">
        <v>633</v>
      </c>
      <c r="BS167" s="92"/>
      <c r="BT167" s="93" t="s">
        <v>1000</v>
      </c>
      <c r="BU167" s="89">
        <v>70890</v>
      </c>
      <c r="BV167" s="90">
        <f t="shared" si="243"/>
        <v>708900</v>
      </c>
      <c r="BW167" s="91"/>
      <c r="BX167" s="90">
        <f>+IFERROR(IF(CA$5="USD",BU167*$I$5*CA$6,IF(CA$5="COP",BU167*CA$6,BU167*CA$6*$I$6)),"-")</f>
        <v>70889.999999999985</v>
      </c>
      <c r="BY167" s="92"/>
      <c r="BZ167" s="92"/>
      <c r="CA167" s="93" t="s">
        <v>790</v>
      </c>
      <c r="CB167" s="89">
        <v>53000</v>
      </c>
      <c r="CC167" s="90">
        <f t="shared" si="244"/>
        <v>530000</v>
      </c>
      <c r="CD167" s="91"/>
      <c r="CE167" s="90">
        <f>+IFERROR(IF(CH$5="USD",CB167*$I$5*CH$6,IF(CH$5="COP",CB167*CH$6,CB167*CH$6*$I$6)),"-")</f>
        <v>52999.999999999993</v>
      </c>
      <c r="CF167" s="92"/>
      <c r="CG167" s="92"/>
      <c r="CH167" s="93" t="s">
        <v>820</v>
      </c>
      <c r="CI167" s="89">
        <v>2300</v>
      </c>
      <c r="CJ167" s="90">
        <f t="shared" si="245"/>
        <v>23000</v>
      </c>
      <c r="CK167" s="91" t="s">
        <v>1007</v>
      </c>
      <c r="CL167" s="90">
        <f>+IFERROR(IF(CO$5="USD",CI167*$I$5*CO$6,IF(CO$5="COP",CI167*CO$6,CI167*CO$6*$I$6)),"-")</f>
        <v>2299.9999999999995</v>
      </c>
      <c r="CM167" s="92" t="s">
        <v>824</v>
      </c>
      <c r="CN167" s="92"/>
      <c r="CO167" s="93">
        <v>5</v>
      </c>
      <c r="CP167" s="89">
        <v>43000</v>
      </c>
      <c r="CQ167" s="90">
        <f t="shared" ref="CQ167:CQ169" si="269">+IFERROR(CP167*$H167,"-")</f>
        <v>430000</v>
      </c>
      <c r="CR167" s="91"/>
      <c r="CS167" s="90">
        <f t="shared" si="268"/>
        <v>42999.999999999993</v>
      </c>
      <c r="CT167" s="92" t="s">
        <v>775</v>
      </c>
      <c r="CU167" s="92"/>
      <c r="CV167" s="93" t="s">
        <v>864</v>
      </c>
      <c r="CW167" s="89" t="s">
        <v>150</v>
      </c>
      <c r="CX167" s="90" t="str">
        <f t="shared" si="257"/>
        <v>-</v>
      </c>
      <c r="CY167" s="91"/>
      <c r="CZ167" s="90" t="str">
        <f>+IFERROR(IF(DC$5="USD",CW167*$I$5*DC$6,IF(DC$5="COP",CW167*DC$6,CW167*DC$6*$I$6)),"-")</f>
        <v>-</v>
      </c>
      <c r="DA167" s="89" t="s">
        <v>150</v>
      </c>
      <c r="DB167" s="89" t="s">
        <v>150</v>
      </c>
      <c r="DC167" s="93" t="s">
        <v>150</v>
      </c>
      <c r="DD167" s="89" t="s">
        <v>519</v>
      </c>
      <c r="DE167" s="90" t="str">
        <f t="shared" si="246"/>
        <v>-</v>
      </c>
      <c r="DF167" s="91"/>
      <c r="DG167" s="90"/>
      <c r="DH167" s="92"/>
      <c r="DI167" s="92"/>
      <c r="DJ167" s="93"/>
      <c r="DK167" s="89" t="s">
        <v>519</v>
      </c>
      <c r="DL167" s="90" t="str">
        <f t="shared" si="247"/>
        <v>-</v>
      </c>
      <c r="DM167" s="91"/>
      <c r="DN167" s="90"/>
      <c r="DO167" s="92"/>
      <c r="DP167" s="92"/>
      <c r="DQ167" s="93"/>
      <c r="DR167" s="130" t="str">
        <f>IFERROR(VLOOKUP($D167,'HISTORICOS - FM'!$A$1:$B$20558,2,0)," - ")</f>
        <v xml:space="preserve"> - </v>
      </c>
      <c r="DS167" s="131">
        <f t="shared" si="249"/>
        <v>2299.9999999999995</v>
      </c>
      <c r="DT167" s="134" t="str">
        <f t="shared" si="248"/>
        <v/>
      </c>
      <c r="DU167" s="137" t="str">
        <f t="shared" si="250"/>
        <v>1015178 - INDUSTRIAL DE FERRTERIA Y RODAMIENTOS SAS
OC 4533619</v>
      </c>
    </row>
    <row r="168" spans="1:125" s="38" customFormat="1" ht="150" x14ac:dyDescent="0.25">
      <c r="A168" s="35">
        <v>161</v>
      </c>
      <c r="B168" s="140" t="s">
        <v>108</v>
      </c>
      <c r="C168" s="36" t="s">
        <v>188</v>
      </c>
      <c r="D168" s="36" t="s">
        <v>493</v>
      </c>
      <c r="E168" s="36" t="s">
        <v>494</v>
      </c>
      <c r="F168" s="36" t="s">
        <v>495</v>
      </c>
      <c r="G168" s="36" t="s">
        <v>503</v>
      </c>
      <c r="H168" s="36">
        <v>14</v>
      </c>
      <c r="I168" s="37" t="s">
        <v>76</v>
      </c>
      <c r="J168" s="89" t="s">
        <v>519</v>
      </c>
      <c r="K168" s="90" t="str">
        <f t="shared" si="235"/>
        <v>-</v>
      </c>
      <c r="L168" s="91"/>
      <c r="M168" s="90"/>
      <c r="N168" s="92"/>
      <c r="O168" s="92"/>
      <c r="P168" s="93"/>
      <c r="Q168" s="89" t="s">
        <v>519</v>
      </c>
      <c r="R168" s="90" t="str">
        <f t="shared" si="236"/>
        <v>-</v>
      </c>
      <c r="S168" s="91"/>
      <c r="T168" s="90"/>
      <c r="U168" s="92"/>
      <c r="V168" s="92"/>
      <c r="W168" s="93"/>
      <c r="X168" s="89"/>
      <c r="Y168" s="90">
        <f t="shared" si="237"/>
        <v>0</v>
      </c>
      <c r="Z168" s="91"/>
      <c r="AA168" s="90"/>
      <c r="AB168" s="92"/>
      <c r="AC168" s="92"/>
      <c r="AD168" s="93"/>
      <c r="AE168" s="89" t="s">
        <v>519</v>
      </c>
      <c r="AF168" s="90" t="str">
        <f t="shared" si="238"/>
        <v>-</v>
      </c>
      <c r="AG168" s="91"/>
      <c r="AH168" s="90"/>
      <c r="AI168" s="92"/>
      <c r="AJ168" s="92"/>
      <c r="AK168" s="92"/>
      <c r="AL168" s="89" t="s">
        <v>519</v>
      </c>
      <c r="AM168" s="90" t="str">
        <f t="shared" si="266"/>
        <v>-</v>
      </c>
      <c r="AN168" s="91"/>
      <c r="AO168" s="90"/>
      <c r="AP168" s="92"/>
      <c r="AQ168" s="92"/>
      <c r="AR168" s="93"/>
      <c r="AS168" s="89">
        <v>1050</v>
      </c>
      <c r="AT168" s="90">
        <f t="shared" si="239"/>
        <v>14700</v>
      </c>
      <c r="AU168" s="138" t="s">
        <v>1007</v>
      </c>
      <c r="AV168" s="90" t="s">
        <v>1007</v>
      </c>
      <c r="AW168" s="92" t="s">
        <v>633</v>
      </c>
      <c r="AX168" s="92" t="s">
        <v>655</v>
      </c>
      <c r="AY168" s="93" t="s">
        <v>657</v>
      </c>
      <c r="AZ168" s="89" t="s">
        <v>519</v>
      </c>
      <c r="BA168" s="90" t="str">
        <f t="shared" si="240"/>
        <v>-</v>
      </c>
      <c r="BB168" s="91"/>
      <c r="BC168" s="90"/>
      <c r="BD168" s="92" t="s">
        <v>579</v>
      </c>
      <c r="BE168" s="92"/>
      <c r="BF168" s="93"/>
      <c r="BG168" s="89">
        <v>2500</v>
      </c>
      <c r="BH168" s="90">
        <f t="shared" si="241"/>
        <v>35000</v>
      </c>
      <c r="BI168" s="91"/>
      <c r="BJ168" s="90">
        <f>+IFERROR(IF(BM$5="USD",BG168*$I$5*BM$6,IF(BM$5="COP",BG168*BM$6,BG168*BM$6*$I$6)),"-")</f>
        <v>2499.9999999999995</v>
      </c>
      <c r="BK168" s="92"/>
      <c r="BL168" s="92"/>
      <c r="BM168" s="93"/>
      <c r="BN168" s="89">
        <v>2600</v>
      </c>
      <c r="BO168" s="90">
        <f t="shared" si="242"/>
        <v>36400</v>
      </c>
      <c r="BP168" s="91"/>
      <c r="BQ168" s="90">
        <f>+IFERROR(IF(BT$5="USD",BN168*$I$5*BT$6,IF(BT$5="COP",BN168*BT$6,BN168*BT$6*$I$6)),"-")</f>
        <v>2599.9999999999995</v>
      </c>
      <c r="BR168" s="92" t="s">
        <v>633</v>
      </c>
      <c r="BS168" s="92"/>
      <c r="BT168" s="93" t="s">
        <v>1000</v>
      </c>
      <c r="BU168" s="89">
        <v>3000</v>
      </c>
      <c r="BV168" s="90">
        <f t="shared" si="243"/>
        <v>42000</v>
      </c>
      <c r="BW168" s="91"/>
      <c r="BX168" s="90">
        <f>+IFERROR(IF(CA$5="USD",BU168*$I$5*CA$6,IF(CA$5="COP",BU168*CA$6,BU168*CA$6*$I$6)),"-")</f>
        <v>2999.9999999999995</v>
      </c>
      <c r="BY168" s="92"/>
      <c r="BZ168" s="92"/>
      <c r="CA168" s="93" t="s">
        <v>790</v>
      </c>
      <c r="CB168" s="89">
        <v>1900</v>
      </c>
      <c r="CC168" s="90">
        <f t="shared" si="244"/>
        <v>26600</v>
      </c>
      <c r="CD168" s="91"/>
      <c r="CE168" s="90">
        <f>+IFERROR(IF(CH$5="USD",CB168*$I$5*CH$6,IF(CH$5="COP",CB168*CH$6,CB168*CH$6*$I$6)),"-")</f>
        <v>1899.9999999999998</v>
      </c>
      <c r="CF168" s="92" t="s">
        <v>795</v>
      </c>
      <c r="CG168" s="92"/>
      <c r="CH168" s="93" t="s">
        <v>820</v>
      </c>
      <c r="CI168" s="89">
        <v>1800</v>
      </c>
      <c r="CJ168" s="90">
        <f t="shared" si="245"/>
        <v>25200</v>
      </c>
      <c r="CK168" s="91" t="s">
        <v>1007</v>
      </c>
      <c r="CL168" s="90">
        <f>+IFERROR(IF(CO$5="USD",CI168*$I$5*CO$6,IF(CO$5="COP",CI168*CO$6,CI168*CO$6*$I$6)),"-")</f>
        <v>1799.9999999999998</v>
      </c>
      <c r="CM168" s="92" t="s">
        <v>824</v>
      </c>
      <c r="CN168" s="92"/>
      <c r="CO168" s="93">
        <v>5</v>
      </c>
      <c r="CP168" s="89">
        <v>4000</v>
      </c>
      <c r="CQ168" s="90">
        <f t="shared" si="269"/>
        <v>56000</v>
      </c>
      <c r="CR168" s="91"/>
      <c r="CS168" s="90">
        <f t="shared" si="268"/>
        <v>3999.9999999999995</v>
      </c>
      <c r="CT168" s="92" t="s">
        <v>775</v>
      </c>
      <c r="CU168" s="92"/>
      <c r="CV168" s="93" t="s">
        <v>864</v>
      </c>
      <c r="CW168" s="89" t="s">
        <v>519</v>
      </c>
      <c r="CX168" s="90" t="str">
        <f t="shared" si="257"/>
        <v>-</v>
      </c>
      <c r="CY168" s="91"/>
      <c r="CZ168" s="90" t="s">
        <v>519</v>
      </c>
      <c r="DA168" s="89"/>
      <c r="DB168" s="89"/>
      <c r="DC168" s="93"/>
      <c r="DD168" s="89" t="s">
        <v>519</v>
      </c>
      <c r="DE168" s="90" t="str">
        <f t="shared" si="246"/>
        <v>-</v>
      </c>
      <c r="DF168" s="91"/>
      <c r="DG168" s="90"/>
      <c r="DH168" s="92"/>
      <c r="DI168" s="92"/>
      <c r="DJ168" s="93"/>
      <c r="DK168" s="89">
        <v>1755</v>
      </c>
      <c r="DL168" s="90">
        <f t="shared" si="247"/>
        <v>24570</v>
      </c>
      <c r="DM168" s="91"/>
      <c r="DN168" s="90">
        <f>+IFERROR(IF(DQ$5="USD",DK168*$I$5*DQ$6,IF(DQ$5="COP",DK168*DQ$6,DK168*DQ$6*$I$6)),"-")</f>
        <v>1754.9999999999998</v>
      </c>
      <c r="DO168" s="92"/>
      <c r="DP168" s="92" t="s">
        <v>968</v>
      </c>
      <c r="DQ168" s="93" t="s">
        <v>970</v>
      </c>
      <c r="DR168" s="130" t="str">
        <f>IFERROR(VLOOKUP($D168,'HISTORICOS - FM'!$A$1:$B$20558,2,0)," - ")</f>
        <v xml:space="preserve"> - </v>
      </c>
      <c r="DS168" s="131">
        <f t="shared" si="249"/>
        <v>1754.9999999999998</v>
      </c>
      <c r="DT168" s="134" t="str">
        <f t="shared" si="248"/>
        <v/>
      </c>
      <c r="DU168" s="137" t="str">
        <f t="shared" si="250"/>
        <v xml:space="preserve">SUPPLYTEC SAS </v>
      </c>
    </row>
    <row r="169" spans="1:125" s="38" customFormat="1" ht="87.5" x14ac:dyDescent="0.25">
      <c r="A169" s="35">
        <v>162</v>
      </c>
      <c r="B169" s="140" t="s">
        <v>108</v>
      </c>
      <c r="C169" s="36" t="s">
        <v>91</v>
      </c>
      <c r="D169" s="36" t="s">
        <v>496</v>
      </c>
      <c r="E169" s="36" t="s">
        <v>497</v>
      </c>
      <c r="F169" s="36" t="s">
        <v>498</v>
      </c>
      <c r="G169" s="36" t="s">
        <v>503</v>
      </c>
      <c r="H169" s="36">
        <v>4</v>
      </c>
      <c r="I169" s="37" t="s">
        <v>76</v>
      </c>
      <c r="J169" s="89" t="s">
        <v>519</v>
      </c>
      <c r="K169" s="90" t="str">
        <f t="shared" si="235"/>
        <v>-</v>
      </c>
      <c r="L169" s="91"/>
      <c r="M169" s="90"/>
      <c r="N169" s="92"/>
      <c r="O169" s="92"/>
      <c r="P169" s="93"/>
      <c r="Q169" s="89" t="s">
        <v>519</v>
      </c>
      <c r="R169" s="90" t="str">
        <f t="shared" si="236"/>
        <v>-</v>
      </c>
      <c r="S169" s="91"/>
      <c r="T169" s="90"/>
      <c r="U169" s="92"/>
      <c r="V169" s="92"/>
      <c r="W169" s="93"/>
      <c r="X169" s="89"/>
      <c r="Y169" s="90">
        <f t="shared" si="237"/>
        <v>0</v>
      </c>
      <c r="Z169" s="91"/>
      <c r="AA169" s="90"/>
      <c r="AB169" s="92"/>
      <c r="AC169" s="92"/>
      <c r="AD169" s="93"/>
      <c r="AE169" s="89" t="s">
        <v>519</v>
      </c>
      <c r="AF169" s="90" t="str">
        <f t="shared" si="238"/>
        <v>-</v>
      </c>
      <c r="AG169" s="91"/>
      <c r="AH169" s="90"/>
      <c r="AI169" s="92"/>
      <c r="AJ169" s="92"/>
      <c r="AK169" s="92"/>
      <c r="AL169" s="89" t="s">
        <v>519</v>
      </c>
      <c r="AM169" s="90" t="str">
        <f t="shared" si="266"/>
        <v>-</v>
      </c>
      <c r="AN169" s="91"/>
      <c r="AO169" s="90"/>
      <c r="AP169" s="92"/>
      <c r="AQ169" s="92"/>
      <c r="AR169" s="93"/>
      <c r="AS169" s="89">
        <v>9400</v>
      </c>
      <c r="AT169" s="90">
        <f t="shared" si="239"/>
        <v>37600</v>
      </c>
      <c r="AU169" s="91"/>
      <c r="AV169" s="90">
        <f>+IFERROR(IF(AY$5="USD",AS169*$I$5*AY$6,IF(AY$5="COP",AS169*AY$6,AS169*AY$6*$I$6)),"-")</f>
        <v>9399.9999999999982</v>
      </c>
      <c r="AW169" s="92" t="s">
        <v>633</v>
      </c>
      <c r="AX169" s="92" t="s">
        <v>656</v>
      </c>
      <c r="AY169" s="93" t="s">
        <v>657</v>
      </c>
      <c r="AZ169" s="89" t="s">
        <v>519</v>
      </c>
      <c r="BA169" s="90" t="str">
        <f t="shared" si="240"/>
        <v>-</v>
      </c>
      <c r="BB169" s="91"/>
      <c r="BC169" s="90"/>
      <c r="BD169" s="92" t="s">
        <v>579</v>
      </c>
      <c r="BE169" s="92"/>
      <c r="BF169" s="93"/>
      <c r="BG169" s="89">
        <v>16000</v>
      </c>
      <c r="BH169" s="90">
        <f t="shared" si="241"/>
        <v>64000</v>
      </c>
      <c r="BI169" s="91"/>
      <c r="BJ169" s="90">
        <f>+IFERROR(IF(BM$5="USD",BG169*$I$5*BM$6,IF(BM$5="COP",BG169*BM$6,BG169*BM$6*$I$6)),"-")</f>
        <v>15999.999999999998</v>
      </c>
      <c r="BK169" s="92"/>
      <c r="BL169" s="92"/>
      <c r="BM169" s="93"/>
      <c r="BN169" s="89">
        <v>9875</v>
      </c>
      <c r="BO169" s="90">
        <f t="shared" si="242"/>
        <v>39500</v>
      </c>
      <c r="BP169" s="91"/>
      <c r="BQ169" s="90">
        <f>+IFERROR(IF(BT$5="USD",BN169*$I$5*BT$6,IF(BT$5="COP",BN169*BT$6,BN169*BT$6*$I$6)),"-")</f>
        <v>9874.9999999999982</v>
      </c>
      <c r="BR169" s="92" t="s">
        <v>633</v>
      </c>
      <c r="BS169" s="92"/>
      <c r="BT169" s="93" t="s">
        <v>1000</v>
      </c>
      <c r="BU169" s="89">
        <v>15200</v>
      </c>
      <c r="BV169" s="90">
        <f t="shared" si="243"/>
        <v>60800</v>
      </c>
      <c r="BW169" s="91"/>
      <c r="BX169" s="90">
        <f>+IFERROR(IF(CA$5="USD",BU169*$I$5*CA$6,IF(CA$5="COP",BU169*CA$6,BU169*CA$6*$I$6)),"-")</f>
        <v>15199.999999999998</v>
      </c>
      <c r="BY169" s="92"/>
      <c r="BZ169" s="92"/>
      <c r="CA169" s="93" t="s">
        <v>790</v>
      </c>
      <c r="CB169" s="89">
        <v>17500</v>
      </c>
      <c r="CC169" s="90">
        <f t="shared" si="244"/>
        <v>70000</v>
      </c>
      <c r="CD169" s="91"/>
      <c r="CE169" s="90">
        <f>+IFERROR(IF(CH$5="USD",CB169*$I$5*CH$6,IF(CH$5="COP",CB169*CH$6,CB169*CH$6*$I$6)),"-")</f>
        <v>17499.999999999996</v>
      </c>
      <c r="CF169" s="92"/>
      <c r="CG169" s="92"/>
      <c r="CH169" s="93" t="s">
        <v>820</v>
      </c>
      <c r="CI169" s="89">
        <v>8900</v>
      </c>
      <c r="CJ169" s="90">
        <f t="shared" si="245"/>
        <v>35600</v>
      </c>
      <c r="CK169" s="91" t="s">
        <v>1007</v>
      </c>
      <c r="CL169" s="90">
        <f>+IFERROR(IF(CO$5="USD",CI169*$I$5*CO$6,IF(CO$5="COP",CI169*CO$6,CI169*CO$6*$I$6)),"-")</f>
        <v>8899.9999999999982</v>
      </c>
      <c r="CM169" s="92" t="s">
        <v>824</v>
      </c>
      <c r="CN169" s="92"/>
      <c r="CO169" s="93">
        <v>5</v>
      </c>
      <c r="CP169" s="89">
        <v>14000</v>
      </c>
      <c r="CQ169" s="90">
        <f t="shared" si="269"/>
        <v>56000</v>
      </c>
      <c r="CR169" s="91"/>
      <c r="CS169" s="90">
        <f t="shared" si="268"/>
        <v>13999.999999999998</v>
      </c>
      <c r="CT169" s="92" t="s">
        <v>775</v>
      </c>
      <c r="CU169" s="92"/>
      <c r="CV169" s="93" t="s">
        <v>864</v>
      </c>
      <c r="CW169" s="89" t="s">
        <v>519</v>
      </c>
      <c r="CX169" s="90" t="str">
        <f t="shared" si="257"/>
        <v>-</v>
      </c>
      <c r="CY169" s="91"/>
      <c r="CZ169" s="90" t="s">
        <v>519</v>
      </c>
      <c r="DA169" s="89"/>
      <c r="DB169" s="89"/>
      <c r="DC169" s="93"/>
      <c r="DD169" s="89" t="s">
        <v>519</v>
      </c>
      <c r="DE169" s="90" t="str">
        <f t="shared" si="246"/>
        <v>-</v>
      </c>
      <c r="DF169" s="91"/>
      <c r="DG169" s="90"/>
      <c r="DH169" s="92"/>
      <c r="DI169" s="92"/>
      <c r="DJ169" s="93"/>
      <c r="DK169" s="89">
        <v>15287</v>
      </c>
      <c r="DL169" s="90">
        <f t="shared" si="247"/>
        <v>61148</v>
      </c>
      <c r="DM169" s="91"/>
      <c r="DN169" s="90">
        <f>+IFERROR(IF(DQ$5="USD",DK169*$I$5*DQ$6,IF(DQ$5="COP",DK169*DQ$6,DK169*DQ$6*$I$6)),"-")</f>
        <v>15286.999999999998</v>
      </c>
      <c r="DO169" s="92"/>
      <c r="DP169" s="92" t="s">
        <v>969</v>
      </c>
      <c r="DQ169" s="93" t="s">
        <v>970</v>
      </c>
      <c r="DR169" s="130" t="str">
        <f>IFERROR(VLOOKUP($D169,'HISTORICOS - FM'!$A$1:$B$20558,2,0)," - ")</f>
        <v xml:space="preserve"> - </v>
      </c>
      <c r="DS169" s="131">
        <f t="shared" si="249"/>
        <v>8899.9999999999982</v>
      </c>
      <c r="DT169" s="134" t="str">
        <f t="shared" si="248"/>
        <v/>
      </c>
      <c r="DU169" s="137" t="str">
        <f t="shared" si="250"/>
        <v>1015178 - INDUSTRIAL DE FERRTERIA Y RODAMIENTOS SAS
OC 4533619</v>
      </c>
    </row>
    <row r="170" spans="1:125" s="38" customFormat="1" ht="100.5" thickBot="1" x14ac:dyDescent="0.3">
      <c r="A170" s="35">
        <v>163</v>
      </c>
      <c r="B170" s="105" t="s">
        <v>499</v>
      </c>
      <c r="C170" s="105" t="s">
        <v>141</v>
      </c>
      <c r="D170" s="105" t="s">
        <v>500</v>
      </c>
      <c r="E170" s="105" t="s">
        <v>501</v>
      </c>
      <c r="F170" s="105" t="s">
        <v>502</v>
      </c>
      <c r="G170" s="105" t="s">
        <v>503</v>
      </c>
      <c r="H170" s="105">
        <v>1</v>
      </c>
      <c r="I170" s="106" t="s">
        <v>76</v>
      </c>
      <c r="J170" s="89" t="s">
        <v>519</v>
      </c>
      <c r="K170" s="108" t="str">
        <f t="shared" si="235"/>
        <v>-</v>
      </c>
      <c r="L170" s="109"/>
      <c r="M170" s="90" t="s">
        <v>519</v>
      </c>
      <c r="N170" s="110"/>
      <c r="O170" s="110"/>
      <c r="P170" s="111"/>
      <c r="Q170" s="89" t="s">
        <v>519</v>
      </c>
      <c r="R170" s="108" t="str">
        <f t="shared" si="236"/>
        <v>-</v>
      </c>
      <c r="S170" s="109"/>
      <c r="T170" s="90" t="s">
        <v>519</v>
      </c>
      <c r="U170" s="110"/>
      <c r="V170" s="110"/>
      <c r="W170" s="111"/>
      <c r="X170" s="107" t="s">
        <v>519</v>
      </c>
      <c r="Y170" s="108" t="str">
        <f t="shared" si="237"/>
        <v>-</v>
      </c>
      <c r="Z170" s="109"/>
      <c r="AA170" s="90" t="s">
        <v>519</v>
      </c>
      <c r="AB170" s="110"/>
      <c r="AC170" s="110"/>
      <c r="AD170" s="111"/>
      <c r="AE170" s="89">
        <v>6907000</v>
      </c>
      <c r="AF170" s="108">
        <f t="shared" si="238"/>
        <v>6907000</v>
      </c>
      <c r="AG170" s="109"/>
      <c r="AH170" s="108">
        <f>+IFERROR(IF(AK$5="USD",AE170*$I$5*AK$6,IF(AK$5="COP",AE170*AK$6,AE170*AK$6*$I$6)),"-")</f>
        <v>6906999.9999999991</v>
      </c>
      <c r="AI170" s="92" t="s">
        <v>613</v>
      </c>
      <c r="AJ170" s="92" t="s">
        <v>589</v>
      </c>
      <c r="AK170" s="92">
        <v>30</v>
      </c>
      <c r="AL170" s="89" t="s">
        <v>519</v>
      </c>
      <c r="AM170" s="90" t="str">
        <f t="shared" si="266"/>
        <v>-</v>
      </c>
      <c r="AN170" s="109"/>
      <c r="AO170" s="90" t="s">
        <v>519</v>
      </c>
      <c r="AP170" s="110"/>
      <c r="AQ170" s="110"/>
      <c r="AR170" s="111"/>
      <c r="AS170" s="89" t="s">
        <v>519</v>
      </c>
      <c r="AT170" s="108" t="str">
        <f t="shared" si="239"/>
        <v>-</v>
      </c>
      <c r="AU170" s="109"/>
      <c r="AV170" s="90" t="s">
        <v>519</v>
      </c>
      <c r="AW170" s="110"/>
      <c r="AX170" s="110"/>
      <c r="AY170" s="111"/>
      <c r="AZ170" s="89" t="s">
        <v>519</v>
      </c>
      <c r="BA170" s="108" t="str">
        <f t="shared" si="240"/>
        <v>-</v>
      </c>
      <c r="BB170" s="109"/>
      <c r="BC170" s="90" t="str">
        <f>AZ170</f>
        <v>NC</v>
      </c>
      <c r="BD170" s="110" t="s">
        <v>579</v>
      </c>
      <c r="BE170" s="110"/>
      <c r="BF170" s="111"/>
      <c r="BG170" s="89" t="s">
        <v>519</v>
      </c>
      <c r="BH170" s="108" t="str">
        <f t="shared" si="241"/>
        <v>-</v>
      </c>
      <c r="BI170" s="109"/>
      <c r="BJ170" s="90" t="s">
        <v>519</v>
      </c>
      <c r="BK170" s="110"/>
      <c r="BL170" s="110"/>
      <c r="BM170" s="111"/>
      <c r="BN170" s="89" t="s">
        <v>519</v>
      </c>
      <c r="BO170" s="108" t="str">
        <f t="shared" si="242"/>
        <v>-</v>
      </c>
      <c r="BP170" s="109"/>
      <c r="BQ170" s="90" t="str">
        <f>BN170</f>
        <v>NC</v>
      </c>
      <c r="BR170" s="110" t="s">
        <v>977</v>
      </c>
      <c r="BS170" s="110"/>
      <c r="BT170" s="111"/>
      <c r="BU170" s="89" t="s">
        <v>519</v>
      </c>
      <c r="BV170" s="108" t="str">
        <f t="shared" si="243"/>
        <v>-</v>
      </c>
      <c r="BW170" s="109"/>
      <c r="BX170" s="90" t="str">
        <f>BU170</f>
        <v>NC</v>
      </c>
      <c r="BY170" s="110"/>
      <c r="BZ170" s="110" t="s">
        <v>783</v>
      </c>
      <c r="CA170" s="111"/>
      <c r="CB170" s="89" t="s">
        <v>519</v>
      </c>
      <c r="CC170" s="108" t="str">
        <f t="shared" si="244"/>
        <v>-</v>
      </c>
      <c r="CD170" s="109"/>
      <c r="CE170" s="90" t="str">
        <f>CB170</f>
        <v>NC</v>
      </c>
      <c r="CF170" s="110"/>
      <c r="CG170" s="110"/>
      <c r="CH170" s="111"/>
      <c r="CI170" s="89" t="s">
        <v>519</v>
      </c>
      <c r="CJ170" s="108" t="str">
        <f t="shared" si="245"/>
        <v>-</v>
      </c>
      <c r="CK170" s="109"/>
      <c r="CL170" s="90" t="s">
        <v>519</v>
      </c>
      <c r="CM170" s="110"/>
      <c r="CN170" s="110" t="s">
        <v>838</v>
      </c>
      <c r="CO170" s="111"/>
      <c r="CP170" s="107">
        <v>3300000</v>
      </c>
      <c r="CQ170" s="108">
        <f>+IFERROR(CP170*$H170,"-")</f>
        <v>3300000</v>
      </c>
      <c r="CR170" s="109"/>
      <c r="CS170" s="90">
        <f t="shared" si="268"/>
        <v>3299999.9999999995</v>
      </c>
      <c r="CT170" s="110" t="s">
        <v>830</v>
      </c>
      <c r="CU170" s="139" t="s">
        <v>863</v>
      </c>
      <c r="CV170" s="111" t="s">
        <v>821</v>
      </c>
      <c r="CW170" s="89" t="s">
        <v>519</v>
      </c>
      <c r="CX170" s="108" t="str">
        <f t="shared" si="257"/>
        <v>-</v>
      </c>
      <c r="CY170" s="109"/>
      <c r="CZ170" s="90" t="s">
        <v>519</v>
      </c>
      <c r="DA170" s="89"/>
      <c r="DB170" s="89"/>
      <c r="DC170" s="93"/>
      <c r="DD170" s="89" t="s">
        <v>519</v>
      </c>
      <c r="DE170" s="108" t="str">
        <f t="shared" si="246"/>
        <v>-</v>
      </c>
      <c r="DF170" s="109"/>
      <c r="DG170" s="90" t="s">
        <v>519</v>
      </c>
      <c r="DH170" s="110"/>
      <c r="DI170" s="110"/>
      <c r="DJ170" s="111"/>
      <c r="DK170" s="89" t="s">
        <v>519</v>
      </c>
      <c r="DL170" s="108" t="str">
        <f t="shared" si="247"/>
        <v>-</v>
      </c>
      <c r="DM170" s="109"/>
      <c r="DN170" s="90" t="s">
        <v>519</v>
      </c>
      <c r="DO170" s="110"/>
      <c r="DP170" s="110"/>
      <c r="DQ170" s="111"/>
      <c r="DR170" s="132" t="str">
        <f>IFERROR(VLOOKUP($D170,'HISTORICOS - FM'!$A$1:$B$20558,2,0)," - ")</f>
        <v xml:space="preserve"> - </v>
      </c>
      <c r="DS170" s="131">
        <f t="shared" si="249"/>
        <v>3299999.9999999995</v>
      </c>
      <c r="DT170" s="135" t="str">
        <f t="shared" si="248"/>
        <v/>
      </c>
      <c r="DU170" s="137" t="str">
        <f t="shared" si="250"/>
        <v>1012078 - INGENIERIA INDUSTRIAL ESPECIALIZADA INGEMEKS AS LTDA
OC 4533620</v>
      </c>
    </row>
    <row r="171" spans="1:125" ht="13.5" thickBot="1" x14ac:dyDescent="0.3">
      <c r="A171" s="181" t="s">
        <v>43</v>
      </c>
      <c r="B171" s="182"/>
      <c r="C171" s="182"/>
      <c r="D171" s="182"/>
      <c r="E171" s="182"/>
      <c r="F171" s="182"/>
      <c r="G171" s="182"/>
      <c r="H171" s="182"/>
      <c r="I171" s="182"/>
      <c r="J171" s="182"/>
      <c r="K171" s="182"/>
      <c r="L171" s="182"/>
      <c r="M171" s="182"/>
      <c r="N171" s="182"/>
      <c r="O171" s="182"/>
      <c r="P171" s="182"/>
      <c r="Q171" s="182"/>
      <c r="R171" s="182"/>
      <c r="S171" s="182"/>
      <c r="T171" s="182"/>
      <c r="U171" s="182"/>
      <c r="V171" s="182"/>
      <c r="W171" s="182"/>
      <c r="X171" s="182"/>
      <c r="Y171" s="182"/>
      <c r="Z171" s="182"/>
      <c r="AA171" s="182"/>
      <c r="AB171" s="182"/>
      <c r="AC171" s="182"/>
      <c r="AD171" s="182"/>
      <c r="AE171" s="182"/>
      <c r="AF171" s="182"/>
      <c r="AG171" s="182"/>
      <c r="AH171" s="182"/>
      <c r="AI171" s="182"/>
      <c r="AJ171" s="182"/>
      <c r="AK171" s="182"/>
      <c r="AL171" s="182"/>
      <c r="AM171" s="182"/>
      <c r="AN171" s="182"/>
      <c r="AO171" s="182"/>
      <c r="AP171" s="182"/>
      <c r="AQ171" s="182"/>
      <c r="AR171" s="182"/>
      <c r="AS171" s="182"/>
      <c r="AT171" s="182"/>
      <c r="AU171" s="182"/>
      <c r="AV171" s="182"/>
      <c r="AW171" s="182"/>
      <c r="AX171" s="182"/>
      <c r="AY171" s="182"/>
      <c r="AZ171" s="182"/>
      <c r="BA171" s="182"/>
      <c r="BB171" s="182"/>
      <c r="BC171" s="182"/>
      <c r="BD171" s="182"/>
      <c r="BE171" s="182"/>
      <c r="BF171" s="182"/>
      <c r="BG171" s="182"/>
      <c r="BH171" s="182"/>
      <c r="BI171" s="182"/>
      <c r="BJ171" s="182"/>
      <c r="BK171" s="182"/>
      <c r="BL171" s="182"/>
      <c r="BM171" s="182"/>
      <c r="BN171" s="182"/>
      <c r="BO171" s="182"/>
      <c r="BP171" s="182"/>
      <c r="BQ171" s="182"/>
      <c r="BR171" s="182"/>
      <c r="BS171" s="182"/>
      <c r="BT171" s="182"/>
      <c r="BU171" s="182"/>
      <c r="BV171" s="182"/>
      <c r="BW171" s="182"/>
      <c r="BX171" s="182"/>
      <c r="BY171" s="182"/>
      <c r="BZ171" s="182"/>
      <c r="CA171" s="182"/>
      <c r="CB171" s="182"/>
      <c r="CC171" s="182"/>
      <c r="CD171" s="182"/>
      <c r="CE171" s="182"/>
      <c r="CF171" s="182"/>
      <c r="CG171" s="182"/>
      <c r="CH171" s="182"/>
      <c r="CI171" s="182"/>
      <c r="CJ171" s="182"/>
      <c r="CK171" s="182"/>
      <c r="CL171" s="182"/>
      <c r="CM171" s="182"/>
      <c r="CN171" s="182"/>
      <c r="CO171" s="182"/>
      <c r="CP171" s="182"/>
      <c r="CQ171" s="182"/>
      <c r="CR171" s="182"/>
      <c r="CS171" s="182"/>
      <c r="CT171" s="182"/>
      <c r="CU171" s="182"/>
      <c r="CV171" s="182"/>
      <c r="CW171" s="182"/>
      <c r="CX171" s="182"/>
      <c r="CY171" s="182"/>
      <c r="CZ171" s="182"/>
      <c r="DA171" s="182"/>
      <c r="DB171" s="182"/>
      <c r="DC171" s="182"/>
      <c r="DD171" s="182"/>
      <c r="DE171" s="182"/>
      <c r="DF171" s="182"/>
      <c r="DG171" s="182"/>
      <c r="DH171" s="182"/>
      <c r="DI171" s="182"/>
      <c r="DJ171" s="182"/>
      <c r="DK171" s="182"/>
      <c r="DL171" s="182"/>
      <c r="DM171" s="182"/>
      <c r="DN171" s="182"/>
      <c r="DO171" s="182"/>
      <c r="DP171" s="182"/>
      <c r="DQ171" s="182"/>
      <c r="DR171" s="182"/>
      <c r="DS171" s="182"/>
      <c r="DT171" s="183"/>
    </row>
    <row r="172" spans="1:125" ht="13.5" thickBot="1" x14ac:dyDescent="0.3">
      <c r="A172" s="181" t="s">
        <v>5</v>
      </c>
      <c r="B172" s="182"/>
      <c r="C172" s="182"/>
      <c r="D172" s="182"/>
      <c r="E172" s="182"/>
      <c r="F172" s="182"/>
      <c r="G172" s="182"/>
      <c r="H172" s="182"/>
      <c r="I172" s="182"/>
      <c r="J172" s="182"/>
      <c r="K172" s="182"/>
      <c r="L172" s="182"/>
      <c r="M172" s="182"/>
      <c r="N172" s="182"/>
      <c r="O172" s="182"/>
      <c r="P172" s="182"/>
      <c r="Q172" s="182"/>
      <c r="R172" s="182"/>
      <c r="S172" s="182"/>
      <c r="T172" s="182"/>
      <c r="U172" s="182"/>
      <c r="V172" s="182"/>
      <c r="W172" s="182"/>
      <c r="X172" s="182"/>
      <c r="Y172" s="182"/>
      <c r="Z172" s="182"/>
      <c r="AA172" s="182"/>
      <c r="AB172" s="182"/>
      <c r="AC172" s="182"/>
      <c r="AD172" s="182"/>
      <c r="AE172" s="182"/>
      <c r="AF172" s="182"/>
      <c r="AG172" s="182"/>
      <c r="AH172" s="182"/>
      <c r="AI172" s="182"/>
      <c r="AJ172" s="182"/>
      <c r="AK172" s="182"/>
      <c r="AL172" s="182"/>
      <c r="AM172" s="182"/>
      <c r="AN172" s="182"/>
      <c r="AO172" s="182"/>
      <c r="AP172" s="182"/>
      <c r="AQ172" s="182"/>
      <c r="AR172" s="182"/>
      <c r="AS172" s="182"/>
      <c r="AT172" s="182"/>
      <c r="AU172" s="182"/>
      <c r="AV172" s="182"/>
      <c r="AW172" s="182"/>
      <c r="AX172" s="182"/>
      <c r="AY172" s="182"/>
      <c r="AZ172" s="182"/>
      <c r="BA172" s="182"/>
      <c r="BB172" s="182"/>
      <c r="BC172" s="182"/>
      <c r="BD172" s="182"/>
      <c r="BE172" s="182"/>
      <c r="BF172" s="182"/>
      <c r="BG172" s="182"/>
      <c r="BH172" s="182"/>
      <c r="BI172" s="182"/>
      <c r="BJ172" s="182"/>
      <c r="BK172" s="182"/>
      <c r="BL172" s="182"/>
      <c r="BM172" s="182"/>
      <c r="BN172" s="182"/>
      <c r="BO172" s="182"/>
      <c r="BP172" s="182"/>
      <c r="BQ172" s="182"/>
      <c r="BR172" s="182"/>
      <c r="BS172" s="182"/>
      <c r="BT172" s="182"/>
      <c r="BU172" s="182"/>
      <c r="BV172" s="182"/>
      <c r="BW172" s="182"/>
      <c r="BX172" s="182"/>
      <c r="BY172" s="182"/>
      <c r="BZ172" s="182"/>
      <c r="CA172" s="182"/>
      <c r="CB172" s="182"/>
      <c r="CC172" s="182"/>
      <c r="CD172" s="182"/>
      <c r="CE172" s="182"/>
      <c r="CF172" s="182"/>
      <c r="CG172" s="182"/>
      <c r="CH172" s="182"/>
      <c r="CI172" s="182"/>
      <c r="CJ172" s="182"/>
      <c r="CK172" s="182"/>
      <c r="CL172" s="182"/>
      <c r="CM172" s="182"/>
      <c r="CN172" s="182"/>
      <c r="CO172" s="182"/>
      <c r="CP172" s="182"/>
      <c r="CQ172" s="182"/>
      <c r="CR172" s="182"/>
      <c r="CS172" s="182"/>
      <c r="CT172" s="182"/>
      <c r="CU172" s="182"/>
      <c r="CV172" s="182"/>
      <c r="CW172" s="182"/>
      <c r="CX172" s="182"/>
      <c r="CY172" s="182"/>
      <c r="CZ172" s="182"/>
      <c r="DA172" s="182"/>
      <c r="DB172" s="182"/>
      <c r="DC172" s="182"/>
      <c r="DD172" s="182"/>
      <c r="DE172" s="182"/>
      <c r="DF172" s="182"/>
      <c r="DG172" s="182"/>
      <c r="DH172" s="182"/>
      <c r="DI172" s="182"/>
      <c r="DJ172" s="182"/>
      <c r="DK172" s="182"/>
      <c r="DL172" s="182"/>
      <c r="DM172" s="182"/>
      <c r="DN172" s="182"/>
      <c r="DO172" s="182"/>
      <c r="DP172" s="182"/>
      <c r="DQ172" s="182"/>
      <c r="DR172" s="182"/>
      <c r="DS172" s="182"/>
      <c r="DT172" s="183"/>
    </row>
    <row r="173" spans="1:125" ht="13.5" thickBot="1" x14ac:dyDescent="0.3">
      <c r="A173" s="184"/>
      <c r="B173" s="185"/>
      <c r="C173" s="185"/>
      <c r="D173" s="185"/>
      <c r="E173" s="185"/>
      <c r="F173" s="185"/>
      <c r="G173" s="185"/>
      <c r="H173" s="185"/>
      <c r="I173" s="185"/>
      <c r="J173" s="185"/>
      <c r="K173" s="185"/>
      <c r="L173" s="185"/>
      <c r="M173" s="185"/>
      <c r="N173" s="185"/>
      <c r="O173" s="185"/>
      <c r="P173" s="185"/>
      <c r="Q173" s="185"/>
      <c r="R173" s="185"/>
      <c r="S173" s="185"/>
      <c r="T173" s="185"/>
      <c r="U173" s="185"/>
      <c r="V173" s="185"/>
      <c r="W173" s="185"/>
      <c r="X173" s="185"/>
      <c r="Y173" s="185"/>
      <c r="Z173" s="185"/>
      <c r="AA173" s="185"/>
      <c r="AB173" s="185"/>
      <c r="AC173" s="185"/>
      <c r="AD173" s="185"/>
      <c r="AE173" s="185"/>
      <c r="AF173" s="185"/>
      <c r="AG173" s="185"/>
      <c r="AH173" s="185"/>
      <c r="AI173" s="185"/>
      <c r="AJ173" s="185"/>
      <c r="AK173" s="185"/>
      <c r="AL173" s="185"/>
      <c r="AM173" s="185"/>
      <c r="AN173" s="185"/>
      <c r="AO173" s="185"/>
      <c r="AP173" s="185"/>
      <c r="AQ173" s="185"/>
      <c r="AR173" s="185"/>
      <c r="AS173" s="185"/>
      <c r="AT173" s="185"/>
      <c r="AU173" s="185"/>
      <c r="AV173" s="185"/>
      <c r="AW173" s="185"/>
      <c r="AX173" s="185"/>
      <c r="AY173" s="185"/>
      <c r="AZ173" s="185"/>
      <c r="BA173" s="185"/>
      <c r="BB173" s="185"/>
      <c r="BC173" s="185"/>
      <c r="BD173" s="185"/>
      <c r="BE173" s="185"/>
      <c r="BF173" s="185"/>
      <c r="BG173" s="185"/>
      <c r="BH173" s="185"/>
      <c r="BI173" s="185"/>
      <c r="BJ173" s="185"/>
      <c r="BK173" s="185"/>
      <c r="BL173" s="185"/>
      <c r="BM173" s="185"/>
      <c r="BN173" s="185"/>
      <c r="BO173" s="185"/>
      <c r="BP173" s="185"/>
      <c r="BQ173" s="185"/>
      <c r="BR173" s="185"/>
      <c r="BS173" s="185"/>
      <c r="BT173" s="185"/>
      <c r="BU173" s="185"/>
      <c r="BV173" s="185"/>
      <c r="BW173" s="185"/>
      <c r="BX173" s="185"/>
      <c r="BY173" s="185"/>
      <c r="BZ173" s="185"/>
      <c r="CA173" s="185"/>
      <c r="CB173" s="185"/>
      <c r="CC173" s="185"/>
      <c r="CD173" s="185"/>
      <c r="CE173" s="185"/>
      <c r="CF173" s="185"/>
      <c r="CG173" s="185"/>
      <c r="CH173" s="185"/>
      <c r="CI173" s="185"/>
      <c r="CJ173" s="185"/>
      <c r="CK173" s="185"/>
      <c r="CL173" s="185"/>
      <c r="CM173" s="185"/>
      <c r="CN173" s="185"/>
      <c r="CO173" s="185"/>
      <c r="CP173" s="185"/>
      <c r="CQ173" s="185"/>
      <c r="CR173" s="185"/>
      <c r="CS173" s="185"/>
      <c r="CT173" s="185"/>
      <c r="CU173" s="185"/>
      <c r="CV173" s="185"/>
      <c r="CW173" s="185"/>
      <c r="CX173" s="185"/>
      <c r="CY173" s="185"/>
      <c r="CZ173" s="185"/>
      <c r="DA173" s="185"/>
      <c r="DB173" s="185"/>
      <c r="DC173" s="185"/>
      <c r="DD173" s="185"/>
      <c r="DE173" s="185"/>
      <c r="DF173" s="185"/>
      <c r="DG173" s="185"/>
      <c r="DH173" s="185"/>
      <c r="DI173" s="185"/>
      <c r="DJ173" s="185"/>
      <c r="DK173" s="185"/>
      <c r="DL173" s="185"/>
      <c r="DM173" s="185"/>
      <c r="DN173" s="185"/>
      <c r="DO173" s="185"/>
      <c r="DP173" s="185"/>
      <c r="DQ173" s="185"/>
      <c r="DR173" s="185"/>
      <c r="DS173" s="185"/>
      <c r="DT173" s="186"/>
    </row>
    <row r="174" spans="1:125" ht="13.5" thickBot="1" x14ac:dyDescent="0.35">
      <c r="A174" s="118" t="s">
        <v>35</v>
      </c>
      <c r="B174" s="84"/>
      <c r="C174" s="84"/>
      <c r="D174" s="84"/>
      <c r="E174" s="82"/>
      <c r="F174" s="82"/>
      <c r="G174" s="82"/>
      <c r="H174" s="83" t="s">
        <v>19</v>
      </c>
      <c r="J174" s="112" t="str">
        <f>+P$5</f>
        <v>COP</v>
      </c>
      <c r="K174" s="113">
        <f>SUM(K$8:K170)</f>
        <v>1430040800</v>
      </c>
      <c r="Q174" s="112" t="str">
        <f>+W$5</f>
        <v>COP</v>
      </c>
      <c r="R174" s="113">
        <f>SUM(R$8:R170)</f>
        <v>10656256</v>
      </c>
      <c r="X174" s="112" t="str">
        <f>+AD$5</f>
        <v>COP</v>
      </c>
      <c r="Y174" s="113">
        <f>SUM(Y$8:Y170)</f>
        <v>902708831.5</v>
      </c>
      <c r="AE174" s="112" t="str">
        <f>+AK$5</f>
        <v>COP</v>
      </c>
      <c r="AF174" s="113">
        <f>SUM(AF$8:AF170)</f>
        <v>171392160</v>
      </c>
      <c r="AL174" s="112" t="str">
        <f>+AR$5</f>
        <v>COP</v>
      </c>
      <c r="AM174" s="113">
        <f>SUM(AM$8:AM170)</f>
        <v>453420</v>
      </c>
      <c r="AS174" s="112" t="str">
        <f>+AY$5</f>
        <v>COP</v>
      </c>
      <c r="AT174" s="113">
        <f>SUM(AT$8:AT170)</f>
        <v>204336900</v>
      </c>
      <c r="AZ174" s="112" t="str">
        <f>+BF$5</f>
        <v>COP</v>
      </c>
      <c r="BA174" s="113">
        <f>SUM(BA$8:BA170)</f>
        <v>606950405.79999995</v>
      </c>
      <c r="BG174" s="112" t="str">
        <f>+BM$5</f>
        <v>COP</v>
      </c>
      <c r="BH174" s="113">
        <f>SUM(BH$8:BH170)</f>
        <v>269977785</v>
      </c>
      <c r="BN174" s="112" t="str">
        <f>+BT$5</f>
        <v>COP</v>
      </c>
      <c r="BO174" s="113">
        <f>SUM(BO$8:BO170)</f>
        <v>321329539.5</v>
      </c>
      <c r="BU174" s="112" t="str">
        <f>+CA$5</f>
        <v>COP</v>
      </c>
      <c r="BV174" s="113">
        <f>SUM(BV$8:BV170)</f>
        <v>99674155</v>
      </c>
      <c r="CB174" s="112" t="str">
        <f>+CH$5</f>
        <v>COP</v>
      </c>
      <c r="CC174" s="113">
        <f>SUM(CC$8:CC170)</f>
        <v>379307134</v>
      </c>
      <c r="CI174" s="112" t="str">
        <f>+CO$5</f>
        <v>COP</v>
      </c>
      <c r="CJ174" s="113">
        <f>SUM(CJ$8:CJ170)</f>
        <v>61649980</v>
      </c>
      <c r="CP174" s="112" t="str">
        <f>+CV$5</f>
        <v>COP</v>
      </c>
      <c r="CQ174" s="113">
        <f>SUM(CQ$8:CQ170)</f>
        <v>431612470</v>
      </c>
      <c r="CW174" s="112" t="str">
        <f>+DC$5</f>
        <v>COP</v>
      </c>
      <c r="CX174" s="113">
        <f>SUM(CX$8:CX170)</f>
        <v>581087874.97394955</v>
      </c>
      <c r="DD174" s="112" t="str">
        <f>+DJ$5</f>
        <v>COP</v>
      </c>
      <c r="DE174" s="113">
        <f>SUM(DE$8:DE170)</f>
        <v>59475500</v>
      </c>
      <c r="DK174" s="112" t="str">
        <f>+DQ$5</f>
        <v>COP</v>
      </c>
      <c r="DL174" s="113">
        <f>SUM(DL$8:DL170)</f>
        <v>86816967.599999994</v>
      </c>
      <c r="DT174" s="124"/>
    </row>
    <row r="175" spans="1:125" ht="13" thickBot="1" x14ac:dyDescent="0.3">
      <c r="A175" s="119" t="s">
        <v>17</v>
      </c>
      <c r="B175" s="87"/>
      <c r="C175" s="87"/>
      <c r="D175" s="87"/>
      <c r="E175" s="82"/>
      <c r="F175" s="82"/>
      <c r="G175" s="82"/>
      <c r="H175" s="83"/>
      <c r="J175" s="65"/>
      <c r="K175" s="96" t="str">
        <f>IF(P$6=1.16,K174*0.16,"")</f>
        <v/>
      </c>
      <c r="Q175" s="65"/>
      <c r="R175" s="96" t="str">
        <f>IF(W$6=1.16,R174*0.16,"")</f>
        <v/>
      </c>
      <c r="X175" s="65"/>
      <c r="Y175" s="96" t="str">
        <f>IF(AD$6=1.16,Y174*0.16,"")</f>
        <v/>
      </c>
      <c r="AE175" s="65"/>
      <c r="AF175" s="96" t="str">
        <f>IF(AK$6=1.16,AF174*0.16,"")</f>
        <v/>
      </c>
      <c r="AL175" s="65"/>
      <c r="AM175" s="96" t="str">
        <f>IF(AR$6=1.16,AM174*0.16,"")</f>
        <v/>
      </c>
      <c r="AS175" s="65"/>
      <c r="AT175" s="96" t="str">
        <f>IF(AY$6=1.16,AT174*0.16,"")</f>
        <v/>
      </c>
      <c r="AZ175" s="65"/>
      <c r="BA175" s="96" t="str">
        <f>IF(BF$6=1.16,BA174*0.16,"")</f>
        <v/>
      </c>
      <c r="BG175" s="65"/>
      <c r="BH175" s="96" t="str">
        <f>IF(BM$6=1.16,BH174*0.16,"")</f>
        <v/>
      </c>
      <c r="BN175" s="65"/>
      <c r="BO175" s="96" t="str">
        <f>IF(BT$6=1.16,BO174*0.16,"")</f>
        <v/>
      </c>
      <c r="BU175" s="65"/>
      <c r="BV175" s="96" t="str">
        <f>IF(CA$6=1.16,BV174*0.16,"")</f>
        <v/>
      </c>
      <c r="CB175" s="65"/>
      <c r="CC175" s="96" t="str">
        <f>IF(CH$6=1.16,CC174*0.16,"")</f>
        <v/>
      </c>
      <c r="CI175" s="65"/>
      <c r="CJ175" s="96" t="str">
        <f>IF(CO$6=1.16,CJ174*0.16,"")</f>
        <v/>
      </c>
      <c r="CP175" s="65"/>
      <c r="CQ175" s="96" t="str">
        <f>IF(CV$6=1.16,CQ174*0.16,"")</f>
        <v/>
      </c>
      <c r="CW175" s="65"/>
      <c r="CX175" s="96" t="str">
        <f>IF(DC$6=1.16,CX174*0.16,"")</f>
        <v/>
      </c>
      <c r="DD175" s="65"/>
      <c r="DE175" s="96" t="str">
        <f>IF(DJ$6=1.16,DE174*0.16,"")</f>
        <v/>
      </c>
      <c r="DK175" s="65"/>
      <c r="DL175" s="96" t="str">
        <f>IF(DQ$6=1.16,DL174*0.16,"")</f>
        <v/>
      </c>
      <c r="DT175" s="124"/>
    </row>
    <row r="176" spans="1:125" ht="13.5" thickBot="1" x14ac:dyDescent="0.3">
      <c r="A176" s="119" t="s">
        <v>2</v>
      </c>
      <c r="B176" s="87"/>
      <c r="C176" s="87"/>
      <c r="D176" s="87"/>
      <c r="E176" s="82"/>
      <c r="F176" s="82"/>
      <c r="G176" s="82"/>
      <c r="H176" s="94" t="s">
        <v>1</v>
      </c>
      <c r="J176" s="70" t="str">
        <f>+P$5</f>
        <v>COP</v>
      </c>
      <c r="K176" s="97">
        <f>SUMIF(L$8:L170,"O",K$8:K170)</f>
        <v>1467900</v>
      </c>
      <c r="Q176" s="70" t="str">
        <f>+W$5</f>
        <v>COP</v>
      </c>
      <c r="R176" s="97">
        <f>SUMIF(S$8:S170,"O",R$8:R170)</f>
        <v>4310750</v>
      </c>
      <c r="X176" s="70" t="str">
        <f>+AD$5</f>
        <v>COP</v>
      </c>
      <c r="Y176" s="97">
        <f>SUMIF(Z$8:Z170,"O",Y$8:Y170)</f>
        <v>11941478.5</v>
      </c>
      <c r="AE176" s="70" t="str">
        <f>+AK$5</f>
        <v>COP</v>
      </c>
      <c r="AF176" s="97">
        <f>SUMIF(AG$8:AG170,"O",AF$8:AF170)</f>
        <v>28191000</v>
      </c>
      <c r="AL176" s="70" t="str">
        <f>+AR$5</f>
        <v>COP</v>
      </c>
      <c r="AM176" s="97">
        <f>SUMIF(AN$8:AN170,"O",AM$8:AM170)</f>
        <v>28000</v>
      </c>
      <c r="AS176" s="70" t="str">
        <f>+AY$5</f>
        <v>COP</v>
      </c>
      <c r="AT176" s="97">
        <f>SUMIF(AU$8:AU170,"O",AT$8:AT170)</f>
        <v>14700</v>
      </c>
      <c r="AZ176" s="70" t="str">
        <f>+BF$5</f>
        <v>COP</v>
      </c>
      <c r="BA176" s="97">
        <f>SUMIF(BB$8:BB170,"O",BA$8:BA170)</f>
        <v>78254</v>
      </c>
      <c r="BG176" s="70" t="str">
        <f>+BM$5</f>
        <v>COP</v>
      </c>
      <c r="BH176" s="97">
        <f>SUMIF(BI$8:BI170,"O",BH$8:BH170)</f>
        <v>77015300</v>
      </c>
      <c r="BN176" s="70" t="str">
        <f>+BT$5</f>
        <v>COP</v>
      </c>
      <c r="BO176" s="97">
        <f>SUMIF(BP$8:BP170,"O",BO$8:BO170)</f>
        <v>101341550.5</v>
      </c>
      <c r="BU176" s="70" t="str">
        <f>+CA$5</f>
        <v>COP</v>
      </c>
      <c r="BV176" s="97">
        <f>SUMIF(BW$8:BW170,"O",BV$8:BV170)</f>
        <v>0</v>
      </c>
      <c r="CB176" s="70" t="str">
        <f>+CH$5</f>
        <v>COP</v>
      </c>
      <c r="CC176" s="97">
        <f>SUMIF(CD$8:CD170,"O",CC$8:CC170)</f>
        <v>18650800</v>
      </c>
      <c r="CI176" s="70" t="str">
        <f>+CO$5</f>
        <v>COP</v>
      </c>
      <c r="CJ176" s="97">
        <f>SUMIF(CK$8:CK170,"O",CJ$8:CJ170)</f>
        <v>13501450</v>
      </c>
      <c r="CP176" s="70" t="str">
        <f>+CV$5</f>
        <v>COP</v>
      </c>
      <c r="CQ176" s="97">
        <f>SUMIF(CR$8:CR170,"O",CQ$8:CQ170)</f>
        <v>12151000</v>
      </c>
      <c r="CW176" s="70" t="str">
        <f>+DC$5</f>
        <v>COP</v>
      </c>
      <c r="CX176" s="97">
        <f>SUMIF(CY$8:CY170,"O",CX$8:CX170)</f>
        <v>27907690.100000001</v>
      </c>
      <c r="DD176" s="70" t="str">
        <f>+DJ$5</f>
        <v>COP</v>
      </c>
      <c r="DE176" s="97">
        <f>SUMIF(DF$8:DF170,"O",DE$8:DE170)</f>
        <v>6900000</v>
      </c>
      <c r="DK176" s="70" t="str">
        <f>+DQ$5</f>
        <v>COP</v>
      </c>
      <c r="DL176" s="97">
        <f>SUMIF(DM$8:DM170,"O",DL$8:DL170)</f>
        <v>426663</v>
      </c>
      <c r="DT176" s="124"/>
    </row>
    <row r="177" spans="1:124" x14ac:dyDescent="0.25">
      <c r="A177" s="119" t="s">
        <v>36</v>
      </c>
      <c r="B177" s="87"/>
      <c r="C177" s="87"/>
      <c r="D177" s="87"/>
      <c r="E177" s="82"/>
      <c r="F177" s="82"/>
      <c r="G177" s="82"/>
      <c r="H177" s="85"/>
      <c r="DT177" s="124"/>
    </row>
    <row r="178" spans="1:124" ht="13" x14ac:dyDescent="0.25">
      <c r="A178" s="165"/>
      <c r="B178" s="166"/>
      <c r="C178" s="166"/>
      <c r="D178" s="166"/>
      <c r="E178" s="166"/>
      <c r="F178" s="166"/>
      <c r="G178" s="166"/>
      <c r="H178" s="166"/>
      <c r="DT178" s="124"/>
    </row>
    <row r="179" spans="1:124" ht="13" x14ac:dyDescent="0.25">
      <c r="A179" s="167" t="s">
        <v>51</v>
      </c>
      <c r="B179" s="168"/>
      <c r="C179" s="168"/>
      <c r="D179" s="168"/>
      <c r="E179" s="100">
        <v>42846</v>
      </c>
      <c r="F179" s="100"/>
      <c r="G179" s="99"/>
      <c r="H179" s="99"/>
      <c r="DT179" s="124"/>
    </row>
    <row r="180" spans="1:124" ht="13" thickBot="1" x14ac:dyDescent="0.3">
      <c r="A180" s="21"/>
      <c r="DT180" s="124"/>
    </row>
    <row r="181" spans="1:124" ht="13.5" thickBot="1" x14ac:dyDescent="0.35">
      <c r="A181" s="169" t="s">
        <v>49</v>
      </c>
      <c r="B181" s="170"/>
      <c r="C181" s="170"/>
      <c r="D181" s="170"/>
      <c r="E181" s="170"/>
      <c r="F181" s="170"/>
      <c r="G181" s="170"/>
      <c r="H181" s="170"/>
      <c r="I181" s="170"/>
      <c r="J181" s="170"/>
      <c r="K181" s="171"/>
      <c r="L181" s="78"/>
      <c r="M181" s="78"/>
      <c r="N181" s="78"/>
      <c r="O181" s="78"/>
      <c r="P181" s="78"/>
      <c r="DT181" s="124"/>
    </row>
    <row r="182" spans="1:124" x14ac:dyDescent="0.25">
      <c r="A182" s="172" t="s">
        <v>1019</v>
      </c>
      <c r="B182" s="173"/>
      <c r="C182" s="173"/>
      <c r="D182" s="173"/>
      <c r="E182" s="173"/>
      <c r="F182" s="173"/>
      <c r="G182" s="173"/>
      <c r="H182" s="173"/>
      <c r="I182" s="173"/>
      <c r="J182" s="173"/>
      <c r="K182" s="174"/>
      <c r="L182" s="80"/>
      <c r="M182" s="80"/>
      <c r="N182" s="80"/>
      <c r="O182" s="80"/>
      <c r="P182" s="80"/>
      <c r="DT182" s="124"/>
    </row>
    <row r="183" spans="1:124" ht="13" x14ac:dyDescent="0.3">
      <c r="A183" s="175"/>
      <c r="B183" s="176"/>
      <c r="C183" s="176"/>
      <c r="D183" s="176"/>
      <c r="E183" s="176"/>
      <c r="F183" s="176"/>
      <c r="G183" s="176"/>
      <c r="H183" s="176"/>
      <c r="I183" s="176"/>
      <c r="J183" s="176"/>
      <c r="K183" s="177"/>
      <c r="L183" s="74"/>
      <c r="M183" s="74"/>
      <c r="N183" s="74"/>
      <c r="O183" s="74"/>
      <c r="P183" s="74"/>
      <c r="DT183" s="124"/>
    </row>
    <row r="184" spans="1:124" ht="13" x14ac:dyDescent="0.25">
      <c r="A184" s="175"/>
      <c r="B184" s="176"/>
      <c r="C184" s="176"/>
      <c r="D184" s="176"/>
      <c r="E184" s="176"/>
      <c r="F184" s="176"/>
      <c r="G184" s="176"/>
      <c r="H184" s="176"/>
      <c r="I184" s="176"/>
      <c r="J184" s="176"/>
      <c r="K184" s="177"/>
      <c r="L184" s="81"/>
      <c r="M184" s="81"/>
      <c r="N184" s="81"/>
      <c r="O184" s="81"/>
      <c r="P184" s="81"/>
      <c r="DT184" s="124"/>
    </row>
    <row r="185" spans="1:124" ht="13" x14ac:dyDescent="0.25">
      <c r="A185" s="175"/>
      <c r="B185" s="176"/>
      <c r="C185" s="176"/>
      <c r="D185" s="176"/>
      <c r="E185" s="176"/>
      <c r="F185" s="176"/>
      <c r="G185" s="176"/>
      <c r="H185" s="176"/>
      <c r="I185" s="176"/>
      <c r="J185" s="176"/>
      <c r="K185" s="177"/>
      <c r="L185" s="81"/>
      <c r="M185" s="81"/>
      <c r="N185" s="81"/>
      <c r="O185" s="81"/>
      <c r="P185" s="81"/>
      <c r="DT185" s="124"/>
    </row>
    <row r="186" spans="1:124" ht="13" x14ac:dyDescent="0.25">
      <c r="A186" s="175"/>
      <c r="B186" s="176"/>
      <c r="C186" s="176"/>
      <c r="D186" s="176"/>
      <c r="E186" s="176"/>
      <c r="F186" s="176"/>
      <c r="G186" s="176"/>
      <c r="H186" s="176"/>
      <c r="I186" s="176"/>
      <c r="J186" s="176"/>
      <c r="K186" s="177"/>
      <c r="L186" s="81"/>
      <c r="M186" s="81"/>
      <c r="N186" s="81"/>
      <c r="O186" s="81"/>
      <c r="P186" s="81"/>
      <c r="DT186" s="124"/>
    </row>
    <row r="187" spans="1:124" ht="13" x14ac:dyDescent="0.25">
      <c r="A187" s="175"/>
      <c r="B187" s="176"/>
      <c r="C187" s="176"/>
      <c r="D187" s="176"/>
      <c r="E187" s="176"/>
      <c r="F187" s="176"/>
      <c r="G187" s="176"/>
      <c r="H187" s="176"/>
      <c r="I187" s="176"/>
      <c r="J187" s="176"/>
      <c r="K187" s="177"/>
      <c r="L187" s="81"/>
      <c r="M187" s="81"/>
      <c r="N187" s="81"/>
      <c r="O187" s="81"/>
      <c r="P187" s="81"/>
      <c r="DT187" s="124"/>
    </row>
    <row r="188" spans="1:124" ht="13.5" thickBot="1" x14ac:dyDescent="0.3">
      <c r="A188" s="178"/>
      <c r="B188" s="179"/>
      <c r="C188" s="179"/>
      <c r="D188" s="179"/>
      <c r="E188" s="179"/>
      <c r="F188" s="179"/>
      <c r="G188" s="179"/>
      <c r="H188" s="179"/>
      <c r="I188" s="179"/>
      <c r="J188" s="179"/>
      <c r="K188" s="180"/>
      <c r="L188" s="121"/>
      <c r="M188" s="121"/>
      <c r="N188" s="121"/>
      <c r="O188" s="121"/>
      <c r="P188" s="121"/>
      <c r="Q188" s="122"/>
      <c r="R188" s="122"/>
      <c r="S188" s="122"/>
      <c r="T188" s="122"/>
      <c r="U188" s="122"/>
      <c r="V188" s="122"/>
      <c r="W188" s="122"/>
      <c r="X188" s="122"/>
      <c r="Y188" s="122"/>
      <c r="Z188" s="122"/>
      <c r="AA188" s="122"/>
      <c r="AB188" s="122"/>
      <c r="AC188" s="122"/>
      <c r="AD188" s="122"/>
      <c r="AE188" s="122"/>
      <c r="AF188" s="122"/>
      <c r="AG188" s="122"/>
      <c r="AH188" s="122"/>
      <c r="AI188" s="122"/>
      <c r="AJ188" s="122"/>
      <c r="AK188" s="122"/>
      <c r="AL188" s="122"/>
      <c r="AM188" s="122"/>
      <c r="AN188" s="122"/>
      <c r="AO188" s="122"/>
      <c r="AP188" s="122"/>
      <c r="AQ188" s="122"/>
      <c r="AR188" s="122"/>
      <c r="AS188" s="122"/>
      <c r="AT188" s="122"/>
      <c r="AU188" s="122"/>
      <c r="AV188" s="122"/>
      <c r="AW188" s="122"/>
      <c r="AX188" s="122"/>
      <c r="AY188" s="122"/>
      <c r="AZ188" s="122"/>
      <c r="BA188" s="122"/>
      <c r="BB188" s="122"/>
      <c r="BC188" s="122"/>
      <c r="BD188" s="122"/>
      <c r="BE188" s="122"/>
      <c r="BF188" s="122"/>
      <c r="BG188" s="122"/>
      <c r="BH188" s="122"/>
      <c r="BI188" s="122"/>
      <c r="BJ188" s="122"/>
      <c r="BK188" s="122"/>
      <c r="BL188" s="122"/>
      <c r="BM188" s="122"/>
      <c r="BN188" s="122"/>
      <c r="BO188" s="122"/>
      <c r="BP188" s="122"/>
      <c r="BQ188" s="122"/>
      <c r="BR188" s="122"/>
      <c r="BS188" s="122"/>
      <c r="BT188" s="122"/>
      <c r="BU188" s="122"/>
      <c r="BV188" s="122"/>
      <c r="BW188" s="122"/>
      <c r="BX188" s="122"/>
      <c r="BY188" s="122"/>
      <c r="BZ188" s="122"/>
      <c r="CA188" s="122"/>
      <c r="CB188" s="122"/>
      <c r="CC188" s="122"/>
      <c r="CD188" s="122"/>
      <c r="CE188" s="122"/>
      <c r="CF188" s="122"/>
      <c r="CG188" s="122"/>
      <c r="CH188" s="122"/>
      <c r="CI188" s="122"/>
      <c r="CJ188" s="122"/>
      <c r="CK188" s="122"/>
      <c r="CL188" s="122"/>
      <c r="CM188" s="122"/>
      <c r="CN188" s="122"/>
      <c r="CO188" s="122"/>
      <c r="CP188" s="122"/>
      <c r="CQ188" s="122"/>
      <c r="CR188" s="122"/>
      <c r="CS188" s="122"/>
      <c r="CT188" s="122"/>
      <c r="CU188" s="122"/>
      <c r="CV188" s="122"/>
      <c r="CW188" s="122"/>
      <c r="CX188" s="122"/>
      <c r="CY188" s="122"/>
      <c r="CZ188" s="122"/>
      <c r="DA188" s="122"/>
      <c r="DB188" s="122"/>
      <c r="DC188" s="122"/>
      <c r="DD188" s="122"/>
      <c r="DE188" s="122"/>
      <c r="DF188" s="122"/>
      <c r="DG188" s="122"/>
      <c r="DH188" s="122"/>
      <c r="DI188" s="122"/>
      <c r="DJ188" s="122"/>
      <c r="DK188" s="122"/>
      <c r="DL188" s="122"/>
      <c r="DM188" s="122"/>
      <c r="DN188" s="122"/>
      <c r="DO188" s="122"/>
      <c r="DP188" s="122"/>
      <c r="DQ188" s="122"/>
      <c r="DR188" s="122"/>
      <c r="DS188" s="122"/>
      <c r="DT188" s="125"/>
    </row>
  </sheetData>
  <sheetProtection formatCells="0" formatColumns="0" formatRows="0" insertRows="0" insertHyperlinks="0" deleteRows="0" sort="0" autoFilter="0"/>
  <autoFilter ref="A7:DU172" xr:uid="{00000000-0001-0000-0000-000000000000}"/>
  <mergeCells count="89">
    <mergeCell ref="DE1:DH1"/>
    <mergeCell ref="DE2:DH2"/>
    <mergeCell ref="DL1:DO1"/>
    <mergeCell ref="DL2:DO2"/>
    <mergeCell ref="BO1:BR1"/>
    <mergeCell ref="BO2:BR2"/>
    <mergeCell ref="CJ1:CM1"/>
    <mergeCell ref="CJ2:CM2"/>
    <mergeCell ref="CQ1:CT1"/>
    <mergeCell ref="CQ2:CT2"/>
    <mergeCell ref="CX1:DA1"/>
    <mergeCell ref="CX2:DA2"/>
    <mergeCell ref="BH1:BK1"/>
    <mergeCell ref="BH2:BK2"/>
    <mergeCell ref="BV1:BY1"/>
    <mergeCell ref="BV2:BY2"/>
    <mergeCell ref="CC1:CF1"/>
    <mergeCell ref="CC2:CF2"/>
    <mergeCell ref="AM1:AP1"/>
    <mergeCell ref="AM2:AP2"/>
    <mergeCell ref="AT1:AW1"/>
    <mergeCell ref="AT2:AW2"/>
    <mergeCell ref="BA1:BD1"/>
    <mergeCell ref="BA2:BD2"/>
    <mergeCell ref="R1:U1"/>
    <mergeCell ref="R2:U2"/>
    <mergeCell ref="Y1:AB1"/>
    <mergeCell ref="Y2:AB2"/>
    <mergeCell ref="AF1:AI1"/>
    <mergeCell ref="AF2:AI2"/>
    <mergeCell ref="A178:H178"/>
    <mergeCell ref="A179:D179"/>
    <mergeCell ref="A181:K181"/>
    <mergeCell ref="A182:K188"/>
    <mergeCell ref="A171:DT171"/>
    <mergeCell ref="A172:DT172"/>
    <mergeCell ref="A173:DT173"/>
    <mergeCell ref="DD4:DJ4"/>
    <mergeCell ref="DD5:DI5"/>
    <mergeCell ref="DD6:DI6"/>
    <mergeCell ref="DK4:DQ4"/>
    <mergeCell ref="DK5:DP5"/>
    <mergeCell ref="DK6:DP6"/>
    <mergeCell ref="CP4:CV4"/>
    <mergeCell ref="CP5:CU5"/>
    <mergeCell ref="CP6:CU6"/>
    <mergeCell ref="CW4:DC4"/>
    <mergeCell ref="CW5:DB5"/>
    <mergeCell ref="CW6:DB6"/>
    <mergeCell ref="CB4:CH4"/>
    <mergeCell ref="CB5:CG5"/>
    <mergeCell ref="CB6:CG6"/>
    <mergeCell ref="CI4:CO4"/>
    <mergeCell ref="CI5:CN5"/>
    <mergeCell ref="CI6:CN6"/>
    <mergeCell ref="BN4:BT4"/>
    <mergeCell ref="BN5:BS5"/>
    <mergeCell ref="BN6:BS6"/>
    <mergeCell ref="BU4:CA4"/>
    <mergeCell ref="BU5:BZ5"/>
    <mergeCell ref="BU6:BZ6"/>
    <mergeCell ref="AZ4:BF4"/>
    <mergeCell ref="AZ5:BE5"/>
    <mergeCell ref="AZ6:BE6"/>
    <mergeCell ref="BG4:BM4"/>
    <mergeCell ref="BG5:BL5"/>
    <mergeCell ref="BG6:BL6"/>
    <mergeCell ref="D1:E2"/>
    <mergeCell ref="J6:O6"/>
    <mergeCell ref="A4:D4"/>
    <mergeCell ref="A5:D5"/>
    <mergeCell ref="J4:P4"/>
    <mergeCell ref="J5:O5"/>
    <mergeCell ref="A3:D3"/>
    <mergeCell ref="Q4:W4"/>
    <mergeCell ref="Q5:V5"/>
    <mergeCell ref="Q6:V6"/>
    <mergeCell ref="X4:AD4"/>
    <mergeCell ref="X5:AC5"/>
    <mergeCell ref="X6:AC6"/>
    <mergeCell ref="AS4:AY4"/>
    <mergeCell ref="AS5:AX5"/>
    <mergeCell ref="AS6:AX6"/>
    <mergeCell ref="AE4:AK4"/>
    <mergeCell ref="AE5:AJ5"/>
    <mergeCell ref="AE6:AJ6"/>
    <mergeCell ref="AL4:AR4"/>
    <mergeCell ref="AL5:AQ5"/>
    <mergeCell ref="AL6:AQ6"/>
  </mergeCells>
  <conditionalFormatting sqref="K8:K170">
    <cfRule type="expression" dxfId="111" priority="2199">
      <formula>AND(L8&lt;&gt;"")</formula>
    </cfRule>
  </conditionalFormatting>
  <conditionalFormatting sqref="J8:J170">
    <cfRule type="expression" dxfId="110" priority="2198">
      <formula>AND(L8&lt;&gt;"")</formula>
    </cfRule>
  </conditionalFormatting>
  <conditionalFormatting sqref="M8:M170">
    <cfRule type="expression" dxfId="109" priority="2197">
      <formula>AND(L8&lt;&gt;"")</formula>
    </cfRule>
  </conditionalFormatting>
  <conditionalFormatting sqref="N8:N170">
    <cfRule type="expression" dxfId="108" priority="2196">
      <formula>AND(L8&lt;&gt;"")</formula>
    </cfRule>
  </conditionalFormatting>
  <conditionalFormatting sqref="O8:O170">
    <cfRule type="expression" dxfId="107" priority="2195">
      <formula>AND(L8&lt;&gt;"")</formula>
    </cfRule>
  </conditionalFormatting>
  <conditionalFormatting sqref="P8:P170">
    <cfRule type="expression" dxfId="106" priority="2194">
      <formula>AND(L8&lt;&gt;"")</formula>
    </cfRule>
  </conditionalFormatting>
  <conditionalFormatting sqref="R8:R170">
    <cfRule type="expression" dxfId="105" priority="113">
      <formula>AND(S8&lt;&gt;"")</formula>
    </cfRule>
  </conditionalFormatting>
  <conditionalFormatting sqref="Q8:Q170">
    <cfRule type="expression" dxfId="104" priority="112">
      <formula>AND(S8&lt;&gt;"")</formula>
    </cfRule>
  </conditionalFormatting>
  <conditionalFormatting sqref="T8:T170">
    <cfRule type="expression" dxfId="103" priority="111">
      <formula>AND(S8&lt;&gt;"")</formula>
    </cfRule>
  </conditionalFormatting>
  <conditionalFormatting sqref="U8:U170">
    <cfRule type="expression" dxfId="102" priority="110">
      <formula>AND(S8&lt;&gt;"")</formula>
    </cfRule>
  </conditionalFormatting>
  <conditionalFormatting sqref="V8:V170">
    <cfRule type="expression" dxfId="101" priority="109">
      <formula>AND(S8&lt;&gt;"")</formula>
    </cfRule>
  </conditionalFormatting>
  <conditionalFormatting sqref="W8:W170">
    <cfRule type="expression" dxfId="100" priority="108">
      <formula>AND(S8&lt;&gt;"")</formula>
    </cfRule>
  </conditionalFormatting>
  <conditionalFormatting sqref="Y8:Y170">
    <cfRule type="expression" dxfId="99" priority="107">
      <formula>AND(Z8&lt;&gt;"")</formula>
    </cfRule>
  </conditionalFormatting>
  <conditionalFormatting sqref="X8:X170">
    <cfRule type="expression" dxfId="98" priority="106">
      <formula>AND(Z8&lt;&gt;"")</formula>
    </cfRule>
  </conditionalFormatting>
  <conditionalFormatting sqref="AA8:AA170">
    <cfRule type="expression" dxfId="97" priority="105">
      <formula>AND(Z8&lt;&gt;"")</formula>
    </cfRule>
  </conditionalFormatting>
  <conditionalFormatting sqref="AB8:AB170">
    <cfRule type="expression" dxfId="96" priority="104">
      <formula>AND(Z8&lt;&gt;"")</formula>
    </cfRule>
  </conditionalFormatting>
  <conditionalFormatting sqref="AC8:AC170">
    <cfRule type="expression" dxfId="95" priority="103">
      <formula>AND(Z8&lt;&gt;"")</formula>
    </cfRule>
  </conditionalFormatting>
  <conditionalFormatting sqref="AD8:AD170">
    <cfRule type="expression" dxfId="94" priority="102">
      <formula>AND(Z8&lt;&gt;"")</formula>
    </cfRule>
  </conditionalFormatting>
  <conditionalFormatting sqref="AF8:AF170">
    <cfRule type="expression" dxfId="93" priority="101">
      <formula>AND(AG8&lt;&gt;"")</formula>
    </cfRule>
  </conditionalFormatting>
  <conditionalFormatting sqref="AE8:AE170">
    <cfRule type="expression" dxfId="92" priority="100">
      <formula>AND(AG8&lt;&gt;"")</formula>
    </cfRule>
  </conditionalFormatting>
  <conditionalFormatting sqref="AH8:AH170">
    <cfRule type="expression" dxfId="91" priority="99">
      <formula>AND(AG8&lt;&gt;"")</formula>
    </cfRule>
  </conditionalFormatting>
  <conditionalFormatting sqref="AI8:AI170">
    <cfRule type="expression" dxfId="90" priority="98">
      <formula>AND(AG8&lt;&gt;"")</formula>
    </cfRule>
  </conditionalFormatting>
  <conditionalFormatting sqref="AM25:AM28 AM38 AM42:AM44 AM46:AM72 AM77:AM78 AM81:AM83 AM85:AM99 AM103:AM124 AM130:AM137 AM141:AM142 AM151:AM155 AM158:AM169 AM8:AM23 AM30:AM36">
    <cfRule type="expression" dxfId="89" priority="95">
      <formula>AND(AN8&lt;&gt;"")</formula>
    </cfRule>
  </conditionalFormatting>
  <conditionalFormatting sqref="AL8:AL170">
    <cfRule type="expression" dxfId="88" priority="94">
      <formula>AND(AN8&lt;&gt;"")</formula>
    </cfRule>
  </conditionalFormatting>
  <conditionalFormatting sqref="AO8:AO170">
    <cfRule type="expression" dxfId="87" priority="93">
      <formula>AND(AN8&lt;&gt;"")</formula>
    </cfRule>
  </conditionalFormatting>
  <conditionalFormatting sqref="AP8:AP170">
    <cfRule type="expression" dxfId="86" priority="92">
      <formula>AND(AN8&lt;&gt;"")</formula>
    </cfRule>
  </conditionalFormatting>
  <conditionalFormatting sqref="AQ8:AQ170">
    <cfRule type="expression" dxfId="85" priority="91">
      <formula>AND(AN8&lt;&gt;"")</formula>
    </cfRule>
  </conditionalFormatting>
  <conditionalFormatting sqref="AR8:AR170">
    <cfRule type="expression" dxfId="84" priority="90">
      <formula>AND(AN8&lt;&gt;"")</formula>
    </cfRule>
  </conditionalFormatting>
  <conditionalFormatting sqref="AT166:AT170 AT8:AT70 AT73:AT164">
    <cfRule type="expression" dxfId="83" priority="89">
      <formula>AND(AU8&lt;&gt;"")</formula>
    </cfRule>
  </conditionalFormatting>
  <conditionalFormatting sqref="AS8:AS170">
    <cfRule type="expression" dxfId="82" priority="88">
      <formula>AND(AU8&lt;&gt;"")</formula>
    </cfRule>
  </conditionalFormatting>
  <conditionalFormatting sqref="AV8:AV170">
    <cfRule type="expression" dxfId="81" priority="87">
      <formula>AND(AU8&lt;&gt;"")</formula>
    </cfRule>
  </conditionalFormatting>
  <conditionalFormatting sqref="AW8:AW170">
    <cfRule type="expression" dxfId="80" priority="86">
      <formula>AND(AU8&lt;&gt;"")</formula>
    </cfRule>
  </conditionalFormatting>
  <conditionalFormatting sqref="AX8:AX170">
    <cfRule type="expression" dxfId="79" priority="85">
      <formula>AND(AU8&lt;&gt;"")</formula>
    </cfRule>
  </conditionalFormatting>
  <conditionalFormatting sqref="AY8:AY170">
    <cfRule type="expression" dxfId="78" priority="84">
      <formula>AND(AU8&lt;&gt;"")</formula>
    </cfRule>
  </conditionalFormatting>
  <conditionalFormatting sqref="BA8:BA170">
    <cfRule type="expression" dxfId="77" priority="83">
      <formula>AND(BB8&lt;&gt;"")</formula>
    </cfRule>
  </conditionalFormatting>
  <conditionalFormatting sqref="AZ8:AZ170">
    <cfRule type="expression" dxfId="76" priority="82">
      <formula>AND(BB8&lt;&gt;"")</formula>
    </cfRule>
  </conditionalFormatting>
  <conditionalFormatting sqref="BC8:BC170">
    <cfRule type="expression" dxfId="75" priority="81">
      <formula>AND(BB8&lt;&gt;"")</formula>
    </cfRule>
  </conditionalFormatting>
  <conditionalFormatting sqref="BD8:BD170">
    <cfRule type="expression" dxfId="74" priority="80">
      <formula>AND(BB8&lt;&gt;"")</formula>
    </cfRule>
  </conditionalFormatting>
  <conditionalFormatting sqref="BE8:BE170">
    <cfRule type="expression" dxfId="73" priority="79">
      <formula>AND(BB8&lt;&gt;"")</formula>
    </cfRule>
  </conditionalFormatting>
  <conditionalFormatting sqref="BF8:BF170">
    <cfRule type="expression" dxfId="72" priority="78">
      <formula>AND(BB8&lt;&gt;"")</formula>
    </cfRule>
  </conditionalFormatting>
  <conditionalFormatting sqref="BH8:BH170">
    <cfRule type="expression" dxfId="71" priority="77">
      <formula>AND(BI8&lt;&gt;"")</formula>
    </cfRule>
  </conditionalFormatting>
  <conditionalFormatting sqref="BG8:BG170">
    <cfRule type="expression" dxfId="70" priority="76">
      <formula>AND(BI8&lt;&gt;"")</formula>
    </cfRule>
  </conditionalFormatting>
  <conditionalFormatting sqref="BJ8:BJ170">
    <cfRule type="expression" dxfId="69" priority="75">
      <formula>AND(BI8&lt;&gt;"")</formula>
    </cfRule>
  </conditionalFormatting>
  <conditionalFormatting sqref="BK8:BK170">
    <cfRule type="expression" dxfId="68" priority="74">
      <formula>AND(BI8&lt;&gt;"")</formula>
    </cfRule>
  </conditionalFormatting>
  <conditionalFormatting sqref="BL8:BL170">
    <cfRule type="expression" dxfId="67" priority="73">
      <formula>AND(BI8&lt;&gt;"")</formula>
    </cfRule>
  </conditionalFormatting>
  <conditionalFormatting sqref="BM8:BM170">
    <cfRule type="expression" dxfId="66" priority="72">
      <formula>AND(BI8&lt;&gt;"")</formula>
    </cfRule>
  </conditionalFormatting>
  <conditionalFormatting sqref="BO8:BO170">
    <cfRule type="expression" dxfId="65" priority="71">
      <formula>AND(BP8&lt;&gt;"")</formula>
    </cfRule>
  </conditionalFormatting>
  <conditionalFormatting sqref="BN8:BN170">
    <cfRule type="expression" dxfId="64" priority="70">
      <formula>AND(BP8&lt;&gt;"")</formula>
    </cfRule>
  </conditionalFormatting>
  <conditionalFormatting sqref="BQ8:BQ170">
    <cfRule type="expression" dxfId="63" priority="69">
      <formula>AND(BP8&lt;&gt;"")</formula>
    </cfRule>
  </conditionalFormatting>
  <conditionalFormatting sqref="BR8:BR170">
    <cfRule type="expression" dxfId="62" priority="68">
      <formula>AND(BP8&lt;&gt;"")</formula>
    </cfRule>
  </conditionalFormatting>
  <conditionalFormatting sqref="BS8:BS170">
    <cfRule type="expression" dxfId="61" priority="67">
      <formula>AND(BP8&lt;&gt;"")</formula>
    </cfRule>
  </conditionalFormatting>
  <conditionalFormatting sqref="BT8:BT170">
    <cfRule type="expression" dxfId="60" priority="66">
      <formula>AND(BP8&lt;&gt;"")</formula>
    </cfRule>
  </conditionalFormatting>
  <conditionalFormatting sqref="BV8:BV170">
    <cfRule type="expression" dxfId="59" priority="65">
      <formula>AND(BW8&lt;&gt;"")</formula>
    </cfRule>
  </conditionalFormatting>
  <conditionalFormatting sqref="BU8:BU170">
    <cfRule type="expression" dxfId="58" priority="64">
      <formula>AND(BW8&lt;&gt;"")</formula>
    </cfRule>
  </conditionalFormatting>
  <conditionalFormatting sqref="BX8:BX170">
    <cfRule type="expression" dxfId="57" priority="63">
      <formula>AND(BW8&lt;&gt;"")</formula>
    </cfRule>
  </conditionalFormatting>
  <conditionalFormatting sqref="BY8:BY170">
    <cfRule type="expression" dxfId="56" priority="62">
      <formula>AND(BW8&lt;&gt;"")</formula>
    </cfRule>
  </conditionalFormatting>
  <conditionalFormatting sqref="BZ8:BZ170">
    <cfRule type="expression" dxfId="55" priority="61">
      <formula>AND(BW8&lt;&gt;"")</formula>
    </cfRule>
  </conditionalFormatting>
  <conditionalFormatting sqref="CA8:CA170">
    <cfRule type="expression" dxfId="54" priority="60">
      <formula>AND(BW8&lt;&gt;"")</formula>
    </cfRule>
  </conditionalFormatting>
  <conditionalFormatting sqref="CC8:CC170">
    <cfRule type="expression" dxfId="53" priority="59">
      <formula>AND(CD8&lt;&gt;"")</formula>
    </cfRule>
  </conditionalFormatting>
  <conditionalFormatting sqref="CB8:CB170">
    <cfRule type="expression" dxfId="52" priority="58">
      <formula>AND(CD8&lt;&gt;"")</formula>
    </cfRule>
  </conditionalFormatting>
  <conditionalFormatting sqref="CE8:CE170">
    <cfRule type="expression" dxfId="51" priority="57">
      <formula>AND(CD8&lt;&gt;"")</formula>
    </cfRule>
  </conditionalFormatting>
  <conditionalFormatting sqref="CF8:CF170">
    <cfRule type="expression" dxfId="50" priority="56">
      <formula>AND(CD8&lt;&gt;"")</formula>
    </cfRule>
  </conditionalFormatting>
  <conditionalFormatting sqref="CG8:CG170">
    <cfRule type="expression" dxfId="49" priority="55">
      <formula>AND(CD8&lt;&gt;"")</formula>
    </cfRule>
  </conditionalFormatting>
  <conditionalFormatting sqref="CH8:CH170">
    <cfRule type="expression" dxfId="48" priority="54">
      <formula>AND(CD8&lt;&gt;"")</formula>
    </cfRule>
  </conditionalFormatting>
  <conditionalFormatting sqref="CJ8:CJ170">
    <cfRule type="expression" dxfId="47" priority="53">
      <formula>AND(CK8&lt;&gt;"")</formula>
    </cfRule>
  </conditionalFormatting>
  <conditionalFormatting sqref="CI8:CI170">
    <cfRule type="expression" dxfId="46" priority="52">
      <formula>AND(CK8&lt;&gt;"")</formula>
    </cfRule>
  </conditionalFormatting>
  <conditionalFormatting sqref="CL8:CL170">
    <cfRule type="expression" dxfId="45" priority="51">
      <formula>AND(CK8&lt;&gt;"")</formula>
    </cfRule>
  </conditionalFormatting>
  <conditionalFormatting sqref="CM8:CM170">
    <cfRule type="expression" dxfId="44" priority="50">
      <formula>AND(CK8&lt;&gt;"")</formula>
    </cfRule>
  </conditionalFormatting>
  <conditionalFormatting sqref="CN8:CN170">
    <cfRule type="expression" dxfId="43" priority="49">
      <formula>AND(CK8&lt;&gt;"")</formula>
    </cfRule>
  </conditionalFormatting>
  <conditionalFormatting sqref="CO8:CO170">
    <cfRule type="expression" dxfId="42" priority="48">
      <formula>AND(CK8&lt;&gt;"")</formula>
    </cfRule>
  </conditionalFormatting>
  <conditionalFormatting sqref="CQ16 CQ18 CQ24:CQ25 CQ28:CQ29 CQ37 CQ39:CQ41 CQ45 CQ47:CQ62 CQ65:CQ66 CQ71:CQ76 CQ79:CQ80 CQ83:CQ90 CQ92:CQ96 CQ98:CQ102 CQ106 CQ108:CQ111 CQ115:CQ121 CQ134 CQ138:CQ141 CQ143:CQ154 CQ156:CQ158 CQ160 CQ162:CQ166 CQ170 CQ123:CQ132">
    <cfRule type="expression" dxfId="41" priority="47">
      <formula>AND(CR16&lt;&gt;"")</formula>
    </cfRule>
  </conditionalFormatting>
  <conditionalFormatting sqref="CP8:CP170">
    <cfRule type="expression" dxfId="40" priority="46">
      <formula>AND(CR8&lt;&gt;"")</formula>
    </cfRule>
  </conditionalFormatting>
  <conditionalFormatting sqref="CS8:CS170">
    <cfRule type="expression" dxfId="39" priority="45">
      <formula>AND(CR8&lt;&gt;"")</formula>
    </cfRule>
  </conditionalFormatting>
  <conditionalFormatting sqref="CT8:CT170">
    <cfRule type="expression" dxfId="38" priority="44">
      <formula>AND(CR8&lt;&gt;"")</formula>
    </cfRule>
  </conditionalFormatting>
  <conditionalFormatting sqref="CU8:CU170">
    <cfRule type="expression" dxfId="37" priority="43">
      <formula>AND(CR8&lt;&gt;"")</formula>
    </cfRule>
  </conditionalFormatting>
  <conditionalFormatting sqref="CV8:CV170">
    <cfRule type="expression" dxfId="36" priority="42">
      <formula>AND(CR8&lt;&gt;"")</formula>
    </cfRule>
  </conditionalFormatting>
  <conditionalFormatting sqref="CX8:CX170">
    <cfRule type="expression" dxfId="35" priority="41">
      <formula>AND(CY8&lt;&gt;"")</formula>
    </cfRule>
  </conditionalFormatting>
  <conditionalFormatting sqref="CW8:CW170">
    <cfRule type="expression" dxfId="34" priority="40">
      <formula>AND(CY8&lt;&gt;"")</formula>
    </cfRule>
  </conditionalFormatting>
  <conditionalFormatting sqref="CZ8:CZ170">
    <cfRule type="expression" dxfId="33" priority="39">
      <formula>AND(CY8&lt;&gt;"")</formula>
    </cfRule>
  </conditionalFormatting>
  <conditionalFormatting sqref="DC8:DC170">
    <cfRule type="expression" dxfId="32" priority="36">
      <formula>AND(CY8&lt;&gt;"")</formula>
    </cfRule>
  </conditionalFormatting>
  <conditionalFormatting sqref="DE8:DE170">
    <cfRule type="expression" dxfId="31" priority="35">
      <formula>AND(DF8&lt;&gt;"")</formula>
    </cfRule>
  </conditionalFormatting>
  <conditionalFormatting sqref="DD8:DD170">
    <cfRule type="expression" dxfId="30" priority="34">
      <formula>AND(DF8&lt;&gt;"")</formula>
    </cfRule>
  </conditionalFormatting>
  <conditionalFormatting sqref="DG8:DG170">
    <cfRule type="expression" dxfId="29" priority="33">
      <formula>AND(DF8&lt;&gt;"")</formula>
    </cfRule>
  </conditionalFormatting>
  <conditionalFormatting sqref="DH8:DH170">
    <cfRule type="expression" dxfId="28" priority="32">
      <formula>AND(DF8&lt;&gt;"")</formula>
    </cfRule>
  </conditionalFormatting>
  <conditionalFormatting sqref="DI8:DI170">
    <cfRule type="expression" dxfId="27" priority="31">
      <formula>AND(DF8&lt;&gt;"")</formula>
    </cfRule>
  </conditionalFormatting>
  <conditionalFormatting sqref="DJ8:DJ170">
    <cfRule type="expression" dxfId="26" priority="30">
      <formula>AND(DF8&lt;&gt;"")</formula>
    </cfRule>
  </conditionalFormatting>
  <conditionalFormatting sqref="DL8:DL170">
    <cfRule type="expression" dxfId="25" priority="29">
      <formula>AND(DM8&lt;&gt;"")</formula>
    </cfRule>
  </conditionalFormatting>
  <conditionalFormatting sqref="DK8:DK170">
    <cfRule type="expression" dxfId="24" priority="28">
      <formula>AND(DM8&lt;&gt;"")</formula>
    </cfRule>
  </conditionalFormatting>
  <conditionalFormatting sqref="DN8:DN170">
    <cfRule type="expression" dxfId="23" priority="27">
      <formula>AND(DM8&lt;&gt;"")</formula>
    </cfRule>
  </conditionalFormatting>
  <conditionalFormatting sqref="DO8:DO170">
    <cfRule type="expression" dxfId="22" priority="26">
      <formula>AND(DM8&lt;&gt;"")</formula>
    </cfRule>
  </conditionalFormatting>
  <conditionalFormatting sqref="DP8:DP170">
    <cfRule type="expression" dxfId="21" priority="25">
      <formula>AND(DM8&lt;&gt;"")</formula>
    </cfRule>
  </conditionalFormatting>
  <conditionalFormatting sqref="DQ8:DQ170">
    <cfRule type="expression" dxfId="20" priority="24">
      <formula>AND(DM8&lt;&gt;"")</formula>
    </cfRule>
  </conditionalFormatting>
  <conditionalFormatting sqref="A174:A175">
    <cfRule type="expression" dxfId="19" priority="2200">
      <formula>AND(#REF!&lt;&gt;"")</formula>
    </cfRule>
  </conditionalFormatting>
  <conditionalFormatting sqref="AJ8:AJ170">
    <cfRule type="expression" dxfId="18" priority="21">
      <formula>AND(AH8&lt;&gt;"")</formula>
    </cfRule>
  </conditionalFormatting>
  <conditionalFormatting sqref="AK8:AK170">
    <cfRule type="expression" dxfId="17" priority="20">
      <formula>AND(AI8&lt;&gt;"")</formula>
    </cfRule>
  </conditionalFormatting>
  <conditionalFormatting sqref="DA8:DB8">
    <cfRule type="expression" dxfId="16" priority="19">
      <formula>AND(DC8&lt;&gt;"")</formula>
    </cfRule>
  </conditionalFormatting>
  <conditionalFormatting sqref="DA9:DB170">
    <cfRule type="expression" dxfId="15" priority="18">
      <formula>AND(DC9&lt;&gt;"")</formula>
    </cfRule>
  </conditionalFormatting>
  <conditionalFormatting sqref="AM24">
    <cfRule type="expression" dxfId="14" priority="17">
      <formula>AND(AN24&lt;&gt;"")</formula>
    </cfRule>
  </conditionalFormatting>
  <conditionalFormatting sqref="AM170 AM156:AM157 AM143:AM150 AM138:AM140 AM100:AM102 AM84 AM79:AM80 AM73:AM76 AM45 AM39:AM41 AM37 AM29 AM125:AM129">
    <cfRule type="expression" dxfId="13" priority="16">
      <formula>AND(AN29&lt;&gt;"")</formula>
    </cfRule>
  </conditionalFormatting>
  <conditionalFormatting sqref="AT71:AT72">
    <cfRule type="expression" dxfId="12" priority="15">
      <formula>AND(AU71&lt;&gt;"")</formula>
    </cfRule>
  </conditionalFormatting>
  <conditionalFormatting sqref="AT165">
    <cfRule type="expression" dxfId="11" priority="14">
      <formula>AND(AU165&lt;&gt;"")</formula>
    </cfRule>
  </conditionalFormatting>
  <conditionalFormatting sqref="CQ8:CQ15">
    <cfRule type="expression" dxfId="10" priority="13">
      <formula>AND(CR8&lt;&gt;"")</formula>
    </cfRule>
  </conditionalFormatting>
  <conditionalFormatting sqref="CQ167:CQ169 CQ161 CQ159 CQ155 CQ142 CQ135:CQ137 CQ133 CQ122 CQ112:CQ114 CQ107 CQ103:CQ105 CQ97 CQ91 CQ81:CQ82 CQ77:CQ78 CQ67:CQ70 CQ63:CQ64 CQ46 CQ42:CQ44 CQ38 CQ26:CQ27 CQ19:CQ23 CQ17 CQ30:CQ36">
    <cfRule type="expression" dxfId="9" priority="12">
      <formula>AND(CR17&lt;&gt;"")</formula>
    </cfRule>
  </conditionalFormatting>
  <dataValidations count="1">
    <dataValidation type="list" allowBlank="1" showInputMessage="1" showErrorMessage="1" sqref="J6:O6 AE6:AJ6 AL6:AQ6 Q6:V6 X6:AC6 AS6:AX6 AZ6:BE6 BG6:BL6 BN6:BS6 BU6:BZ6 CB6:CG6 CI6:CN6 CP6:CU6 CW6:DB6 DD6:DI6 DK6:DP6" xr:uid="{00000000-0002-0000-0000-000000000000}">
      <formula1>TERMINO</formula1>
    </dataValidation>
  </dataValidations>
  <hyperlinks>
    <hyperlink ref="AM1" r:id="rId1" xr:uid="{761C6492-F2CD-4F94-A102-375D61C4D3BD}"/>
    <hyperlink ref="CJ1" r:id="rId2" xr:uid="{C052C332-0EB1-417C-B99A-4FA5C7BD0701}"/>
    <hyperlink ref="CX1" r:id="rId3" xr:uid="{C5799B71-402F-40A1-B547-C6E1B3E32562}"/>
  </hyperlinks>
  <pageMargins left="0.23622047244094491" right="0.23622047244094491" top="0.74803149606299213" bottom="1.6535433070866143" header="0.31496062992125984" footer="0.31496062992125984"/>
  <pageSetup paperSize="9" scale="10" fitToHeight="0" orientation="landscape" r:id="rId4"/>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legacyDrawing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5" x14ac:dyDescent="0.25"/>
  <cols>
    <col min="2" max="2" width="21.81640625" bestFit="1" customWidth="1"/>
  </cols>
  <sheetData>
    <row r="1" spans="1:3" ht="13" x14ac:dyDescent="0.25">
      <c r="A1" t="s">
        <v>69</v>
      </c>
      <c r="B1" s="101" t="s">
        <v>70</v>
      </c>
      <c r="C1" s="102" t="s">
        <v>53</v>
      </c>
    </row>
    <row r="2" spans="1:3" ht="13" x14ac:dyDescent="0.25">
      <c r="A2" t="s">
        <v>71</v>
      </c>
      <c r="B2" s="101" t="s">
        <v>72</v>
      </c>
      <c r="C2" s="103" t="s">
        <v>54</v>
      </c>
    </row>
    <row r="3" spans="1:3" ht="13" x14ac:dyDescent="0.25">
      <c r="A3" t="s">
        <v>73</v>
      </c>
      <c r="B3" s="101" t="s">
        <v>55</v>
      </c>
      <c r="C3" s="103" t="s">
        <v>56</v>
      </c>
    </row>
    <row r="4" spans="1:3" ht="13" x14ac:dyDescent="0.25">
      <c r="A4" t="s">
        <v>74</v>
      </c>
      <c r="B4" s="101" t="s">
        <v>57</v>
      </c>
      <c r="C4" s="103" t="s">
        <v>58</v>
      </c>
    </row>
    <row r="5" spans="1:3" ht="13" x14ac:dyDescent="0.25">
      <c r="A5" t="s">
        <v>75</v>
      </c>
      <c r="B5" s="101" t="s">
        <v>59</v>
      </c>
      <c r="C5" s="103" t="s">
        <v>60</v>
      </c>
    </row>
    <row r="6" spans="1:3" ht="13" x14ac:dyDescent="0.25">
      <c r="A6" t="s">
        <v>76</v>
      </c>
      <c r="B6" s="101" t="s">
        <v>61</v>
      </c>
      <c r="C6" s="103" t="s">
        <v>62</v>
      </c>
    </row>
    <row r="7" spans="1:3" ht="13" x14ac:dyDescent="0.25">
      <c r="A7" t="s">
        <v>77</v>
      </c>
      <c r="B7" s="101" t="s">
        <v>63</v>
      </c>
      <c r="C7" s="103" t="s">
        <v>64</v>
      </c>
    </row>
    <row r="8" spans="1:3" ht="13" x14ac:dyDescent="0.25">
      <c r="A8" t="s">
        <v>78</v>
      </c>
      <c r="B8" s="101" t="s">
        <v>65</v>
      </c>
      <c r="C8" s="102" t="s">
        <v>66</v>
      </c>
    </row>
    <row r="9" spans="1:3" ht="13" x14ac:dyDescent="0.25">
      <c r="A9" t="s">
        <v>79</v>
      </c>
      <c r="B9" s="101" t="s">
        <v>67</v>
      </c>
      <c r="C9" s="103" t="s">
        <v>68</v>
      </c>
    </row>
    <row r="10" spans="1:3" ht="13" x14ac:dyDescent="0.25">
      <c r="B10" s="101" t="s">
        <v>81</v>
      </c>
      <c r="C10" t="s">
        <v>80</v>
      </c>
    </row>
    <row r="11" spans="1:3" ht="13" x14ac:dyDescent="0.25">
      <c r="B11" s="101" t="s">
        <v>82</v>
      </c>
      <c r="C11" t="s">
        <v>83</v>
      </c>
    </row>
    <row r="12" spans="1:3" ht="13" x14ac:dyDescent="0.25">
      <c r="B12" s="101" t="s">
        <v>84</v>
      </c>
      <c r="C12" t="s">
        <v>85</v>
      </c>
    </row>
    <row r="13" spans="1:3" x14ac:dyDescent="0.25">
      <c r="B13" s="102"/>
      <c r="C13" s="104"/>
    </row>
    <row r="14" spans="1:3" x14ac:dyDescent="0.25">
      <c r="C14" s="104"/>
    </row>
    <row r="15" spans="1:3" x14ac:dyDescent="0.25">
      <c r="C15" s="104"/>
    </row>
    <row r="16" spans="1:3" x14ac:dyDescent="0.25">
      <c r="B16" s="102"/>
      <c r="C16" s="104"/>
    </row>
    <row r="17" spans="2:3" x14ac:dyDescent="0.25">
      <c r="C17" s="104"/>
    </row>
    <row r="19" spans="2:3" x14ac:dyDescent="0.25">
      <c r="B19" s="102"/>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796875" defaultRowHeight="12.5" x14ac:dyDescent="0.25"/>
  <cols>
    <col min="1" max="1" width="9.1796875" style="41"/>
    <col min="2" max="2" width="9.1796875" style="41" customWidth="1"/>
    <col min="3" max="3" width="12.26953125" style="41" customWidth="1"/>
    <col min="4" max="4" width="16" style="41" customWidth="1"/>
    <col min="5" max="6" width="11.1796875" style="41" customWidth="1"/>
    <col min="7" max="7" width="12.1796875" style="41" customWidth="1"/>
    <col min="8" max="8" width="11.1796875" style="41" customWidth="1"/>
    <col min="9" max="9" width="10.26953125" style="41" bestFit="1" customWidth="1"/>
    <col min="10" max="10" width="14.54296875" style="41" customWidth="1"/>
    <col min="11" max="11" width="9.1796875" style="41"/>
    <col min="12" max="12" width="13.453125" style="41" customWidth="1"/>
    <col min="13" max="13" width="7" style="41" customWidth="1"/>
    <col min="14" max="14" width="9.1796875" style="41" customWidth="1"/>
    <col min="15" max="16384" width="9.1796875" style="41"/>
  </cols>
  <sheetData>
    <row r="1" spans="1:19" ht="39" customHeight="1" thickBot="1" x14ac:dyDescent="0.3">
      <c r="A1" s="40"/>
      <c r="B1" s="27" t="s">
        <v>4</v>
      </c>
      <c r="C1" s="28" t="s">
        <v>3</v>
      </c>
      <c r="D1" s="34" t="s">
        <v>7</v>
      </c>
      <c r="E1" s="215"/>
      <c r="F1" s="215"/>
      <c r="G1" s="215"/>
      <c r="H1" s="215"/>
    </row>
    <row r="2" spans="1:19" ht="13" x14ac:dyDescent="0.25">
      <c r="A2" s="42"/>
      <c r="B2" s="43" t="str">
        <f>IFERROR(VLOOKUP($C2,'HISTORICOS - FM'!$A$1:$B$20558,2,0)," - ")</f>
        <v xml:space="preserve"> - </v>
      </c>
      <c r="C2" s="44" t="s">
        <v>8</v>
      </c>
      <c r="D2" s="45" t="str">
        <f>+IFERROR((C2/B2)-1,"")</f>
        <v/>
      </c>
      <c r="E2" s="46"/>
      <c r="F2" s="46"/>
    </row>
    <row r="3" spans="1:19" ht="13" thickBot="1" x14ac:dyDescent="0.3">
      <c r="A3" s="47"/>
      <c r="B3" s="47"/>
      <c r="C3" s="47"/>
      <c r="D3" s="48"/>
      <c r="E3" s="47"/>
      <c r="F3" s="47"/>
    </row>
    <row r="4" spans="1:19" ht="13.5" thickBot="1" x14ac:dyDescent="0.3">
      <c r="C4" s="49" t="s">
        <v>43</v>
      </c>
    </row>
    <row r="5" spans="1:19" ht="13.5" thickBot="1" x14ac:dyDescent="0.3">
      <c r="A5" s="50" t="s">
        <v>6</v>
      </c>
      <c r="C5" s="49" t="s">
        <v>5</v>
      </c>
      <c r="S5" s="51"/>
    </row>
    <row r="6" spans="1:19" ht="15.75" customHeight="1" x14ac:dyDescent="0.25">
      <c r="C6" s="52"/>
      <c r="E6" s="53"/>
      <c r="F6" s="53"/>
    </row>
    <row r="7" spans="1:19" ht="13" x14ac:dyDescent="0.25">
      <c r="E7" s="46"/>
      <c r="F7" s="46"/>
    </row>
    <row r="8" spans="1:19" x14ac:dyDescent="0.25">
      <c r="A8" s="54"/>
      <c r="E8" s="47"/>
      <c r="F8" s="47"/>
    </row>
    <row r="9" spans="1:19" ht="13" x14ac:dyDescent="0.25">
      <c r="A9" s="54"/>
      <c r="C9" s="55"/>
    </row>
    <row r="10" spans="1:19" ht="15.75" customHeight="1" x14ac:dyDescent="0.25">
      <c r="A10" s="54"/>
      <c r="E10" s="53"/>
      <c r="F10" s="53"/>
    </row>
    <row r="11" spans="1:19" ht="24" customHeight="1" x14ac:dyDescent="0.25">
      <c r="E11" s="46"/>
      <c r="F11" s="24"/>
    </row>
    <row r="12" spans="1:19" x14ac:dyDescent="0.25">
      <c r="E12" s="47"/>
      <c r="F12" s="47"/>
    </row>
    <row r="13" spans="1:19" s="57" customFormat="1" ht="27.75" customHeight="1" x14ac:dyDescent="0.25">
      <c r="A13" s="56"/>
      <c r="D13" s="58"/>
      <c r="E13" s="47"/>
    </row>
    <row r="14" spans="1:19" s="57" customFormat="1" x14ac:dyDescent="0.25">
      <c r="A14" s="58"/>
      <c r="B14" s="58"/>
      <c r="C14" s="58"/>
      <c r="D14" s="58"/>
      <c r="E14" s="58"/>
      <c r="F14" s="58"/>
      <c r="O14" s="58"/>
    </row>
    <row r="15" spans="1:19" s="57" customFormat="1" x14ac:dyDescent="0.25">
      <c r="D15" s="58"/>
    </row>
    <row r="16" spans="1:19" s="57" customFormat="1" ht="13.5" thickBot="1" x14ac:dyDescent="0.35">
      <c r="D16" s="58"/>
      <c r="J16" s="47"/>
      <c r="K16" s="59"/>
      <c r="L16" s="60"/>
      <c r="M16" s="61"/>
      <c r="N16" s="62"/>
      <c r="O16" s="54"/>
    </row>
    <row r="17" spans="2:21" s="57" customFormat="1" ht="15" customHeight="1" thickBot="1" x14ac:dyDescent="0.35">
      <c r="B17" s="63"/>
      <c r="C17" s="63"/>
      <c r="D17" s="58"/>
      <c r="E17" s="63"/>
      <c r="F17" s="63"/>
      <c r="G17" s="63"/>
      <c r="H17" s="63"/>
      <c r="I17" s="63"/>
      <c r="J17" s="63"/>
      <c r="M17" s="64">
        <f>+S$5</f>
        <v>0</v>
      </c>
      <c r="N17" s="98">
        <f>SUM(N$8:N13)</f>
        <v>0</v>
      </c>
      <c r="O17" s="54"/>
    </row>
    <row r="18" spans="2:21" s="57" customFormat="1" ht="15" customHeight="1" thickBot="1" x14ac:dyDescent="0.3">
      <c r="D18" s="58"/>
      <c r="J18" s="47"/>
      <c r="K18" s="47"/>
      <c r="L18" s="54"/>
      <c r="M18" s="65"/>
      <c r="N18" s="96" t="str">
        <f>IF(S$6=1.16,N17*0.16,"")</f>
        <v/>
      </c>
      <c r="O18" s="54"/>
    </row>
    <row r="19" spans="2:21" s="57" customFormat="1" ht="15" customHeight="1" thickBot="1" x14ac:dyDescent="0.3">
      <c r="D19" s="58"/>
      <c r="J19" s="47"/>
      <c r="L19" s="54"/>
      <c r="M19" s="70">
        <f>+S$5</f>
        <v>0</v>
      </c>
      <c r="N19" s="97">
        <f>SUMIF(O$8:O13,"O",N$8:N13)</f>
        <v>0</v>
      </c>
      <c r="O19" s="54"/>
    </row>
    <row r="20" spans="2:21" s="57" customFormat="1" ht="15" customHeight="1" x14ac:dyDescent="0.25">
      <c r="B20" s="63"/>
      <c r="C20" s="63"/>
      <c r="D20" s="58"/>
      <c r="E20" s="63"/>
      <c r="F20" s="63"/>
      <c r="G20" s="63"/>
      <c r="H20" s="63"/>
      <c r="I20" s="63"/>
      <c r="J20" s="63"/>
      <c r="K20" s="54"/>
      <c r="L20" s="47"/>
      <c r="M20" s="66"/>
      <c r="N20" s="67"/>
      <c r="O20" s="68"/>
    </row>
    <row r="21" spans="2:21" s="57" customFormat="1" ht="15" customHeight="1" x14ac:dyDescent="0.3">
      <c r="D21" s="58"/>
      <c r="G21" s="69"/>
      <c r="J21" s="47"/>
      <c r="K21" s="68"/>
      <c r="M21" s="70"/>
      <c r="N21" s="96"/>
      <c r="O21" s="68"/>
    </row>
    <row r="22" spans="2:21" s="57" customFormat="1" ht="15" customHeight="1" x14ac:dyDescent="0.25">
      <c r="B22" s="68"/>
      <c r="C22" s="68"/>
      <c r="D22" s="58"/>
      <c r="E22" s="68"/>
      <c r="F22" s="68"/>
      <c r="G22" s="71"/>
      <c r="H22" s="68"/>
      <c r="I22" s="68"/>
      <c r="J22" s="68"/>
      <c r="K22" s="68"/>
      <c r="M22" s="47"/>
      <c r="N22" s="47"/>
      <c r="O22" s="47"/>
      <c r="P22" s="68"/>
      <c r="Q22" s="68"/>
      <c r="R22" s="68"/>
      <c r="S22" s="68"/>
      <c r="T22" s="68"/>
      <c r="U22" s="68"/>
    </row>
    <row r="23" spans="2:21" s="57" customFormat="1" ht="15" customHeight="1" x14ac:dyDescent="0.25">
      <c r="D23" s="58"/>
      <c r="G23" s="71"/>
      <c r="J23" s="47"/>
      <c r="K23" s="48"/>
      <c r="L23" s="71"/>
      <c r="M23" s="63"/>
      <c r="N23" s="63"/>
      <c r="O23" s="47"/>
    </row>
    <row r="24" spans="2:21" s="57" customFormat="1" ht="13" x14ac:dyDescent="0.3">
      <c r="D24" s="58"/>
      <c r="G24" s="72"/>
      <c r="H24" s="47"/>
      <c r="I24" s="47"/>
      <c r="J24" s="47"/>
      <c r="K24" s="59"/>
      <c r="L24" s="59"/>
      <c r="M24" s="59"/>
      <c r="N24" s="59"/>
      <c r="O24" s="59"/>
    </row>
    <row r="25" spans="2:21" ht="13" x14ac:dyDescent="0.3">
      <c r="G25" s="73"/>
      <c r="K25" s="74"/>
      <c r="L25" s="74"/>
      <c r="M25" s="74"/>
      <c r="N25" s="74"/>
      <c r="O25" s="74"/>
    </row>
    <row r="26" spans="2:21" ht="13" x14ac:dyDescent="0.3">
      <c r="G26" s="71"/>
      <c r="H26" s="69"/>
      <c r="I26" s="75"/>
      <c r="K26" s="74"/>
      <c r="L26" s="74"/>
      <c r="M26" s="74"/>
      <c r="N26" s="74"/>
      <c r="O26" s="74"/>
    </row>
    <row r="27" spans="2:21" ht="13" x14ac:dyDescent="0.3">
      <c r="H27" s="71"/>
      <c r="I27" s="76"/>
      <c r="K27" s="74"/>
      <c r="L27" s="74"/>
      <c r="M27" s="74"/>
      <c r="N27" s="74"/>
      <c r="O27" s="74"/>
    </row>
    <row r="28" spans="2:21" x14ac:dyDescent="0.25">
      <c r="H28" s="71"/>
      <c r="I28" s="76"/>
    </row>
    <row r="29" spans="2:21" x14ac:dyDescent="0.25">
      <c r="H29" s="72"/>
      <c r="I29" s="76"/>
    </row>
    <row r="30" spans="2:21" x14ac:dyDescent="0.25">
      <c r="H30" s="71"/>
    </row>
    <row r="31" spans="2:21" x14ac:dyDescent="0.25">
      <c r="H31" s="71"/>
    </row>
    <row r="32" spans="2:21" ht="13" thickBot="1" x14ac:dyDescent="0.3"/>
    <row r="33" spans="1:17" ht="52.5" thickBot="1" x14ac:dyDescent="0.3">
      <c r="A33" s="27" t="s">
        <v>37</v>
      </c>
      <c r="B33" s="28" t="s">
        <v>38</v>
      </c>
      <c r="C33" s="28" t="s">
        <v>39</v>
      </c>
      <c r="D33" s="28" t="s">
        <v>0</v>
      </c>
      <c r="E33" s="28" t="s">
        <v>40</v>
      </c>
      <c r="F33" s="28" t="s">
        <v>11</v>
      </c>
      <c r="G33" s="77" t="s">
        <v>42</v>
      </c>
      <c r="H33" s="30" t="str">
        <f>"VR. UNIT - "&amp;N31</f>
        <v xml:space="preserve">VR. UNIT - </v>
      </c>
      <c r="I33" s="31" t="str">
        <f>"VR. TOTAL - "&amp;N31</f>
        <v xml:space="preserve">VR. TOTAL - </v>
      </c>
      <c r="J33" s="32"/>
      <c r="K33" s="33" t="s">
        <v>18</v>
      </c>
      <c r="L33" s="28" t="s">
        <v>10</v>
      </c>
      <c r="M33" s="28" t="s">
        <v>13</v>
      </c>
      <c r="N33" s="34" t="s">
        <v>14</v>
      </c>
    </row>
    <row r="34" spans="1:17" ht="13" x14ac:dyDescent="0.25">
      <c r="A34" s="24"/>
      <c r="B34" s="24"/>
      <c r="C34" s="24"/>
      <c r="D34" s="24"/>
      <c r="E34" s="24"/>
      <c r="F34" s="24"/>
      <c r="G34" s="46"/>
      <c r="H34" s="46"/>
      <c r="I34" s="24"/>
      <c r="J34" s="24"/>
      <c r="K34" s="24"/>
      <c r="L34" s="24"/>
      <c r="M34" s="24"/>
    </row>
    <row r="35" spans="1:17" ht="13" thickBot="1" x14ac:dyDescent="0.3"/>
    <row r="36" spans="1:17" s="79" customFormat="1" ht="28.5" customHeight="1" thickBot="1" x14ac:dyDescent="0.35">
      <c r="A36" s="169" t="s">
        <v>49</v>
      </c>
      <c r="B36" s="170"/>
      <c r="C36" s="170"/>
      <c r="D36" s="170"/>
      <c r="E36" s="170"/>
      <c r="F36" s="170"/>
      <c r="G36" s="170"/>
      <c r="H36" s="170"/>
      <c r="I36" s="171"/>
      <c r="J36" s="78"/>
      <c r="K36" s="78"/>
      <c r="L36" s="78"/>
      <c r="M36" s="78"/>
      <c r="N36" s="78"/>
      <c r="O36" s="78"/>
      <c r="P36" s="78"/>
      <c r="Q36" s="78"/>
    </row>
    <row r="37" spans="1:17" s="79" customFormat="1" ht="56.25" customHeight="1" x14ac:dyDescent="0.25">
      <c r="A37" s="172"/>
      <c r="B37" s="173"/>
      <c r="C37" s="173"/>
      <c r="D37" s="173"/>
      <c r="E37" s="173"/>
      <c r="F37" s="173"/>
      <c r="G37" s="173"/>
      <c r="H37" s="173"/>
      <c r="I37" s="174"/>
      <c r="J37" s="80"/>
      <c r="K37" s="80"/>
      <c r="L37" s="80"/>
      <c r="M37" s="80"/>
      <c r="N37" s="80"/>
      <c r="O37" s="80"/>
      <c r="P37" s="80"/>
      <c r="Q37" s="80"/>
    </row>
    <row r="38" spans="1:17" ht="13.5" customHeight="1" x14ac:dyDescent="0.3">
      <c r="A38" s="175"/>
      <c r="B38" s="176"/>
      <c r="C38" s="176"/>
      <c r="D38" s="176"/>
      <c r="E38" s="176"/>
      <c r="F38" s="176"/>
      <c r="G38" s="176"/>
      <c r="H38" s="176"/>
      <c r="I38" s="177"/>
      <c r="J38" s="74"/>
      <c r="K38" s="74"/>
      <c r="L38" s="74"/>
      <c r="M38" s="74"/>
      <c r="N38" s="74"/>
    </row>
    <row r="39" spans="1:17" ht="12.75" customHeight="1" x14ac:dyDescent="0.25">
      <c r="A39" s="175"/>
      <c r="B39" s="176"/>
      <c r="C39" s="176"/>
      <c r="D39" s="176"/>
      <c r="E39" s="176"/>
      <c r="F39" s="176"/>
      <c r="G39" s="176"/>
      <c r="H39" s="176"/>
      <c r="I39" s="177"/>
      <c r="J39" s="81"/>
      <c r="K39" s="81"/>
      <c r="L39" s="81"/>
      <c r="M39" s="81"/>
      <c r="N39" s="81"/>
      <c r="O39" s="81"/>
      <c r="P39" s="81"/>
      <c r="Q39" s="81"/>
    </row>
    <row r="40" spans="1:17" ht="12.75" customHeight="1" x14ac:dyDescent="0.25">
      <c r="A40" s="175"/>
      <c r="B40" s="176"/>
      <c r="C40" s="176"/>
      <c r="D40" s="176"/>
      <c r="E40" s="176"/>
      <c r="F40" s="176"/>
      <c r="G40" s="176"/>
      <c r="H40" s="176"/>
      <c r="I40" s="177"/>
      <c r="J40" s="81"/>
      <c r="K40" s="81"/>
      <c r="L40" s="81"/>
      <c r="M40" s="81"/>
      <c r="N40" s="81"/>
      <c r="O40" s="81"/>
      <c r="P40" s="81"/>
      <c r="Q40" s="81"/>
    </row>
    <row r="41" spans="1:17" ht="12.75" customHeight="1" x14ac:dyDescent="0.25">
      <c r="A41" s="175"/>
      <c r="B41" s="176"/>
      <c r="C41" s="176"/>
      <c r="D41" s="176"/>
      <c r="E41" s="176"/>
      <c r="F41" s="176"/>
      <c r="G41" s="176"/>
      <c r="H41" s="176"/>
      <c r="I41" s="177"/>
      <c r="J41" s="81"/>
      <c r="K41" s="81"/>
      <c r="L41" s="81"/>
      <c r="M41" s="81"/>
      <c r="N41" s="81"/>
      <c r="O41" s="81"/>
      <c r="P41" s="81"/>
      <c r="Q41" s="81"/>
    </row>
    <row r="42" spans="1:17" ht="12.75" customHeight="1" x14ac:dyDescent="0.25">
      <c r="A42" s="175"/>
      <c r="B42" s="176"/>
      <c r="C42" s="176"/>
      <c r="D42" s="176"/>
      <c r="E42" s="176"/>
      <c r="F42" s="176"/>
      <c r="G42" s="176"/>
      <c r="H42" s="176"/>
      <c r="I42" s="177"/>
      <c r="J42" s="81"/>
      <c r="K42" s="81"/>
      <c r="L42" s="81"/>
      <c r="M42" s="81"/>
      <c r="N42" s="81"/>
      <c r="O42" s="81"/>
      <c r="P42" s="81"/>
      <c r="Q42" s="81"/>
    </row>
    <row r="43" spans="1:17" ht="13.5" customHeight="1" thickBot="1" x14ac:dyDescent="0.3">
      <c r="A43" s="178"/>
      <c r="B43" s="179"/>
      <c r="C43" s="179"/>
      <c r="D43" s="179"/>
      <c r="E43" s="179"/>
      <c r="F43" s="179"/>
      <c r="G43" s="179"/>
      <c r="H43" s="179"/>
      <c r="I43" s="180"/>
      <c r="J43" s="81"/>
      <c r="K43" s="81"/>
      <c r="L43" s="81"/>
      <c r="M43" s="81"/>
      <c r="N43" s="81"/>
      <c r="O43" s="81"/>
      <c r="P43" s="81"/>
      <c r="Q43" s="81"/>
    </row>
    <row r="54" spans="7:14" x14ac:dyDescent="0.25">
      <c r="M54" s="48"/>
      <c r="N54" s="48"/>
    </row>
    <row r="55" spans="7:14" x14ac:dyDescent="0.25">
      <c r="M55" s="54"/>
      <c r="N55" s="54"/>
    </row>
    <row r="56" spans="7:14" x14ac:dyDescent="0.25">
      <c r="M56" s="54"/>
      <c r="N56" s="54"/>
    </row>
    <row r="57" spans="7:14" x14ac:dyDescent="0.25">
      <c r="M57" s="54"/>
    </row>
    <row r="58" spans="7:14" ht="13" x14ac:dyDescent="0.3">
      <c r="G58" s="84" t="s">
        <v>35</v>
      </c>
      <c r="H58" s="84"/>
      <c r="I58" s="84"/>
      <c r="J58" s="82"/>
      <c r="K58" s="82"/>
      <c r="L58" s="83" t="s">
        <v>19</v>
      </c>
      <c r="M58" s="55"/>
      <c r="N58" s="86"/>
    </row>
    <row r="59" spans="7:14" ht="13" x14ac:dyDescent="0.25">
      <c r="G59" s="87" t="s">
        <v>17</v>
      </c>
      <c r="H59" s="87"/>
      <c r="I59" s="87"/>
      <c r="J59" s="82"/>
      <c r="K59" s="82"/>
      <c r="L59" s="83"/>
      <c r="M59" s="55"/>
      <c r="N59" s="86"/>
    </row>
    <row r="60" spans="7:14" ht="13" x14ac:dyDescent="0.25">
      <c r="G60" s="87" t="s">
        <v>2</v>
      </c>
      <c r="H60" s="87"/>
      <c r="I60" s="87"/>
      <c r="J60" s="82"/>
      <c r="K60" s="82"/>
      <c r="L60" s="94" t="s">
        <v>1</v>
      </c>
      <c r="M60" s="47"/>
    </row>
    <row r="61" spans="7:14" ht="13" x14ac:dyDescent="0.3">
      <c r="G61" s="87" t="s">
        <v>36</v>
      </c>
      <c r="H61" s="87"/>
      <c r="I61" s="87"/>
      <c r="J61" s="82"/>
      <c r="K61" s="82"/>
      <c r="L61" s="85"/>
      <c r="M61" s="88"/>
    </row>
    <row r="62" spans="7:14" ht="13" x14ac:dyDescent="0.3">
      <c r="G62" s="166"/>
      <c r="H62" s="166"/>
      <c r="I62" s="166"/>
      <c r="J62" s="166"/>
      <c r="K62" s="166"/>
      <c r="L62" s="166"/>
      <c r="M62" s="88"/>
    </row>
    <row r="63" spans="7:14" ht="13" x14ac:dyDescent="0.3">
      <c r="G63" s="168" t="s">
        <v>51</v>
      </c>
      <c r="H63" s="168"/>
      <c r="I63" s="168"/>
      <c r="J63" s="100">
        <v>42846</v>
      </c>
      <c r="K63" s="99"/>
      <c r="L63" s="99"/>
      <c r="M63" s="88"/>
    </row>
    <row r="64" spans="7:14" ht="13" x14ac:dyDescent="0.3">
      <c r="J64" s="84"/>
      <c r="K64" s="84"/>
      <c r="L64" s="84"/>
      <c r="M64" s="88"/>
    </row>
    <row r="65" spans="7:13" ht="13" x14ac:dyDescent="0.3">
      <c r="J65" s="87"/>
      <c r="K65" s="87"/>
      <c r="L65" s="87"/>
      <c r="M65" s="88"/>
    </row>
    <row r="66" spans="7:13" x14ac:dyDescent="0.25">
      <c r="J66" s="87"/>
      <c r="K66" s="87"/>
      <c r="L66" s="87"/>
    </row>
    <row r="67" spans="7:13" x14ac:dyDescent="0.25">
      <c r="J67" s="87"/>
      <c r="K67" s="87"/>
      <c r="L67" s="87"/>
    </row>
    <row r="68" spans="7:13" ht="13" x14ac:dyDescent="0.3">
      <c r="G68" s="74"/>
      <c r="H68" s="74"/>
      <c r="I68" s="74"/>
      <c r="J68" s="74"/>
      <c r="K68" s="74"/>
      <c r="L68" s="74"/>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216" t="s">
        <v>21</v>
      </c>
      <c r="G1" s="217"/>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45</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14333.009905170002</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3257.1000000000004</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750000</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5055.0190070770423</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918826.53174000012</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2890190.4994737119</v>
      </c>
    </row>
    <row r="3889" spans="1:2" x14ac:dyDescent="0.25">
      <c r="A3889" s="2">
        <v>10147</v>
      </c>
      <c r="B3889" s="1">
        <v>2115695.0061506913</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175000</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167328.59238842168</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3468.6000000000004</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52</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2026-04-07T20:04:52Z</dcterms:modified>
  <cp:version>4</cp:version>
</cp:coreProperties>
</file>