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edellingovco-my.sharepoint.com/personal/1001140145_medellin_gov_co/Documents/Suministros y servicios/Contratación/4600102498-2024/03. Seguimiento/"/>
    </mc:Choice>
  </mc:AlternateContent>
  <xr:revisionPtr revIDLastSave="71" documentId="8_{C193C226-9A09-42F0-85F2-34B35BFBA1E9}" xr6:coauthVersionLast="47" xr6:coauthVersionMax="47" xr10:uidLastSave="{3887661B-3230-4AF4-8557-538CFA2B163C}"/>
  <bookViews>
    <workbookView xWindow="-110" yWindow="-110" windowWidth="19420" windowHeight="10300" activeTab="1" xr2:uid="{7A3B4B65-2D48-4045-B764-7618B8A31238}"/>
  </bookViews>
  <sheets>
    <sheet name="Presupuesto" sheetId="2" r:id="rId1"/>
    <sheet name="Resumen" sheetId="1" r:id="rId2"/>
  </sheets>
  <externalReferences>
    <externalReference r:id="rId3"/>
  </externalReferences>
  <definedNames>
    <definedName name="Facturas">OFFSET([1]Facturas!$B$3,0,0,COUNTA([1]Facturas!$C:$C)-1,12)</definedName>
    <definedName name="NroFactura">OFFSET([1]Facturas!$C$3,0,0,COUNTA([1]Facturas!$C:$C)-1)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" l="1"/>
  <c r="H3" i="2" s="1"/>
  <c r="H9" i="2" s="1"/>
  <c r="G4" i="2"/>
  <c r="H4" i="2"/>
  <c r="G5" i="2"/>
  <c r="H5" i="2"/>
  <c r="C31" i="1"/>
  <c r="C30" i="1"/>
  <c r="H23" i="1"/>
  <c r="H22" i="1"/>
  <c r="H21" i="1"/>
  <c r="I21" i="1" s="1"/>
  <c r="J21" i="1" s="1"/>
  <c r="K21" i="1" s="1"/>
  <c r="H20" i="1"/>
  <c r="H19" i="1"/>
  <c r="H18" i="1"/>
  <c r="I18" i="1" s="1"/>
  <c r="J18" i="1" s="1"/>
  <c r="K18" i="1" s="1"/>
  <c r="H17" i="1"/>
  <c r="H16" i="1"/>
  <c r="H15" i="1"/>
  <c r="I15" i="1" s="1"/>
  <c r="J15" i="1" s="1"/>
  <c r="K15" i="1" s="1"/>
  <c r="G14" i="1"/>
  <c r="H14" i="1" s="1"/>
  <c r="H13" i="1"/>
  <c r="H12" i="1"/>
  <c r="H11" i="1"/>
  <c r="H10" i="1"/>
  <c r="H9" i="1"/>
  <c r="H8" i="1"/>
  <c r="H7" i="1"/>
  <c r="H6" i="1"/>
  <c r="I6" i="1" s="1"/>
  <c r="J6" i="1" s="1"/>
  <c r="K6" i="1" s="1"/>
  <c r="H5" i="1"/>
  <c r="H4" i="1"/>
  <c r="H3" i="1"/>
  <c r="I3" i="1" s="1"/>
  <c r="J3" i="1" s="1"/>
  <c r="K3" i="1" s="1"/>
  <c r="I9" i="1" l="1"/>
  <c r="J9" i="1" s="1"/>
  <c r="K9" i="1" s="1"/>
  <c r="K24" i="1" s="1"/>
  <c r="I12" i="1"/>
  <c r="J12" i="1" s="1"/>
  <c r="K12" i="1" s="1"/>
  <c r="L9" i="1" l="1"/>
</calcChain>
</file>

<file path=xl/sharedStrings.xml><?xml version="1.0" encoding="utf-8"?>
<sst xmlns="http://schemas.openxmlformats.org/spreadsheetml/2006/main" count="84" uniqueCount="39">
  <si>
    <t>ITEM</t>
  </si>
  <si>
    <t>UNIDAD</t>
  </si>
  <si>
    <t>DESCRIPCION</t>
  </si>
  <si>
    <t>Métrica</t>
  </si>
  <si>
    <t>Valor Unitario</t>
  </si>
  <si>
    <t>IVA</t>
  </si>
  <si>
    <t>Valor total</t>
  </si>
  <si>
    <t>Soporte</t>
  </si>
  <si>
    <t>Servicio de atención a la secretaria de Innovación Digital  para la solución de los problemas y /o consultas que permitan mantener o restaurar la correcta operación del portal MEData y cada uno de sus componentes.
El servicio debe recibirse a traves de una línea telefónica con disponibilidad lunes a viernes en el horario de las 08:00h a las 17:00h</t>
  </si>
  <si>
    <t>Valor mensual</t>
  </si>
  <si>
    <t>Mantenimiento preventivo</t>
  </si>
  <si>
    <t>Se debe desarrollar una actividad de Matenimiento preventivo entre el dia 1 y el dia 30 de cada mes de acuerdo a las recomendaciones y estándares establecidos en la documentacion de Drupal y de mas componentes de la Plataforma MEData, asi como las demás que se consideren pertienes por parte del proveedor del servicio para el correcto funcionamiento del portal.</t>
  </si>
  <si>
    <t xml:space="preserve">Valor mensual </t>
  </si>
  <si>
    <t>Mantenimiento Especializado</t>
  </si>
  <si>
    <t>Actividades de carácter adminstrativo del portal MEDATA a realizar previa solicitud del Lider del Equipo de Territorio Inteligente y Datos.</t>
  </si>
  <si>
    <t>Valor horas de trabajo mensual (80horas)</t>
  </si>
  <si>
    <r>
      <t xml:space="preserve">Actividades a realizar que tiene como objetivo realizar ajustes en la Plataforma MEData, agregando caracteristicas propias de la herramienta implementada, segun sea  necesario, y eliminando características que son irrelevantes o no efectivas en la Plataforma, en el </t>
    </r>
    <r>
      <rPr>
        <i/>
        <sz val="11"/>
        <color theme="1"/>
        <rFont val="Aptos Narrow"/>
        <family val="2"/>
        <scheme val="minor"/>
      </rPr>
      <t>detalle</t>
    </r>
    <r>
      <rPr>
        <sz val="11"/>
        <color theme="1"/>
        <rFont val="Aptos Narrow"/>
        <family val="2"/>
        <scheme val="minor"/>
      </rPr>
      <t xml:space="preserve"> se listan algunas actividades a realizar, pero se debe garantizar disponibildad para apoyar la realizacion de las demas solicitudes de este tipo que se realice por parte del Lider del Equipo de Territorio Inteligente.</t>
    </r>
  </si>
  <si>
    <t>Desarrollar las actividades sobre los componentes que integran el Portal MEData asociadas a corregir las fallas o errores en la operacion de la plataforma estas actividades exigen atención inmedita por parte del contratista y deberan ser atendidas de acuerdo a los Acuerdos de servicio definidos.</t>
  </si>
  <si>
    <t>El Mantenimiento adaptable de la plataforma MEData tiene que ver con las actividades asociadas a adopción a nuevas  tecnologías, así como con las políticas y reglas relacionadas con su software y que requiere la adición de recursos para la adquicision de liciencias  etc, Las cuales podrian incluir cambios en el sistema operativo, almacenamiento en la nube, hardware, entre otras y que por la necesidad de contar con los recursos finacieros para su adquisicion, requieren de un proceso contractual independiente. 
De acuerdo a lo anterior y en respuesta a los hallazgos que el contratista detecte tanto en las actividades de operacion,soporte y/o mantenimiento y que consider como mejoras o adaptaciones que permitan la escalabilidad a futuras y mejoras de la herramienta, el contratista elaborará informe detallado con las recomendaciones que a futuro puedan ser implementadas, en el cual incluya el detalle de cada una de las acciones a implementar con la descripcion del beneficio y o características mejoradas y un posible road map para su implmentacion, se debe presentar al menos dos informes, uno en el 5 mes de entra ejecucion las actividades de soporte operación y Mantenimiento y 30  dias antes de la finalizazcion del contrato</t>
  </si>
  <si>
    <t>Valor total mensual</t>
  </si>
  <si>
    <t>Factura</t>
  </si>
  <si>
    <t>Mes</t>
  </si>
  <si>
    <t>Cantidad</t>
  </si>
  <si>
    <t>Subtotal</t>
  </si>
  <si>
    <t>CISC625</t>
  </si>
  <si>
    <t>Valor Mensual</t>
  </si>
  <si>
    <t>CISC628</t>
  </si>
  <si>
    <t>CISC630</t>
  </si>
  <si>
    <t>CISC631</t>
  </si>
  <si>
    <t>CISC632</t>
  </si>
  <si>
    <t>Soporte - Adición 01</t>
  </si>
  <si>
    <t>CISC633</t>
  </si>
  <si>
    <t>Pago Diciembre</t>
  </si>
  <si>
    <t>horas especializadas</t>
  </si>
  <si>
    <t>Pago Enero</t>
  </si>
  <si>
    <t>Total - Factura</t>
  </si>
  <si>
    <t>Total - Servicios</t>
  </si>
  <si>
    <t>Valor total - Antes de IVA</t>
  </si>
  <si>
    <r>
      <rPr>
        <b/>
        <sz val="11"/>
        <color theme="1"/>
        <rFont val="Aptos Narrow"/>
        <family val="2"/>
        <scheme val="minor"/>
      </rPr>
      <t xml:space="preserve">Nota: </t>
    </r>
    <r>
      <rPr>
        <sz val="11"/>
        <color theme="1"/>
        <rFont val="Aptos Narrow"/>
        <family val="2"/>
        <scheme val="minor"/>
      </rPr>
      <t>El valor facturado en el mes de diciembre correspondiente al mantenimiento especializado refleja la cantidad de horas efectivamente ejecutadas a la fecha de corte para la facturación.
- Así mismo, el soporte facturado para los meses de febrero y marzo corresponden a los servicios adquiridos por medio de la adición 01 al contrato.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</si>
</sst>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i/>
      <sz val="11"/>
      <color theme="1"/>
      <name val="Aptos Narrow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rgb="FFD8D8D8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64" fontId="0" fillId="0" borderId="6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17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6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" fontId="0" fillId="0" borderId="2" xfId="0" applyNumberForma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6" xfId="1" applyNumberFormat="1" applyFont="1" applyFill="1" applyBorder="1" applyAlignment="1">
      <alignment horizontal="center" vertical="center"/>
    </xf>
    <xf numFmtId="164" fontId="0" fillId="0" borderId="6" xfId="1" applyNumberFormat="1" applyFont="1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/>
    <xf numFmtId="0" fontId="0" fillId="0" borderId="4" xfId="0" applyBorder="1" applyAlignment="1">
      <alignment horizontal="center" vertical="center" wrapText="1"/>
    </xf>
    <xf numFmtId="1" fontId="0" fillId="0" borderId="6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164" fontId="2" fillId="6" borderId="6" xfId="1" applyNumberFormat="1" applyFont="1" applyFill="1" applyBorder="1" applyAlignment="1">
      <alignment horizontal="center" vertical="center"/>
    </xf>
    <xf numFmtId="164" fontId="2" fillId="6" borderId="1" xfId="1" applyNumberFormat="1" applyFont="1" applyFill="1" applyBorder="1" applyAlignment="1">
      <alignment horizontal="center" vertical="center"/>
    </xf>
    <xf numFmtId="164" fontId="2" fillId="6" borderId="4" xfId="1" applyNumberFormat="1" applyFont="1" applyFill="1" applyBorder="1" applyAlignment="1">
      <alignment horizontal="center" vertical="center"/>
    </xf>
    <xf numFmtId="164" fontId="2" fillId="6" borderId="7" xfId="0" applyNumberFormat="1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medellingovco-my.sharepoint.com/personal/1001140145_medellin_gov_co/Documents/Suministros%20y%20servicios/Contrataci&#243;n/4600102498-2024/03.%20Seguimiento/4600102498.xlsx" TargetMode="External"/><Relationship Id="rId2" Type="http://schemas.microsoft.com/office/2019/04/relationships/externalLinkLongPath" Target="Suministros%20y%20servicios/Contrataci&#243;n/4600102498-2024/03.%20Seguimiento/4600102498.xlsx?E6DCED42" TargetMode="External"/><Relationship Id="rId1" Type="http://schemas.openxmlformats.org/officeDocument/2006/relationships/externalLinkPath" Target="file:///\\E6DCED42\460010249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Origen-SAP"/>
      <sheetName val="Obligaciones"/>
      <sheetName val="Duración"/>
      <sheetName val="Ppto"/>
      <sheetName val="Actividades"/>
      <sheetName val="Pagos"/>
      <sheetName val="DetallesPagos"/>
      <sheetName val="Resumen"/>
      <sheetName val="Facturas"/>
      <sheetName val="Hoja1"/>
      <sheetName val="Retes"/>
      <sheetName val="InfoFinan"/>
      <sheetName val="Planillas"/>
      <sheetName val="Parafisc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C2" t="str">
            <v>Factura</v>
          </cell>
        </row>
        <row r="3">
          <cell r="B3">
            <v>1</v>
          </cell>
          <cell r="C3" t="str">
            <v>CISC625</v>
          </cell>
        </row>
        <row r="4">
          <cell r="C4" t="str">
            <v>CISC628</v>
          </cell>
        </row>
        <row r="5">
          <cell r="C5" t="str">
            <v>CISC630</v>
          </cell>
        </row>
        <row r="6">
          <cell r="C6" t="str">
            <v>CISC631</v>
          </cell>
        </row>
        <row r="7">
          <cell r="C7" t="str">
            <v>CISC632</v>
          </cell>
        </row>
        <row r="8">
          <cell r="C8" t="str">
            <v>CISC633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DE156-CD77-481C-B127-0455DEB1A725}">
  <dimension ref="B2:H9"/>
  <sheetViews>
    <sheetView workbookViewId="0">
      <selection activeCell="E5" sqref="E5:E8"/>
    </sheetView>
  </sheetViews>
  <sheetFormatPr baseColWidth="10" defaultRowHeight="14.5" x14ac:dyDescent="0.35"/>
  <cols>
    <col min="1" max="1" width="3.6328125" customWidth="1"/>
    <col min="2" max="2" width="5.1796875" customWidth="1"/>
    <col min="3" max="3" width="13.453125" bestFit="1" customWidth="1"/>
    <col min="4" max="4" width="92" customWidth="1"/>
    <col min="5" max="5" width="18.453125" bestFit="1" customWidth="1"/>
    <col min="6" max="6" width="12.7265625" bestFit="1" customWidth="1"/>
    <col min="7" max="7" width="17.54296875" bestFit="1" customWidth="1"/>
    <col min="8" max="8" width="12.54296875" bestFit="1" customWidth="1"/>
  </cols>
  <sheetData>
    <row r="2" spans="2:8" x14ac:dyDescent="0.3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ht="72.5" x14ac:dyDescent="0.35">
      <c r="B3" s="2">
        <v>1</v>
      </c>
      <c r="C3" s="3" t="s">
        <v>7</v>
      </c>
      <c r="D3" s="4" t="s">
        <v>8</v>
      </c>
      <c r="E3" s="5" t="s">
        <v>9</v>
      </c>
      <c r="F3" s="6">
        <v>15519327.73</v>
      </c>
      <c r="G3" s="6">
        <f>+F3*0.19</f>
        <v>2948672.2686999999</v>
      </c>
      <c r="H3" s="6">
        <f>+G3+F3</f>
        <v>18467999.9987</v>
      </c>
    </row>
    <row r="4" spans="2:8" ht="58" x14ac:dyDescent="0.35">
      <c r="B4" s="2">
        <v>2</v>
      </c>
      <c r="C4" s="3" t="s">
        <v>10</v>
      </c>
      <c r="D4" s="4" t="s">
        <v>11</v>
      </c>
      <c r="E4" s="5" t="s">
        <v>12</v>
      </c>
      <c r="F4" s="6">
        <v>5500000</v>
      </c>
      <c r="G4" s="6">
        <f>+F4*0.19</f>
        <v>1045000</v>
      </c>
      <c r="H4" s="6">
        <f>+G4+F4</f>
        <v>6545000</v>
      </c>
    </row>
    <row r="5" spans="2:8" ht="29" x14ac:dyDescent="0.35">
      <c r="B5" s="24">
        <v>3</v>
      </c>
      <c r="C5" s="25" t="s">
        <v>13</v>
      </c>
      <c r="D5" s="4" t="s">
        <v>14</v>
      </c>
      <c r="E5" s="26" t="s">
        <v>15</v>
      </c>
      <c r="F5" s="20">
        <v>14800000</v>
      </c>
      <c r="G5" s="20">
        <f>+F5*0.19</f>
        <v>2812000</v>
      </c>
      <c r="H5" s="20">
        <f>+G5+F5</f>
        <v>17612000</v>
      </c>
    </row>
    <row r="6" spans="2:8" ht="72.5" x14ac:dyDescent="0.35">
      <c r="B6" s="24"/>
      <c r="C6" s="25"/>
      <c r="D6" s="4" t="s">
        <v>16</v>
      </c>
      <c r="E6" s="26"/>
      <c r="F6" s="20"/>
      <c r="G6" s="20"/>
      <c r="H6" s="20"/>
    </row>
    <row r="7" spans="2:8" ht="43.5" x14ac:dyDescent="0.35">
      <c r="B7" s="24"/>
      <c r="C7" s="25"/>
      <c r="D7" s="4" t="s">
        <v>17</v>
      </c>
      <c r="E7" s="26"/>
      <c r="F7" s="20"/>
      <c r="G7" s="20"/>
      <c r="H7" s="20"/>
    </row>
    <row r="8" spans="2:8" ht="188.5" x14ac:dyDescent="0.35">
      <c r="B8" s="24"/>
      <c r="C8" s="25"/>
      <c r="D8" s="4" t="s">
        <v>18</v>
      </c>
      <c r="E8" s="26"/>
      <c r="F8" s="20"/>
      <c r="G8" s="20"/>
      <c r="H8" s="20"/>
    </row>
    <row r="9" spans="2:8" x14ac:dyDescent="0.35">
      <c r="G9" s="1" t="s">
        <v>19</v>
      </c>
      <c r="H9" s="7">
        <f>SUM(H3:H8)</f>
        <v>42624999.9987</v>
      </c>
    </row>
  </sheetData>
  <mergeCells count="6">
    <mergeCell ref="H5:H8"/>
    <mergeCell ref="B5:B8"/>
    <mergeCell ref="C5:C8"/>
    <mergeCell ref="E5:E8"/>
    <mergeCell ref="F5:F8"/>
    <mergeCell ref="G5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C26C3-5E9E-4595-8690-9903CCFDF52E}">
  <sheetPr>
    <tabColor rgb="FF92D050"/>
    <pageSetUpPr fitToPage="1"/>
  </sheetPr>
  <dimension ref="B1:L31"/>
  <sheetViews>
    <sheetView tabSelected="1" zoomScale="85" zoomScaleNormal="85" workbookViewId="0">
      <selection activeCell="N8" sqref="N8"/>
    </sheetView>
  </sheetViews>
  <sheetFormatPr baseColWidth="10" defaultRowHeight="14.5" x14ac:dyDescent="0.35"/>
  <cols>
    <col min="1" max="1" width="3.6328125" customWidth="1"/>
    <col min="2" max="2" width="9.7265625" customWidth="1"/>
    <col min="3" max="3" width="9.453125" customWidth="1"/>
    <col min="4" max="4" width="18.26953125" customWidth="1"/>
    <col min="5" max="5" width="21.54296875" customWidth="1"/>
    <col min="6" max="6" width="13.81640625" bestFit="1" customWidth="1"/>
    <col min="7" max="7" width="9.6328125" customWidth="1"/>
    <col min="8" max="8" width="15.453125" customWidth="1"/>
    <col min="9" max="9" width="13.36328125" bestFit="1" customWidth="1"/>
    <col min="10" max="10" width="12.54296875" bestFit="1" customWidth="1"/>
    <col min="11" max="11" width="14.453125" bestFit="1" customWidth="1"/>
    <col min="12" max="12" width="20.26953125" customWidth="1"/>
    <col min="13" max="13" width="2.90625" customWidth="1"/>
    <col min="14" max="14" width="12.54296875" bestFit="1" customWidth="1"/>
  </cols>
  <sheetData>
    <row r="1" spans="2:12" x14ac:dyDescent="0.35">
      <c r="H1" s="8"/>
    </row>
    <row r="2" spans="2:12" ht="26" x14ac:dyDescent="0.35">
      <c r="B2" s="46" t="s">
        <v>20</v>
      </c>
      <c r="C2" s="46" t="s">
        <v>21</v>
      </c>
      <c r="D2" s="46" t="s">
        <v>0</v>
      </c>
      <c r="E2" s="46" t="s">
        <v>1</v>
      </c>
      <c r="F2" s="46" t="s">
        <v>4</v>
      </c>
      <c r="G2" s="46" t="s">
        <v>22</v>
      </c>
      <c r="H2" s="46" t="s">
        <v>37</v>
      </c>
      <c r="I2" s="46" t="s">
        <v>23</v>
      </c>
      <c r="J2" s="46" t="s">
        <v>5</v>
      </c>
      <c r="K2" s="46" t="s">
        <v>36</v>
      </c>
      <c r="L2" s="46" t="s">
        <v>35</v>
      </c>
    </row>
    <row r="3" spans="2:12" x14ac:dyDescent="0.35">
      <c r="B3" s="53" t="s">
        <v>24</v>
      </c>
      <c r="C3" s="23">
        <v>45536</v>
      </c>
      <c r="D3" s="41" t="s">
        <v>7</v>
      </c>
      <c r="E3" s="5" t="s">
        <v>25</v>
      </c>
      <c r="F3" s="6">
        <v>15519327.73</v>
      </c>
      <c r="G3" s="14">
        <v>1</v>
      </c>
      <c r="H3" s="6">
        <f>G3*F3</f>
        <v>15519327.73</v>
      </c>
      <c r="I3" s="20">
        <f>SUM(H3:H5)</f>
        <v>35819327.730000004</v>
      </c>
      <c r="J3" s="20">
        <f>+I3*0.19</f>
        <v>6805672.2687000008</v>
      </c>
      <c r="K3" s="20">
        <f>+J3+I3</f>
        <v>42624999.998700008</v>
      </c>
      <c r="L3" s="47">
        <v>42624999.998700008</v>
      </c>
    </row>
    <row r="4" spans="2:12" ht="25" x14ac:dyDescent="0.35">
      <c r="B4" s="53"/>
      <c r="C4" s="17"/>
      <c r="D4" s="41" t="s">
        <v>10</v>
      </c>
      <c r="E4" s="5" t="s">
        <v>25</v>
      </c>
      <c r="F4" s="6">
        <v>5500000</v>
      </c>
      <c r="G4" s="14">
        <v>1</v>
      </c>
      <c r="H4" s="6">
        <f t="shared" ref="H4:H23" si="0">G4*F4</f>
        <v>5500000</v>
      </c>
      <c r="I4" s="20"/>
      <c r="J4" s="20"/>
      <c r="K4" s="20"/>
      <c r="L4" s="48"/>
    </row>
    <row r="5" spans="2:12" ht="29.5" thickBot="1" x14ac:dyDescent="0.4">
      <c r="B5" s="54"/>
      <c r="C5" s="18"/>
      <c r="D5" s="42" t="s">
        <v>13</v>
      </c>
      <c r="E5" s="34" t="s">
        <v>15</v>
      </c>
      <c r="F5" s="10">
        <v>14800000</v>
      </c>
      <c r="G5" s="9">
        <v>1</v>
      </c>
      <c r="H5" s="10">
        <f t="shared" si="0"/>
        <v>14800000</v>
      </c>
      <c r="I5" s="21"/>
      <c r="J5" s="21"/>
      <c r="K5" s="21"/>
      <c r="L5" s="49"/>
    </row>
    <row r="6" spans="2:12" x14ac:dyDescent="0.35">
      <c r="B6" s="55" t="s">
        <v>26</v>
      </c>
      <c r="C6" s="16">
        <v>45566</v>
      </c>
      <c r="D6" s="43" t="s">
        <v>7</v>
      </c>
      <c r="E6" s="12" t="s">
        <v>25</v>
      </c>
      <c r="F6" s="13">
        <v>15519327.73</v>
      </c>
      <c r="G6" s="11">
        <v>1</v>
      </c>
      <c r="H6" s="13">
        <f t="shared" si="0"/>
        <v>15519327.73</v>
      </c>
      <c r="I6" s="19">
        <f t="shared" ref="I6" si="1">SUM(H6:H8)</f>
        <v>35819327.730000004</v>
      </c>
      <c r="J6" s="19">
        <f t="shared" ref="J6" si="2">+I6*0.19</f>
        <v>6805672.2687000008</v>
      </c>
      <c r="K6" s="19">
        <f t="shared" ref="K6" si="3">+J6+I6</f>
        <v>42624999.998700008</v>
      </c>
      <c r="L6" s="47">
        <v>42624999.998700008</v>
      </c>
    </row>
    <row r="7" spans="2:12" ht="25" x14ac:dyDescent="0.35">
      <c r="B7" s="53"/>
      <c r="C7" s="17"/>
      <c r="D7" s="41" t="s">
        <v>10</v>
      </c>
      <c r="E7" s="5" t="s">
        <v>25</v>
      </c>
      <c r="F7" s="6">
        <v>5500000</v>
      </c>
      <c r="G7" s="14">
        <v>1</v>
      </c>
      <c r="H7" s="6">
        <f t="shared" si="0"/>
        <v>5500000</v>
      </c>
      <c r="I7" s="20"/>
      <c r="J7" s="20"/>
      <c r="K7" s="20"/>
      <c r="L7" s="48"/>
    </row>
    <row r="8" spans="2:12" ht="29.5" thickBot="1" x14ac:dyDescent="0.4">
      <c r="B8" s="54"/>
      <c r="C8" s="18"/>
      <c r="D8" s="42" t="s">
        <v>13</v>
      </c>
      <c r="E8" s="34" t="s">
        <v>15</v>
      </c>
      <c r="F8" s="10">
        <v>14800000</v>
      </c>
      <c r="G8" s="9">
        <v>1</v>
      </c>
      <c r="H8" s="10">
        <f t="shared" si="0"/>
        <v>14800000</v>
      </c>
      <c r="I8" s="21"/>
      <c r="J8" s="21"/>
      <c r="K8" s="21"/>
      <c r="L8" s="49"/>
    </row>
    <row r="9" spans="2:12" x14ac:dyDescent="0.35">
      <c r="B9" s="56" t="s">
        <v>27</v>
      </c>
      <c r="C9" s="16">
        <v>45597</v>
      </c>
      <c r="D9" s="43" t="s">
        <v>7</v>
      </c>
      <c r="E9" s="12" t="s">
        <v>25</v>
      </c>
      <c r="F9" s="13">
        <v>15519327.73</v>
      </c>
      <c r="G9" s="11">
        <v>1</v>
      </c>
      <c r="H9" s="13">
        <f t="shared" si="0"/>
        <v>15519327.73</v>
      </c>
      <c r="I9" s="19">
        <f t="shared" ref="I9" si="4">SUM(H9:H11)</f>
        <v>35819327.730000004</v>
      </c>
      <c r="J9" s="19">
        <f t="shared" ref="J9" si="5">+I9*0.19</f>
        <v>6805672.2687000008</v>
      </c>
      <c r="K9" s="19">
        <f t="shared" ref="K9" si="6">+J9+I9</f>
        <v>42624999.998700008</v>
      </c>
      <c r="L9" s="50">
        <f>+K9+K12</f>
        <v>70449998.997700006</v>
      </c>
    </row>
    <row r="10" spans="2:12" ht="25" x14ac:dyDescent="0.35">
      <c r="B10" s="51"/>
      <c r="C10" s="17"/>
      <c r="D10" s="41" t="s">
        <v>10</v>
      </c>
      <c r="E10" s="5" t="s">
        <v>25</v>
      </c>
      <c r="F10" s="6">
        <v>5500000</v>
      </c>
      <c r="G10" s="14">
        <v>1</v>
      </c>
      <c r="H10" s="6">
        <f t="shared" si="0"/>
        <v>5500000</v>
      </c>
      <c r="I10" s="20"/>
      <c r="J10" s="20"/>
      <c r="K10" s="20"/>
      <c r="L10" s="51"/>
    </row>
    <row r="11" spans="2:12" ht="29.5" thickBot="1" x14ac:dyDescent="0.4">
      <c r="B11" s="51"/>
      <c r="C11" s="18"/>
      <c r="D11" s="42" t="s">
        <v>13</v>
      </c>
      <c r="E11" s="34" t="s">
        <v>15</v>
      </c>
      <c r="F11" s="10">
        <v>14800000</v>
      </c>
      <c r="G11" s="9">
        <v>1</v>
      </c>
      <c r="H11" s="10">
        <f t="shared" si="0"/>
        <v>14800000</v>
      </c>
      <c r="I11" s="21"/>
      <c r="J11" s="21"/>
      <c r="K11" s="21"/>
      <c r="L11" s="51"/>
    </row>
    <row r="12" spans="2:12" x14ac:dyDescent="0.35">
      <c r="B12" s="51"/>
      <c r="C12" s="16">
        <v>45627</v>
      </c>
      <c r="D12" s="43" t="s">
        <v>7</v>
      </c>
      <c r="E12" s="12" t="s">
        <v>25</v>
      </c>
      <c r="F12" s="13">
        <v>15519327.73</v>
      </c>
      <c r="G12" s="35">
        <v>1</v>
      </c>
      <c r="H12" s="27">
        <f t="shared" si="0"/>
        <v>15519327.73</v>
      </c>
      <c r="I12" s="28">
        <f t="shared" ref="I12" si="7">SUM(H12:H14)</f>
        <v>23382352.100000001</v>
      </c>
      <c r="J12" s="28">
        <f t="shared" ref="J12" si="8">+I12*0.19</f>
        <v>4442646.8990000002</v>
      </c>
      <c r="K12" s="28">
        <f t="shared" ref="K12" si="9">+J12+I12</f>
        <v>27824998.999000002</v>
      </c>
      <c r="L12" s="51"/>
    </row>
    <row r="13" spans="2:12" ht="25" x14ac:dyDescent="0.35">
      <c r="B13" s="51"/>
      <c r="C13" s="17"/>
      <c r="D13" s="41" t="s">
        <v>10</v>
      </c>
      <c r="E13" s="5" t="s">
        <v>25</v>
      </c>
      <c r="F13" s="6">
        <v>5500000</v>
      </c>
      <c r="G13" s="36">
        <v>1</v>
      </c>
      <c r="H13" s="29">
        <f t="shared" si="0"/>
        <v>5500000</v>
      </c>
      <c r="I13" s="30"/>
      <c r="J13" s="30"/>
      <c r="K13" s="30"/>
      <c r="L13" s="51"/>
    </row>
    <row r="14" spans="2:12" ht="29.5" thickBot="1" x14ac:dyDescent="0.4">
      <c r="B14" s="52"/>
      <c r="C14" s="18"/>
      <c r="D14" s="42" t="s">
        <v>13</v>
      </c>
      <c r="E14" s="34" t="s">
        <v>15</v>
      </c>
      <c r="F14" s="10">
        <v>14800000</v>
      </c>
      <c r="G14" s="37">
        <f>1-G17</f>
        <v>0.15966380878378372</v>
      </c>
      <c r="H14" s="31">
        <f t="shared" si="0"/>
        <v>2363024.3699999992</v>
      </c>
      <c r="I14" s="32"/>
      <c r="J14" s="32"/>
      <c r="K14" s="32"/>
      <c r="L14" s="52"/>
    </row>
    <row r="15" spans="2:12" x14ac:dyDescent="0.35">
      <c r="B15" s="55" t="s">
        <v>28</v>
      </c>
      <c r="C15" s="16">
        <v>45658</v>
      </c>
      <c r="D15" s="43" t="s">
        <v>7</v>
      </c>
      <c r="E15" s="12" t="s">
        <v>25</v>
      </c>
      <c r="F15" s="13">
        <v>0</v>
      </c>
      <c r="G15" s="38"/>
      <c r="H15" s="27">
        <f t="shared" si="0"/>
        <v>0</v>
      </c>
      <c r="I15" s="28">
        <f t="shared" ref="I15" si="10">SUM(H15:H17)</f>
        <v>12436975.630000001</v>
      </c>
      <c r="J15" s="28">
        <f t="shared" ref="J15" si="11">+I15*0.19</f>
        <v>2363025.3697000002</v>
      </c>
      <c r="K15" s="28">
        <f t="shared" ref="K15" si="12">+J15+I15</f>
        <v>14800000.999700001</v>
      </c>
      <c r="L15" s="47">
        <v>14800000.999700001</v>
      </c>
    </row>
    <row r="16" spans="2:12" ht="25" x14ac:dyDescent="0.35">
      <c r="B16" s="53"/>
      <c r="C16" s="17"/>
      <c r="D16" s="41" t="s">
        <v>10</v>
      </c>
      <c r="E16" s="5" t="s">
        <v>25</v>
      </c>
      <c r="F16" s="6">
        <v>0</v>
      </c>
      <c r="G16" s="36"/>
      <c r="H16" s="29">
        <f t="shared" si="0"/>
        <v>0</v>
      </c>
      <c r="I16" s="30"/>
      <c r="J16" s="30"/>
      <c r="K16" s="30"/>
      <c r="L16" s="48"/>
    </row>
    <row r="17" spans="2:12" ht="29.5" thickBot="1" x14ac:dyDescent="0.4">
      <c r="B17" s="54"/>
      <c r="C17" s="18"/>
      <c r="D17" s="42" t="s">
        <v>13</v>
      </c>
      <c r="E17" s="34" t="s">
        <v>15</v>
      </c>
      <c r="F17" s="10">
        <v>14800000</v>
      </c>
      <c r="G17" s="37">
        <v>0.84033619121621628</v>
      </c>
      <c r="H17" s="31">
        <f t="shared" si="0"/>
        <v>12436975.630000001</v>
      </c>
      <c r="I17" s="32"/>
      <c r="J17" s="32"/>
      <c r="K17" s="32"/>
      <c r="L17" s="49"/>
    </row>
    <row r="18" spans="2:12" x14ac:dyDescent="0.35">
      <c r="B18" s="55" t="s">
        <v>29</v>
      </c>
      <c r="C18" s="16">
        <v>45689</v>
      </c>
      <c r="D18" s="43" t="s">
        <v>30</v>
      </c>
      <c r="E18" s="12" t="s">
        <v>25</v>
      </c>
      <c r="F18" s="13">
        <v>15519327.73</v>
      </c>
      <c r="G18" s="39">
        <v>1</v>
      </c>
      <c r="H18" s="27">
        <f t="shared" si="0"/>
        <v>15519327.73</v>
      </c>
      <c r="I18" s="28">
        <f t="shared" ref="I18" si="13">SUM(H18:H20)</f>
        <v>15519327.73</v>
      </c>
      <c r="J18" s="28">
        <f t="shared" ref="J18" si="14">+I18*0.19</f>
        <v>2948672.2686999999</v>
      </c>
      <c r="K18" s="28">
        <f t="shared" ref="K18" si="15">+J18+I18</f>
        <v>18467999.9987</v>
      </c>
      <c r="L18" s="47">
        <v>18467999.9987</v>
      </c>
    </row>
    <row r="19" spans="2:12" ht="25" x14ac:dyDescent="0.35">
      <c r="B19" s="53"/>
      <c r="C19" s="17"/>
      <c r="D19" s="41" t="s">
        <v>10</v>
      </c>
      <c r="E19" s="5" t="s">
        <v>25</v>
      </c>
      <c r="F19" s="6">
        <v>0</v>
      </c>
      <c r="G19" s="36"/>
      <c r="H19" s="29">
        <f t="shared" si="0"/>
        <v>0</v>
      </c>
      <c r="I19" s="30"/>
      <c r="J19" s="30"/>
      <c r="K19" s="30"/>
      <c r="L19" s="48"/>
    </row>
    <row r="20" spans="2:12" ht="29.5" thickBot="1" x14ac:dyDescent="0.4">
      <c r="B20" s="54"/>
      <c r="C20" s="18"/>
      <c r="D20" s="42" t="s">
        <v>13</v>
      </c>
      <c r="E20" s="34" t="s">
        <v>15</v>
      </c>
      <c r="F20" s="10">
        <v>0</v>
      </c>
      <c r="G20" s="40"/>
      <c r="H20" s="31">
        <f t="shared" si="0"/>
        <v>0</v>
      </c>
      <c r="I20" s="32"/>
      <c r="J20" s="32"/>
      <c r="K20" s="32"/>
      <c r="L20" s="49"/>
    </row>
    <row r="21" spans="2:12" x14ac:dyDescent="0.35">
      <c r="B21" s="55" t="s">
        <v>31</v>
      </c>
      <c r="C21" s="16">
        <v>45717</v>
      </c>
      <c r="D21" s="43" t="s">
        <v>30</v>
      </c>
      <c r="E21" s="12" t="s">
        <v>25</v>
      </c>
      <c r="F21" s="13">
        <v>15519327.73</v>
      </c>
      <c r="G21" s="11">
        <v>1</v>
      </c>
      <c r="H21" s="13">
        <f t="shared" si="0"/>
        <v>15519327.73</v>
      </c>
      <c r="I21" s="19">
        <f t="shared" ref="I21" si="16">SUM(H21:H23)</f>
        <v>15519327.73</v>
      </c>
      <c r="J21" s="19">
        <f t="shared" ref="J21" si="17">+I21*0.19</f>
        <v>2948672.2686999999</v>
      </c>
      <c r="K21" s="19">
        <f t="shared" ref="K21" si="18">+J21+I21</f>
        <v>18467999.9987</v>
      </c>
      <c r="L21" s="47">
        <v>18467999.9987</v>
      </c>
    </row>
    <row r="22" spans="2:12" ht="25" x14ac:dyDescent="0.35">
      <c r="B22" s="53"/>
      <c r="C22" s="17"/>
      <c r="D22" s="41" t="s">
        <v>10</v>
      </c>
      <c r="E22" s="5" t="s">
        <v>25</v>
      </c>
      <c r="F22" s="6">
        <v>0</v>
      </c>
      <c r="G22" s="14"/>
      <c r="H22" s="6">
        <f t="shared" si="0"/>
        <v>0</v>
      </c>
      <c r="I22" s="20"/>
      <c r="J22" s="20"/>
      <c r="K22" s="20"/>
      <c r="L22" s="48"/>
    </row>
    <row r="23" spans="2:12" ht="29" x14ac:dyDescent="0.35">
      <c r="B23" s="53"/>
      <c r="C23" s="22"/>
      <c r="D23" s="41" t="s">
        <v>13</v>
      </c>
      <c r="E23" s="5" t="s">
        <v>15</v>
      </c>
      <c r="F23" s="6">
        <v>0</v>
      </c>
      <c r="G23" s="14"/>
      <c r="H23" s="6">
        <f t="shared" si="0"/>
        <v>0</v>
      </c>
      <c r="I23" s="20"/>
      <c r="J23" s="20"/>
      <c r="K23" s="20"/>
      <c r="L23" s="48"/>
    </row>
    <row r="24" spans="2:12" x14ac:dyDescent="0.35">
      <c r="K24" s="33">
        <f>SUM(K3:K23)</f>
        <v>207435999.99220002</v>
      </c>
    </row>
    <row r="26" spans="2:12" x14ac:dyDescent="0.35">
      <c r="B26" s="15" t="s">
        <v>38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spans="2:12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</row>
    <row r="28" spans="2:12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</row>
    <row r="30" spans="2:12" ht="29" x14ac:dyDescent="0.35">
      <c r="B30" s="44" t="s">
        <v>32</v>
      </c>
      <c r="C30" s="45">
        <f>80*G14</f>
        <v>12.773104702702698</v>
      </c>
      <c r="D30" s="44" t="s">
        <v>33</v>
      </c>
    </row>
    <row r="31" spans="2:12" ht="29" x14ac:dyDescent="0.35">
      <c r="B31" s="44" t="s">
        <v>34</v>
      </c>
      <c r="C31" s="45">
        <f>80*G17</f>
        <v>67.226895297297304</v>
      </c>
      <c r="D31" s="44" t="s">
        <v>33</v>
      </c>
    </row>
  </sheetData>
  <mergeCells count="41">
    <mergeCell ref="B26:L28"/>
    <mergeCell ref="B6:B8"/>
    <mergeCell ref="C6:C8"/>
    <mergeCell ref="I6:I8"/>
    <mergeCell ref="J6:J8"/>
    <mergeCell ref="K6:K8"/>
    <mergeCell ref="B3:B5"/>
    <mergeCell ref="C3:C5"/>
    <mergeCell ref="I3:I5"/>
    <mergeCell ref="J3:J5"/>
    <mergeCell ref="K3:K5"/>
    <mergeCell ref="L9:L14"/>
    <mergeCell ref="C12:C14"/>
    <mergeCell ref="I12:I14"/>
    <mergeCell ref="J12:J14"/>
    <mergeCell ref="K12:K14"/>
    <mergeCell ref="B9:B14"/>
    <mergeCell ref="C9:C11"/>
    <mergeCell ref="I9:I11"/>
    <mergeCell ref="J9:J11"/>
    <mergeCell ref="K9:K11"/>
    <mergeCell ref="B15:B17"/>
    <mergeCell ref="C15:C17"/>
    <mergeCell ref="I15:I17"/>
    <mergeCell ref="J15:J17"/>
    <mergeCell ref="K15:K17"/>
    <mergeCell ref="L3:L5"/>
    <mergeCell ref="L6:L8"/>
    <mergeCell ref="L15:L17"/>
    <mergeCell ref="L18:L20"/>
    <mergeCell ref="L21:L23"/>
    <mergeCell ref="B18:B20"/>
    <mergeCell ref="C18:C20"/>
    <mergeCell ref="I18:I20"/>
    <mergeCell ref="J18:J20"/>
    <mergeCell ref="K18:K20"/>
    <mergeCell ref="B21:B23"/>
    <mergeCell ref="C21:C23"/>
    <mergeCell ref="I21:I23"/>
    <mergeCell ref="J21:J23"/>
    <mergeCell ref="K21:K23"/>
  </mergeCells>
  <pageMargins left="0.99" right="0.7" top="0.75" bottom="0.75" header="0.3" footer="0.3"/>
  <pageSetup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Jeronimo Ramos Ruiz</dc:creator>
  <cp:lastModifiedBy>Jeronimo Ramos Ruiz</cp:lastModifiedBy>
  <cp:lastPrinted>2026-03-02T15:01:19Z</cp:lastPrinted>
  <dcterms:created xsi:type="dcterms:W3CDTF">2026-02-23T16:59:15Z</dcterms:created>
  <dcterms:modified xsi:type="dcterms:W3CDTF">2026-03-02T15:02:10Z</dcterms:modified>
</cp:coreProperties>
</file>