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mercurio\OBRAS PUBLICAS\1. DIRECCIÓN DE PLANEACIÓN\03. Contratación\6. CONTRATACION 2026\2. Pliegos Tipo\5. Canchas en altura\"/>
    </mc:Choice>
  </mc:AlternateContent>
  <bookViews>
    <workbookView xWindow="0" yWindow="0" windowWidth="28800" windowHeight="12435"/>
  </bookViews>
  <sheets>
    <sheet name="AU" sheetId="1" r:id="rId1"/>
  </sheets>
  <externalReferences>
    <externalReference r:id="rId2"/>
  </externalReferences>
  <definedNames>
    <definedName name="____R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CMU005" hidden="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ReportOptionCustomItemsCount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557</definedName>
    <definedName name="_AtRisk_SimSetting_ReportOptionReportsFileType" hidden="1">1</definedName>
    <definedName name="_AtRisk_SimSetting_ReportOptionSelectiveQR" hidden="1">FALSE</definedName>
    <definedName name="_AtRisk_SimSetting_ReportsList" hidden="1">557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MU005" hidden="1">#N/A</definedName>
    <definedName name="_Dist_Bin" hidden="1">#REF!</definedName>
    <definedName name="_Dist_Values" hidden="1">#REF!</definedName>
    <definedName name="_Fill" hidden="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ad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1" hidden="1">#REF!</definedName>
    <definedName name="_K2" hidden="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1" hidden="1">#REF!</definedName>
    <definedName name="_KE2" hidden="1">#REF!</definedName>
    <definedName name="_Key1" hidden="1">#N/A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gression_Out" hidden="1">#REF!</definedName>
    <definedName name="_Regression_X" hidden="1">#REF!</definedName>
    <definedName name="_Regression_Y" hidden="1">#REF!</definedName>
    <definedName name="_REX" hidden="1">#REF!</definedName>
    <definedName name="_REY" hidden="1">#REF!</definedName>
    <definedName name="_RO" hidden="1">#REF!</definedName>
    <definedName name="_ROT" hidden="1">#REF!</definedName>
    <definedName name="_rtu6" hidden="1">{"via1",#N/A,TRUE,"general";"via2",#N/A,TRUE,"general";"via3",#N/A,TRUE,"general"}</definedName>
    <definedName name="_RX" hidden="1">#REF!</definedName>
    <definedName name="_RY" hidden="1">#REF!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#N/A</definedName>
    <definedName name="_Sort1" hidden="1">#REF!</definedName>
    <definedName name="_S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Cwvu.TAB1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nalyst" hidden="1">#N/A</definedName>
    <definedName name="anscount" hidden="1">10</definedName>
    <definedName name="APULAURELES" hidden="1">#REF!</definedName>
    <definedName name="aqaq" hidden="1">{"TAB1",#N/A,TRUE,"GENERAL";"TAB2",#N/A,TRUE,"GENERAL";"TAB3",#N/A,TRUE,"GENERAL";"TAB4",#N/A,TRUE,"GENERAL";"TAB5",#N/A,TRUE,"GENERAL"}</definedName>
    <definedName name="arg" hidden="1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BBB" hidden="1">{#N/A,#N/A,FALSE,"Hoja1";#N/A,#N/A,FALSE,"Hoja2"}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_Data_Col" hidden="1">#N/A</definedName>
    <definedName name="bsb" hidden="1">{"via1",#N/A,TRUE,"general";"via2",#N/A,TRUE,"general";"via3",#N/A,TRUE,"general"}</definedName>
    <definedName name="BSpb" hidden="1">#N/A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pitalpb" hidden="1">#N/A</definedName>
    <definedName name="CapitalStructure" hidden="1">#N/A</definedName>
    <definedName name="Cashpb" hidden="1">#N/A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eerf" hidden="1">{"TAB1",#N/A,TRUE,"GENERAL";"TAB2",#N/A,TRUE,"GENERAL";"TAB3",#N/A,TRUE,"GENERAL";"TAB4",#N/A,TRUE,"GENERAL";"TAB5",#N/A,TRUE,"GENERAL"}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hange_in_Cash" hidden="1">#N/A</definedName>
    <definedName name="Check_to_Cash" hidden="1">#N/A</definedName>
    <definedName name="crt" hidden="1">{#N/A,#N/A,FALSE,"GRAFICO";#N/A,#N/A,FALSE,"CAJA (2)";#N/A,#N/A,FALSE,"TERCEROS-PROMEDIO";#N/A,#N/A,FALSE,"CAJA";#N/A,#N/A,FALSE,"INGRESOS1995-2003";#N/A,#N/A,FALSE,"GASTOS1995-2003"}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ASD" hidden="1">{"TAB1",#N/A,TRUE,"GENERAL";"TAB2",#N/A,TRUE,"GENERAL";"TAB3",#N/A,TRUE,"GENERAL";"TAB4",#N/A,TRUE,"GENERAL";"TAB5",#N/A,TRUE,"GENERAL"}</definedName>
    <definedName name="dasda" hidden="1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alpb" hidden="1">#N/A</definedName>
    <definedName name="deded" hidden="1">{"TAB1",#N/A,TRUE,"GENERAL";"TAB2",#N/A,TRUE,"GENERAL";"TAB3",#N/A,TRUE,"GENERAL";"TAB4",#N/A,TRUE,"GENERAL";"TAB5",#N/A,TRUE,"GENERAL"}</definedName>
    <definedName name="def" hidden="1">{"via1",#N/A,TRUE,"general";"via2",#N/A,TRUE,"general";"via3",#N/A,TRUE,"general"}</definedName>
    <definedName name="defd" hidden="1">{"via1",#N/A,TRUE,"general";"via2",#N/A,TRUE,"general";"via3",#N/A,TRUE,"general"}</definedName>
    <definedName name="DepreciationPB" hidden="1">#N/A</definedName>
    <definedName name="descapote" hidden="1">{"TAB1",#N/A,TRUE,"GENERAL";"TAB2",#N/A,TRUE,"GENERAL";"TAB3",#N/A,TRUE,"GENERAL";"TAB4",#N/A,TRUE,"GENERAL";"TAB5",#N/A,TRUE,"GENERAL"}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#N/A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ecutivepb" hidden="1">#N/A</definedName>
    <definedName name="FAC" hidden="1">#N/A</definedName>
    <definedName name="Factpb" hidden="1">#N/A</definedName>
    <definedName name="Factpb2" hidden="1">#N/A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DUCIASOCTUBRE" hidden="1">{#N/A,#N/A,FALSE,"Aging Summary";#N/A,#N/A,FALSE,"Ratio Analysis";#N/A,#N/A,FALSE,"Test 120 Day Accts";#N/A,#N/A,FALSE,"Tickmarks"}</definedName>
    <definedName name="Financialpb" hidden="1">#N/A</definedName>
    <definedName name="Financialpb2" hidden="1">#N/A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IUGEfhohpfjdpsaj" hidden="1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ph_1" hidden="1">#N/A</definedName>
    <definedName name="Graph_2" hidden="1">#N/A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sYear_0" hidden="1">#N/A</definedName>
    <definedName name="HisYear_1" hidden="1">#N/A</definedName>
    <definedName name="HisYear_2" hidden="1">#N/A</definedName>
    <definedName name="HisYear_3" hidden="1">#N/A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#N/A</definedName>
    <definedName name="hoha" hidden="1">{"PYGT",#N/A,FALSE,"PYG";"ACTIT",#N/A,FALSE,"BCE_GRAL-ACTIVO";"PASIT",#N/A,FALSE,"BCE_GRAL-PASIVO-PATRIM";"CAJAT",#N/A,FALSE,"CAJA"}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omepb" hidden="1">#N/A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sColHidden" hidden="1">FALSE</definedName>
    <definedName name="IsLTMColHidden" hidden="1">FALSE</definedName>
    <definedName name="IsSecureRevolver" hidden="1">#N/A</definedName>
    <definedName name="IsSecureSenior1" hidden="1">#N/A</definedName>
    <definedName name="IsSecureSenior2" hidden="1">#N/A</definedName>
    <definedName name="IsSecureSenior3" hidden="1">#N/A</definedName>
    <definedName name="IsSecureSenior4" hidden="1">#N/A</definedName>
    <definedName name="IsSecureSenior5" hidden="1">#N/A</definedName>
    <definedName name="IsSecureSenior6" hidden="1">#N/A</definedName>
    <definedName name="IsSecureSenior7" hidden="1">#N/A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hidden="1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#N/A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O" hidden="1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eft_Header" hidden="1">#N/A</definedName>
    <definedName name="limcount" hidden="1">1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hidden="1">{"PYGT",#N/A,FALSE,"PYG";"ACTIT",#N/A,FALSE,"BCE_GRAL-ACTIVO";"PASIT",#N/A,FALSE,"BCE_GRAL-PASIVO-PATRIM";"CAJAT",#N/A,FALSE,"CAJA"}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.E" hidden="1">#REF!</definedName>
    <definedName name="O.E.28" hidden="1">#REF!</definedName>
    <definedName name="O.E.30" hidden="1">#REF!</definedName>
    <definedName name="o9o9" hidden="1">{"via1",#N/A,TRUE,"general";"via2",#N/A,TRUE,"general";"via3",#N/A,TRUE,"general"}</definedName>
    <definedName name="OBS_Data_Col" hidden="1">#N/A</definedName>
    <definedName name="oera" hidden="1">{#N/A,#N/A,FALSE,"Aging Summary";#N/A,#N/A,FALSE,"Ratio Analysis";#N/A,#N/A,FALSE,"Test 120 Day Accts";#N/A,#N/A,FALSE,"Tickmarks"}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#N/A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ningpb" hidden="1">#N/A</definedName>
    <definedName name="otra" hidden="1">{"via1",#N/A,TRUE,"general";"via2",#N/A,TRUE,"general";"via3",#N/A,TRUE,"general"}</definedName>
    <definedName name="OWNER" hidden="1">#N/A</definedName>
    <definedName name="p.BS" hidden="1">#N/A</definedName>
    <definedName name="p.BSAssumptions" hidden="1">#N/A</definedName>
    <definedName name="p.CapStructure" hidden="1">#N/A</definedName>
    <definedName name="p.CashFlow" hidden="1">#N/A</definedName>
    <definedName name="p.Cover" hidden="1">#N/A</definedName>
    <definedName name="p.Depreciation" hidden="1">#N/A</definedName>
    <definedName name="p.Executive" hidden="1">#N/A</definedName>
    <definedName name="p.FactSheet" hidden="1">#N/A</definedName>
    <definedName name="p.IS" hidden="1">#N/A</definedName>
    <definedName name="p.ISAssumptions" hidden="1">#N/A</definedName>
    <definedName name="p.OpeningBS" hidden="1">#N/A</definedName>
    <definedName name="p.TaxCalculation" hidden="1">#N/A</definedName>
    <definedName name="p0p0" hidden="1">{"via1",#N/A,TRUE,"general";"via2",#N/A,TRUE,"general";"via3",#N/A,TRUE,"general"}</definedName>
    <definedName name="Pal_Workbook_GUID" hidden="1">"MZ13F7WREF2M259BRMK8ILZK"</definedName>
    <definedName name="particulares1" hidden="1">{#N/A,#N/A,FALSE,"Aging Summary";#N/A,#N/A,FALSE,"Ratio Analysis";#N/A,#N/A,FALSE,"Test 120 Day Accts";#N/A,#N/A,FALSE,"Tickmarks"}</definedName>
    <definedName name="perro" hidden="1">#N/A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#N/A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End" hidden="1">#N/A</definedName>
    <definedName name="PrintStart" hidden="1">#N/A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CashFlow" hidden="1">#N/A</definedName>
    <definedName name="r.Leverage" hidden="1">#N/A</definedName>
    <definedName name="r.Liquidity" hidden="1">#N/A</definedName>
    <definedName name="r.Market" hidden="1">#N/A</definedName>
    <definedName name="r.Profitability" hidden="1">#N/A</definedName>
    <definedName name="r.Summary" hidden="1">#N/A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ws2Unhide" hidden="1">#N/A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ncount" hidden="1">1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#N/A</definedName>
    <definedName name="Stub_Header1" hidden="1">#N/A</definedName>
    <definedName name="Stub_Header2" hidden="1">#N/A</definedName>
    <definedName name="Stub_Header3" hidden="1">#N/A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5t5" hidden="1">{"TAB1",#N/A,TRUE,"GENERAL";"TAB2",#N/A,TRUE,"GENERAL";"TAB3",#N/A,TRUE,"GENERAL";"TAB4",#N/A,TRUE,"GENERAL";"TAB5",#N/A,TRUE,"GENERAL"}</definedName>
    <definedName name="Taxpb" hidden="1">#N/A</definedName>
    <definedName name="TC" hidden="1">{#N/A,#N/A,FALSE,"GRAFICO";#N/A,#N/A,FALSE,"CAJA (2)";#N/A,#N/A,FALSE,"TERCEROS-PROMEDIO";#N/A,#N/A,FALSE,"CAJA";#N/A,#N/A,FALSE,"INGRESOS1995-2003";#N/A,#N/A,FALSE,"GASTOS1995-2003"}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tlepb" hidden="1">#N/A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#N/A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hidden="1">{"via1",#N/A,TRUE,"general";"via2",#N/A,TRUE,"general";"via3",#N/A,TRUE,"general"}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efsg" hidden="1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MPRESION." hidden="1">{"IMPRESION",#N/A,FALSE,"pequeño"}</definedName>
    <definedName name="wrn.items." hidden="1">{#N/A,#N/A,FALSE,"Items"}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via." hidden="1">{"via1",#N/A,TRUE,"general";"via2",#N/A,TRUE,"general";"via3",#N/A,TRUE,"general"}</definedName>
    <definedName name="wrn1.items" hidden="1">{#N/A,#N/A,FALSE,"Items"}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yz" hidden="1">#N/A</definedName>
    <definedName name="XZXZV" hidden="1">{"via1",#N/A,TRUE,"general";"via2",#N/A,TRUE,"general";"via3",#N/A,TRUE,"general"}</definedName>
    <definedName name="y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" hidden="1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7" i="1" l="1"/>
  <c r="H59" i="1" s="1"/>
  <c r="E48" i="1"/>
  <c r="F46" i="1"/>
  <c r="C46" i="1"/>
  <c r="H46" i="1" s="1"/>
  <c r="F45" i="1"/>
  <c r="H45" i="1" s="1"/>
  <c r="F44" i="1"/>
  <c r="H44" i="1" s="1"/>
  <c r="F43" i="1"/>
  <c r="C43" i="1"/>
  <c r="H43" i="1" s="1"/>
  <c r="F42" i="1"/>
  <c r="D42" i="1"/>
  <c r="C42" i="1"/>
  <c r="H42" i="1" s="1"/>
  <c r="F41" i="1"/>
  <c r="D41" i="1"/>
  <c r="C41" i="1"/>
  <c r="F40" i="1"/>
  <c r="D40" i="1"/>
  <c r="C40" i="1"/>
  <c r="H40" i="1" s="1"/>
  <c r="F39" i="1"/>
  <c r="D39" i="1"/>
  <c r="C39" i="1"/>
  <c r="H39" i="1" s="1"/>
  <c r="F38" i="1"/>
  <c r="D38" i="1"/>
  <c r="C38" i="1"/>
  <c r="H38" i="1" s="1"/>
  <c r="F37" i="1"/>
  <c r="D37" i="1"/>
  <c r="C37" i="1"/>
  <c r="H37" i="1" s="1"/>
  <c r="H35" i="1"/>
  <c r="H34" i="1"/>
  <c r="H33" i="1"/>
  <c r="F32" i="1"/>
  <c r="H32" i="1" s="1"/>
  <c r="F31" i="1"/>
  <c r="H31" i="1" s="1"/>
  <c r="F30" i="1"/>
  <c r="H30" i="1" s="1"/>
  <c r="F29" i="1"/>
  <c r="H29" i="1" s="1"/>
  <c r="H27" i="1"/>
  <c r="H26" i="1"/>
  <c r="H25" i="1"/>
  <c r="F24" i="1"/>
  <c r="H24" i="1" s="1"/>
  <c r="F23" i="1"/>
  <c r="H23" i="1" s="1"/>
  <c r="F21" i="1"/>
  <c r="D21" i="1"/>
  <c r="C21" i="1"/>
  <c r="H21" i="1" s="1"/>
  <c r="F20" i="1"/>
  <c r="D20" i="1"/>
  <c r="C20" i="1"/>
  <c r="F17" i="1"/>
  <c r="H17" i="1" s="1"/>
  <c r="F16" i="1"/>
  <c r="H16" i="1" s="1"/>
  <c r="F15" i="1"/>
  <c r="D15" i="1"/>
  <c r="C15" i="1"/>
  <c r="F14" i="1"/>
  <c r="D14" i="1"/>
  <c r="C14" i="1"/>
  <c r="H14" i="1" s="1"/>
  <c r="F11" i="1"/>
  <c r="D11" i="1"/>
  <c r="C11" i="1"/>
  <c r="H11" i="1" s="1"/>
  <c r="F10" i="1"/>
  <c r="D10" i="1"/>
  <c r="C10" i="1"/>
  <c r="F9" i="1"/>
  <c r="D9" i="1"/>
  <c r="C9" i="1"/>
  <c r="H9" i="1" s="1"/>
  <c r="F8" i="1"/>
  <c r="D8" i="1"/>
  <c r="C8" i="1"/>
  <c r="H8" i="1" s="1"/>
  <c r="F7" i="1"/>
  <c r="D7" i="1"/>
  <c r="C7" i="1"/>
  <c r="H7" i="1" s="1"/>
  <c r="D6" i="1"/>
  <c r="C6" i="1"/>
  <c r="H6" i="1" s="1"/>
  <c r="H15" i="1" l="1"/>
  <c r="H20" i="1"/>
  <c r="H41" i="1"/>
  <c r="H10" i="1"/>
  <c r="F48" i="1" l="1"/>
  <c r="H48" i="1" s="1"/>
  <c r="H55" i="1" s="1"/>
  <c r="F58" i="1" s="1"/>
  <c r="F49" i="1"/>
  <c r="H49" i="1" s="1"/>
  <c r="F50" i="1"/>
  <c r="H50" i="1"/>
  <c r="F52" i="1"/>
  <c r="H52" i="1" s="1"/>
  <c r="F53" i="1"/>
  <c r="H53" i="1" s="1"/>
  <c r="F54" i="1"/>
  <c r="H54" i="1"/>
  <c r="F60" i="1" l="1"/>
  <c r="H58" i="1"/>
  <c r="H60" i="1" s="1"/>
  <c r="H61" i="1" s="1"/>
</calcChain>
</file>

<file path=xl/sharedStrings.xml><?xml version="1.0" encoding="utf-8"?>
<sst xmlns="http://schemas.openxmlformats.org/spreadsheetml/2006/main" count="116" uniqueCount="115">
  <si>
    <t xml:space="preserve">                                 ANÁLISIS DETALLADO ADMINISTRACIÓN</t>
  </si>
  <si>
    <t>ITEM</t>
  </si>
  <si>
    <t>DESCRIPCION</t>
  </si>
  <si>
    <t>VALOR/MES/BASE</t>
  </si>
  <si>
    <t>FACTOR PRESTACIONAL</t>
  </si>
  <si>
    <t>%DEDICACION MENSUAL</t>
  </si>
  <si>
    <t>DURACION (meses)</t>
  </si>
  <si>
    <t>CANTIDAD</t>
  </si>
  <si>
    <t xml:space="preserve">VALOR TOTAL </t>
  </si>
  <si>
    <t>1.0</t>
  </si>
  <si>
    <t>PERSONAL PROFESIONAL Y ADMINISTRATIVOS</t>
  </si>
  <si>
    <t>1.1</t>
  </si>
  <si>
    <t>Profesional de Obra Civil</t>
  </si>
  <si>
    <t>1.1.1</t>
  </si>
  <si>
    <r>
      <rPr>
        <b/>
        <sz val="14"/>
        <color theme="1"/>
        <rFont val="Swis721 LtCn BT"/>
        <family val="2"/>
      </rPr>
      <t>Director de Obra</t>
    </r>
    <r>
      <rPr>
        <sz val="14"/>
        <color theme="1"/>
        <rFont val="Swis721 LtCn BT"/>
        <family val="2"/>
      </rPr>
      <t xml:space="preserve"> (Ingeniero Civil, Arquitecto, Arquitecto Constructor, Ingeniero Constructor)</t>
    </r>
  </si>
  <si>
    <t>1.1.2</t>
  </si>
  <si>
    <r>
      <rPr>
        <b/>
        <sz val="14"/>
        <color theme="1"/>
        <rFont val="Swis721 LtCn BT"/>
        <family val="2"/>
      </rPr>
      <t>Residente de Obra</t>
    </r>
    <r>
      <rPr>
        <sz val="14"/>
        <color theme="1"/>
        <rFont val="Swis721 LtCn BT"/>
        <family val="2"/>
      </rPr>
      <t xml:space="preserve"> (Ingeniero Civil, Arquitecto, Arquitecto Constructor, Ingeniero Constructor)</t>
    </r>
  </si>
  <si>
    <r>
      <rPr>
        <b/>
        <sz val="14"/>
        <color theme="1"/>
        <rFont val="Swis721 LtCn BT"/>
        <family val="2"/>
      </rPr>
      <t>Residente Ambiental</t>
    </r>
    <r>
      <rPr>
        <sz val="14"/>
        <color theme="1"/>
        <rFont val="Swis721 LtCn BT"/>
        <family val="2"/>
      </rPr>
      <t xml:space="preserve"> (Ingeniero/a ambiental)</t>
    </r>
  </si>
  <si>
    <t>1.1.3</t>
  </si>
  <si>
    <r>
      <rPr>
        <b/>
        <sz val="14"/>
        <rFont val="Swis721 LtCn BT"/>
        <family val="2"/>
      </rPr>
      <t>Residente Redes Secas</t>
    </r>
    <r>
      <rPr>
        <sz val="14"/>
        <rFont val="Swis721 LtCn BT"/>
        <family val="2"/>
      </rPr>
      <t xml:space="preserve"> (Ingeniero eléctrico)</t>
    </r>
  </si>
  <si>
    <t>1.1.4</t>
  </si>
  <si>
    <r>
      <rPr>
        <b/>
        <sz val="14"/>
        <color theme="1"/>
        <rFont val="Swis721 LtCn BT"/>
        <family val="2"/>
      </rPr>
      <t xml:space="preserve">Residente Redes Humedas </t>
    </r>
    <r>
      <rPr>
        <sz val="14"/>
        <color theme="1"/>
        <rFont val="Swis721 LtCn BT"/>
        <family val="2"/>
      </rPr>
      <t>(Ingeniero sanitario)</t>
    </r>
  </si>
  <si>
    <t>1.1.5</t>
  </si>
  <si>
    <r>
      <rPr>
        <b/>
        <sz val="14"/>
        <color theme="1"/>
        <rFont val="Swis721 LtCn BT"/>
        <family val="2"/>
      </rPr>
      <t xml:space="preserve">Auxiliar de Ingenieria  </t>
    </r>
    <r>
      <rPr>
        <sz val="14"/>
        <color theme="1"/>
        <rFont val="Swis721 LtCn BT"/>
        <family val="2"/>
      </rPr>
      <t>(Tecnologo en construcciones civiles o afines)</t>
    </r>
  </si>
  <si>
    <t>2.0</t>
  </si>
  <si>
    <t>PERSONAL OPERATIVO</t>
  </si>
  <si>
    <t>2.1</t>
  </si>
  <si>
    <t>Personal Operativo de Obra Civil</t>
  </si>
  <si>
    <t>2.1.1</t>
  </si>
  <si>
    <r>
      <rPr>
        <b/>
        <sz val="14"/>
        <color theme="1"/>
        <rFont val="Swis721 LtCn BT"/>
        <family val="2"/>
      </rPr>
      <t>Almacenista</t>
    </r>
    <r>
      <rPr>
        <sz val="14"/>
        <color theme="1"/>
        <rFont val="Swis721 LtCn BT"/>
        <family val="2"/>
      </rPr>
      <t xml:space="preserve"> (Ayudante entendido)</t>
    </r>
  </si>
  <si>
    <t>2.1.2</t>
  </si>
  <si>
    <t>Maestro de Obra</t>
  </si>
  <si>
    <t>2.1.3</t>
  </si>
  <si>
    <r>
      <rPr>
        <b/>
        <sz val="14"/>
        <color theme="1"/>
        <rFont val="Swis721 LtCn BT"/>
        <family val="2"/>
      </rPr>
      <t xml:space="preserve">Ayudantes por administracion </t>
    </r>
    <r>
      <rPr>
        <sz val="14"/>
        <color theme="1"/>
        <rFont val="Swis721 LtCn BT"/>
        <family val="2"/>
      </rPr>
      <t>(Aseo, limpieza, control espacios)</t>
    </r>
  </si>
  <si>
    <t>2.1.4</t>
  </si>
  <si>
    <t>Celaduria 24 horas. Incluye jornadas dominicales y fesrivos. Modalidad/Medio SIN armas. Incluye prestaciones sociales, IVA sobre el valor de la Administracion y Servicios conforme a lo establecido en el Estatuto Tributario, desde el inicio hasta recibo definitivo por parte del cliente.</t>
  </si>
  <si>
    <t>3.0</t>
  </si>
  <si>
    <t>INSTALACIONES PROVISIONALES, SEÑALIZACIÓN Y SISOMA</t>
  </si>
  <si>
    <t>3.1</t>
  </si>
  <si>
    <t xml:space="preserve">Profesional SISOMA </t>
  </si>
  <si>
    <t>3.1.1</t>
  </si>
  <si>
    <t xml:space="preserve">Tecnologo seguridad social y salud en el trabajo </t>
  </si>
  <si>
    <t>3.1.2</t>
  </si>
  <si>
    <r>
      <rPr>
        <b/>
        <sz val="14"/>
        <color theme="1"/>
        <rFont val="Swis721 LtCn BT"/>
        <family val="2"/>
      </rPr>
      <t>Profesional área social</t>
    </r>
    <r>
      <rPr>
        <sz val="14"/>
        <color theme="1"/>
        <rFont val="Swis721 LtCn BT"/>
        <family val="2"/>
      </rPr>
      <t>. Trabajador social</t>
    </r>
  </si>
  <si>
    <t>Instalaciones provisionales</t>
  </si>
  <si>
    <t>3.2.1</t>
  </si>
  <si>
    <t>Campamento oficina, incluye desmonte</t>
  </si>
  <si>
    <t>3.2.2</t>
  </si>
  <si>
    <t>3.2.3</t>
  </si>
  <si>
    <t>3.2.4</t>
  </si>
  <si>
    <t>3.2.5</t>
  </si>
  <si>
    <t>Valla informativa 12X4</t>
  </si>
  <si>
    <t>Papelería y Equipos de Oficina</t>
  </si>
  <si>
    <t>3.3.1</t>
  </si>
  <si>
    <t>Equipo o alquiler de equipo oficina (incluye escritorio, sillas o similiar)</t>
  </si>
  <si>
    <t>3.3.2</t>
  </si>
  <si>
    <t>Dotación oficina (fax - impresoras - computadores)</t>
  </si>
  <si>
    <t>3.3.3</t>
  </si>
  <si>
    <t>Papelería, tinta, fotocopias, copias heliograficas, planos, ploteos, fotografías, maquetas, grabaciones y otros)</t>
  </si>
  <si>
    <t>3.3.4</t>
  </si>
  <si>
    <t>Planes celulares</t>
  </si>
  <si>
    <t>3.3.5</t>
  </si>
  <si>
    <t xml:space="preserve">Planos record </t>
  </si>
  <si>
    <t>3.3.6</t>
  </si>
  <si>
    <t xml:space="preserve">Elaboración de manual de operación y mantenimiento </t>
  </si>
  <si>
    <t>3.3.7</t>
  </si>
  <si>
    <t>Otros ( cámaras, usb)</t>
  </si>
  <si>
    <t>4.0</t>
  </si>
  <si>
    <t xml:space="preserve">GASTOS FIJOS OFICINA </t>
  </si>
  <si>
    <t>4.1</t>
  </si>
  <si>
    <t>Gerente</t>
  </si>
  <si>
    <t>4.2</t>
  </si>
  <si>
    <t>Asesor contable</t>
  </si>
  <si>
    <t>4.3</t>
  </si>
  <si>
    <t>Auxiliar contable</t>
  </si>
  <si>
    <t>4.4</t>
  </si>
  <si>
    <t>Secretaria</t>
  </si>
  <si>
    <t>4.5</t>
  </si>
  <si>
    <t>Conductor</t>
  </si>
  <si>
    <t>4.6</t>
  </si>
  <si>
    <t>Vigilante</t>
  </si>
  <si>
    <t>4.7</t>
  </si>
  <si>
    <t>Pago arriendo</t>
  </si>
  <si>
    <t>4.8</t>
  </si>
  <si>
    <t>Pago servicios publicos (energia, agua e internet)</t>
  </si>
  <si>
    <t>4.9</t>
  </si>
  <si>
    <t xml:space="preserve">Planes celulares </t>
  </si>
  <si>
    <t>4.10</t>
  </si>
  <si>
    <t>Papeleria, fotocopias, equipos de computo</t>
  </si>
  <si>
    <t xml:space="preserve">IMPUESTOS </t>
  </si>
  <si>
    <t>Base Gravable</t>
  </si>
  <si>
    <t>Impuesto 4*1000 (50%)</t>
  </si>
  <si>
    <t>Contribucion especial ley 1106</t>
  </si>
  <si>
    <t>Impuesto pro cultura</t>
  </si>
  <si>
    <t>Tasa Prodeporte (Gobernación)</t>
  </si>
  <si>
    <t>Estampilla Universidad de Envigado</t>
  </si>
  <si>
    <t>Estampilla Adulto Mayor</t>
  </si>
  <si>
    <t>SUBTOTAL GASTOS ADMINISTRATIVOS</t>
  </si>
  <si>
    <t>VALOR TOTAL COSTOS DIRECTOS DE LA OBRA</t>
  </si>
  <si>
    <t xml:space="preserve">PORCENTAJE ADMINISTRACION </t>
  </si>
  <si>
    <t>(A)</t>
  </si>
  <si>
    <t>UTILIDAD</t>
  </si>
  <si>
    <t>(U)</t>
  </si>
  <si>
    <t>SUBTOTAL AU</t>
  </si>
  <si>
    <t>VALOR TOTAL COSTOS DIRECTOS DE LA OBRA + PORCENTAJE TOTAL A.U</t>
  </si>
  <si>
    <r>
      <t xml:space="preserve">Elaboró: </t>
    </r>
    <r>
      <rPr>
        <b/>
        <sz val="11"/>
        <rFont val="Verdana"/>
        <family val="2"/>
      </rPr>
      <t>DANIEL PEREZ  FERNANDEZ</t>
    </r>
  </si>
  <si>
    <t>Profesional Universitario</t>
  </si>
  <si>
    <t>Contratista</t>
  </si>
  <si>
    <t>MUNICIPIO DE ENVIGADO</t>
  </si>
  <si>
    <r>
      <t xml:space="preserve">Revisó: </t>
    </r>
    <r>
      <rPr>
        <b/>
        <sz val="11"/>
        <rFont val="Verdana"/>
        <family val="2"/>
      </rPr>
      <t>JOHN JAIME VARGAS RAIGOSA</t>
    </r>
  </si>
  <si>
    <t>Tecnico Operativo</t>
  </si>
  <si>
    <t>Supervisor de Convenio</t>
  </si>
  <si>
    <t>Servicios publicos y/o provisionales</t>
  </si>
  <si>
    <t>Instalaciones electricas provisionales</t>
  </si>
  <si>
    <t xml:space="preserve">Instalaciones hidrosanitarias provisionales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</si>
</sst>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  <numFmt numFmtId="166" formatCode="0.0%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Swis721 LtCn BT"/>
      <family val="2"/>
    </font>
    <font>
      <b/>
      <sz val="14"/>
      <color theme="1"/>
      <name val="Swis721 LtCn BT"/>
      <family val="2"/>
    </font>
    <font>
      <sz val="11"/>
      <color theme="1"/>
      <name val="Swis721 LtCn BT"/>
      <family val="2"/>
    </font>
    <font>
      <sz val="14"/>
      <color theme="1"/>
      <name val="Swis721 LtCn BT"/>
      <family val="2"/>
    </font>
    <font>
      <sz val="14"/>
      <name val="Swis721 LtCn BT"/>
      <family val="2"/>
    </font>
    <font>
      <b/>
      <sz val="14"/>
      <name val="Swis721 LtCn BT"/>
      <family val="2"/>
    </font>
    <font>
      <sz val="12"/>
      <color rgb="FFFF0000"/>
      <name val="Swis721 LtCn BT"/>
      <family val="2"/>
    </font>
    <font>
      <sz val="11"/>
      <name val="Verdana"/>
      <family val="2"/>
    </font>
    <font>
      <b/>
      <sz val="1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BAE18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9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6" borderId="1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164" fontId="5" fillId="0" borderId="15" xfId="1" applyNumberFormat="1" applyFont="1" applyFill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  <xf numFmtId="9" fontId="5" fillId="3" borderId="15" xfId="2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64" fontId="5" fillId="0" borderId="16" xfId="1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164" fontId="5" fillId="0" borderId="15" xfId="1" applyNumberFormat="1" applyFont="1" applyBorder="1" applyAlignment="1">
      <alignment horizontal="center" vertical="center"/>
    </xf>
    <xf numFmtId="9" fontId="5" fillId="0" borderId="15" xfId="2" applyFont="1" applyBorder="1" applyAlignment="1">
      <alignment horizontal="center" vertical="center"/>
    </xf>
    <xf numFmtId="164" fontId="5" fillId="0" borderId="14" xfId="1" applyNumberFormat="1" applyFont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164" fontId="5" fillId="3" borderId="15" xfId="1" applyNumberFormat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left" vertical="center"/>
    </xf>
    <xf numFmtId="164" fontId="5" fillId="7" borderId="15" xfId="1" applyNumberFormat="1" applyFont="1" applyFill="1" applyBorder="1" applyAlignment="1">
      <alignment horizontal="center" vertical="center"/>
    </xf>
    <xf numFmtId="2" fontId="5" fillId="7" borderId="15" xfId="0" applyNumberFormat="1" applyFont="1" applyFill="1" applyBorder="1" applyAlignment="1">
      <alignment horizontal="center" vertical="center"/>
    </xf>
    <xf numFmtId="9" fontId="5" fillId="7" borderId="15" xfId="2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164" fontId="5" fillId="7" borderId="16" xfId="1" applyNumberFormat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left" vertical="center"/>
    </xf>
    <xf numFmtId="2" fontId="5" fillId="3" borderId="15" xfId="0" applyNumberFormat="1" applyFont="1" applyFill="1" applyBorder="1" applyAlignment="1">
      <alignment horizontal="center" vertical="center"/>
    </xf>
    <xf numFmtId="164" fontId="5" fillId="3" borderId="16" xfId="1" applyNumberFormat="1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vertical="center"/>
    </xf>
    <xf numFmtId="0" fontId="3" fillId="5" borderId="13" xfId="0" applyFont="1" applyFill="1" applyBorder="1" applyAlignment="1">
      <alignment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vertical="center"/>
    </xf>
    <xf numFmtId="165" fontId="5" fillId="0" borderId="15" xfId="0" applyNumberFormat="1" applyFont="1" applyBorder="1" applyAlignment="1">
      <alignment horizontal="center" vertical="center"/>
    </xf>
    <xf numFmtId="166" fontId="5" fillId="3" borderId="15" xfId="2" applyNumberFormat="1" applyFont="1" applyFill="1" applyBorder="1" applyAlignment="1">
      <alignment horizontal="center" vertical="center"/>
    </xf>
    <xf numFmtId="166" fontId="5" fillId="0" borderId="15" xfId="2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165" fontId="5" fillId="0" borderId="17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66" fontId="5" fillId="0" borderId="17" xfId="2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164" fontId="3" fillId="2" borderId="6" xfId="1" applyNumberFormat="1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/>
    <xf numFmtId="0" fontId="3" fillId="3" borderId="0" xfId="0" applyFont="1" applyFill="1"/>
    <xf numFmtId="0" fontId="3" fillId="2" borderId="1" xfId="0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10" fontId="3" fillId="0" borderId="2" xfId="2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64" fontId="3" fillId="0" borderId="3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10" fontId="3" fillId="0" borderId="2" xfId="0" applyNumberFormat="1" applyFont="1" applyBorder="1" applyAlignment="1">
      <alignment horizontal="center" vertical="center"/>
    </xf>
    <xf numFmtId="10" fontId="3" fillId="3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/>
    <xf numFmtId="0" fontId="9" fillId="0" borderId="9" xfId="3" applyFont="1" applyBorder="1"/>
    <xf numFmtId="0" fontId="9" fillId="0" borderId="0" xfId="3" applyFont="1"/>
    <xf numFmtId="0" fontId="4" fillId="0" borderId="9" xfId="0" applyFont="1" applyBorder="1"/>
    <xf numFmtId="0" fontId="3" fillId="6" borderId="12" xfId="0" applyFont="1" applyFill="1" applyBorder="1" applyAlignment="1">
      <alignment horizontal="left" vertical="center"/>
    </xf>
    <xf numFmtId="0" fontId="3" fillId="6" borderId="13" xfId="0" applyFont="1" applyFill="1" applyBorder="1" applyAlignment="1">
      <alignment horizontal="left" vertical="center"/>
    </xf>
    <xf numFmtId="0" fontId="3" fillId="6" borderId="14" xfId="0" applyFont="1" applyFill="1" applyBorder="1" applyAlignment="1">
      <alignment horizontal="left" vertical="center"/>
    </xf>
    <xf numFmtId="0" fontId="3" fillId="5" borderId="12" xfId="0" applyFont="1" applyFill="1" applyBorder="1" applyAlignment="1">
      <alignment horizontal="left" vertical="center"/>
    </xf>
    <xf numFmtId="0" fontId="3" fillId="5" borderId="13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left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2" xfId="0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horizontal="left" vertical="center" wrapText="1"/>
    </xf>
    <xf numFmtId="0" fontId="3" fillId="5" borderId="14" xfId="0" applyFont="1" applyFill="1" applyBorder="1" applyAlignment="1">
      <alignment horizontal="left" vertical="center" wrapText="1"/>
    </xf>
  </cellXfs>
  <cellStyles count="4">
    <cellStyle name="Moneda" xfId="1" builtinId="4"/>
    <cellStyle name="Normal" xfId="0" builtinId="0"/>
    <cellStyle name="Normal 3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356166</xdr:colOff>
      <xdr:row>0</xdr:row>
      <xdr:rowOff>150700</xdr:rowOff>
    </xdr:from>
    <xdr:ext cx="1457325" cy="526604"/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166" y="150700"/>
          <a:ext cx="1457325" cy="526604"/>
        </a:xfrm>
        <a:prstGeom prst="rect">
          <a:avLst/>
        </a:prstGeom>
      </xdr:spPr>
    </xdr:pic>
    <xdr:clientData/>
  </xdr:oneCellAnchor>
  <xdr:twoCellAnchor editAs="oneCell">
    <xdr:from>
      <xdr:col>7</xdr:col>
      <xdr:colOff>478291</xdr:colOff>
      <xdr:row>0</xdr:row>
      <xdr:rowOff>133577</xdr:rowOff>
    </xdr:from>
    <xdr:to>
      <xdr:col>7</xdr:col>
      <xdr:colOff>1664880</xdr:colOff>
      <xdr:row>0</xdr:row>
      <xdr:rowOff>859971</xdr:rowOff>
    </xdr:to>
    <xdr:pic>
      <xdr:nvPicPr>
        <xdr:cNvPr id="3" name="Imagen 2" descr="Texto&#10;&#10;Descripción generada automáticamente con confianza media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56077" b="-17658"/>
        <a:stretch>
          <a:fillRect/>
        </a:stretch>
      </xdr:blipFill>
      <xdr:spPr>
        <a:xfrm>
          <a:off x="12260716" y="133577"/>
          <a:ext cx="1186589" cy="726394"/>
        </a:xfrm>
        <a:prstGeom prst="rect">
          <a:avLst/>
        </a:prstGeom>
      </xdr:spPr>
    </xdr:pic>
    <xdr:clientData/>
  </xdr:twoCellAnchor>
  <xdr:twoCellAnchor editAs="oneCell">
    <xdr:from>
      <xdr:col>4</xdr:col>
      <xdr:colOff>997323</xdr:colOff>
      <xdr:row>61</xdr:row>
      <xdr:rowOff>190501</xdr:rowOff>
    </xdr:from>
    <xdr:to>
      <xdr:col>5</xdr:col>
      <xdr:colOff>799620</xdr:colOff>
      <xdr:row>67</xdr:row>
      <xdr:rowOff>41265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7117" y="19587883"/>
          <a:ext cx="1102179" cy="10385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100854</xdr:colOff>
      <xdr:row>62</xdr:row>
      <xdr:rowOff>112057</xdr:rowOff>
    </xdr:from>
    <xdr:to>
      <xdr:col>1</xdr:col>
      <xdr:colOff>2539254</xdr:colOff>
      <xdr:row>66</xdr:row>
      <xdr:rowOff>44822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C0F5E4C8-611F-2F50-E6AC-CE50CD938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854" y="19733557"/>
          <a:ext cx="2438400" cy="70597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unicipioenvigado-my.sharepoint.com/personal/daniel_perez_envigado_gov_co/Documents/Documentos/ENVIGADO/2026/CANCHAS%20EN%20ALTURA/Envigado_PPTO%20CANCHAS%20POLIDEPORTIVO%20SUR_Ajust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U"/>
      <sheetName val="APU's "/>
      <sheetName val="INSUMOS"/>
      <sheetName val="APU'S LLUVIAS-RESIDUALES"/>
      <sheetName val="APU'S ELECTRICOS"/>
      <sheetName val="CANTIDADES"/>
      <sheetName val="TABLA SALARIAL"/>
      <sheetName val="SOCIAL-PMA-SST Y PMT "/>
      <sheetName val="SUB_APU"/>
      <sheetName val="ENSAYOS DE LABORATORIO"/>
      <sheetName val="SUB_M_de_O"/>
      <sheetName val="LISTAS_PRECIOS"/>
      <sheetName val="COTIZACION REDEX"/>
      <sheetName val="PILAS"/>
      <sheetName val="VIGAS"/>
      <sheetName val="EXCAVACIÓN"/>
      <sheetName val="PISOS"/>
      <sheetName val="CIELOS"/>
      <sheetName val="HIDRO"/>
      <sheetName val="EST.METALICA"/>
      <sheetName val="MUROS"/>
    </sheetNames>
    <sheetDataSet>
      <sheetData sheetId="0">
        <row r="298">
          <cell r="F298">
            <v>12226751086</v>
          </cell>
        </row>
        <row r="312">
          <cell r="F312">
            <v>15877423866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3">
          <cell r="B3">
            <v>1423500</v>
          </cell>
        </row>
        <row r="4">
          <cell r="B4">
            <v>1.582846</v>
          </cell>
        </row>
        <row r="8">
          <cell r="F8">
            <v>10791953.228551609</v>
          </cell>
        </row>
        <row r="11">
          <cell r="F11">
            <v>5845641.3321321215</v>
          </cell>
        </row>
        <row r="12">
          <cell r="E12">
            <v>8541000</v>
          </cell>
          <cell r="F12">
            <v>5395976.6142758047</v>
          </cell>
        </row>
        <row r="13">
          <cell r="F13">
            <v>4496647.1785631701</v>
          </cell>
        </row>
        <row r="14">
          <cell r="F14">
            <v>4046982.4607068533</v>
          </cell>
        </row>
        <row r="15">
          <cell r="F15">
            <v>3597317.7428505365</v>
          </cell>
        </row>
        <row r="16">
          <cell r="F16">
            <v>3147653.0249942192</v>
          </cell>
        </row>
        <row r="17">
          <cell r="F17">
            <v>3147653.0249942192</v>
          </cell>
        </row>
        <row r="18">
          <cell r="E18">
            <v>3558750</v>
          </cell>
          <cell r="F18">
            <v>2248323.5892815851</v>
          </cell>
        </row>
        <row r="19">
          <cell r="F19">
            <v>1798658.8714252682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zoomScale="85" zoomScaleNormal="85" workbookViewId="0">
      <selection activeCell="C73" sqref="C73"/>
    </sheetView>
  </sheetViews>
  <sheetFormatPr baseColWidth="10" defaultColWidth="11.42578125" defaultRowHeight="15"/>
  <cols>
    <col min="1" max="1" width="11.42578125" style="73"/>
    <col min="2" max="2" width="62.5703125" style="3" customWidth="1"/>
    <col min="3" max="3" width="24.28515625" style="3" customWidth="1"/>
    <col min="4" max="4" width="21.5703125" style="3" customWidth="1"/>
    <col min="5" max="5" width="19.42578125" style="3" customWidth="1"/>
    <col min="6" max="6" width="26.7109375" style="3" customWidth="1"/>
    <col min="7" max="7" width="16.140625" style="3" customWidth="1"/>
    <col min="8" max="8" width="32.28515625" style="3" customWidth="1"/>
    <col min="9" max="9" width="24.140625" customWidth="1"/>
  </cols>
  <sheetData>
    <row r="1" spans="1:8" ht="69" customHeight="1" thickBot="1">
      <c r="A1" s="1"/>
      <c r="B1" s="84" t="s">
        <v>0</v>
      </c>
      <c r="C1" s="84"/>
      <c r="D1" s="84"/>
      <c r="E1" s="84"/>
      <c r="F1" s="84"/>
      <c r="G1" s="84"/>
      <c r="H1" s="2"/>
    </row>
    <row r="2" spans="1:8" ht="13.5" customHeight="1" thickBot="1">
      <c r="A2" s="4"/>
      <c r="B2" s="5"/>
      <c r="C2" s="5"/>
      <c r="D2" s="5"/>
      <c r="E2" s="5"/>
      <c r="F2" s="6"/>
      <c r="G2" s="6"/>
      <c r="H2" s="7"/>
    </row>
    <row r="3" spans="1:8" ht="43.5" customHeight="1" thickBot="1">
      <c r="A3" s="8" t="s">
        <v>1</v>
      </c>
      <c r="B3" s="9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9" t="s">
        <v>7</v>
      </c>
      <c r="H3" s="11" t="s">
        <v>8</v>
      </c>
    </row>
    <row r="4" spans="1:8" s="13" customFormat="1" ht="22.5" customHeight="1">
      <c r="A4" s="12" t="s">
        <v>9</v>
      </c>
      <c r="B4" s="85" t="s">
        <v>10</v>
      </c>
      <c r="C4" s="86"/>
      <c r="D4" s="86"/>
      <c r="E4" s="86"/>
      <c r="F4" s="86"/>
      <c r="G4" s="86"/>
      <c r="H4" s="87"/>
    </row>
    <row r="5" spans="1:8" s="13" customFormat="1" ht="22.5" customHeight="1">
      <c r="A5" s="14" t="s">
        <v>11</v>
      </c>
      <c r="B5" s="78" t="s">
        <v>12</v>
      </c>
      <c r="C5" s="79"/>
      <c r="D5" s="79"/>
      <c r="E5" s="79"/>
      <c r="F5" s="79"/>
      <c r="G5" s="79"/>
      <c r="H5" s="80"/>
    </row>
    <row r="6" spans="1:8" s="13" customFormat="1" ht="36">
      <c r="A6" s="15" t="s">
        <v>13</v>
      </c>
      <c r="B6" s="16" t="s">
        <v>14</v>
      </c>
      <c r="C6" s="17">
        <f>+'[1]TABLA SALARIAL'!$F$8</f>
        <v>10791953.228551609</v>
      </c>
      <c r="D6" s="18">
        <f>+'[1]TABLA SALARIAL'!$B$4</f>
        <v>1.582846</v>
      </c>
      <c r="E6" s="19">
        <v>1</v>
      </c>
      <c r="F6" s="20">
        <v>9</v>
      </c>
      <c r="G6" s="20">
        <v>1</v>
      </c>
      <c r="H6" s="21">
        <f t="shared" ref="H6:H11" si="0">+ROUND((C6*D6*E6*F6*G6),0)</f>
        <v>153738000</v>
      </c>
    </row>
    <row r="7" spans="1:8" s="13" customFormat="1" ht="36">
      <c r="A7" s="15" t="s">
        <v>15</v>
      </c>
      <c r="B7" s="16" t="s">
        <v>16</v>
      </c>
      <c r="C7" s="17">
        <f>+'[1]TABLA SALARIAL'!$F$11</f>
        <v>5845641.3321321215</v>
      </c>
      <c r="D7" s="18">
        <f>+'[1]TABLA SALARIAL'!$B$4</f>
        <v>1.582846</v>
      </c>
      <c r="E7" s="19">
        <v>1</v>
      </c>
      <c r="F7" s="20">
        <f>+$F$6</f>
        <v>9</v>
      </c>
      <c r="G7" s="20">
        <v>1</v>
      </c>
      <c r="H7" s="21">
        <f t="shared" si="0"/>
        <v>83274750</v>
      </c>
    </row>
    <row r="8" spans="1:8" s="13" customFormat="1" ht="18">
      <c r="A8" s="15"/>
      <c r="B8" s="16" t="s">
        <v>17</v>
      </c>
      <c r="C8" s="17">
        <f>+'[1]TABLA SALARIAL'!$F$13</f>
        <v>4496647.1785631701</v>
      </c>
      <c r="D8" s="18">
        <f>+'[1]TABLA SALARIAL'!$B$4</f>
        <v>1.582846</v>
      </c>
      <c r="E8" s="19">
        <v>1</v>
      </c>
      <c r="F8" s="20">
        <f>+$F$6</f>
        <v>9</v>
      </c>
      <c r="G8" s="20">
        <v>1</v>
      </c>
      <c r="H8" s="21">
        <f t="shared" si="0"/>
        <v>64057500</v>
      </c>
    </row>
    <row r="9" spans="1:8" s="13" customFormat="1" ht="18">
      <c r="A9" s="15" t="s">
        <v>18</v>
      </c>
      <c r="B9" s="22" t="s">
        <v>19</v>
      </c>
      <c r="C9" s="17">
        <f>+'[1]TABLA SALARIAL'!$F$12</f>
        <v>5395976.6142758047</v>
      </c>
      <c r="D9" s="18">
        <f>+'[1]TABLA SALARIAL'!$B$4</f>
        <v>1.582846</v>
      </c>
      <c r="E9" s="19">
        <v>0.5</v>
      </c>
      <c r="F9" s="20">
        <f>+$F$6</f>
        <v>9</v>
      </c>
      <c r="G9" s="20">
        <v>1</v>
      </c>
      <c r="H9" s="21">
        <f t="shared" si="0"/>
        <v>38434500</v>
      </c>
    </row>
    <row r="10" spans="1:8" s="13" customFormat="1" ht="18">
      <c r="A10" s="15" t="s">
        <v>20</v>
      </c>
      <c r="B10" s="23" t="s">
        <v>21</v>
      </c>
      <c r="C10" s="17">
        <f>+'[1]TABLA SALARIAL'!$F$12</f>
        <v>5395976.6142758047</v>
      </c>
      <c r="D10" s="18">
        <f>+'[1]TABLA SALARIAL'!$B$4</f>
        <v>1.582846</v>
      </c>
      <c r="E10" s="19">
        <v>0.5</v>
      </c>
      <c r="F10" s="20">
        <f>+$F$6</f>
        <v>9</v>
      </c>
      <c r="G10" s="20">
        <v>1</v>
      </c>
      <c r="H10" s="21">
        <f t="shared" si="0"/>
        <v>38434500</v>
      </c>
    </row>
    <row r="11" spans="1:8" s="13" customFormat="1" ht="40.5" customHeight="1">
      <c r="A11" s="15" t="s">
        <v>22</v>
      </c>
      <c r="B11" s="16" t="s">
        <v>23</v>
      </c>
      <c r="C11" s="24">
        <f>+'[1]TABLA SALARIAL'!$F$16</f>
        <v>3147653.0249942192</v>
      </c>
      <c r="D11" s="18">
        <f>+'[1]TABLA SALARIAL'!$B$4</f>
        <v>1.582846</v>
      </c>
      <c r="E11" s="25">
        <v>1</v>
      </c>
      <c r="F11" s="20">
        <f>+$F$6</f>
        <v>9</v>
      </c>
      <c r="G11" s="20">
        <v>1</v>
      </c>
      <c r="H11" s="26">
        <f t="shared" si="0"/>
        <v>44840250</v>
      </c>
    </row>
    <row r="12" spans="1:8" s="13" customFormat="1" ht="22.5" customHeight="1">
      <c r="A12" s="27" t="s">
        <v>24</v>
      </c>
      <c r="B12" s="81" t="s">
        <v>25</v>
      </c>
      <c r="C12" s="82"/>
      <c r="D12" s="82"/>
      <c r="E12" s="82"/>
      <c r="F12" s="82"/>
      <c r="G12" s="82"/>
      <c r="H12" s="83"/>
    </row>
    <row r="13" spans="1:8" s="13" customFormat="1" ht="22.5" customHeight="1">
      <c r="A13" s="14" t="s">
        <v>26</v>
      </c>
      <c r="B13" s="78" t="s">
        <v>27</v>
      </c>
      <c r="C13" s="79"/>
      <c r="D13" s="79"/>
      <c r="E13" s="79"/>
      <c r="F13" s="79"/>
      <c r="G13" s="79"/>
      <c r="H13" s="80"/>
    </row>
    <row r="14" spans="1:8" s="13" customFormat="1" ht="25.5" customHeight="1">
      <c r="A14" s="15" t="s">
        <v>28</v>
      </c>
      <c r="B14" s="23" t="s">
        <v>29</v>
      </c>
      <c r="C14" s="24">
        <f>+'[1]TABLA SALARIAL'!$F$18</f>
        <v>2248323.5892815851</v>
      </c>
      <c r="D14" s="18">
        <f>+'[1]TABLA SALARIAL'!B4</f>
        <v>1.582846</v>
      </c>
      <c r="E14" s="25">
        <v>1</v>
      </c>
      <c r="F14" s="20">
        <f>+$F$6</f>
        <v>9</v>
      </c>
      <c r="G14" s="20">
        <v>1</v>
      </c>
      <c r="H14" s="21">
        <f>+ROUND((C14*D14*E14*F14*G14),0)</f>
        <v>32028750</v>
      </c>
    </row>
    <row r="15" spans="1:8" s="13" customFormat="1" ht="25.5" customHeight="1">
      <c r="A15" s="15" t="s">
        <v>30</v>
      </c>
      <c r="B15" s="28" t="s">
        <v>31</v>
      </c>
      <c r="C15" s="24">
        <f>+'[1]TABLA SALARIAL'!$F$17</f>
        <v>3147653.0249942192</v>
      </c>
      <c r="D15" s="18">
        <f>+'[1]TABLA SALARIAL'!B4</f>
        <v>1.582846</v>
      </c>
      <c r="E15" s="25">
        <v>1</v>
      </c>
      <c r="F15" s="20">
        <f>+$F$6</f>
        <v>9</v>
      </c>
      <c r="G15" s="20">
        <v>1</v>
      </c>
      <c r="H15" s="21">
        <f>+ROUND((C15*D15*E15*F15*G15),0)</f>
        <v>44840250</v>
      </c>
    </row>
    <row r="16" spans="1:8" s="13" customFormat="1" ht="36.75" customHeight="1">
      <c r="A16" s="15" t="s">
        <v>32</v>
      </c>
      <c r="B16" s="16" t="s">
        <v>33</v>
      </c>
      <c r="C16" s="24">
        <v>1623500</v>
      </c>
      <c r="D16" s="18">
        <v>1.58</v>
      </c>
      <c r="E16" s="25">
        <v>1</v>
      </c>
      <c r="F16" s="20">
        <f>+$F$6</f>
        <v>9</v>
      </c>
      <c r="G16" s="20">
        <v>1</v>
      </c>
      <c r="H16" s="21">
        <f>+ROUND((C16*D16*E16*F16*G16),0)</f>
        <v>23086170</v>
      </c>
    </row>
    <row r="17" spans="1:8" s="13" customFormat="1" ht="90">
      <c r="A17" s="15" t="s">
        <v>34</v>
      </c>
      <c r="B17" s="16" t="s">
        <v>35</v>
      </c>
      <c r="C17" s="29">
        <v>12298985</v>
      </c>
      <c r="D17" s="18">
        <v>1</v>
      </c>
      <c r="E17" s="25">
        <v>1</v>
      </c>
      <c r="F17" s="20">
        <f>+$F$6</f>
        <v>9</v>
      </c>
      <c r="G17" s="20">
        <v>1</v>
      </c>
      <c r="H17" s="21">
        <f>+ROUND((C17*D17*E17*F17*G17),0)</f>
        <v>110690865</v>
      </c>
    </row>
    <row r="18" spans="1:8" s="13" customFormat="1" ht="22.5" customHeight="1">
      <c r="A18" s="27" t="s">
        <v>36</v>
      </c>
      <c r="B18" s="88" t="s">
        <v>37</v>
      </c>
      <c r="C18" s="89"/>
      <c r="D18" s="89"/>
      <c r="E18" s="89"/>
      <c r="F18" s="89"/>
      <c r="G18" s="89"/>
      <c r="H18" s="90"/>
    </row>
    <row r="19" spans="1:8" s="13" customFormat="1" ht="22.5" customHeight="1">
      <c r="A19" s="14" t="s">
        <v>38</v>
      </c>
      <c r="B19" s="78" t="s">
        <v>39</v>
      </c>
      <c r="C19" s="79"/>
      <c r="D19" s="79"/>
      <c r="E19" s="79"/>
      <c r="F19" s="79"/>
      <c r="G19" s="79"/>
      <c r="H19" s="80"/>
    </row>
    <row r="20" spans="1:8" s="13" customFormat="1" ht="18">
      <c r="A20" s="15" t="s">
        <v>40</v>
      </c>
      <c r="B20" s="16" t="s">
        <v>41</v>
      </c>
      <c r="C20" s="24">
        <f>+'[1]TABLA SALARIAL'!$F$15</f>
        <v>3597317.7428505365</v>
      </c>
      <c r="D20" s="18">
        <f>+'[1]TABLA SALARIAL'!$B$4</f>
        <v>1.582846</v>
      </c>
      <c r="E20" s="25">
        <v>1</v>
      </c>
      <c r="F20" s="20">
        <f>+$F$6</f>
        <v>9</v>
      </c>
      <c r="G20" s="20">
        <v>1</v>
      </c>
      <c r="H20" s="21">
        <f>+ROUND((C20*D20*E20*F20*G20),0)</f>
        <v>51246000</v>
      </c>
    </row>
    <row r="21" spans="1:8" s="13" customFormat="1" ht="18">
      <c r="A21" s="15" t="s">
        <v>42</v>
      </c>
      <c r="B21" s="16" t="s">
        <v>43</v>
      </c>
      <c r="C21" s="24">
        <f>+'[1]TABLA SALARIAL'!$F$14</f>
        <v>4046982.4607068533</v>
      </c>
      <c r="D21" s="18">
        <f>+'[1]TABLA SALARIAL'!$B$4</f>
        <v>1.582846</v>
      </c>
      <c r="E21" s="25">
        <v>1</v>
      </c>
      <c r="F21" s="20">
        <f>+$F$6</f>
        <v>9</v>
      </c>
      <c r="G21" s="20">
        <v>1</v>
      </c>
      <c r="H21" s="21">
        <f>+ROUND((C21*D21*E21*F21*G21),0)</f>
        <v>57651750</v>
      </c>
    </row>
    <row r="22" spans="1:8" s="13" customFormat="1" ht="22.5" customHeight="1">
      <c r="A22" s="14">
        <v>3.2</v>
      </c>
      <c r="B22" s="78" t="s">
        <v>44</v>
      </c>
      <c r="C22" s="79"/>
      <c r="D22" s="79"/>
      <c r="E22" s="79"/>
      <c r="F22" s="79"/>
      <c r="G22" s="79"/>
      <c r="H22" s="80"/>
    </row>
    <row r="23" spans="1:8" s="13" customFormat="1" ht="27" customHeight="1">
      <c r="A23" s="15" t="s">
        <v>45</v>
      </c>
      <c r="B23" s="23" t="s">
        <v>46</v>
      </c>
      <c r="C23" s="17">
        <v>2800000</v>
      </c>
      <c r="D23" s="20"/>
      <c r="E23" s="25">
        <v>1</v>
      </c>
      <c r="F23" s="30">
        <f>+$F$6</f>
        <v>9</v>
      </c>
      <c r="G23" s="20">
        <v>1</v>
      </c>
      <c r="H23" s="21">
        <f>+ROUND((C23*E23*F23*G23),0)</f>
        <v>25200000</v>
      </c>
    </row>
    <row r="24" spans="1:8" s="13" customFormat="1" ht="27" customHeight="1">
      <c r="A24" s="15" t="s">
        <v>47</v>
      </c>
      <c r="B24" s="23" t="s">
        <v>112</v>
      </c>
      <c r="C24" s="24">
        <v>3000000</v>
      </c>
      <c r="D24" s="20"/>
      <c r="E24" s="25">
        <v>1</v>
      </c>
      <c r="F24" s="20">
        <f>+$F$6</f>
        <v>9</v>
      </c>
      <c r="G24" s="20">
        <v>1</v>
      </c>
      <c r="H24" s="21">
        <f t="shared" ref="H24:H35" si="1">+ROUND((C24*E24*F24*G24),0)</f>
        <v>27000000</v>
      </c>
    </row>
    <row r="25" spans="1:8" s="13" customFormat="1" ht="27" customHeight="1">
      <c r="A25" s="15" t="s">
        <v>48</v>
      </c>
      <c r="B25" s="23" t="s">
        <v>113</v>
      </c>
      <c r="C25" s="24">
        <v>3500000</v>
      </c>
      <c r="D25" s="20"/>
      <c r="E25" s="25">
        <v>1</v>
      </c>
      <c r="F25" s="20">
        <v>1</v>
      </c>
      <c r="G25" s="20">
        <v>1</v>
      </c>
      <c r="H25" s="21">
        <f t="shared" si="1"/>
        <v>3500000</v>
      </c>
    </row>
    <row r="26" spans="1:8" s="13" customFormat="1" ht="27" customHeight="1">
      <c r="A26" s="15" t="s">
        <v>49</v>
      </c>
      <c r="B26" s="23" t="s">
        <v>114</v>
      </c>
      <c r="C26" s="24">
        <v>3500000</v>
      </c>
      <c r="D26" s="20"/>
      <c r="E26" s="25">
        <v>1</v>
      </c>
      <c r="F26" s="20">
        <v>1</v>
      </c>
      <c r="G26" s="20">
        <v>1</v>
      </c>
      <c r="H26" s="21">
        <f t="shared" si="1"/>
        <v>3500000</v>
      </c>
    </row>
    <row r="27" spans="1:8" s="13" customFormat="1" ht="27" customHeight="1">
      <c r="A27" s="15" t="s">
        <v>50</v>
      </c>
      <c r="B27" s="23" t="s">
        <v>51</v>
      </c>
      <c r="C27" s="29">
        <v>5500000</v>
      </c>
      <c r="D27" s="20"/>
      <c r="E27" s="25">
        <v>1</v>
      </c>
      <c r="F27" s="20">
        <v>1</v>
      </c>
      <c r="G27" s="20">
        <v>1</v>
      </c>
      <c r="H27" s="21">
        <f t="shared" si="1"/>
        <v>5500000</v>
      </c>
    </row>
    <row r="28" spans="1:8" s="13" customFormat="1" ht="22.5" customHeight="1">
      <c r="A28" s="14">
        <v>3.3</v>
      </c>
      <c r="B28" s="78" t="s">
        <v>52</v>
      </c>
      <c r="C28" s="79"/>
      <c r="D28" s="79"/>
      <c r="E28" s="79"/>
      <c r="F28" s="79"/>
      <c r="G28" s="79"/>
      <c r="H28" s="80"/>
    </row>
    <row r="29" spans="1:8" s="13" customFormat="1" ht="34.5" customHeight="1">
      <c r="A29" s="15" t="s">
        <v>53</v>
      </c>
      <c r="B29" s="16" t="s">
        <v>54</v>
      </c>
      <c r="C29" s="24">
        <v>1000000</v>
      </c>
      <c r="D29" s="20"/>
      <c r="E29" s="25">
        <v>1</v>
      </c>
      <c r="F29" s="20">
        <f>+$F$6</f>
        <v>9</v>
      </c>
      <c r="G29" s="20">
        <v>1</v>
      </c>
      <c r="H29" s="21">
        <f t="shared" si="1"/>
        <v>9000000</v>
      </c>
    </row>
    <row r="30" spans="1:8" s="13" customFormat="1" ht="25.5" customHeight="1">
      <c r="A30" s="15" t="s">
        <v>55</v>
      </c>
      <c r="B30" s="23" t="s">
        <v>56</v>
      </c>
      <c r="C30" s="24">
        <v>2500000</v>
      </c>
      <c r="D30" s="20"/>
      <c r="E30" s="25">
        <v>1</v>
      </c>
      <c r="F30" s="20">
        <f>+$F$6</f>
        <v>9</v>
      </c>
      <c r="G30" s="20">
        <v>1</v>
      </c>
      <c r="H30" s="21">
        <f t="shared" si="1"/>
        <v>22500000</v>
      </c>
    </row>
    <row r="31" spans="1:8" s="13" customFormat="1" ht="52.5" customHeight="1">
      <c r="A31" s="15" t="s">
        <v>57</v>
      </c>
      <c r="B31" s="16" t="s">
        <v>58</v>
      </c>
      <c r="C31" s="24">
        <v>550000</v>
      </c>
      <c r="D31" s="20"/>
      <c r="E31" s="25">
        <v>1</v>
      </c>
      <c r="F31" s="20">
        <f>+$F$6</f>
        <v>9</v>
      </c>
      <c r="G31" s="20">
        <v>1</v>
      </c>
      <c r="H31" s="21">
        <f t="shared" si="1"/>
        <v>4950000</v>
      </c>
    </row>
    <row r="32" spans="1:8" s="13" customFormat="1" ht="25.5" hidden="1" customHeight="1">
      <c r="A32" s="15" t="s">
        <v>59</v>
      </c>
      <c r="B32" s="23" t="s">
        <v>60</v>
      </c>
      <c r="C32" s="24">
        <v>75000</v>
      </c>
      <c r="D32" s="20"/>
      <c r="E32" s="25">
        <v>1</v>
      </c>
      <c r="F32" s="20">
        <f>+$F$6</f>
        <v>9</v>
      </c>
      <c r="G32" s="20">
        <v>0</v>
      </c>
      <c r="H32" s="21">
        <f t="shared" si="1"/>
        <v>0</v>
      </c>
    </row>
    <row r="33" spans="1:8" s="13" customFormat="1" ht="25.5" customHeight="1">
      <c r="A33" s="15" t="s">
        <v>61</v>
      </c>
      <c r="B33" s="23" t="s">
        <v>62</v>
      </c>
      <c r="C33" s="24">
        <v>550000</v>
      </c>
      <c r="D33" s="20"/>
      <c r="E33" s="25">
        <v>1</v>
      </c>
      <c r="F33" s="20">
        <v>1</v>
      </c>
      <c r="G33" s="20">
        <v>9</v>
      </c>
      <c r="H33" s="21">
        <f t="shared" si="1"/>
        <v>4950000</v>
      </c>
    </row>
    <row r="34" spans="1:8" s="13" customFormat="1" ht="25.5" customHeight="1">
      <c r="A34" s="15" t="s">
        <v>63</v>
      </c>
      <c r="B34" s="23" t="s">
        <v>64</v>
      </c>
      <c r="C34" s="24">
        <v>3000000</v>
      </c>
      <c r="D34" s="20"/>
      <c r="E34" s="25">
        <v>1</v>
      </c>
      <c r="F34" s="20">
        <v>1</v>
      </c>
      <c r="G34" s="20">
        <v>1</v>
      </c>
      <c r="H34" s="21">
        <f t="shared" si="1"/>
        <v>3000000</v>
      </c>
    </row>
    <row r="35" spans="1:8" s="13" customFormat="1" ht="25.5" customHeight="1">
      <c r="A35" s="15" t="s">
        <v>65</v>
      </c>
      <c r="B35" s="23" t="s">
        <v>66</v>
      </c>
      <c r="C35" s="24">
        <v>500000</v>
      </c>
      <c r="D35" s="20"/>
      <c r="E35" s="25">
        <v>1</v>
      </c>
      <c r="F35" s="20">
        <v>1</v>
      </c>
      <c r="G35" s="20">
        <v>1</v>
      </c>
      <c r="H35" s="21">
        <f t="shared" si="1"/>
        <v>500000</v>
      </c>
    </row>
    <row r="36" spans="1:8" s="13" customFormat="1" ht="22.5" customHeight="1">
      <c r="A36" s="27" t="s">
        <v>67</v>
      </c>
      <c r="B36" s="81" t="s">
        <v>68</v>
      </c>
      <c r="C36" s="82"/>
      <c r="D36" s="82"/>
      <c r="E36" s="82"/>
      <c r="F36" s="82"/>
      <c r="G36" s="82"/>
      <c r="H36" s="83"/>
    </row>
    <row r="37" spans="1:8" s="13" customFormat="1" ht="24.75" hidden="1" customHeight="1">
      <c r="A37" s="15" t="s">
        <v>69</v>
      </c>
      <c r="B37" s="31" t="s">
        <v>70</v>
      </c>
      <c r="C37" s="32">
        <f>+'[1]TABLA SALARIAL'!$F$8</f>
        <v>10791953.228551609</v>
      </c>
      <c r="D37" s="33">
        <f>+'[1]TABLA SALARIAL'!$B$4</f>
        <v>1.582846</v>
      </c>
      <c r="E37" s="34">
        <v>0</v>
      </c>
      <c r="F37" s="35">
        <f t="shared" ref="F37:F46" si="2">+$F$6</f>
        <v>9</v>
      </c>
      <c r="G37" s="35">
        <v>1</v>
      </c>
      <c r="H37" s="36">
        <f t="shared" ref="H37:H42" si="3">+ROUND((C37*E37*F37*D37*G37),0)</f>
        <v>0</v>
      </c>
    </row>
    <row r="38" spans="1:8" s="13" customFormat="1" ht="24.75" customHeight="1">
      <c r="A38" s="15" t="s">
        <v>71</v>
      </c>
      <c r="B38" s="37" t="s">
        <v>72</v>
      </c>
      <c r="C38" s="29">
        <f>+'[1]TABLA SALARIAL'!$E$12</f>
        <v>8541000</v>
      </c>
      <c r="D38" s="38">
        <f>+'[1]TABLA SALARIAL'!$B$4</f>
        <v>1.582846</v>
      </c>
      <c r="E38" s="19">
        <v>0.2</v>
      </c>
      <c r="F38" s="30">
        <f t="shared" si="2"/>
        <v>9</v>
      </c>
      <c r="G38" s="30">
        <v>1</v>
      </c>
      <c r="H38" s="39">
        <f t="shared" si="3"/>
        <v>24334358</v>
      </c>
    </row>
    <row r="39" spans="1:8" s="13" customFormat="1" ht="24.75" customHeight="1">
      <c r="A39" s="15" t="s">
        <v>73</v>
      </c>
      <c r="B39" s="37" t="s">
        <v>74</v>
      </c>
      <c r="C39" s="29">
        <f>+'[1]TABLA SALARIAL'!$E$18</f>
        <v>3558750</v>
      </c>
      <c r="D39" s="38">
        <f>+'[1]TABLA SALARIAL'!$B$4</f>
        <v>1.582846</v>
      </c>
      <c r="E39" s="19">
        <v>0.2</v>
      </c>
      <c r="F39" s="30">
        <f t="shared" si="2"/>
        <v>9</v>
      </c>
      <c r="G39" s="30">
        <v>1</v>
      </c>
      <c r="H39" s="39">
        <f t="shared" si="3"/>
        <v>10139316</v>
      </c>
    </row>
    <row r="40" spans="1:8" s="13" customFormat="1" ht="24.75" customHeight="1">
      <c r="A40" s="15" t="s">
        <v>75</v>
      </c>
      <c r="B40" s="37" t="s">
        <v>76</v>
      </c>
      <c r="C40" s="29">
        <f>+'[1]TABLA SALARIAL'!$F$19</f>
        <v>1798658.8714252682</v>
      </c>
      <c r="D40" s="38">
        <f>+'[1]TABLA SALARIAL'!$B$4</f>
        <v>1.582846</v>
      </c>
      <c r="E40" s="19">
        <v>0.2</v>
      </c>
      <c r="F40" s="30">
        <f t="shared" si="2"/>
        <v>9</v>
      </c>
      <c r="G40" s="30">
        <v>1</v>
      </c>
      <c r="H40" s="39">
        <f t="shared" si="3"/>
        <v>5124600</v>
      </c>
    </row>
    <row r="41" spans="1:8" s="13" customFormat="1" ht="24.75" hidden="1" customHeight="1">
      <c r="A41" s="40" t="s">
        <v>77</v>
      </c>
      <c r="B41" s="37" t="s">
        <v>78</v>
      </c>
      <c r="C41" s="29">
        <f>'[1]TABLA SALARIAL'!$B$3*2.5</f>
        <v>3558750</v>
      </c>
      <c r="D41" s="38">
        <f>+'[1]TABLA SALARIAL'!$B$4</f>
        <v>1.582846</v>
      </c>
      <c r="E41" s="19">
        <v>0.2</v>
      </c>
      <c r="F41" s="41">
        <f t="shared" si="2"/>
        <v>9</v>
      </c>
      <c r="G41" s="30">
        <v>0</v>
      </c>
      <c r="H41" s="39">
        <f t="shared" si="3"/>
        <v>0</v>
      </c>
    </row>
    <row r="42" spans="1:8" s="13" customFormat="1" ht="24.75" customHeight="1">
      <c r="A42" s="15" t="s">
        <v>79</v>
      </c>
      <c r="B42" s="37" t="s">
        <v>80</v>
      </c>
      <c r="C42" s="29">
        <f>+'[1]TABLA SALARIAL'!$B$3</f>
        <v>1423500</v>
      </c>
      <c r="D42" s="38">
        <f>+'[1]TABLA SALARIAL'!$B$4</f>
        <v>1.582846</v>
      </c>
      <c r="E42" s="19">
        <v>0.2</v>
      </c>
      <c r="F42" s="30">
        <f t="shared" si="2"/>
        <v>9</v>
      </c>
      <c r="G42" s="30">
        <v>1</v>
      </c>
      <c r="H42" s="39">
        <f t="shared" si="3"/>
        <v>4055726</v>
      </c>
    </row>
    <row r="43" spans="1:8" s="13" customFormat="1" ht="24.75" customHeight="1">
      <c r="A43" s="15" t="s">
        <v>81</v>
      </c>
      <c r="B43" s="37" t="s">
        <v>82</v>
      </c>
      <c r="C43" s="29">
        <f>+'[1]TABLA SALARIAL'!$B$3*4</f>
        <v>5694000</v>
      </c>
      <c r="D43" s="38"/>
      <c r="E43" s="19">
        <v>0.2</v>
      </c>
      <c r="F43" s="30">
        <f t="shared" si="2"/>
        <v>9</v>
      </c>
      <c r="G43" s="30">
        <v>1</v>
      </c>
      <c r="H43" s="39">
        <f>+ROUND((C43*E43*F43*G43),0)</f>
        <v>10249200</v>
      </c>
    </row>
    <row r="44" spans="1:8" s="13" customFormat="1" ht="24.75" customHeight="1">
      <c r="A44" s="15" t="s">
        <v>83</v>
      </c>
      <c r="B44" s="37" t="s">
        <v>84</v>
      </c>
      <c r="C44" s="29">
        <v>1900000</v>
      </c>
      <c r="D44" s="38"/>
      <c r="E44" s="19">
        <v>0.2</v>
      </c>
      <c r="F44" s="30">
        <f t="shared" si="2"/>
        <v>9</v>
      </c>
      <c r="G44" s="30">
        <v>1</v>
      </c>
      <c r="H44" s="39">
        <f>+ROUND((C44*E44*F44*G44),0)</f>
        <v>3420000</v>
      </c>
    </row>
    <row r="45" spans="1:8" s="13" customFormat="1" ht="24.75" hidden="1" customHeight="1">
      <c r="A45" s="40" t="s">
        <v>85</v>
      </c>
      <c r="B45" s="37" t="s">
        <v>86</v>
      </c>
      <c r="C45" s="29">
        <v>100000</v>
      </c>
      <c r="D45" s="38"/>
      <c r="E45" s="19">
        <v>0.2</v>
      </c>
      <c r="F45" s="30">
        <f t="shared" si="2"/>
        <v>9</v>
      </c>
      <c r="G45" s="30">
        <v>0</v>
      </c>
      <c r="H45" s="39">
        <f>+ROUND((C45*E45*F45*G45),0)</f>
        <v>0</v>
      </c>
    </row>
    <row r="46" spans="1:8" s="13" customFormat="1" ht="24.75" customHeight="1">
      <c r="A46" s="15" t="s">
        <v>87</v>
      </c>
      <c r="B46" s="37" t="s">
        <v>88</v>
      </c>
      <c r="C46" s="29">
        <f>+'[1]TABLA SALARIAL'!$B$3*1.5</f>
        <v>2135250</v>
      </c>
      <c r="D46" s="38"/>
      <c r="E46" s="19">
        <v>0.2</v>
      </c>
      <c r="F46" s="30">
        <f t="shared" si="2"/>
        <v>9</v>
      </c>
      <c r="G46" s="30">
        <v>1</v>
      </c>
      <c r="H46" s="39">
        <f>+ROUND((C46*E46*F46*G46),0)</f>
        <v>3843450</v>
      </c>
    </row>
    <row r="47" spans="1:8" s="13" customFormat="1" ht="22.5" customHeight="1">
      <c r="A47" s="27">
        <v>5</v>
      </c>
      <c r="B47" s="42" t="s">
        <v>89</v>
      </c>
      <c r="C47" s="43"/>
      <c r="D47" s="43"/>
      <c r="E47" s="43"/>
      <c r="F47" s="44" t="s">
        <v>90</v>
      </c>
      <c r="G47" s="43"/>
      <c r="H47" s="45"/>
    </row>
    <row r="48" spans="1:8" s="13" customFormat="1" ht="22.5" customHeight="1">
      <c r="A48" s="15">
        <v>5.0999999999999996</v>
      </c>
      <c r="B48" s="23" t="s">
        <v>91</v>
      </c>
      <c r="C48" s="46"/>
      <c r="D48" s="20"/>
      <c r="E48" s="47">
        <f>0.4%*0.5</f>
        <v>2E-3</v>
      </c>
      <c r="F48" s="29">
        <f>+[1]PRESUPUESTO!$F$312</f>
        <v>15877423866</v>
      </c>
      <c r="G48" s="30"/>
      <c r="H48" s="39">
        <f>+E48*F48</f>
        <v>31754847.732000001</v>
      </c>
    </row>
    <row r="49" spans="1:8" s="13" customFormat="1" ht="22.5" customHeight="1">
      <c r="A49" s="15">
        <v>5.2</v>
      </c>
      <c r="B49" s="23" t="s">
        <v>92</v>
      </c>
      <c r="C49" s="46"/>
      <c r="D49" s="20"/>
      <c r="E49" s="47">
        <v>0.05</v>
      </c>
      <c r="F49" s="29">
        <f>+[1]PRESUPUESTO!$F$312</f>
        <v>15877423866</v>
      </c>
      <c r="G49" s="30"/>
      <c r="H49" s="39">
        <f t="shared" ref="H49:H54" si="4">+E49*F49</f>
        <v>793871193.30000007</v>
      </c>
    </row>
    <row r="50" spans="1:8" s="13" customFormat="1" ht="22.5" customHeight="1">
      <c r="A50" s="15">
        <v>5.3</v>
      </c>
      <c r="B50" s="23" t="s">
        <v>93</v>
      </c>
      <c r="C50" s="46"/>
      <c r="D50" s="20"/>
      <c r="E50" s="48">
        <v>5.0000000000000001E-3</v>
      </c>
      <c r="F50" s="24">
        <f>+[1]PRESUPUESTO!$F$312</f>
        <v>15877423866</v>
      </c>
      <c r="G50" s="20"/>
      <c r="H50" s="21">
        <f>+E50*F50</f>
        <v>79387119.329999998</v>
      </c>
    </row>
    <row r="51" spans="1:8" s="13" customFormat="1" ht="22.5" hidden="1" customHeight="1">
      <c r="A51" s="15"/>
      <c r="B51" s="23"/>
      <c r="C51" s="46"/>
      <c r="D51" s="20"/>
      <c r="E51" s="48"/>
      <c r="F51" s="24"/>
      <c r="G51" s="20"/>
      <c r="H51" s="21"/>
    </row>
    <row r="52" spans="1:8" s="13" customFormat="1" ht="22.5" customHeight="1">
      <c r="A52" s="15">
        <v>5.5</v>
      </c>
      <c r="B52" s="23" t="s">
        <v>94</v>
      </c>
      <c r="C52" s="46"/>
      <c r="D52" s="20"/>
      <c r="E52" s="48">
        <v>2.5000000000000001E-2</v>
      </c>
      <c r="F52" s="24">
        <f>+[1]PRESUPUESTO!$F$312</f>
        <v>15877423866</v>
      </c>
      <c r="G52" s="20"/>
      <c r="H52" s="21">
        <f t="shared" si="4"/>
        <v>396935596.65000004</v>
      </c>
    </row>
    <row r="53" spans="1:8" s="13" customFormat="1" ht="22.5" customHeight="1">
      <c r="A53" s="15">
        <v>5.6</v>
      </c>
      <c r="B53" s="23" t="s">
        <v>95</v>
      </c>
      <c r="C53" s="46"/>
      <c r="D53" s="20"/>
      <c r="E53" s="48">
        <v>4.0000000000000001E-3</v>
      </c>
      <c r="F53" s="24">
        <f>+[1]PRESUPUESTO!$F$312</f>
        <v>15877423866</v>
      </c>
      <c r="G53" s="20"/>
      <c r="H53" s="21">
        <f t="shared" si="4"/>
        <v>63509695.464000002</v>
      </c>
    </row>
    <row r="54" spans="1:8" s="13" customFormat="1" ht="22.5" customHeight="1" thickBot="1">
      <c r="A54" s="15">
        <v>5.7</v>
      </c>
      <c r="B54" s="49" t="s">
        <v>96</v>
      </c>
      <c r="C54" s="50"/>
      <c r="D54" s="51"/>
      <c r="E54" s="52">
        <v>0.02</v>
      </c>
      <c r="F54" s="24">
        <f>+[1]PRESUPUESTO!$F$312</f>
        <v>15877423866</v>
      </c>
      <c r="G54" s="51"/>
      <c r="H54" s="21">
        <f t="shared" si="4"/>
        <v>317548477.31999999</v>
      </c>
    </row>
    <row r="55" spans="1:8" ht="23.25" customHeight="1" thickBot="1">
      <c r="A55" s="53"/>
      <c r="B55" s="54" t="s">
        <v>97</v>
      </c>
      <c r="C55" s="55"/>
      <c r="D55" s="55"/>
      <c r="E55" s="55"/>
      <c r="F55" s="55"/>
      <c r="G55" s="55"/>
      <c r="H55" s="56">
        <f>+ROUND(SUM(H6:H54),0)</f>
        <v>2596096865</v>
      </c>
    </row>
    <row r="56" spans="1:8" ht="18.75" thickBot="1">
      <c r="A56" s="57"/>
      <c r="B56" s="58"/>
      <c r="C56" s="58"/>
      <c r="D56" s="58"/>
      <c r="E56" s="58"/>
      <c r="F56" s="58"/>
      <c r="G56" s="58"/>
      <c r="H56" s="59"/>
    </row>
    <row r="57" spans="1:8" ht="22.5" customHeight="1" thickBot="1">
      <c r="A57" s="60"/>
      <c r="B57" s="54" t="s">
        <v>98</v>
      </c>
      <c r="C57" s="54"/>
      <c r="D57" s="54"/>
      <c r="E57" s="54"/>
      <c r="F57" s="54"/>
      <c r="G57" s="54"/>
      <c r="H57" s="61">
        <f>+[1]PRESUPUESTO!F298</f>
        <v>12226751086</v>
      </c>
    </row>
    <row r="58" spans="1:8" s="68" customFormat="1" ht="22.5" customHeight="1" thickBot="1">
      <c r="A58" s="62"/>
      <c r="B58" s="63" t="s">
        <v>99</v>
      </c>
      <c r="C58" s="64"/>
      <c r="D58" s="64"/>
      <c r="E58" s="64"/>
      <c r="F58" s="65">
        <f>ROUND(+H55/H57,4)</f>
        <v>0.21229999999999999</v>
      </c>
      <c r="G58" s="66" t="s">
        <v>100</v>
      </c>
      <c r="H58" s="67">
        <f>+ROUND(F58*H57,0)</f>
        <v>2595739256</v>
      </c>
    </row>
    <row r="59" spans="1:8" s="68" customFormat="1" ht="22.5" customHeight="1" thickBot="1">
      <c r="A59" s="62"/>
      <c r="B59" s="63" t="s">
        <v>101</v>
      </c>
      <c r="C59" s="64"/>
      <c r="D59" s="64"/>
      <c r="E59" s="64"/>
      <c r="F59" s="69">
        <v>0.05</v>
      </c>
      <c r="G59" s="66" t="s">
        <v>102</v>
      </c>
      <c r="H59" s="67">
        <f>+ROUND((H57*F59),0)</f>
        <v>611337554</v>
      </c>
    </row>
    <row r="60" spans="1:8" s="68" customFormat="1" ht="22.5" customHeight="1" thickBot="1">
      <c r="A60" s="62"/>
      <c r="B60" s="63" t="s">
        <v>103</v>
      </c>
      <c r="C60" s="64"/>
      <c r="D60" s="64"/>
      <c r="E60" s="64"/>
      <c r="F60" s="70">
        <f>+ROUND((F58+F59),4)</f>
        <v>0.26229999999999998</v>
      </c>
      <c r="G60" s="64"/>
      <c r="H60" s="67">
        <f>+H58+H59</f>
        <v>3207076810</v>
      </c>
    </row>
    <row r="61" spans="1:8" s="68" customFormat="1" ht="22.5" customHeight="1" thickBot="1">
      <c r="A61" s="60"/>
      <c r="B61" s="54" t="s">
        <v>104</v>
      </c>
      <c r="C61" s="54"/>
      <c r="D61" s="54"/>
      <c r="E61" s="54"/>
      <c r="F61" s="54"/>
      <c r="G61" s="54"/>
      <c r="H61" s="61">
        <f>+ROUND(H57+H60,0)</f>
        <v>15433827896</v>
      </c>
    </row>
    <row r="62" spans="1:8" ht="18">
      <c r="A62" s="71"/>
      <c r="B62" s="72"/>
      <c r="C62" s="72"/>
      <c r="D62" s="72"/>
      <c r="E62" s="72"/>
      <c r="F62" s="72"/>
      <c r="G62" s="72"/>
      <c r="H62" s="72"/>
    </row>
    <row r="64" spans="1:8" ht="15.75">
      <c r="B64" s="74"/>
    </row>
    <row r="66" spans="2:7">
      <c r="B66" s="75"/>
      <c r="E66" s="75"/>
      <c r="F66" s="77"/>
      <c r="G66" s="77"/>
    </row>
    <row r="67" spans="2:7">
      <c r="B67" s="76" t="s">
        <v>105</v>
      </c>
      <c r="E67" s="76" t="s">
        <v>109</v>
      </c>
    </row>
    <row r="68" spans="2:7">
      <c r="B68" s="76" t="s">
        <v>106</v>
      </c>
      <c r="E68" s="76" t="s">
        <v>110</v>
      </c>
    </row>
    <row r="69" spans="2:7">
      <c r="B69" s="76" t="s">
        <v>107</v>
      </c>
      <c r="E69" s="76" t="s">
        <v>111</v>
      </c>
    </row>
    <row r="70" spans="2:7">
      <c r="B70" s="76" t="s">
        <v>108</v>
      </c>
      <c r="E70" s="76" t="s">
        <v>108</v>
      </c>
    </row>
  </sheetData>
  <mergeCells count="10">
    <mergeCell ref="B19:H19"/>
    <mergeCell ref="B22:H22"/>
    <mergeCell ref="B28:H28"/>
    <mergeCell ref="B36:H36"/>
    <mergeCell ref="B1:G1"/>
    <mergeCell ref="B4:H4"/>
    <mergeCell ref="B5:H5"/>
    <mergeCell ref="B12:H12"/>
    <mergeCell ref="B13:H13"/>
    <mergeCell ref="B18:H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Pérez Fernandez - CT Obras Públicas</dc:creator>
  <cp:lastModifiedBy>Ana Milena Cardenas Tobon - CT Obras Públicas</cp:lastModifiedBy>
  <dcterms:created xsi:type="dcterms:W3CDTF">2026-02-16T13:59:30Z</dcterms:created>
  <dcterms:modified xsi:type="dcterms:W3CDTF">2026-02-18T19:07:06Z</dcterms:modified>
</cp:coreProperties>
</file>