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MA JUDICIAL\KELLY DE ARMAS\PROYECTOS\PROYECTOS DE INVERSIÓN\6. IMPERMEABILIZACIÓN GALAPA\"/>
    </mc:Choice>
  </mc:AlternateContent>
  <xr:revisionPtr revIDLastSave="0" documentId="13_ncr:1_{9AF2E307-30CC-4360-A3C6-9DA552FCF737}" xr6:coauthVersionLast="44" xr6:coauthVersionMax="44" xr10:uidLastSave="{00000000-0000-0000-0000-000000000000}"/>
  <bookViews>
    <workbookView xWindow="390" yWindow="390" windowWidth="15375" windowHeight="7875" xr2:uid="{751D2644-577A-4E0D-A7FB-CCB00A8F0752}"/>
  </bookViews>
  <sheets>
    <sheet name="PTTO" sheetId="1" r:id="rId1"/>
    <sheet name="APU" sheetId="3" r:id="rId2"/>
  </sheets>
  <externalReferences>
    <externalReference r:id="rId3"/>
  </externalReferences>
  <definedNames>
    <definedName name="_xlnm.Print_Area" localSheetId="1">APU!$B$1:$H$231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1" i="3" l="1"/>
  <c r="C192" i="3"/>
  <c r="B192" i="3"/>
  <c r="H145" i="3"/>
  <c r="C146" i="3"/>
  <c r="B146" i="3"/>
  <c r="H99" i="3"/>
  <c r="C100" i="3"/>
  <c r="B100" i="3"/>
  <c r="H53" i="3"/>
  <c r="C54" i="3"/>
  <c r="B54" i="3"/>
  <c r="H7" i="3"/>
  <c r="C8" i="3"/>
  <c r="B8" i="3"/>
  <c r="F13" i="1"/>
  <c r="F12" i="1"/>
  <c r="F11" i="1"/>
  <c r="F9" i="1"/>
  <c r="F197" i="3" l="1"/>
  <c r="G197" i="3" s="1"/>
  <c r="E204" i="3"/>
  <c r="G204" i="3" s="1"/>
  <c r="H210" i="3" s="1"/>
  <c r="E222" i="3"/>
  <c r="F222" i="3" s="1"/>
  <c r="H218" i="3"/>
  <c r="E158" i="3"/>
  <c r="G158" i="3" s="1"/>
  <c r="H164" i="3" s="1"/>
  <c r="E176" i="3"/>
  <c r="F176" i="3" s="1"/>
  <c r="H172" i="3"/>
  <c r="E112" i="3"/>
  <c r="G112" i="3" s="1"/>
  <c r="H118" i="3" s="1"/>
  <c r="E130" i="3"/>
  <c r="F130" i="3" s="1"/>
  <c r="H126" i="3"/>
  <c r="E75" i="3"/>
  <c r="G75" i="3" s="1"/>
  <c r="H80" i="3" s="1"/>
  <c r="G59" i="3"/>
  <c r="E84" i="3"/>
  <c r="F84" i="3" s="1"/>
  <c r="G66" i="3"/>
  <c r="H72" i="3" s="1"/>
  <c r="G29" i="3"/>
  <c r="H34" i="3" s="1"/>
  <c r="G20" i="3"/>
  <c r="H26" i="3" s="1"/>
  <c r="E38" i="3"/>
  <c r="F38" i="3" s="1"/>
  <c r="G222" i="3" l="1"/>
  <c r="H227" i="3" s="1"/>
  <c r="G196" i="3" s="1"/>
  <c r="H201" i="3" s="1"/>
  <c r="H229" i="3" s="1"/>
  <c r="H230" i="3" s="1"/>
  <c r="G176" i="3"/>
  <c r="H181" i="3" s="1"/>
  <c r="G130" i="3"/>
  <c r="H135" i="3" s="1"/>
  <c r="G104" i="3" s="1"/>
  <c r="H109" i="3" s="1"/>
  <c r="H137" i="3" s="1"/>
  <c r="H138" i="3" s="1"/>
  <c r="G84" i="3"/>
  <c r="H89" i="3" s="1"/>
  <c r="G58" i="3" s="1"/>
  <c r="H63" i="3" s="1"/>
  <c r="G38" i="3"/>
  <c r="H43" i="3" s="1"/>
  <c r="G11" i="1" l="1"/>
  <c r="H11" i="1" s="1"/>
  <c r="G12" i="3"/>
  <c r="H17" i="3" s="1"/>
  <c r="H45" i="3" s="1"/>
  <c r="H46" i="3" s="1"/>
  <c r="G13" i="1"/>
  <c r="H13" i="1" s="1"/>
  <c r="G150" i="3"/>
  <c r="H155" i="3" s="1"/>
  <c r="H183" i="3" s="1"/>
  <c r="H184" i="3" s="1"/>
  <c r="H91" i="3"/>
  <c r="H92" i="3" s="1"/>
  <c r="G8" i="1" l="1"/>
  <c r="H8" i="1" s="1"/>
  <c r="G9" i="1"/>
  <c r="H9" i="1" s="1"/>
  <c r="G12" i="1"/>
  <c r="H12" i="1" s="1"/>
  <c r="G14" i="1" l="1"/>
  <c r="G15" i="1" s="1"/>
  <c r="G18" i="1" l="1"/>
  <c r="G22" i="1" s="1"/>
  <c r="G16" i="1"/>
  <c r="G17" i="1"/>
  <c r="G19" i="1" l="1"/>
  <c r="G20" i="1" s="1"/>
  <c r="G21" i="1" l="1"/>
  <c r="G23" i="1" s="1"/>
  <c r="H27" i="1" l="1"/>
  <c r="H26" i="1"/>
</calcChain>
</file>

<file path=xl/sharedStrings.xml><?xml version="1.0" encoding="utf-8"?>
<sst xmlns="http://schemas.openxmlformats.org/spreadsheetml/2006/main" count="256" uniqueCount="70">
  <si>
    <t>ITEM</t>
  </si>
  <si>
    <t>DESCRIPCIÓN</t>
  </si>
  <si>
    <t>UNIDAD</t>
  </si>
  <si>
    <t>CANTIDAD</t>
  </si>
  <si>
    <t>Desmonte y retiro de manto existente (incluye retiro de escombros)</t>
  </si>
  <si>
    <t>m2</t>
  </si>
  <si>
    <t>UND</t>
  </si>
  <si>
    <t>Imprimación con emulsión asfáltica (base acuosa).</t>
  </si>
  <si>
    <t>Desmonte de manto existente.</t>
  </si>
  <si>
    <t>1.1.1</t>
  </si>
  <si>
    <t>1.1.2</t>
  </si>
  <si>
    <t>Impermeabilización con manto foil aluminio de 3mm.</t>
  </si>
  <si>
    <t>Impermeabilización.</t>
  </si>
  <si>
    <t>und</t>
  </si>
  <si>
    <t>1.2.1</t>
  </si>
  <si>
    <t>1.2.2</t>
  </si>
  <si>
    <t>1.2.3</t>
  </si>
  <si>
    <t>TELECOM</t>
  </si>
  <si>
    <t>SUB-TOTAL (1)</t>
  </si>
  <si>
    <t>ADMINISTRACIÓN</t>
  </si>
  <si>
    <t>IMPREVISTOS</t>
  </si>
  <si>
    <t>UTILIDAD</t>
  </si>
  <si>
    <t>SUB-TOTAL (2)</t>
  </si>
  <si>
    <t>CONTRIBUCIÓN ESTAMPILLA (PRO-UNIVERSIDAD NACIONAL Y DEMÁS UNIVERSIDADES ESTATALES DE COLOMBIA)</t>
  </si>
  <si>
    <t>CONTRIBUCIÓN CONTRATO DE OBRA</t>
  </si>
  <si>
    <t>TOTAL COSTO OBRA</t>
  </si>
  <si>
    <t>Demolición de plantilla (incluye retiro de escombros)</t>
  </si>
  <si>
    <t>Plantilla de direccionamiento en mortero 1:3 e=4cm.</t>
  </si>
  <si>
    <t>IV. MANO DE OBRA</t>
  </si>
  <si>
    <t>Tarifa</t>
  </si>
  <si>
    <t>%</t>
  </si>
  <si>
    <t>m3</t>
  </si>
  <si>
    <t>Viaje</t>
  </si>
  <si>
    <t>Saco</t>
  </si>
  <si>
    <t>DIRECCIÓN EJECUTIVA DE LA ADMINISTRACIÓN JUDICIAL - SECCIONAL BARRANQUILLA.
ANÁLISIS DE PRECIOS UNITARIOS.</t>
  </si>
  <si>
    <t>ÁREA</t>
  </si>
  <si>
    <t>Mantenimiento y Soporte Tecnológico</t>
  </si>
  <si>
    <t>FECHA</t>
  </si>
  <si>
    <t>Mayo de 2020</t>
  </si>
  <si>
    <t>I. EQUIPOS Y HERRAMIENTAS</t>
  </si>
  <si>
    <t>V. UNITARIO</t>
  </si>
  <si>
    <t>RENDIM.</t>
  </si>
  <si>
    <t>V. TOTAL</t>
  </si>
  <si>
    <t>Subtotal Equipo</t>
  </si>
  <si>
    <t>II. MATERIALES DE OBRA</t>
  </si>
  <si>
    <t>Subtotal Materiales</t>
  </si>
  <si>
    <t>V. HH (Hora Hombre)</t>
  </si>
  <si>
    <t>HH</t>
  </si>
  <si>
    <t>Subtotal Mano de Obra</t>
  </si>
  <si>
    <t>TOTAL COSTO DIRECTO</t>
  </si>
  <si>
    <t>AJUSTE AL PESO</t>
  </si>
  <si>
    <t>Cuadrilla AA (1 Oficial + 1 Ayudante)</t>
  </si>
  <si>
    <t>PROYECTO</t>
  </si>
  <si>
    <t>Herramientas menores (10%MO)</t>
  </si>
  <si>
    <t>III. TRANSPORTE</t>
  </si>
  <si>
    <t>Transporte de escombros</t>
  </si>
  <si>
    <t>Martillo demoledor (incluye planta eléctrica)</t>
  </si>
  <si>
    <t>hr</t>
  </si>
  <si>
    <t>Mortero 1:3 (hecho en obra - desperdicio 5%)</t>
  </si>
  <si>
    <t>gb</t>
  </si>
  <si>
    <t>Emulsión asfáltica (desperdicio 5%)</t>
  </si>
  <si>
    <t>Equipo de soplete (incluye suministros de gas)</t>
  </si>
  <si>
    <t>Manto foil alumantado de 3mm</t>
  </si>
  <si>
    <t>VLR. UNITARIO</t>
  </si>
  <si>
    <t>VLR. TOTAL</t>
  </si>
  <si>
    <t>IVA/UTILIDAD</t>
  </si>
  <si>
    <t>PRESUPUESTO MANTENIMIENTO, REPARACIÓN E IMPERMEABILIZACIÓN DE CUBIERTA DEL JUZGADO MUNICIPAL PROMISCUO DE GALAPA
DIRECCIÓN SECCIONAL DE ADMINISTRACIÓN JUDICIAL BARRANQUILLA - ATLÁNTICO</t>
  </si>
  <si>
    <t>SUB-TOTAL GALAPA</t>
  </si>
  <si>
    <t>MENTENIMIENTO, REPARACIÓN E IMPERMEABILIZACIÓN DE CUBIERTAS DEL JUZGADO PROMISCUO MUNICIPAL DE GALAPA..</t>
  </si>
  <si>
    <t>MENTENIMIENTO, REPARACIÓN E IMPERMEABILIZACIÓN DE CUBIERTAS DEL JUZGADO PROMISCUO MUNICIPAL DE GALAPA.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</si>
</sst>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%"/>
    <numFmt numFmtId="165" formatCode="_(&quot;$&quot;\ * #,##0.00_);_(&quot;$&quot;\ * \(#,##0.00\);_(&quot;$&quot;\ * &quot;-&quot;??_);_(@_)"/>
    <numFmt numFmtId="166" formatCode="_(* #,##0_);_(* \(#,##0\);_(* &quot;-&quot;_);_(@_)"/>
    <numFmt numFmtId="167" formatCode="_-&quot;$&quot;\ * #,##0_-;\-&quot;$&quot;\ * #,##0_-;_-&quot;$&quot;\ * &quot;-&quot;_-;_-@_-"/>
    <numFmt numFmtId="168" formatCode="_-&quot;$&quot;* #,##0_-;\-&quot;$&quot;* #,##0_-;_-&quot;$&quot;* &quot;-&quot;??_-;_-@_-"/>
    <numFmt numFmtId="169" formatCode="_-* #,##0.000_-;\-* #,##0.0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165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0" borderId="0"/>
  </cellStyleXfs>
  <cellXfs count="121">
    <xf numFmtId="0" fontId="0" fillId="0" borderId="0" xfId="0"/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4" fontId="2" fillId="3" borderId="11" xfId="1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9" fontId="3" fillId="0" borderId="17" xfId="3" applyFont="1" applyBorder="1" applyAlignment="1">
      <alignment horizontal="center" vertical="center" wrapText="1"/>
    </xf>
    <xf numFmtId="9" fontId="3" fillId="0" borderId="11" xfId="3" applyFont="1" applyBorder="1" applyAlignment="1">
      <alignment horizontal="center" vertical="center" wrapText="1"/>
    </xf>
    <xf numFmtId="9" fontId="3" fillId="0" borderId="13" xfId="3" applyFont="1" applyBorder="1" applyAlignment="1">
      <alignment horizontal="center" vertical="center" wrapText="1"/>
    </xf>
    <xf numFmtId="164" fontId="3" fillId="0" borderId="17" xfId="3" applyNumberFormat="1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43" fontId="2" fillId="2" borderId="7" xfId="1" applyFont="1" applyFill="1" applyBorder="1" applyAlignment="1">
      <alignment horizontal="center" vertical="center" wrapText="1"/>
    </xf>
    <xf numFmtId="43" fontId="2" fillId="2" borderId="21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3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2" fontId="6" fillId="0" borderId="30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4" fontId="6" fillId="0" borderId="39" xfId="2" applyFont="1" applyBorder="1" applyAlignment="1">
      <alignment horizontal="left" vertical="center"/>
    </xf>
    <xf numFmtId="44" fontId="6" fillId="0" borderId="10" xfId="2" applyFont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4" fontId="6" fillId="0" borderId="24" xfId="2" applyFont="1" applyBorder="1" applyAlignment="1">
      <alignment horizontal="left" vertical="center"/>
    </xf>
    <xf numFmtId="44" fontId="6" fillId="0" borderId="9" xfId="2" applyFont="1" applyBorder="1" applyAlignment="1">
      <alignment horizontal="left" vertical="center"/>
    </xf>
    <xf numFmtId="44" fontId="6" fillId="0" borderId="16" xfId="2" applyFont="1" applyBorder="1" applyAlignment="1">
      <alignment horizontal="left" vertical="center"/>
    </xf>
    <xf numFmtId="2" fontId="6" fillId="0" borderId="39" xfId="0" applyNumberFormat="1" applyFont="1" applyBorder="1" applyAlignment="1">
      <alignment horizontal="center" vertical="center"/>
    </xf>
    <xf numFmtId="168" fontId="6" fillId="0" borderId="39" xfId="2" applyNumberFormat="1" applyFont="1" applyBorder="1" applyAlignment="1">
      <alignment horizontal="left" vertical="center"/>
    </xf>
    <xf numFmtId="2" fontId="6" fillId="0" borderId="24" xfId="0" applyNumberFormat="1" applyFont="1" applyBorder="1" applyAlignment="1">
      <alignment horizontal="center" vertical="center"/>
    </xf>
    <xf numFmtId="168" fontId="6" fillId="0" borderId="24" xfId="2" applyNumberFormat="1" applyFont="1" applyBorder="1" applyAlignment="1">
      <alignment horizontal="left" vertical="center"/>
    </xf>
    <xf numFmtId="44" fontId="6" fillId="0" borderId="39" xfId="2" applyFont="1" applyBorder="1" applyAlignment="1">
      <alignment horizontal="center" vertical="center"/>
    </xf>
    <xf numFmtId="169" fontId="6" fillId="0" borderId="39" xfId="1" applyNumberFormat="1" applyFont="1" applyBorder="1" applyAlignment="1">
      <alignment horizontal="left" vertical="center"/>
    </xf>
    <xf numFmtId="44" fontId="6" fillId="0" borderId="3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3" fontId="3" fillId="0" borderId="0" xfId="1" applyFont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3" fillId="0" borderId="11" xfId="1" applyNumberFormat="1" applyFont="1" applyBorder="1" applyAlignment="1">
      <alignment horizontal="center" vertical="center" wrapText="1"/>
    </xf>
    <xf numFmtId="44" fontId="3" fillId="0" borderId="11" xfId="0" applyNumberFormat="1" applyFont="1" applyBorder="1" applyAlignment="1">
      <alignment vertical="center" wrapText="1"/>
    </xf>
    <xf numFmtId="44" fontId="3" fillId="0" borderId="20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0" borderId="0" xfId="0" applyNumberFormat="1" applyFont="1" applyAlignment="1">
      <alignment vertical="center" wrapText="1"/>
    </xf>
    <xf numFmtId="44" fontId="3" fillId="0" borderId="0" xfId="2" applyFont="1" applyAlignment="1">
      <alignment vertical="center" wrapText="1"/>
    </xf>
    <xf numFmtId="44" fontId="4" fillId="4" borderId="41" xfId="2" applyFont="1" applyFill="1" applyBorder="1" applyAlignment="1">
      <alignment horizontal="center" vertical="center" wrapText="1"/>
    </xf>
    <xf numFmtId="44" fontId="4" fillId="4" borderId="38" xfId="2" applyFont="1" applyFill="1" applyBorder="1" applyAlignment="1">
      <alignment horizontal="center" vertical="center" wrapText="1"/>
    </xf>
    <xf numFmtId="44" fontId="4" fillId="5" borderId="41" xfId="2" applyFont="1" applyFill="1" applyBorder="1" applyAlignment="1">
      <alignment horizontal="center" vertical="center" wrapText="1"/>
    </xf>
    <xf numFmtId="44" fontId="4" fillId="5" borderId="38" xfId="2" applyFont="1" applyFill="1" applyBorder="1" applyAlignment="1">
      <alignment horizontal="center" vertical="center" wrapText="1"/>
    </xf>
    <xf numFmtId="44" fontId="3" fillId="0" borderId="15" xfId="2" applyFont="1" applyBorder="1" applyAlignment="1">
      <alignment horizontal="center" vertical="center" wrapText="1"/>
    </xf>
    <xf numFmtId="44" fontId="3" fillId="0" borderId="42" xfId="2" applyFont="1" applyBorder="1" applyAlignment="1">
      <alignment horizontal="center" vertical="center" wrapText="1"/>
    </xf>
    <xf numFmtId="44" fontId="3" fillId="0" borderId="22" xfId="2" applyFont="1" applyBorder="1" applyAlignment="1">
      <alignment horizontal="center" vertical="center" wrapText="1"/>
    </xf>
    <xf numFmtId="44" fontId="3" fillId="0" borderId="23" xfId="2" applyFont="1" applyBorder="1" applyAlignment="1">
      <alignment horizontal="center" vertical="center" wrapText="1"/>
    </xf>
    <xf numFmtId="44" fontId="3" fillId="0" borderId="36" xfId="2" applyFont="1" applyBorder="1" applyAlignment="1">
      <alignment horizontal="center" vertical="center" wrapText="1"/>
    </xf>
    <xf numFmtId="44" fontId="3" fillId="0" borderId="37" xfId="2" applyFont="1" applyBorder="1" applyAlignment="1">
      <alignment horizontal="center" vertical="center" wrapText="1"/>
    </xf>
    <xf numFmtId="0" fontId="4" fillId="0" borderId="25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4" fillId="5" borderId="26" xfId="0" applyFont="1" applyFill="1" applyBorder="1" applyAlignment="1">
      <alignment horizontal="right" vertical="center" wrapText="1"/>
    </xf>
    <xf numFmtId="0" fontId="4" fillId="5" borderId="27" xfId="0" applyFont="1" applyFill="1" applyBorder="1" applyAlignment="1">
      <alignment horizontal="right" vertical="center" wrapText="1"/>
    </xf>
    <xf numFmtId="0" fontId="4" fillId="4" borderId="26" xfId="0" applyFont="1" applyFill="1" applyBorder="1" applyAlignment="1">
      <alignment horizontal="right" vertical="center" wrapText="1"/>
    </xf>
    <xf numFmtId="0" fontId="4" fillId="4" borderId="27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44" fontId="4" fillId="0" borderId="22" xfId="0" applyNumberFormat="1" applyFont="1" applyBorder="1" applyAlignment="1">
      <alignment horizontal="center" vertical="center" wrapText="1"/>
    </xf>
    <xf numFmtId="44" fontId="4" fillId="0" borderId="23" xfId="0" applyNumberFormat="1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5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2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2">
    <cellStyle name="Millares" xfId="1" builtinId="3"/>
    <cellStyle name="Millares [0] 2" xfId="9" xr:uid="{855AC74F-DC69-4ECE-A31C-598BA098ACBC}"/>
    <cellStyle name="Moneda" xfId="2" builtinId="4"/>
    <cellStyle name="Moneda [0] 2" xfId="10" xr:uid="{E2EB049F-4DE7-47E1-B1EA-3135F15377FE}"/>
    <cellStyle name="Moneda 2" xfId="6" xr:uid="{E26F717B-3FB5-474F-AE4A-668473E36ABC}"/>
    <cellStyle name="Normal" xfId="0" builtinId="0"/>
    <cellStyle name="Normal 2" xfId="7" xr:uid="{C39AC6A9-0BBB-42BE-B2FF-061B7C39451A}"/>
    <cellStyle name="Normal 3 30" xfId="4" xr:uid="{11C4B870-1AB6-43FB-BFF4-CBD2D91259A1}"/>
    <cellStyle name="Normal 5" xfId="5" xr:uid="{FE746F36-98F0-42B0-BB67-9D6871306CE0}"/>
    <cellStyle name="Normal 5 2" xfId="11" xr:uid="{83D097EA-88C1-406D-8499-2CD2AA654991}"/>
    <cellStyle name="Porcentaje" xfId="3" builtinId="5"/>
    <cellStyle name="Porcentual 2" xfId="8" xr:uid="{24252603-80AC-4D56-967F-B86D896EB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AMA%20JUDICIAL/KELLY%20DE%20ARMAS/PROYECTOS/PROYECTOS%20DE%20INVERSI&#211;N/1.%20CONDUCTO%20AA%20CENTRO%20CIVICO/PLANOS%20KELLY/20200601%20PTTO%20Y%20MEMORIA%20DE%20CANTIDA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Cuadrillas 2020"/>
      <sheetName val="APUS Basicos"/>
      <sheetName val="APU"/>
      <sheetName val="PTTO - OBRA CIVIL"/>
      <sheetName val="PTTO - CONDUCTO AA"/>
      <sheetName val="PTTO TOTAL"/>
      <sheetName val="PISO 1"/>
      <sheetName val="PISO 3"/>
      <sheetName val="PISO 4"/>
      <sheetName val="PISO 5"/>
      <sheetName val="PISO 7"/>
    </sheetNames>
    <sheetDataSet>
      <sheetData sheetId="0">
        <row r="30">
          <cell r="C30">
            <v>22106.242456666667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0F18D-2F7D-4E63-AE31-A89C500DDB5D}">
  <dimension ref="C2:H27"/>
  <sheetViews>
    <sheetView tabSelected="1" zoomScale="93" zoomScaleNormal="93" workbookViewId="0">
      <selection activeCell="G10" sqref="G10"/>
    </sheetView>
  </sheetViews>
  <sheetFormatPr baseColWidth="10" defaultRowHeight="12.75" x14ac:dyDescent="0.25"/>
  <cols>
    <col min="1" max="2" width="11.42578125" style="44"/>
    <col min="3" max="3" width="5.42578125" style="43" bestFit="1" customWidth="1"/>
    <col min="4" max="4" width="46" style="44" customWidth="1"/>
    <col min="5" max="5" width="8" style="44" bestFit="1" customWidth="1"/>
    <col min="6" max="6" width="11" style="45" bestFit="1" customWidth="1"/>
    <col min="7" max="7" width="15.28515625" style="44" bestFit="1" customWidth="1"/>
    <col min="8" max="8" width="15.140625" style="44" bestFit="1" customWidth="1"/>
    <col min="9" max="16384" width="11.42578125" style="44"/>
  </cols>
  <sheetData>
    <row r="2" spans="3:8" ht="13.5" thickBot="1" x14ac:dyDescent="0.3"/>
    <row r="3" spans="3:8" ht="12.75" customHeight="1" x14ac:dyDescent="0.25">
      <c r="C3" s="76" t="s">
        <v>66</v>
      </c>
      <c r="D3" s="77"/>
      <c r="E3" s="77"/>
      <c r="F3" s="77"/>
      <c r="G3" s="77"/>
      <c r="H3" s="78"/>
    </row>
    <row r="4" spans="3:8" x14ac:dyDescent="0.25">
      <c r="C4" s="79"/>
      <c r="D4" s="80"/>
      <c r="E4" s="80"/>
      <c r="F4" s="80"/>
      <c r="G4" s="80"/>
      <c r="H4" s="81"/>
    </row>
    <row r="5" spans="3:8" ht="13.5" thickBot="1" x14ac:dyDescent="0.3">
      <c r="C5" s="46" t="s">
        <v>0</v>
      </c>
      <c r="D5" s="47" t="s">
        <v>1</v>
      </c>
      <c r="E5" s="47" t="s">
        <v>2</v>
      </c>
      <c r="F5" s="14" t="s">
        <v>3</v>
      </c>
      <c r="G5" s="14" t="s">
        <v>63</v>
      </c>
      <c r="H5" s="15" t="s">
        <v>64</v>
      </c>
    </row>
    <row r="6" spans="3:8" x14ac:dyDescent="0.25">
      <c r="C6" s="13">
        <v>1</v>
      </c>
      <c r="D6" s="82" t="s">
        <v>17</v>
      </c>
      <c r="E6" s="82"/>
      <c r="F6" s="82"/>
      <c r="G6" s="10"/>
      <c r="H6" s="11"/>
    </row>
    <row r="7" spans="3:8" x14ac:dyDescent="0.25">
      <c r="C7" s="5">
        <v>1.1000000000000001</v>
      </c>
      <c r="D7" s="83" t="s">
        <v>8</v>
      </c>
      <c r="E7" s="83"/>
      <c r="F7" s="83"/>
      <c r="G7" s="1"/>
      <c r="H7" s="12"/>
    </row>
    <row r="8" spans="3:8" ht="25.5" x14ac:dyDescent="0.25">
      <c r="C8" s="48" t="s">
        <v>9</v>
      </c>
      <c r="D8" s="3" t="s">
        <v>4</v>
      </c>
      <c r="E8" s="49" t="s">
        <v>5</v>
      </c>
      <c r="F8" s="50">
        <v>402</v>
      </c>
      <c r="G8" s="51">
        <f>+APU!$H$46</f>
        <v>7480</v>
      </c>
      <c r="H8" s="52">
        <f t="shared" ref="H8:H13" si="0">+F8*G8</f>
        <v>3006960</v>
      </c>
    </row>
    <row r="9" spans="3:8" x14ac:dyDescent="0.25">
      <c r="C9" s="48" t="s">
        <v>10</v>
      </c>
      <c r="D9" s="3" t="s">
        <v>26</v>
      </c>
      <c r="E9" s="49" t="s">
        <v>5</v>
      </c>
      <c r="F9" s="50">
        <f>+ROUND(F8*60%,0)</f>
        <v>241</v>
      </c>
      <c r="G9" s="51">
        <f>+APU!$H$92</f>
        <v>13568</v>
      </c>
      <c r="H9" s="52">
        <f t="shared" si="0"/>
        <v>3269888</v>
      </c>
    </row>
    <row r="10" spans="3:8" x14ac:dyDescent="0.25">
      <c r="C10" s="5">
        <v>1.2</v>
      </c>
      <c r="D10" s="2" t="s">
        <v>12</v>
      </c>
      <c r="E10" s="1"/>
      <c r="F10" s="4"/>
      <c r="G10" s="1"/>
      <c r="H10" s="12"/>
    </row>
    <row r="11" spans="3:8" x14ac:dyDescent="0.25">
      <c r="C11" s="48" t="s">
        <v>14</v>
      </c>
      <c r="D11" s="3" t="s">
        <v>27</v>
      </c>
      <c r="E11" s="49" t="s">
        <v>5</v>
      </c>
      <c r="F11" s="50">
        <f>+F9</f>
        <v>241</v>
      </c>
      <c r="G11" s="51">
        <f>+APU!$H$138</f>
        <v>28297</v>
      </c>
      <c r="H11" s="52">
        <f t="shared" si="0"/>
        <v>6819577</v>
      </c>
    </row>
    <row r="12" spans="3:8" x14ac:dyDescent="0.25">
      <c r="C12" s="48" t="s">
        <v>15</v>
      </c>
      <c r="D12" s="3" t="s">
        <v>7</v>
      </c>
      <c r="E12" s="49" t="s">
        <v>5</v>
      </c>
      <c r="F12" s="50">
        <f>+F8</f>
        <v>402</v>
      </c>
      <c r="G12" s="51">
        <f>+APU!$H$184</f>
        <v>5952</v>
      </c>
      <c r="H12" s="52">
        <f t="shared" si="0"/>
        <v>2392704</v>
      </c>
    </row>
    <row r="13" spans="3:8" x14ac:dyDescent="0.25">
      <c r="C13" s="48" t="s">
        <v>16</v>
      </c>
      <c r="D13" s="3" t="s">
        <v>11</v>
      </c>
      <c r="E13" s="49" t="s">
        <v>5</v>
      </c>
      <c r="F13" s="50">
        <f>+F8</f>
        <v>402</v>
      </c>
      <c r="G13" s="51">
        <f>+APU!$H$230</f>
        <v>35953</v>
      </c>
      <c r="H13" s="52">
        <f t="shared" si="0"/>
        <v>14453106</v>
      </c>
    </row>
    <row r="14" spans="3:8" ht="13.5" thickBot="1" x14ac:dyDescent="0.3">
      <c r="C14" s="53"/>
      <c r="D14" s="84" t="s">
        <v>67</v>
      </c>
      <c r="E14" s="84"/>
      <c r="F14" s="84"/>
      <c r="G14" s="85">
        <f>+SUM(H8:H13)</f>
        <v>29942235</v>
      </c>
      <c r="H14" s="86"/>
    </row>
    <row r="15" spans="3:8" ht="15.75" customHeight="1" thickBot="1" x14ac:dyDescent="0.3">
      <c r="C15" s="74" t="s">
        <v>18</v>
      </c>
      <c r="D15" s="75"/>
      <c r="E15" s="75"/>
      <c r="F15" s="75"/>
      <c r="G15" s="56">
        <f>+G14</f>
        <v>29942235</v>
      </c>
      <c r="H15" s="57"/>
    </row>
    <row r="16" spans="3:8" ht="15" customHeight="1" x14ac:dyDescent="0.25">
      <c r="C16" s="66" t="s">
        <v>19</v>
      </c>
      <c r="D16" s="67"/>
      <c r="E16" s="67"/>
      <c r="F16" s="6">
        <v>0.1</v>
      </c>
      <c r="G16" s="64">
        <f>+G15*F16</f>
        <v>2994223.5</v>
      </c>
      <c r="H16" s="65"/>
    </row>
    <row r="17" spans="3:8" ht="15" customHeight="1" x14ac:dyDescent="0.25">
      <c r="C17" s="68" t="s">
        <v>20</v>
      </c>
      <c r="D17" s="69"/>
      <c r="E17" s="69"/>
      <c r="F17" s="7">
        <v>0.05</v>
      </c>
      <c r="G17" s="60">
        <f>+G15*F17</f>
        <v>1497111.75</v>
      </c>
      <c r="H17" s="61"/>
    </row>
    <row r="18" spans="3:8" ht="15.75" customHeight="1" thickBot="1" x14ac:dyDescent="0.3">
      <c r="C18" s="70" t="s">
        <v>21</v>
      </c>
      <c r="D18" s="71"/>
      <c r="E18" s="71"/>
      <c r="F18" s="8">
        <v>0.05</v>
      </c>
      <c r="G18" s="62">
        <f>+G15*F18</f>
        <v>1497111.75</v>
      </c>
      <c r="H18" s="63"/>
    </row>
    <row r="19" spans="3:8" ht="15.75" customHeight="1" thickBot="1" x14ac:dyDescent="0.3">
      <c r="C19" s="74" t="s">
        <v>22</v>
      </c>
      <c r="D19" s="75"/>
      <c r="E19" s="75"/>
      <c r="F19" s="75"/>
      <c r="G19" s="56">
        <f>+G15+G16+G17+G18</f>
        <v>35930682</v>
      </c>
      <c r="H19" s="57"/>
    </row>
    <row r="20" spans="3:8" ht="26.25" customHeight="1" x14ac:dyDescent="0.25">
      <c r="C20" s="66" t="s">
        <v>23</v>
      </c>
      <c r="D20" s="67"/>
      <c r="E20" s="67"/>
      <c r="F20" s="9">
        <v>5.0000000000000001E-3</v>
      </c>
      <c r="G20" s="64">
        <f>+G19*F20</f>
        <v>179653.41</v>
      </c>
      <c r="H20" s="65"/>
    </row>
    <row r="21" spans="3:8" ht="15" customHeight="1" x14ac:dyDescent="0.25">
      <c r="C21" s="68" t="s">
        <v>24</v>
      </c>
      <c r="D21" s="69"/>
      <c r="E21" s="69"/>
      <c r="F21" s="7">
        <v>0.05</v>
      </c>
      <c r="G21" s="60">
        <f>+G19*F21</f>
        <v>1796534.1</v>
      </c>
      <c r="H21" s="61"/>
    </row>
    <row r="22" spans="3:8" ht="15.75" customHeight="1" thickBot="1" x14ac:dyDescent="0.3">
      <c r="C22" s="70" t="s">
        <v>65</v>
      </c>
      <c r="D22" s="71"/>
      <c r="E22" s="71"/>
      <c r="F22" s="8">
        <v>0.19</v>
      </c>
      <c r="G22" s="62">
        <f>+F22*G18</f>
        <v>284451.23249999998</v>
      </c>
      <c r="H22" s="63"/>
    </row>
    <row r="23" spans="3:8" ht="15.75" customHeight="1" thickBot="1" x14ac:dyDescent="0.3">
      <c r="C23" s="72" t="s">
        <v>25</v>
      </c>
      <c r="D23" s="73"/>
      <c r="E23" s="73"/>
      <c r="F23" s="73"/>
      <c r="G23" s="58">
        <f>ROUND(G19+G20+G21+G22,0)</f>
        <v>38191321</v>
      </c>
      <c r="H23" s="59"/>
    </row>
    <row r="25" spans="3:8" x14ac:dyDescent="0.25">
      <c r="G25" s="54"/>
    </row>
    <row r="26" spans="3:8" x14ac:dyDescent="0.25">
      <c r="H26" s="55">
        <f>+G23*0.4</f>
        <v>15276528.4</v>
      </c>
    </row>
    <row r="27" spans="3:8" x14ac:dyDescent="0.25">
      <c r="H27" s="55">
        <f>+G23*0.6</f>
        <v>22914792.599999998</v>
      </c>
    </row>
  </sheetData>
  <mergeCells count="23">
    <mergeCell ref="C15:F15"/>
    <mergeCell ref="C3:H4"/>
    <mergeCell ref="D6:F6"/>
    <mergeCell ref="D7:F7"/>
    <mergeCell ref="D14:F14"/>
    <mergeCell ref="G14:H14"/>
    <mergeCell ref="C20:E20"/>
    <mergeCell ref="C21:E21"/>
    <mergeCell ref="C22:E22"/>
    <mergeCell ref="C23:F23"/>
    <mergeCell ref="C16:E16"/>
    <mergeCell ref="C17:E17"/>
    <mergeCell ref="C18:E18"/>
    <mergeCell ref="C19:F19"/>
    <mergeCell ref="G15:H15"/>
    <mergeCell ref="G23:H23"/>
    <mergeCell ref="G17:H17"/>
    <mergeCell ref="G18:H18"/>
    <mergeCell ref="G19:H19"/>
    <mergeCell ref="G20:H20"/>
    <mergeCell ref="G21:H21"/>
    <mergeCell ref="G22:H22"/>
    <mergeCell ref="G16:H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2121-E096-4B8E-9878-BCACD3D64023}">
  <dimension ref="B1:H465"/>
  <sheetViews>
    <sheetView showGridLines="0" topLeftCell="A174" zoomScale="110" zoomScaleNormal="110" zoomScaleSheetLayoutView="70" workbookViewId="0">
      <selection activeCell="B186" sqref="B186:H229"/>
    </sheetView>
  </sheetViews>
  <sheetFormatPr baseColWidth="10" defaultRowHeight="11.25" x14ac:dyDescent="0.2"/>
  <cols>
    <col min="1" max="1" width="11.42578125" style="16"/>
    <col min="2" max="2" width="9" style="16" bestFit="1" customWidth="1"/>
    <col min="3" max="3" width="27.42578125" style="16" customWidth="1"/>
    <col min="4" max="4" width="5.5703125" style="16" customWidth="1"/>
    <col min="5" max="5" width="19.85546875" style="16" customWidth="1"/>
    <col min="6" max="6" width="12.5703125" style="16" bestFit="1" customWidth="1"/>
    <col min="7" max="8" width="10.7109375" style="16" bestFit="1" customWidth="1"/>
    <col min="9" max="16384" width="11.42578125" style="16"/>
  </cols>
  <sheetData>
    <row r="1" spans="2:8" ht="12" thickBot="1" x14ac:dyDescent="0.25"/>
    <row r="2" spans="2:8" x14ac:dyDescent="0.2">
      <c r="B2" s="115" t="s">
        <v>34</v>
      </c>
      <c r="C2" s="116"/>
      <c r="D2" s="116"/>
      <c r="E2" s="116"/>
      <c r="F2" s="116"/>
      <c r="G2" s="116"/>
      <c r="H2" s="117"/>
    </row>
    <row r="3" spans="2:8" x14ac:dyDescent="0.2">
      <c r="B3" s="118"/>
      <c r="C3" s="119"/>
      <c r="D3" s="119"/>
      <c r="E3" s="119"/>
      <c r="F3" s="119"/>
      <c r="G3" s="119"/>
      <c r="H3" s="120"/>
    </row>
    <row r="4" spans="2:8" x14ac:dyDescent="0.2">
      <c r="B4" s="17" t="s">
        <v>35</v>
      </c>
      <c r="C4" s="18" t="s">
        <v>36</v>
      </c>
      <c r="D4" s="18"/>
      <c r="E4" s="18"/>
      <c r="F4" s="19" t="s">
        <v>37</v>
      </c>
      <c r="G4" s="18" t="s">
        <v>38</v>
      </c>
      <c r="H4" s="20"/>
    </row>
    <row r="5" spans="2:8" ht="27.75" customHeight="1" thickBot="1" x14ac:dyDescent="0.25">
      <c r="B5" s="21" t="s">
        <v>52</v>
      </c>
      <c r="C5" s="109" t="s">
        <v>69</v>
      </c>
      <c r="D5" s="109"/>
      <c r="E5" s="109"/>
      <c r="F5" s="109"/>
      <c r="G5" s="109"/>
      <c r="H5" s="110"/>
    </row>
    <row r="6" spans="2:8" ht="12" thickBot="1" x14ac:dyDescent="0.25">
      <c r="B6" s="22"/>
      <c r="C6" s="22"/>
      <c r="D6" s="22"/>
      <c r="E6" s="22"/>
      <c r="F6" s="22"/>
      <c r="G6" s="22"/>
      <c r="H6" s="22"/>
    </row>
    <row r="7" spans="2:8" x14ac:dyDescent="0.2">
      <c r="B7" s="23" t="s">
        <v>0</v>
      </c>
      <c r="C7" s="111" t="s">
        <v>1</v>
      </c>
      <c r="D7" s="111"/>
      <c r="E7" s="111"/>
      <c r="F7" s="111"/>
      <c r="G7" s="24" t="s">
        <v>6</v>
      </c>
      <c r="H7" s="25" t="str">
        <f>+PTTO!E8</f>
        <v>m2</v>
      </c>
    </row>
    <row r="8" spans="2:8" ht="12" thickBot="1" x14ac:dyDescent="0.25">
      <c r="B8" s="26" t="str">
        <f>++PTTO!C8</f>
        <v>1.1.1</v>
      </c>
      <c r="C8" s="109" t="str">
        <f>+PTTO!D8</f>
        <v>Desmonte y retiro de manto existente (incluye retiro de escombros)</v>
      </c>
      <c r="D8" s="109"/>
      <c r="E8" s="109"/>
      <c r="F8" s="109"/>
      <c r="G8" s="109"/>
      <c r="H8" s="110"/>
    </row>
    <row r="9" spans="2:8" ht="12" thickBot="1" x14ac:dyDescent="0.25">
      <c r="B9" s="22"/>
      <c r="C9" s="22"/>
      <c r="D9" s="22"/>
      <c r="E9" s="22"/>
      <c r="F9" s="22"/>
      <c r="G9" s="22"/>
      <c r="H9" s="22"/>
    </row>
    <row r="10" spans="2:8" ht="12" thickBot="1" x14ac:dyDescent="0.25">
      <c r="B10" s="112" t="s">
        <v>39</v>
      </c>
      <c r="C10" s="113"/>
      <c r="D10" s="113"/>
      <c r="E10" s="113"/>
      <c r="F10" s="113"/>
      <c r="G10" s="114"/>
      <c r="H10" s="22"/>
    </row>
    <row r="11" spans="2:8" ht="12" thickBot="1" x14ac:dyDescent="0.25">
      <c r="B11" s="102" t="s">
        <v>1</v>
      </c>
      <c r="C11" s="104"/>
      <c r="D11" s="27" t="s">
        <v>6</v>
      </c>
      <c r="E11" s="27" t="s">
        <v>40</v>
      </c>
      <c r="F11" s="27" t="s">
        <v>41</v>
      </c>
      <c r="G11" s="28" t="s">
        <v>42</v>
      </c>
      <c r="H11" s="22"/>
    </row>
    <row r="12" spans="2:8" x14ac:dyDescent="0.2">
      <c r="B12" s="93" t="s">
        <v>53</v>
      </c>
      <c r="C12" s="95"/>
      <c r="D12" s="29" t="s">
        <v>30</v>
      </c>
      <c r="E12" s="30"/>
      <c r="F12" s="29"/>
      <c r="G12" s="31">
        <f>+H43*0.1</f>
        <v>306.00000000000006</v>
      </c>
      <c r="H12" s="22"/>
    </row>
    <row r="13" spans="2:8" x14ac:dyDescent="0.2">
      <c r="B13" s="93"/>
      <c r="C13" s="95"/>
      <c r="D13" s="29"/>
      <c r="E13" s="30"/>
      <c r="F13" s="29"/>
      <c r="G13" s="31"/>
      <c r="H13" s="22"/>
    </row>
    <row r="14" spans="2:8" x14ac:dyDescent="0.2">
      <c r="B14" s="93"/>
      <c r="C14" s="95"/>
      <c r="D14" s="29"/>
      <c r="E14" s="30"/>
      <c r="F14" s="29"/>
      <c r="G14" s="31"/>
      <c r="H14" s="22"/>
    </row>
    <row r="15" spans="2:8" x14ac:dyDescent="0.2">
      <c r="B15" s="93"/>
      <c r="C15" s="95"/>
      <c r="D15" s="29"/>
      <c r="E15" s="30"/>
      <c r="F15" s="29"/>
      <c r="G15" s="31"/>
      <c r="H15" s="22"/>
    </row>
    <row r="16" spans="2:8" ht="12" thickBot="1" x14ac:dyDescent="0.25">
      <c r="B16" s="96"/>
      <c r="C16" s="98"/>
      <c r="D16" s="32"/>
      <c r="E16" s="33"/>
      <c r="F16" s="32"/>
      <c r="G16" s="34"/>
      <c r="H16" s="22"/>
    </row>
    <row r="17" spans="2:8" ht="12" thickBot="1" x14ac:dyDescent="0.25">
      <c r="B17" s="22"/>
      <c r="C17" s="22"/>
      <c r="D17" s="22"/>
      <c r="E17" s="22"/>
      <c r="F17" s="99" t="s">
        <v>43</v>
      </c>
      <c r="G17" s="99"/>
      <c r="H17" s="35">
        <f>+SUM(G12:G16)</f>
        <v>306.00000000000006</v>
      </c>
    </row>
    <row r="18" spans="2:8" ht="12" thickBot="1" x14ac:dyDescent="0.25">
      <c r="B18" s="101" t="s">
        <v>44</v>
      </c>
      <c r="C18" s="101"/>
      <c r="D18" s="101"/>
      <c r="E18" s="101"/>
      <c r="F18" s="101"/>
      <c r="G18" s="101"/>
      <c r="H18" s="22"/>
    </row>
    <row r="19" spans="2:8" ht="12" thickBot="1" x14ac:dyDescent="0.25">
      <c r="B19" s="102" t="s">
        <v>1</v>
      </c>
      <c r="C19" s="104"/>
      <c r="D19" s="27" t="s">
        <v>6</v>
      </c>
      <c r="E19" s="27" t="s">
        <v>3</v>
      </c>
      <c r="F19" s="27" t="s">
        <v>40</v>
      </c>
      <c r="G19" s="28" t="s">
        <v>42</v>
      </c>
      <c r="H19" s="22"/>
    </row>
    <row r="20" spans="2:8" x14ac:dyDescent="0.2">
      <c r="B20" s="107" t="s">
        <v>33</v>
      </c>
      <c r="C20" s="108"/>
      <c r="D20" s="29" t="s">
        <v>13</v>
      </c>
      <c r="E20" s="36">
        <v>0.3</v>
      </c>
      <c r="F20" s="37">
        <v>963</v>
      </c>
      <c r="G20" s="31">
        <f>+E20*F20</f>
        <v>288.89999999999998</v>
      </c>
      <c r="H20" s="22"/>
    </row>
    <row r="21" spans="2:8" x14ac:dyDescent="0.2">
      <c r="B21" s="107"/>
      <c r="C21" s="108"/>
      <c r="D21" s="29"/>
      <c r="E21" s="36"/>
      <c r="F21" s="37"/>
      <c r="G21" s="31"/>
      <c r="H21" s="22"/>
    </row>
    <row r="22" spans="2:8" x14ac:dyDescent="0.2">
      <c r="B22" s="107"/>
      <c r="C22" s="108"/>
      <c r="D22" s="29"/>
      <c r="E22" s="36"/>
      <c r="F22" s="37"/>
      <c r="G22" s="31"/>
      <c r="H22" s="22"/>
    </row>
    <row r="23" spans="2:8" x14ac:dyDescent="0.2">
      <c r="B23" s="107"/>
      <c r="C23" s="108"/>
      <c r="D23" s="29"/>
      <c r="E23" s="36"/>
      <c r="F23" s="37"/>
      <c r="G23" s="31"/>
      <c r="H23" s="22"/>
    </row>
    <row r="24" spans="2:8" x14ac:dyDescent="0.2">
      <c r="B24" s="93"/>
      <c r="C24" s="95"/>
      <c r="D24" s="29"/>
      <c r="E24" s="36"/>
      <c r="F24" s="37"/>
      <c r="G24" s="31"/>
      <c r="H24" s="22"/>
    </row>
    <row r="25" spans="2:8" ht="12" thickBot="1" x14ac:dyDescent="0.25">
      <c r="B25" s="105"/>
      <c r="C25" s="106"/>
      <c r="D25" s="32"/>
      <c r="E25" s="38"/>
      <c r="F25" s="39"/>
      <c r="G25" s="34"/>
      <c r="H25" s="22"/>
    </row>
    <row r="26" spans="2:8" ht="12" thickBot="1" x14ac:dyDescent="0.25">
      <c r="B26" s="22"/>
      <c r="C26" s="22"/>
      <c r="D26" s="22"/>
      <c r="E26" s="22"/>
      <c r="F26" s="99" t="s">
        <v>45</v>
      </c>
      <c r="G26" s="99"/>
      <c r="H26" s="35">
        <f>+SUM(G20:G25)</f>
        <v>288.89999999999998</v>
      </c>
    </row>
    <row r="27" spans="2:8" ht="12" thickBot="1" x14ac:dyDescent="0.25">
      <c r="B27" s="101" t="s">
        <v>54</v>
      </c>
      <c r="C27" s="101"/>
      <c r="D27" s="101"/>
      <c r="E27" s="101"/>
      <c r="F27" s="101"/>
      <c r="G27" s="101"/>
      <c r="H27" s="22"/>
    </row>
    <row r="28" spans="2:8" ht="12" thickBot="1" x14ac:dyDescent="0.25">
      <c r="B28" s="102" t="s">
        <v>1</v>
      </c>
      <c r="C28" s="103"/>
      <c r="D28" s="104"/>
      <c r="E28" s="27" t="s">
        <v>32</v>
      </c>
      <c r="F28" s="27" t="s">
        <v>29</v>
      </c>
      <c r="G28" s="28" t="s">
        <v>42</v>
      </c>
      <c r="H28" s="22"/>
    </row>
    <row r="29" spans="2:8" x14ac:dyDescent="0.2">
      <c r="B29" s="90" t="s">
        <v>55</v>
      </c>
      <c r="C29" s="91"/>
      <c r="D29" s="92"/>
      <c r="E29" s="30">
        <v>6.4999999999999997E-3</v>
      </c>
      <c r="F29" s="40">
        <v>588500</v>
      </c>
      <c r="G29" s="31">
        <f>+E29*F29</f>
        <v>3825.25</v>
      </c>
      <c r="H29" s="22"/>
    </row>
    <row r="30" spans="2:8" x14ac:dyDescent="0.2">
      <c r="B30" s="93"/>
      <c r="C30" s="100"/>
      <c r="D30" s="95"/>
      <c r="E30" s="30"/>
      <c r="F30" s="36"/>
      <c r="G30" s="31"/>
      <c r="H30" s="22"/>
    </row>
    <row r="31" spans="2:8" x14ac:dyDescent="0.2">
      <c r="B31" s="93"/>
      <c r="C31" s="100"/>
      <c r="D31" s="95"/>
      <c r="E31" s="30"/>
      <c r="F31" s="36"/>
      <c r="G31" s="31"/>
      <c r="H31" s="22"/>
    </row>
    <row r="32" spans="2:8" x14ac:dyDescent="0.2">
      <c r="B32" s="93"/>
      <c r="C32" s="100"/>
      <c r="D32" s="95"/>
      <c r="E32" s="30"/>
      <c r="F32" s="36"/>
      <c r="G32" s="31"/>
      <c r="H32" s="22"/>
    </row>
    <row r="33" spans="2:8" ht="12" thickBot="1" x14ac:dyDescent="0.25">
      <c r="B33" s="96"/>
      <c r="C33" s="97"/>
      <c r="D33" s="98"/>
      <c r="E33" s="33"/>
      <c r="F33" s="38"/>
      <c r="G33" s="34"/>
      <c r="H33" s="22"/>
    </row>
    <row r="34" spans="2:8" ht="12" thickBot="1" x14ac:dyDescent="0.25">
      <c r="B34" s="22"/>
      <c r="C34" s="22"/>
      <c r="D34" s="22"/>
      <c r="E34" s="22"/>
      <c r="F34" s="99" t="s">
        <v>48</v>
      </c>
      <c r="G34" s="99"/>
      <c r="H34" s="35">
        <f>+SUM(G29:G33)</f>
        <v>3825.25</v>
      </c>
    </row>
    <row r="35" spans="2:8" x14ac:dyDescent="0.2">
      <c r="B35" s="22"/>
      <c r="C35" s="22"/>
      <c r="D35" s="22"/>
      <c r="E35" s="22"/>
      <c r="F35" s="22"/>
      <c r="G35" s="22"/>
      <c r="H35" s="22"/>
    </row>
    <row r="36" spans="2:8" ht="12" thickBot="1" x14ac:dyDescent="0.25">
      <c r="B36" s="101" t="s">
        <v>28</v>
      </c>
      <c r="C36" s="101"/>
      <c r="D36" s="101"/>
      <c r="E36" s="101"/>
      <c r="F36" s="101"/>
      <c r="G36" s="101"/>
      <c r="H36" s="22"/>
    </row>
    <row r="37" spans="2:8" ht="12" thickBot="1" x14ac:dyDescent="0.25">
      <c r="B37" s="102" t="s">
        <v>1</v>
      </c>
      <c r="C37" s="103"/>
      <c r="D37" s="104"/>
      <c r="E37" s="27" t="s">
        <v>46</v>
      </c>
      <c r="F37" s="27" t="s">
        <v>47</v>
      </c>
      <c r="G37" s="28" t="s">
        <v>42</v>
      </c>
      <c r="H37" s="22"/>
    </row>
    <row r="38" spans="2:8" x14ac:dyDescent="0.2">
      <c r="B38" s="90" t="s">
        <v>51</v>
      </c>
      <c r="C38" s="91"/>
      <c r="D38" s="92"/>
      <c r="E38" s="30">
        <f>+'[1]Calculo Cuadrillas 2020'!$C$30</f>
        <v>22106.242456666667</v>
      </c>
      <c r="F38" s="36">
        <f>3060/E38</f>
        <v>0.13842243909150576</v>
      </c>
      <c r="G38" s="31">
        <f>+E38*F38</f>
        <v>3060.0000000000005</v>
      </c>
      <c r="H38" s="22"/>
    </row>
    <row r="39" spans="2:8" x14ac:dyDescent="0.2">
      <c r="B39" s="93"/>
      <c r="C39" s="94"/>
      <c r="D39" s="95"/>
      <c r="E39" s="30"/>
      <c r="F39" s="36"/>
      <c r="G39" s="31"/>
      <c r="H39" s="22"/>
    </row>
    <row r="40" spans="2:8" x14ac:dyDescent="0.2">
      <c r="B40" s="93"/>
      <c r="C40" s="94"/>
      <c r="D40" s="95"/>
      <c r="E40" s="30"/>
      <c r="F40" s="36"/>
      <c r="G40" s="31"/>
      <c r="H40" s="22"/>
    </row>
    <row r="41" spans="2:8" x14ac:dyDescent="0.2">
      <c r="B41" s="93"/>
      <c r="C41" s="94"/>
      <c r="D41" s="95"/>
      <c r="E41" s="30"/>
      <c r="F41" s="36"/>
      <c r="G41" s="31"/>
      <c r="H41" s="22"/>
    </row>
    <row r="42" spans="2:8" ht="12" thickBot="1" x14ac:dyDescent="0.25">
      <c r="B42" s="96"/>
      <c r="C42" s="97"/>
      <c r="D42" s="98"/>
      <c r="E42" s="33"/>
      <c r="F42" s="38"/>
      <c r="G42" s="34"/>
      <c r="H42" s="22"/>
    </row>
    <row r="43" spans="2:8" ht="12" thickBot="1" x14ac:dyDescent="0.25">
      <c r="B43" s="22"/>
      <c r="C43" s="22"/>
      <c r="D43" s="22"/>
      <c r="E43" s="22"/>
      <c r="F43" s="99" t="s">
        <v>48</v>
      </c>
      <c r="G43" s="99"/>
      <c r="H43" s="35">
        <f>+SUM(G38:G42)</f>
        <v>3060.0000000000005</v>
      </c>
    </row>
    <row r="44" spans="2:8" ht="12" thickBot="1" x14ac:dyDescent="0.25">
      <c r="B44" s="22"/>
      <c r="C44" s="22"/>
      <c r="D44" s="22"/>
      <c r="E44" s="22"/>
      <c r="F44" s="22"/>
      <c r="G44" s="22"/>
      <c r="H44" s="22"/>
    </row>
    <row r="45" spans="2:8" ht="12" thickBot="1" x14ac:dyDescent="0.25">
      <c r="B45" s="22"/>
      <c r="C45" s="87" t="s">
        <v>49</v>
      </c>
      <c r="D45" s="88"/>
      <c r="E45" s="88"/>
      <c r="F45" s="88"/>
      <c r="G45" s="89"/>
      <c r="H45" s="35">
        <f>+H43+H26+H17+H34</f>
        <v>7480.1500000000005</v>
      </c>
    </row>
    <row r="46" spans="2:8" ht="12" thickBot="1" x14ac:dyDescent="0.25">
      <c r="B46" s="22"/>
      <c r="C46" s="87" t="s">
        <v>50</v>
      </c>
      <c r="D46" s="88"/>
      <c r="E46" s="88"/>
      <c r="F46" s="88"/>
      <c r="G46" s="89"/>
      <c r="H46" s="35">
        <f>+ROUND(H45,0)</f>
        <v>7480</v>
      </c>
    </row>
    <row r="47" spans="2:8" ht="12" thickBot="1" x14ac:dyDescent="0.25">
      <c r="B47" s="22"/>
      <c r="C47" s="22"/>
      <c r="D47" s="22"/>
      <c r="E47" s="22"/>
      <c r="F47" s="22"/>
      <c r="G47" s="22"/>
      <c r="H47" s="22"/>
    </row>
    <row r="48" spans="2:8" x14ac:dyDescent="0.2">
      <c r="B48" s="115" t="s">
        <v>34</v>
      </c>
      <c r="C48" s="116"/>
      <c r="D48" s="116"/>
      <c r="E48" s="116"/>
      <c r="F48" s="116"/>
      <c r="G48" s="116"/>
      <c r="H48" s="117"/>
    </row>
    <row r="49" spans="2:8" x14ac:dyDescent="0.2">
      <c r="B49" s="118"/>
      <c r="C49" s="119"/>
      <c r="D49" s="119"/>
      <c r="E49" s="119"/>
      <c r="F49" s="119"/>
      <c r="G49" s="119"/>
      <c r="H49" s="120"/>
    </row>
    <row r="50" spans="2:8" x14ac:dyDescent="0.2">
      <c r="B50" s="17" t="s">
        <v>35</v>
      </c>
      <c r="C50" s="18" t="s">
        <v>36</v>
      </c>
      <c r="D50" s="18"/>
      <c r="E50" s="18"/>
      <c r="F50" s="19" t="s">
        <v>37</v>
      </c>
      <c r="G50" s="18" t="s">
        <v>38</v>
      </c>
      <c r="H50" s="20"/>
    </row>
    <row r="51" spans="2:8" ht="33.75" customHeight="1" thickBot="1" x14ac:dyDescent="0.25">
      <c r="B51" s="21" t="s">
        <v>52</v>
      </c>
      <c r="C51" s="109" t="s">
        <v>68</v>
      </c>
      <c r="D51" s="109"/>
      <c r="E51" s="109"/>
      <c r="F51" s="109"/>
      <c r="G51" s="109"/>
      <c r="H51" s="110"/>
    </row>
    <row r="52" spans="2:8" ht="12" thickBot="1" x14ac:dyDescent="0.25">
      <c r="B52" s="22"/>
      <c r="C52" s="22"/>
      <c r="D52" s="22"/>
      <c r="E52" s="22"/>
      <c r="F52" s="22"/>
      <c r="G52" s="22"/>
      <c r="H52" s="22"/>
    </row>
    <row r="53" spans="2:8" x14ac:dyDescent="0.2">
      <c r="B53" s="23" t="s">
        <v>0</v>
      </c>
      <c r="C53" s="111" t="s">
        <v>1</v>
      </c>
      <c r="D53" s="111"/>
      <c r="E53" s="111"/>
      <c r="F53" s="111"/>
      <c r="G53" s="24" t="s">
        <v>6</v>
      </c>
      <c r="H53" s="25" t="str">
        <f>+PTTO!E9</f>
        <v>m2</v>
      </c>
    </row>
    <row r="54" spans="2:8" ht="12" thickBot="1" x14ac:dyDescent="0.25">
      <c r="B54" s="26" t="str">
        <f>+PTTO!C9</f>
        <v>1.1.2</v>
      </c>
      <c r="C54" s="109" t="str">
        <f>+PTTO!D9</f>
        <v>Demolición de plantilla (incluye retiro de escombros)</v>
      </c>
      <c r="D54" s="109"/>
      <c r="E54" s="109"/>
      <c r="F54" s="109"/>
      <c r="G54" s="109"/>
      <c r="H54" s="110"/>
    </row>
    <row r="55" spans="2:8" ht="12" thickBot="1" x14ac:dyDescent="0.25">
      <c r="B55" s="22"/>
      <c r="C55" s="22"/>
      <c r="D55" s="22"/>
      <c r="E55" s="22"/>
      <c r="F55" s="22"/>
      <c r="G55" s="22"/>
      <c r="H55" s="22"/>
    </row>
    <row r="56" spans="2:8" ht="12" thickBot="1" x14ac:dyDescent="0.25">
      <c r="B56" s="112" t="s">
        <v>39</v>
      </c>
      <c r="C56" s="113"/>
      <c r="D56" s="113"/>
      <c r="E56" s="113"/>
      <c r="F56" s="113"/>
      <c r="G56" s="114"/>
      <c r="H56" s="22"/>
    </row>
    <row r="57" spans="2:8" ht="12" thickBot="1" x14ac:dyDescent="0.25">
      <c r="B57" s="102" t="s">
        <v>1</v>
      </c>
      <c r="C57" s="104"/>
      <c r="D57" s="27" t="s">
        <v>6</v>
      </c>
      <c r="E57" s="27" t="s">
        <v>40</v>
      </c>
      <c r="F57" s="27" t="s">
        <v>41</v>
      </c>
      <c r="G57" s="28" t="s">
        <v>42</v>
      </c>
      <c r="H57" s="22"/>
    </row>
    <row r="58" spans="2:8" x14ac:dyDescent="0.2">
      <c r="B58" s="93" t="s">
        <v>53</v>
      </c>
      <c r="C58" s="95"/>
      <c r="D58" s="29" t="s">
        <v>30</v>
      </c>
      <c r="E58" s="30"/>
      <c r="F58" s="29"/>
      <c r="G58" s="31">
        <f>+H89*0.1</f>
        <v>510</v>
      </c>
      <c r="H58" s="22"/>
    </row>
    <row r="59" spans="2:8" x14ac:dyDescent="0.2">
      <c r="B59" s="93" t="s">
        <v>56</v>
      </c>
      <c r="C59" s="95"/>
      <c r="D59" s="29" t="s">
        <v>57</v>
      </c>
      <c r="E59" s="30">
        <v>26750</v>
      </c>
      <c r="F59" s="29">
        <v>0.1</v>
      </c>
      <c r="G59" s="31">
        <f>+E59*F59</f>
        <v>2675</v>
      </c>
      <c r="H59" s="22"/>
    </row>
    <row r="60" spans="2:8" x14ac:dyDescent="0.2">
      <c r="B60" s="93"/>
      <c r="C60" s="95"/>
      <c r="D60" s="29"/>
      <c r="E60" s="30"/>
      <c r="F60" s="29"/>
      <c r="G60" s="31"/>
      <c r="H60" s="22"/>
    </row>
    <row r="61" spans="2:8" x14ac:dyDescent="0.2">
      <c r="B61" s="93"/>
      <c r="C61" s="95"/>
      <c r="D61" s="29"/>
      <c r="E61" s="30"/>
      <c r="F61" s="29"/>
      <c r="G61" s="31"/>
      <c r="H61" s="22"/>
    </row>
    <row r="62" spans="2:8" ht="12" thickBot="1" x14ac:dyDescent="0.25">
      <c r="B62" s="96"/>
      <c r="C62" s="98"/>
      <c r="D62" s="32"/>
      <c r="E62" s="33"/>
      <c r="F62" s="32"/>
      <c r="G62" s="34"/>
      <c r="H62" s="22"/>
    </row>
    <row r="63" spans="2:8" ht="12" thickBot="1" x14ac:dyDescent="0.25">
      <c r="B63" s="22"/>
      <c r="C63" s="22"/>
      <c r="D63" s="22"/>
      <c r="E63" s="22"/>
      <c r="F63" s="99" t="s">
        <v>43</v>
      </c>
      <c r="G63" s="99"/>
      <c r="H63" s="35">
        <f>+SUM(G58:G62)</f>
        <v>3185</v>
      </c>
    </row>
    <row r="64" spans="2:8" ht="12" thickBot="1" x14ac:dyDescent="0.25">
      <c r="B64" s="101" t="s">
        <v>44</v>
      </c>
      <c r="C64" s="101"/>
      <c r="D64" s="101"/>
      <c r="E64" s="101"/>
      <c r="F64" s="101"/>
      <c r="G64" s="101"/>
      <c r="H64" s="22"/>
    </row>
    <row r="65" spans="2:8" ht="12" thickBot="1" x14ac:dyDescent="0.25">
      <c r="B65" s="102" t="s">
        <v>1</v>
      </c>
      <c r="C65" s="104"/>
      <c r="D65" s="27" t="s">
        <v>6</v>
      </c>
      <c r="E65" s="27" t="s">
        <v>3</v>
      </c>
      <c r="F65" s="27" t="s">
        <v>40</v>
      </c>
      <c r="G65" s="28" t="s">
        <v>42</v>
      </c>
      <c r="H65" s="22"/>
    </row>
    <row r="66" spans="2:8" x14ac:dyDescent="0.2">
      <c r="B66" s="107" t="s">
        <v>33</v>
      </c>
      <c r="C66" s="108"/>
      <c r="D66" s="29" t="s">
        <v>13</v>
      </c>
      <c r="E66" s="36">
        <v>0.5</v>
      </c>
      <c r="F66" s="37">
        <v>963</v>
      </c>
      <c r="G66" s="31">
        <f>+E66*F66</f>
        <v>481.5</v>
      </c>
      <c r="H66" s="22"/>
    </row>
    <row r="67" spans="2:8" x14ac:dyDescent="0.2">
      <c r="B67" s="107"/>
      <c r="C67" s="108"/>
      <c r="D67" s="29"/>
      <c r="E67" s="36"/>
      <c r="F67" s="37"/>
      <c r="G67" s="31"/>
      <c r="H67" s="22"/>
    </row>
    <row r="68" spans="2:8" x14ac:dyDescent="0.2">
      <c r="B68" s="107"/>
      <c r="C68" s="108"/>
      <c r="D68" s="29"/>
      <c r="E68" s="36"/>
      <c r="F68" s="37"/>
      <c r="G68" s="31"/>
      <c r="H68" s="22"/>
    </row>
    <row r="69" spans="2:8" x14ac:dyDescent="0.2">
      <c r="B69" s="107"/>
      <c r="C69" s="108"/>
      <c r="D69" s="29"/>
      <c r="E69" s="36"/>
      <c r="F69" s="37"/>
      <c r="G69" s="31"/>
      <c r="H69" s="22"/>
    </row>
    <row r="70" spans="2:8" x14ac:dyDescent="0.2">
      <c r="B70" s="93"/>
      <c r="C70" s="95"/>
      <c r="D70" s="29"/>
      <c r="E70" s="36"/>
      <c r="F70" s="37"/>
      <c r="G70" s="31"/>
      <c r="H70" s="22"/>
    </row>
    <row r="71" spans="2:8" ht="12" thickBot="1" x14ac:dyDescent="0.25">
      <c r="B71" s="105"/>
      <c r="C71" s="106"/>
      <c r="D71" s="32"/>
      <c r="E71" s="38"/>
      <c r="F71" s="39"/>
      <c r="G71" s="34"/>
      <c r="H71" s="22"/>
    </row>
    <row r="72" spans="2:8" ht="12" thickBot="1" x14ac:dyDescent="0.25">
      <c r="B72" s="22"/>
      <c r="C72" s="22"/>
      <c r="D72" s="22"/>
      <c r="E72" s="22"/>
      <c r="F72" s="99" t="s">
        <v>45</v>
      </c>
      <c r="G72" s="99"/>
      <c r="H72" s="35">
        <f>+SUM(G66:G71)</f>
        <v>481.5</v>
      </c>
    </row>
    <row r="73" spans="2:8" ht="12" thickBot="1" x14ac:dyDescent="0.25">
      <c r="B73" s="101" t="s">
        <v>54</v>
      </c>
      <c r="C73" s="101"/>
      <c r="D73" s="101"/>
      <c r="E73" s="101"/>
      <c r="F73" s="101"/>
      <c r="G73" s="101"/>
      <c r="H73" s="22"/>
    </row>
    <row r="74" spans="2:8" ht="12" thickBot="1" x14ac:dyDescent="0.25">
      <c r="B74" s="102" t="s">
        <v>1</v>
      </c>
      <c r="C74" s="103"/>
      <c r="D74" s="104"/>
      <c r="E74" s="27" t="s">
        <v>32</v>
      </c>
      <c r="F74" s="27" t="s">
        <v>29</v>
      </c>
      <c r="G74" s="28" t="s">
        <v>42</v>
      </c>
      <c r="H74" s="22"/>
    </row>
    <row r="75" spans="2:8" x14ac:dyDescent="0.2">
      <c r="B75" s="90" t="s">
        <v>55</v>
      </c>
      <c r="C75" s="91"/>
      <c r="D75" s="92"/>
      <c r="E75" s="41">
        <f>4801.75/F75</f>
        <v>8.1593033135089216E-3</v>
      </c>
      <c r="F75" s="40">
        <v>588500</v>
      </c>
      <c r="G75" s="31">
        <f>+E75*F75</f>
        <v>4801.75</v>
      </c>
      <c r="H75" s="22"/>
    </row>
    <row r="76" spans="2:8" x14ac:dyDescent="0.2">
      <c r="B76" s="93"/>
      <c r="C76" s="100"/>
      <c r="D76" s="95"/>
      <c r="E76" s="30"/>
      <c r="F76" s="36"/>
      <c r="G76" s="31"/>
      <c r="H76" s="22"/>
    </row>
    <row r="77" spans="2:8" x14ac:dyDescent="0.2">
      <c r="B77" s="93"/>
      <c r="C77" s="100"/>
      <c r="D77" s="95"/>
      <c r="E77" s="30"/>
      <c r="F77" s="36"/>
      <c r="G77" s="31"/>
      <c r="H77" s="22"/>
    </row>
    <row r="78" spans="2:8" x14ac:dyDescent="0.2">
      <c r="B78" s="93"/>
      <c r="C78" s="100"/>
      <c r="D78" s="95"/>
      <c r="E78" s="30"/>
      <c r="F78" s="36"/>
      <c r="G78" s="31"/>
      <c r="H78" s="22"/>
    </row>
    <row r="79" spans="2:8" ht="12" thickBot="1" x14ac:dyDescent="0.25">
      <c r="B79" s="96"/>
      <c r="C79" s="97"/>
      <c r="D79" s="98"/>
      <c r="E79" s="33"/>
      <c r="F79" s="38"/>
      <c r="G79" s="34"/>
      <c r="H79" s="22"/>
    </row>
    <row r="80" spans="2:8" ht="12" thickBot="1" x14ac:dyDescent="0.25">
      <c r="B80" s="22"/>
      <c r="C80" s="22"/>
      <c r="D80" s="22"/>
      <c r="E80" s="22"/>
      <c r="F80" s="99" t="s">
        <v>48</v>
      </c>
      <c r="G80" s="99"/>
      <c r="H80" s="35">
        <f>+SUM(G75:G79)</f>
        <v>4801.75</v>
      </c>
    </row>
    <row r="81" spans="2:8" x14ac:dyDescent="0.2">
      <c r="B81" s="22"/>
      <c r="C81" s="22"/>
      <c r="D81" s="22"/>
      <c r="E81" s="22"/>
      <c r="F81" s="22"/>
      <c r="G81" s="22"/>
      <c r="H81" s="22"/>
    </row>
    <row r="82" spans="2:8" ht="12" thickBot="1" x14ac:dyDescent="0.25">
      <c r="B82" s="101" t="s">
        <v>28</v>
      </c>
      <c r="C82" s="101"/>
      <c r="D82" s="101"/>
      <c r="E82" s="101"/>
      <c r="F82" s="101"/>
      <c r="G82" s="101"/>
      <c r="H82" s="22"/>
    </row>
    <row r="83" spans="2:8" ht="12" thickBot="1" x14ac:dyDescent="0.25">
      <c r="B83" s="102" t="s">
        <v>1</v>
      </c>
      <c r="C83" s="103"/>
      <c r="D83" s="104"/>
      <c r="E83" s="27" t="s">
        <v>46</v>
      </c>
      <c r="F83" s="27" t="s">
        <v>47</v>
      </c>
      <c r="G83" s="28" t="s">
        <v>42</v>
      </c>
      <c r="H83" s="22"/>
    </row>
    <row r="84" spans="2:8" x14ac:dyDescent="0.2">
      <c r="B84" s="90" t="s">
        <v>51</v>
      </c>
      <c r="C84" s="91"/>
      <c r="D84" s="92"/>
      <c r="E84" s="30">
        <f>+'[1]Calculo Cuadrillas 2020'!$C$30</f>
        <v>22106.242456666667</v>
      </c>
      <c r="F84" s="36">
        <f>5100/E84</f>
        <v>0.23070406515250957</v>
      </c>
      <c r="G84" s="31">
        <f>+E84*F84</f>
        <v>5100</v>
      </c>
      <c r="H84" s="22"/>
    </row>
    <row r="85" spans="2:8" x14ac:dyDescent="0.2">
      <c r="B85" s="93"/>
      <c r="C85" s="94"/>
      <c r="D85" s="95"/>
      <c r="E85" s="30"/>
      <c r="F85" s="36"/>
      <c r="G85" s="31"/>
      <c r="H85" s="22"/>
    </row>
    <row r="86" spans="2:8" x14ac:dyDescent="0.2">
      <c r="B86" s="93"/>
      <c r="C86" s="94"/>
      <c r="D86" s="95"/>
      <c r="E86" s="30"/>
      <c r="F86" s="36"/>
      <c r="G86" s="31"/>
      <c r="H86" s="22"/>
    </row>
    <row r="87" spans="2:8" x14ac:dyDescent="0.2">
      <c r="B87" s="93"/>
      <c r="C87" s="94"/>
      <c r="D87" s="95"/>
      <c r="E87" s="30"/>
      <c r="F87" s="36"/>
      <c r="G87" s="31"/>
      <c r="H87" s="22"/>
    </row>
    <row r="88" spans="2:8" ht="12" thickBot="1" x14ac:dyDescent="0.25">
      <c r="B88" s="96"/>
      <c r="C88" s="97"/>
      <c r="D88" s="98"/>
      <c r="E88" s="33"/>
      <c r="F88" s="38"/>
      <c r="G88" s="34"/>
      <c r="H88" s="22"/>
    </row>
    <row r="89" spans="2:8" ht="12" thickBot="1" x14ac:dyDescent="0.25">
      <c r="B89" s="22"/>
      <c r="C89" s="22"/>
      <c r="D89" s="22"/>
      <c r="E89" s="22"/>
      <c r="F89" s="99" t="s">
        <v>48</v>
      </c>
      <c r="G89" s="99"/>
      <c r="H89" s="35">
        <f>+SUM(G84:G88)</f>
        <v>5100</v>
      </c>
    </row>
    <row r="90" spans="2:8" ht="12" thickBot="1" x14ac:dyDescent="0.25">
      <c r="B90" s="22"/>
      <c r="C90" s="22"/>
      <c r="D90" s="22"/>
      <c r="E90" s="22"/>
      <c r="F90" s="22"/>
      <c r="G90" s="22"/>
      <c r="H90" s="22"/>
    </row>
    <row r="91" spans="2:8" ht="12" thickBot="1" x14ac:dyDescent="0.25">
      <c r="B91" s="22"/>
      <c r="C91" s="87" t="s">
        <v>49</v>
      </c>
      <c r="D91" s="88"/>
      <c r="E91" s="88"/>
      <c r="F91" s="88"/>
      <c r="G91" s="89"/>
      <c r="H91" s="35">
        <f>+H89+H72+H63+H80</f>
        <v>13568.25</v>
      </c>
    </row>
    <row r="92" spans="2:8" ht="12" thickBot="1" x14ac:dyDescent="0.25">
      <c r="B92" s="22"/>
      <c r="C92" s="87" t="s">
        <v>50</v>
      </c>
      <c r="D92" s="88"/>
      <c r="E92" s="88"/>
      <c r="F92" s="88"/>
      <c r="G92" s="89"/>
      <c r="H92" s="35">
        <f>+ROUND(H91,0)</f>
        <v>13568</v>
      </c>
    </row>
    <row r="93" spans="2:8" ht="12" thickBot="1" x14ac:dyDescent="0.25"/>
    <row r="94" spans="2:8" x14ac:dyDescent="0.2">
      <c r="B94" s="115" t="s">
        <v>34</v>
      </c>
      <c r="C94" s="116"/>
      <c r="D94" s="116"/>
      <c r="E94" s="116"/>
      <c r="F94" s="116"/>
      <c r="G94" s="116"/>
      <c r="H94" s="117"/>
    </row>
    <row r="95" spans="2:8" x14ac:dyDescent="0.2">
      <c r="B95" s="118"/>
      <c r="C95" s="119"/>
      <c r="D95" s="119"/>
      <c r="E95" s="119"/>
      <c r="F95" s="119"/>
      <c r="G95" s="119"/>
      <c r="H95" s="120"/>
    </row>
    <row r="96" spans="2:8" x14ac:dyDescent="0.2">
      <c r="B96" s="17" t="s">
        <v>35</v>
      </c>
      <c r="C96" s="18" t="s">
        <v>36</v>
      </c>
      <c r="D96" s="18"/>
      <c r="E96" s="18"/>
      <c r="F96" s="19" t="s">
        <v>37</v>
      </c>
      <c r="G96" s="18" t="s">
        <v>38</v>
      </c>
      <c r="H96" s="20"/>
    </row>
    <row r="97" spans="2:8" ht="39" customHeight="1" thickBot="1" x14ac:dyDescent="0.25">
      <c r="B97" s="21" t="s">
        <v>52</v>
      </c>
      <c r="C97" s="109" t="s">
        <v>68</v>
      </c>
      <c r="D97" s="109"/>
      <c r="E97" s="109"/>
      <c r="F97" s="109"/>
      <c r="G97" s="109"/>
      <c r="H97" s="110"/>
    </row>
    <row r="98" spans="2:8" ht="12" thickBot="1" x14ac:dyDescent="0.25">
      <c r="B98" s="22"/>
      <c r="C98" s="22"/>
      <c r="D98" s="22"/>
      <c r="E98" s="22"/>
      <c r="F98" s="22"/>
      <c r="G98" s="22"/>
      <c r="H98" s="22"/>
    </row>
    <row r="99" spans="2:8" x14ac:dyDescent="0.2">
      <c r="B99" s="23" t="s">
        <v>0</v>
      </c>
      <c r="C99" s="111" t="s">
        <v>1</v>
      </c>
      <c r="D99" s="111"/>
      <c r="E99" s="111"/>
      <c r="F99" s="111"/>
      <c r="G99" s="24" t="s">
        <v>6</v>
      </c>
      <c r="H99" s="25" t="str">
        <f>+PTTO!E11</f>
        <v>m2</v>
      </c>
    </row>
    <row r="100" spans="2:8" ht="12" thickBot="1" x14ac:dyDescent="0.25">
      <c r="B100" s="26" t="str">
        <f>+PTTO!C11</f>
        <v>1.2.1</v>
      </c>
      <c r="C100" s="109" t="str">
        <f>+PTTO!D11</f>
        <v>Plantilla de direccionamiento en mortero 1:3 e=4cm.</v>
      </c>
      <c r="D100" s="109"/>
      <c r="E100" s="109"/>
      <c r="F100" s="109"/>
      <c r="G100" s="109"/>
      <c r="H100" s="110"/>
    </row>
    <row r="101" spans="2:8" ht="12" thickBot="1" x14ac:dyDescent="0.25">
      <c r="B101" s="22"/>
      <c r="C101" s="22"/>
      <c r="D101" s="22"/>
      <c r="E101" s="22"/>
      <c r="F101" s="22"/>
      <c r="G101" s="22"/>
      <c r="H101" s="22"/>
    </row>
    <row r="102" spans="2:8" ht="12" thickBot="1" x14ac:dyDescent="0.25">
      <c r="B102" s="112" t="s">
        <v>39</v>
      </c>
      <c r="C102" s="113"/>
      <c r="D102" s="113"/>
      <c r="E102" s="113"/>
      <c r="F102" s="113"/>
      <c r="G102" s="114"/>
      <c r="H102" s="22"/>
    </row>
    <row r="103" spans="2:8" ht="12" thickBot="1" x14ac:dyDescent="0.25">
      <c r="B103" s="102" t="s">
        <v>1</v>
      </c>
      <c r="C103" s="104"/>
      <c r="D103" s="27" t="s">
        <v>6</v>
      </c>
      <c r="E103" s="27" t="s">
        <v>40</v>
      </c>
      <c r="F103" s="27" t="s">
        <v>41</v>
      </c>
      <c r="G103" s="28" t="s">
        <v>42</v>
      </c>
      <c r="H103" s="22"/>
    </row>
    <row r="104" spans="2:8" x14ac:dyDescent="0.2">
      <c r="B104" s="93" t="s">
        <v>53</v>
      </c>
      <c r="C104" s="95"/>
      <c r="D104" s="29" t="s">
        <v>30</v>
      </c>
      <c r="E104" s="30"/>
      <c r="F104" s="29"/>
      <c r="G104" s="31">
        <f>+H135*0.1</f>
        <v>1020</v>
      </c>
      <c r="H104" s="22"/>
    </row>
    <row r="105" spans="2:8" x14ac:dyDescent="0.2">
      <c r="B105" s="93"/>
      <c r="C105" s="95"/>
      <c r="D105" s="29"/>
      <c r="E105" s="30"/>
      <c r="F105" s="29"/>
      <c r="G105" s="31"/>
      <c r="H105" s="22"/>
    </row>
    <row r="106" spans="2:8" x14ac:dyDescent="0.2">
      <c r="B106" s="93"/>
      <c r="C106" s="95"/>
      <c r="D106" s="29"/>
      <c r="E106" s="30"/>
      <c r="F106" s="29"/>
      <c r="G106" s="31"/>
      <c r="H106" s="22"/>
    </row>
    <row r="107" spans="2:8" x14ac:dyDescent="0.2">
      <c r="B107" s="93"/>
      <c r="C107" s="95"/>
      <c r="D107" s="29"/>
      <c r="E107" s="30"/>
      <c r="F107" s="29"/>
      <c r="G107" s="31"/>
      <c r="H107" s="22"/>
    </row>
    <row r="108" spans="2:8" ht="12" thickBot="1" x14ac:dyDescent="0.25">
      <c r="B108" s="96"/>
      <c r="C108" s="98"/>
      <c r="D108" s="32"/>
      <c r="E108" s="33"/>
      <c r="F108" s="32"/>
      <c r="G108" s="34"/>
      <c r="H108" s="22"/>
    </row>
    <row r="109" spans="2:8" ht="12" thickBot="1" x14ac:dyDescent="0.25">
      <c r="B109" s="22"/>
      <c r="C109" s="22"/>
      <c r="D109" s="22"/>
      <c r="E109" s="22"/>
      <c r="F109" s="99" t="s">
        <v>43</v>
      </c>
      <c r="G109" s="99"/>
      <c r="H109" s="35">
        <f>+SUM(G104:G108)</f>
        <v>1020</v>
      </c>
    </row>
    <row r="110" spans="2:8" ht="12" thickBot="1" x14ac:dyDescent="0.25">
      <c r="B110" s="101" t="s">
        <v>44</v>
      </c>
      <c r="C110" s="101"/>
      <c r="D110" s="101"/>
      <c r="E110" s="101"/>
      <c r="F110" s="101"/>
      <c r="G110" s="101"/>
      <c r="H110" s="22"/>
    </row>
    <row r="111" spans="2:8" ht="12" thickBot="1" x14ac:dyDescent="0.25">
      <c r="B111" s="102" t="s">
        <v>1</v>
      </c>
      <c r="C111" s="104"/>
      <c r="D111" s="27" t="s">
        <v>6</v>
      </c>
      <c r="E111" s="27" t="s">
        <v>3</v>
      </c>
      <c r="F111" s="27" t="s">
        <v>40</v>
      </c>
      <c r="G111" s="28" t="s">
        <v>42</v>
      </c>
      <c r="H111" s="22"/>
    </row>
    <row r="112" spans="2:8" x14ac:dyDescent="0.2">
      <c r="B112" s="107" t="s">
        <v>58</v>
      </c>
      <c r="C112" s="108"/>
      <c r="D112" s="29" t="s">
        <v>31</v>
      </c>
      <c r="E112" s="36">
        <f>0.04*1.05</f>
        <v>4.2000000000000003E-2</v>
      </c>
      <c r="F112" s="37">
        <v>406600</v>
      </c>
      <c r="G112" s="31">
        <f>+E112*F112</f>
        <v>17077.2</v>
      </c>
      <c r="H112" s="22"/>
    </row>
    <row r="113" spans="2:8" x14ac:dyDescent="0.2">
      <c r="B113" s="107"/>
      <c r="C113" s="108"/>
      <c r="D113" s="29"/>
      <c r="E113" s="36"/>
      <c r="F113" s="37"/>
      <c r="G113" s="31"/>
      <c r="H113" s="22"/>
    </row>
    <row r="114" spans="2:8" x14ac:dyDescent="0.2">
      <c r="B114" s="107"/>
      <c r="C114" s="108"/>
      <c r="D114" s="29"/>
      <c r="E114" s="36"/>
      <c r="F114" s="37"/>
      <c r="G114" s="31"/>
      <c r="H114" s="22"/>
    </row>
    <row r="115" spans="2:8" x14ac:dyDescent="0.2">
      <c r="B115" s="107"/>
      <c r="C115" s="108"/>
      <c r="D115" s="29"/>
      <c r="E115" s="36"/>
      <c r="F115" s="37"/>
      <c r="G115" s="31"/>
      <c r="H115" s="22"/>
    </row>
    <row r="116" spans="2:8" x14ac:dyDescent="0.2">
      <c r="B116" s="93"/>
      <c r="C116" s="95"/>
      <c r="D116" s="29"/>
      <c r="E116" s="36"/>
      <c r="F116" s="37"/>
      <c r="G116" s="31"/>
      <c r="H116" s="22"/>
    </row>
    <row r="117" spans="2:8" ht="12" thickBot="1" x14ac:dyDescent="0.25">
      <c r="B117" s="105"/>
      <c r="C117" s="106"/>
      <c r="D117" s="32"/>
      <c r="E117" s="38"/>
      <c r="F117" s="39"/>
      <c r="G117" s="34"/>
      <c r="H117" s="22"/>
    </row>
    <row r="118" spans="2:8" ht="12" thickBot="1" x14ac:dyDescent="0.25">
      <c r="B118" s="22"/>
      <c r="C118" s="22"/>
      <c r="D118" s="22"/>
      <c r="E118" s="22"/>
      <c r="F118" s="99" t="s">
        <v>45</v>
      </c>
      <c r="G118" s="99"/>
      <c r="H118" s="35">
        <f>+SUM(G112:G117)</f>
        <v>17077.2</v>
      </c>
    </row>
    <row r="119" spans="2:8" ht="12" thickBot="1" x14ac:dyDescent="0.25">
      <c r="B119" s="101" t="s">
        <v>54</v>
      </c>
      <c r="C119" s="101"/>
      <c r="D119" s="101"/>
      <c r="E119" s="101"/>
      <c r="F119" s="101"/>
      <c r="G119" s="101"/>
      <c r="H119" s="22"/>
    </row>
    <row r="120" spans="2:8" ht="12" thickBot="1" x14ac:dyDescent="0.25">
      <c r="B120" s="102" t="s">
        <v>1</v>
      </c>
      <c r="C120" s="103"/>
      <c r="D120" s="104"/>
      <c r="E120" s="27" t="s">
        <v>32</v>
      </c>
      <c r="F120" s="27" t="s">
        <v>29</v>
      </c>
      <c r="G120" s="28" t="s">
        <v>42</v>
      </c>
      <c r="H120" s="22"/>
    </row>
    <row r="121" spans="2:8" x14ac:dyDescent="0.2">
      <c r="B121" s="90"/>
      <c r="C121" s="91"/>
      <c r="D121" s="92"/>
      <c r="E121" s="41"/>
      <c r="F121" s="40"/>
      <c r="G121" s="31"/>
      <c r="H121" s="22"/>
    </row>
    <row r="122" spans="2:8" x14ac:dyDescent="0.2">
      <c r="B122" s="93"/>
      <c r="C122" s="100"/>
      <c r="D122" s="95"/>
      <c r="E122" s="30"/>
      <c r="F122" s="36"/>
      <c r="G122" s="31"/>
      <c r="H122" s="22"/>
    </row>
    <row r="123" spans="2:8" x14ac:dyDescent="0.2">
      <c r="B123" s="93"/>
      <c r="C123" s="100"/>
      <c r="D123" s="95"/>
      <c r="E123" s="30"/>
      <c r="F123" s="36"/>
      <c r="G123" s="31"/>
      <c r="H123" s="22"/>
    </row>
    <row r="124" spans="2:8" x14ac:dyDescent="0.2">
      <c r="B124" s="93"/>
      <c r="C124" s="100"/>
      <c r="D124" s="95"/>
      <c r="E124" s="30"/>
      <c r="F124" s="36"/>
      <c r="G124" s="31"/>
      <c r="H124" s="22"/>
    </row>
    <row r="125" spans="2:8" ht="12" thickBot="1" x14ac:dyDescent="0.25">
      <c r="B125" s="96"/>
      <c r="C125" s="97"/>
      <c r="D125" s="98"/>
      <c r="E125" s="33"/>
      <c r="F125" s="38"/>
      <c r="G125" s="34"/>
      <c r="H125" s="22"/>
    </row>
    <row r="126" spans="2:8" ht="12" thickBot="1" x14ac:dyDescent="0.25">
      <c r="B126" s="22"/>
      <c r="C126" s="22"/>
      <c r="D126" s="22"/>
      <c r="E126" s="22"/>
      <c r="F126" s="99" t="s">
        <v>48</v>
      </c>
      <c r="G126" s="99"/>
      <c r="H126" s="35">
        <f>+SUM(G121:G125)</f>
        <v>0</v>
      </c>
    </row>
    <row r="127" spans="2:8" x14ac:dyDescent="0.2">
      <c r="B127" s="22"/>
      <c r="C127" s="22"/>
      <c r="D127" s="22"/>
      <c r="E127" s="22"/>
      <c r="F127" s="22"/>
      <c r="G127" s="22"/>
      <c r="H127" s="22"/>
    </row>
    <row r="128" spans="2:8" ht="12" thickBot="1" x14ac:dyDescent="0.25">
      <c r="B128" s="101" t="s">
        <v>28</v>
      </c>
      <c r="C128" s="101"/>
      <c r="D128" s="101"/>
      <c r="E128" s="101"/>
      <c r="F128" s="101"/>
      <c r="G128" s="101"/>
      <c r="H128" s="22"/>
    </row>
    <row r="129" spans="2:8" ht="12" thickBot="1" x14ac:dyDescent="0.25">
      <c r="B129" s="102" t="s">
        <v>1</v>
      </c>
      <c r="C129" s="103"/>
      <c r="D129" s="104"/>
      <c r="E129" s="27" t="s">
        <v>46</v>
      </c>
      <c r="F129" s="27" t="s">
        <v>47</v>
      </c>
      <c r="G129" s="28" t="s">
        <v>42</v>
      </c>
      <c r="H129" s="22"/>
    </row>
    <row r="130" spans="2:8" x14ac:dyDescent="0.2">
      <c r="B130" s="90" t="s">
        <v>51</v>
      </c>
      <c r="C130" s="91"/>
      <c r="D130" s="92"/>
      <c r="E130" s="30">
        <f>+'[1]Calculo Cuadrillas 2020'!$C$30</f>
        <v>22106.242456666667</v>
      </c>
      <c r="F130" s="36">
        <f>10200/E130</f>
        <v>0.46140813030501915</v>
      </c>
      <c r="G130" s="31">
        <f>+E130*F130</f>
        <v>10200</v>
      </c>
      <c r="H130" s="22"/>
    </row>
    <row r="131" spans="2:8" x14ac:dyDescent="0.2">
      <c r="B131" s="93"/>
      <c r="C131" s="94"/>
      <c r="D131" s="95"/>
      <c r="E131" s="30"/>
      <c r="F131" s="36"/>
      <c r="G131" s="31"/>
      <c r="H131" s="22"/>
    </row>
    <row r="132" spans="2:8" x14ac:dyDescent="0.2">
      <c r="B132" s="93"/>
      <c r="C132" s="94"/>
      <c r="D132" s="95"/>
      <c r="E132" s="30"/>
      <c r="F132" s="36"/>
      <c r="G132" s="31"/>
      <c r="H132" s="22"/>
    </row>
    <row r="133" spans="2:8" x14ac:dyDescent="0.2">
      <c r="B133" s="93"/>
      <c r="C133" s="94"/>
      <c r="D133" s="95"/>
      <c r="E133" s="30"/>
      <c r="F133" s="36"/>
      <c r="G133" s="31"/>
      <c r="H133" s="22"/>
    </row>
    <row r="134" spans="2:8" ht="12" thickBot="1" x14ac:dyDescent="0.25">
      <c r="B134" s="96"/>
      <c r="C134" s="97"/>
      <c r="D134" s="98"/>
      <c r="E134" s="33"/>
      <c r="F134" s="38"/>
      <c r="G134" s="34"/>
      <c r="H134" s="22"/>
    </row>
    <row r="135" spans="2:8" ht="12" thickBot="1" x14ac:dyDescent="0.25">
      <c r="B135" s="22"/>
      <c r="C135" s="22"/>
      <c r="D135" s="22"/>
      <c r="E135" s="22"/>
      <c r="F135" s="99" t="s">
        <v>48</v>
      </c>
      <c r="G135" s="99"/>
      <c r="H135" s="35">
        <f>+SUM(G130:G134)</f>
        <v>10200</v>
      </c>
    </row>
    <row r="136" spans="2:8" ht="12" thickBot="1" x14ac:dyDescent="0.25">
      <c r="B136" s="22"/>
      <c r="C136" s="22"/>
      <c r="D136" s="22"/>
      <c r="E136" s="22"/>
      <c r="F136" s="22"/>
      <c r="G136" s="22"/>
      <c r="H136" s="22"/>
    </row>
    <row r="137" spans="2:8" ht="12" thickBot="1" x14ac:dyDescent="0.25">
      <c r="B137" s="22"/>
      <c r="C137" s="87" t="s">
        <v>49</v>
      </c>
      <c r="D137" s="88"/>
      <c r="E137" s="88"/>
      <c r="F137" s="88"/>
      <c r="G137" s="89"/>
      <c r="H137" s="35">
        <f>+H135+H118+H109+H126</f>
        <v>28297.200000000001</v>
      </c>
    </row>
    <row r="138" spans="2:8" ht="12" thickBot="1" x14ac:dyDescent="0.25">
      <c r="B138" s="22"/>
      <c r="C138" s="87" t="s">
        <v>50</v>
      </c>
      <c r="D138" s="88"/>
      <c r="E138" s="88"/>
      <c r="F138" s="88"/>
      <c r="G138" s="89"/>
      <c r="H138" s="35">
        <f>+ROUND(H137,0)</f>
        <v>28297</v>
      </c>
    </row>
    <row r="139" spans="2:8" ht="12" thickBot="1" x14ac:dyDescent="0.25"/>
    <row r="140" spans="2:8" x14ac:dyDescent="0.2">
      <c r="B140" s="115" t="s">
        <v>34</v>
      </c>
      <c r="C140" s="116"/>
      <c r="D140" s="116"/>
      <c r="E140" s="116"/>
      <c r="F140" s="116"/>
      <c r="G140" s="116"/>
      <c r="H140" s="117"/>
    </row>
    <row r="141" spans="2:8" x14ac:dyDescent="0.2">
      <c r="B141" s="118"/>
      <c r="C141" s="119"/>
      <c r="D141" s="119"/>
      <c r="E141" s="119"/>
      <c r="F141" s="119"/>
      <c r="G141" s="119"/>
      <c r="H141" s="120"/>
    </row>
    <row r="142" spans="2:8" x14ac:dyDescent="0.2">
      <c r="B142" s="17" t="s">
        <v>35</v>
      </c>
      <c r="C142" s="18" t="s">
        <v>36</v>
      </c>
      <c r="D142" s="18"/>
      <c r="E142" s="18"/>
      <c r="F142" s="19" t="s">
        <v>37</v>
      </c>
      <c r="G142" s="18" t="s">
        <v>38</v>
      </c>
      <c r="H142" s="20"/>
    </row>
    <row r="143" spans="2:8" ht="33" customHeight="1" thickBot="1" x14ac:dyDescent="0.25">
      <c r="B143" s="21" t="s">
        <v>52</v>
      </c>
      <c r="C143" s="109" t="s">
        <v>68</v>
      </c>
      <c r="D143" s="109"/>
      <c r="E143" s="109"/>
      <c r="F143" s="109"/>
      <c r="G143" s="109"/>
      <c r="H143" s="110"/>
    </row>
    <row r="144" spans="2:8" ht="12" thickBot="1" x14ac:dyDescent="0.25">
      <c r="B144" s="22"/>
      <c r="C144" s="22"/>
      <c r="D144" s="22"/>
      <c r="E144" s="22"/>
      <c r="F144" s="22"/>
      <c r="G144" s="22"/>
      <c r="H144" s="22"/>
    </row>
    <row r="145" spans="2:8" x14ac:dyDescent="0.2">
      <c r="B145" s="23" t="s">
        <v>0</v>
      </c>
      <c r="C145" s="111" t="s">
        <v>1</v>
      </c>
      <c r="D145" s="111"/>
      <c r="E145" s="111"/>
      <c r="F145" s="111"/>
      <c r="G145" s="24" t="s">
        <v>6</v>
      </c>
      <c r="H145" s="25" t="str">
        <f>+PTTO!E12</f>
        <v>m2</v>
      </c>
    </row>
    <row r="146" spans="2:8" ht="12" thickBot="1" x14ac:dyDescent="0.25">
      <c r="B146" s="26" t="str">
        <f>+PTTO!C12</f>
        <v>1.2.2</v>
      </c>
      <c r="C146" s="109" t="str">
        <f>+PTTO!D12</f>
        <v>Imprimación con emulsión asfáltica (base acuosa).</v>
      </c>
      <c r="D146" s="109"/>
      <c r="E146" s="109"/>
      <c r="F146" s="109"/>
      <c r="G146" s="109"/>
      <c r="H146" s="110"/>
    </row>
    <row r="147" spans="2:8" ht="12" thickBot="1" x14ac:dyDescent="0.25">
      <c r="B147" s="22"/>
      <c r="C147" s="22"/>
      <c r="D147" s="22"/>
      <c r="E147" s="22"/>
      <c r="F147" s="22"/>
      <c r="G147" s="22"/>
      <c r="H147" s="22"/>
    </row>
    <row r="148" spans="2:8" ht="12" thickBot="1" x14ac:dyDescent="0.25">
      <c r="B148" s="112" t="s">
        <v>39</v>
      </c>
      <c r="C148" s="113"/>
      <c r="D148" s="113"/>
      <c r="E148" s="113"/>
      <c r="F148" s="113"/>
      <c r="G148" s="114"/>
      <c r="H148" s="22"/>
    </row>
    <row r="149" spans="2:8" ht="12" thickBot="1" x14ac:dyDescent="0.25">
      <c r="B149" s="102" t="s">
        <v>1</v>
      </c>
      <c r="C149" s="104"/>
      <c r="D149" s="27" t="s">
        <v>6</v>
      </c>
      <c r="E149" s="27" t="s">
        <v>40</v>
      </c>
      <c r="F149" s="27" t="s">
        <v>41</v>
      </c>
      <c r="G149" s="28" t="s">
        <v>42</v>
      </c>
      <c r="H149" s="22"/>
    </row>
    <row r="150" spans="2:8" x14ac:dyDescent="0.2">
      <c r="B150" s="93" t="s">
        <v>53</v>
      </c>
      <c r="C150" s="95"/>
      <c r="D150" s="29" t="s">
        <v>30</v>
      </c>
      <c r="E150" s="30"/>
      <c r="F150" s="29"/>
      <c r="G150" s="31">
        <f>+H181*0.1</f>
        <v>153.00000000000003</v>
      </c>
      <c r="H150" s="22"/>
    </row>
    <row r="151" spans="2:8" x14ac:dyDescent="0.2">
      <c r="B151" s="93"/>
      <c r="C151" s="95"/>
      <c r="D151" s="29"/>
      <c r="E151" s="30"/>
      <c r="F151" s="29"/>
      <c r="G151" s="31"/>
      <c r="H151" s="22"/>
    </row>
    <row r="152" spans="2:8" x14ac:dyDescent="0.2">
      <c r="B152" s="93"/>
      <c r="C152" s="95"/>
      <c r="D152" s="29"/>
      <c r="E152" s="30"/>
      <c r="F152" s="29"/>
      <c r="G152" s="31"/>
      <c r="H152" s="22"/>
    </row>
    <row r="153" spans="2:8" x14ac:dyDescent="0.2">
      <c r="B153" s="93"/>
      <c r="C153" s="95"/>
      <c r="D153" s="29"/>
      <c r="E153" s="30"/>
      <c r="F153" s="29"/>
      <c r="G153" s="31"/>
      <c r="H153" s="22"/>
    </row>
    <row r="154" spans="2:8" ht="12" thickBot="1" x14ac:dyDescent="0.25">
      <c r="B154" s="96"/>
      <c r="C154" s="98"/>
      <c r="D154" s="32"/>
      <c r="E154" s="33"/>
      <c r="F154" s="32"/>
      <c r="G154" s="34"/>
      <c r="H154" s="22"/>
    </row>
    <row r="155" spans="2:8" ht="12" thickBot="1" x14ac:dyDescent="0.25">
      <c r="B155" s="22"/>
      <c r="C155" s="22"/>
      <c r="D155" s="22"/>
      <c r="E155" s="22"/>
      <c r="F155" s="99" t="s">
        <v>43</v>
      </c>
      <c r="G155" s="99"/>
      <c r="H155" s="35">
        <f>+SUM(G150:G154)</f>
        <v>153.00000000000003</v>
      </c>
    </row>
    <row r="156" spans="2:8" ht="12" thickBot="1" x14ac:dyDescent="0.25">
      <c r="B156" s="101" t="s">
        <v>44</v>
      </c>
      <c r="C156" s="101"/>
      <c r="D156" s="101"/>
      <c r="E156" s="101"/>
      <c r="F156" s="101"/>
      <c r="G156" s="101"/>
      <c r="H156" s="22"/>
    </row>
    <row r="157" spans="2:8" ht="12" thickBot="1" x14ac:dyDescent="0.25">
      <c r="B157" s="102" t="s">
        <v>1</v>
      </c>
      <c r="C157" s="104"/>
      <c r="D157" s="27" t="s">
        <v>6</v>
      </c>
      <c r="E157" s="27" t="s">
        <v>3</v>
      </c>
      <c r="F157" s="27" t="s">
        <v>40</v>
      </c>
      <c r="G157" s="28" t="s">
        <v>42</v>
      </c>
      <c r="H157" s="22"/>
    </row>
    <row r="158" spans="2:8" x14ac:dyDescent="0.2">
      <c r="B158" s="107" t="s">
        <v>60</v>
      </c>
      <c r="C158" s="108"/>
      <c r="D158" s="29" t="s">
        <v>59</v>
      </c>
      <c r="E158" s="36">
        <f>0.2*1.05</f>
        <v>0.21000000000000002</v>
      </c>
      <c r="F158" s="37">
        <v>20330</v>
      </c>
      <c r="G158" s="31">
        <f>+E158*F158</f>
        <v>4269.3</v>
      </c>
      <c r="H158" s="22"/>
    </row>
    <row r="159" spans="2:8" x14ac:dyDescent="0.2">
      <c r="B159" s="107"/>
      <c r="C159" s="108"/>
      <c r="D159" s="29"/>
      <c r="E159" s="36"/>
      <c r="F159" s="37"/>
      <c r="G159" s="31"/>
      <c r="H159" s="22"/>
    </row>
    <row r="160" spans="2:8" x14ac:dyDescent="0.2">
      <c r="B160" s="107"/>
      <c r="C160" s="108"/>
      <c r="D160" s="29"/>
      <c r="E160" s="36"/>
      <c r="F160" s="37"/>
      <c r="G160" s="31"/>
      <c r="H160" s="22"/>
    </row>
    <row r="161" spans="2:8" x14ac:dyDescent="0.2">
      <c r="B161" s="107"/>
      <c r="C161" s="108"/>
      <c r="D161" s="29"/>
      <c r="E161" s="36"/>
      <c r="F161" s="37"/>
      <c r="G161" s="31"/>
      <c r="H161" s="22"/>
    </row>
    <row r="162" spans="2:8" x14ac:dyDescent="0.2">
      <c r="B162" s="93"/>
      <c r="C162" s="95"/>
      <c r="D162" s="29"/>
      <c r="E162" s="36"/>
      <c r="F162" s="37"/>
      <c r="G162" s="31"/>
      <c r="H162" s="22"/>
    </row>
    <row r="163" spans="2:8" ht="12" thickBot="1" x14ac:dyDescent="0.25">
      <c r="B163" s="105"/>
      <c r="C163" s="106"/>
      <c r="D163" s="32"/>
      <c r="E163" s="38"/>
      <c r="F163" s="39"/>
      <c r="G163" s="34"/>
      <c r="H163" s="22"/>
    </row>
    <row r="164" spans="2:8" ht="12" thickBot="1" x14ac:dyDescent="0.25">
      <c r="B164" s="22"/>
      <c r="C164" s="22"/>
      <c r="D164" s="22"/>
      <c r="E164" s="22"/>
      <c r="F164" s="99" t="s">
        <v>45</v>
      </c>
      <c r="G164" s="99"/>
      <c r="H164" s="35">
        <f>+SUM(G158:G163)</f>
        <v>4269.3</v>
      </c>
    </row>
    <row r="165" spans="2:8" ht="12" thickBot="1" x14ac:dyDescent="0.25">
      <c r="B165" s="101" t="s">
        <v>54</v>
      </c>
      <c r="C165" s="101"/>
      <c r="D165" s="101"/>
      <c r="E165" s="101"/>
      <c r="F165" s="101"/>
      <c r="G165" s="101"/>
      <c r="H165" s="22"/>
    </row>
    <row r="166" spans="2:8" ht="12" thickBot="1" x14ac:dyDescent="0.25">
      <c r="B166" s="102" t="s">
        <v>1</v>
      </c>
      <c r="C166" s="103"/>
      <c r="D166" s="104"/>
      <c r="E166" s="27" t="s">
        <v>32</v>
      </c>
      <c r="F166" s="27" t="s">
        <v>29</v>
      </c>
      <c r="G166" s="28" t="s">
        <v>42</v>
      </c>
      <c r="H166" s="22"/>
    </row>
    <row r="167" spans="2:8" x14ac:dyDescent="0.2">
      <c r="B167" s="90"/>
      <c r="C167" s="91"/>
      <c r="D167" s="92"/>
      <c r="E167" s="41"/>
      <c r="F167" s="40"/>
      <c r="G167" s="31"/>
      <c r="H167" s="22"/>
    </row>
    <row r="168" spans="2:8" x14ac:dyDescent="0.2">
      <c r="B168" s="93"/>
      <c r="C168" s="100"/>
      <c r="D168" s="95"/>
      <c r="E168" s="30"/>
      <c r="F168" s="36"/>
      <c r="G168" s="31"/>
      <c r="H168" s="22"/>
    </row>
    <row r="169" spans="2:8" x14ac:dyDescent="0.2">
      <c r="B169" s="93"/>
      <c r="C169" s="100"/>
      <c r="D169" s="95"/>
      <c r="E169" s="30"/>
      <c r="F169" s="36"/>
      <c r="G169" s="31"/>
      <c r="H169" s="22"/>
    </row>
    <row r="170" spans="2:8" x14ac:dyDescent="0.2">
      <c r="B170" s="93"/>
      <c r="C170" s="100"/>
      <c r="D170" s="95"/>
      <c r="E170" s="30"/>
      <c r="F170" s="36"/>
      <c r="G170" s="31"/>
      <c r="H170" s="22"/>
    </row>
    <row r="171" spans="2:8" ht="12" thickBot="1" x14ac:dyDescent="0.25">
      <c r="B171" s="96"/>
      <c r="C171" s="97"/>
      <c r="D171" s="98"/>
      <c r="E171" s="33"/>
      <c r="F171" s="38"/>
      <c r="G171" s="34"/>
      <c r="H171" s="22"/>
    </row>
    <row r="172" spans="2:8" ht="12" thickBot="1" x14ac:dyDescent="0.25">
      <c r="B172" s="22"/>
      <c r="C172" s="22"/>
      <c r="D172" s="22"/>
      <c r="E172" s="22"/>
      <c r="F172" s="99" t="s">
        <v>48</v>
      </c>
      <c r="G172" s="99"/>
      <c r="H172" s="35">
        <f>+SUM(G167:G171)</f>
        <v>0</v>
      </c>
    </row>
    <row r="173" spans="2:8" x14ac:dyDescent="0.2">
      <c r="B173" s="22"/>
      <c r="C173" s="22"/>
      <c r="D173" s="22"/>
      <c r="E173" s="22"/>
      <c r="F173" s="22"/>
      <c r="G173" s="22"/>
      <c r="H173" s="22"/>
    </row>
    <row r="174" spans="2:8" ht="12" thickBot="1" x14ac:dyDescent="0.25">
      <c r="B174" s="101" t="s">
        <v>28</v>
      </c>
      <c r="C174" s="101"/>
      <c r="D174" s="101"/>
      <c r="E174" s="101"/>
      <c r="F174" s="101"/>
      <c r="G174" s="101"/>
      <c r="H174" s="22"/>
    </row>
    <row r="175" spans="2:8" ht="12" thickBot="1" x14ac:dyDescent="0.25">
      <c r="B175" s="102" t="s">
        <v>1</v>
      </c>
      <c r="C175" s="103"/>
      <c r="D175" s="104"/>
      <c r="E175" s="27" t="s">
        <v>46</v>
      </c>
      <c r="F175" s="27" t="s">
        <v>47</v>
      </c>
      <c r="G175" s="28" t="s">
        <v>42</v>
      </c>
      <c r="H175" s="22"/>
    </row>
    <row r="176" spans="2:8" x14ac:dyDescent="0.2">
      <c r="B176" s="90" t="s">
        <v>51</v>
      </c>
      <c r="C176" s="91"/>
      <c r="D176" s="92"/>
      <c r="E176" s="30">
        <f>+'[1]Calculo Cuadrillas 2020'!$C$30</f>
        <v>22106.242456666667</v>
      </c>
      <c r="F176" s="36">
        <f>1530/E176</f>
        <v>6.9211219545752878E-2</v>
      </c>
      <c r="G176" s="31">
        <f>+E176*F176</f>
        <v>1530.0000000000002</v>
      </c>
      <c r="H176" s="22"/>
    </row>
    <row r="177" spans="2:8" x14ac:dyDescent="0.2">
      <c r="B177" s="93"/>
      <c r="C177" s="94"/>
      <c r="D177" s="95"/>
      <c r="E177" s="30"/>
      <c r="F177" s="36"/>
      <c r="G177" s="31"/>
      <c r="H177" s="22"/>
    </row>
    <row r="178" spans="2:8" x14ac:dyDescent="0.2">
      <c r="B178" s="93"/>
      <c r="C178" s="94"/>
      <c r="D178" s="95"/>
      <c r="E178" s="30"/>
      <c r="F178" s="36"/>
      <c r="G178" s="31"/>
      <c r="H178" s="22"/>
    </row>
    <row r="179" spans="2:8" x14ac:dyDescent="0.2">
      <c r="B179" s="93"/>
      <c r="C179" s="94"/>
      <c r="D179" s="95"/>
      <c r="E179" s="30"/>
      <c r="F179" s="36"/>
      <c r="G179" s="31"/>
      <c r="H179" s="22"/>
    </row>
    <row r="180" spans="2:8" ht="12" thickBot="1" x14ac:dyDescent="0.25">
      <c r="B180" s="96"/>
      <c r="C180" s="97"/>
      <c r="D180" s="98"/>
      <c r="E180" s="33"/>
      <c r="F180" s="38"/>
      <c r="G180" s="34"/>
      <c r="H180" s="22"/>
    </row>
    <row r="181" spans="2:8" ht="12" thickBot="1" x14ac:dyDescent="0.25">
      <c r="B181" s="22"/>
      <c r="C181" s="22"/>
      <c r="D181" s="22"/>
      <c r="E181" s="22"/>
      <c r="F181" s="99" t="s">
        <v>48</v>
      </c>
      <c r="G181" s="99"/>
      <c r="H181" s="35">
        <f>+SUM(G176:G180)</f>
        <v>1530.0000000000002</v>
      </c>
    </row>
    <row r="182" spans="2:8" ht="12" thickBot="1" x14ac:dyDescent="0.25">
      <c r="B182" s="22"/>
      <c r="C182" s="22"/>
      <c r="D182" s="22"/>
      <c r="E182" s="22"/>
      <c r="F182" s="22"/>
      <c r="G182" s="22"/>
      <c r="H182" s="22"/>
    </row>
    <row r="183" spans="2:8" ht="12" thickBot="1" x14ac:dyDescent="0.25">
      <c r="B183" s="22"/>
      <c r="C183" s="87" t="s">
        <v>49</v>
      </c>
      <c r="D183" s="88"/>
      <c r="E183" s="88"/>
      <c r="F183" s="88"/>
      <c r="G183" s="89"/>
      <c r="H183" s="35">
        <f>+H181+H164+H155+H172</f>
        <v>5952.3</v>
      </c>
    </row>
    <row r="184" spans="2:8" ht="12" thickBot="1" x14ac:dyDescent="0.25">
      <c r="B184" s="22"/>
      <c r="C184" s="87" t="s">
        <v>50</v>
      </c>
      <c r="D184" s="88"/>
      <c r="E184" s="88"/>
      <c r="F184" s="88"/>
      <c r="G184" s="89"/>
      <c r="H184" s="35">
        <f>+ROUND(H183,0)</f>
        <v>5952</v>
      </c>
    </row>
    <row r="185" spans="2:8" ht="12" thickBot="1" x14ac:dyDescent="0.25"/>
    <row r="186" spans="2:8" x14ac:dyDescent="0.2">
      <c r="B186" s="115" t="s">
        <v>34</v>
      </c>
      <c r="C186" s="116"/>
      <c r="D186" s="116"/>
      <c r="E186" s="116"/>
      <c r="F186" s="116"/>
      <c r="G186" s="116"/>
      <c r="H186" s="117"/>
    </row>
    <row r="187" spans="2:8" x14ac:dyDescent="0.2">
      <c r="B187" s="118"/>
      <c r="C187" s="119"/>
      <c r="D187" s="119"/>
      <c r="E187" s="119"/>
      <c r="F187" s="119"/>
      <c r="G187" s="119"/>
      <c r="H187" s="120"/>
    </row>
    <row r="188" spans="2:8" x14ac:dyDescent="0.2">
      <c r="B188" s="17" t="s">
        <v>35</v>
      </c>
      <c r="C188" s="18" t="s">
        <v>36</v>
      </c>
      <c r="D188" s="18"/>
      <c r="E188" s="18"/>
      <c r="F188" s="19" t="s">
        <v>37</v>
      </c>
      <c r="G188" s="18" t="s">
        <v>38</v>
      </c>
      <c r="H188" s="20"/>
    </row>
    <row r="189" spans="2:8" ht="28.5" customHeight="1" thickBot="1" x14ac:dyDescent="0.25">
      <c r="B189" s="21" t="s">
        <v>52</v>
      </c>
      <c r="C189" s="109" t="s">
        <v>68</v>
      </c>
      <c r="D189" s="109"/>
      <c r="E189" s="109"/>
      <c r="F189" s="109"/>
      <c r="G189" s="109"/>
      <c r="H189" s="110"/>
    </row>
    <row r="190" spans="2:8" ht="12" thickBot="1" x14ac:dyDescent="0.25">
      <c r="B190" s="22"/>
      <c r="C190" s="22"/>
      <c r="D190" s="22"/>
      <c r="E190" s="22"/>
      <c r="F190" s="22"/>
      <c r="G190" s="22"/>
      <c r="H190" s="22"/>
    </row>
    <row r="191" spans="2:8" x14ac:dyDescent="0.2">
      <c r="B191" s="23" t="s">
        <v>0</v>
      </c>
      <c r="C191" s="111" t="s">
        <v>1</v>
      </c>
      <c r="D191" s="111"/>
      <c r="E191" s="111"/>
      <c r="F191" s="111"/>
      <c r="G191" s="24" t="s">
        <v>6</v>
      </c>
      <c r="H191" s="25" t="str">
        <f>+PTTO!E13</f>
        <v>m2</v>
      </c>
    </row>
    <row r="192" spans="2:8" ht="12" thickBot="1" x14ac:dyDescent="0.25">
      <c r="B192" s="26" t="str">
        <f>+PTTO!C13</f>
        <v>1.2.3</v>
      </c>
      <c r="C192" s="109" t="str">
        <f>+PTTO!D13</f>
        <v>Impermeabilización con manto foil aluminio de 3mm.</v>
      </c>
      <c r="D192" s="109"/>
      <c r="E192" s="109"/>
      <c r="F192" s="109"/>
      <c r="G192" s="109"/>
      <c r="H192" s="110"/>
    </row>
    <row r="193" spans="2:8" ht="12" thickBot="1" x14ac:dyDescent="0.25">
      <c r="B193" s="22"/>
      <c r="C193" s="22"/>
      <c r="D193" s="22"/>
      <c r="E193" s="22"/>
      <c r="F193" s="22"/>
      <c r="G193" s="22"/>
      <c r="H193" s="22"/>
    </row>
    <row r="194" spans="2:8" ht="12" thickBot="1" x14ac:dyDescent="0.25">
      <c r="B194" s="112" t="s">
        <v>39</v>
      </c>
      <c r="C194" s="113"/>
      <c r="D194" s="113"/>
      <c r="E194" s="113"/>
      <c r="F194" s="113"/>
      <c r="G194" s="114"/>
      <c r="H194" s="22"/>
    </row>
    <row r="195" spans="2:8" ht="12" thickBot="1" x14ac:dyDescent="0.25">
      <c r="B195" s="102" t="s">
        <v>1</v>
      </c>
      <c r="C195" s="104"/>
      <c r="D195" s="27" t="s">
        <v>6</v>
      </c>
      <c r="E195" s="27" t="s">
        <v>40</v>
      </c>
      <c r="F195" s="27" t="s">
        <v>41</v>
      </c>
      <c r="G195" s="28" t="s">
        <v>42</v>
      </c>
      <c r="H195" s="22"/>
    </row>
    <row r="196" spans="2:8" x14ac:dyDescent="0.2">
      <c r="B196" s="93" t="s">
        <v>53</v>
      </c>
      <c r="C196" s="95"/>
      <c r="D196" s="29" t="s">
        <v>30</v>
      </c>
      <c r="E196" s="30"/>
      <c r="F196" s="29"/>
      <c r="G196" s="31">
        <f>+H227*0.1</f>
        <v>1020</v>
      </c>
      <c r="H196" s="22"/>
    </row>
    <row r="197" spans="2:8" x14ac:dyDescent="0.2">
      <c r="B197" s="93" t="s">
        <v>61</v>
      </c>
      <c r="C197" s="95"/>
      <c r="D197" s="29" t="s">
        <v>57</v>
      </c>
      <c r="E197" s="30">
        <v>2675</v>
      </c>
      <c r="F197" s="42">
        <f>2824.8/E197</f>
        <v>1.056</v>
      </c>
      <c r="G197" s="31">
        <f>+E197*F197</f>
        <v>2824.8</v>
      </c>
      <c r="H197" s="22"/>
    </row>
    <row r="198" spans="2:8" x14ac:dyDescent="0.2">
      <c r="B198" s="93"/>
      <c r="C198" s="95"/>
      <c r="D198" s="29"/>
      <c r="E198" s="30"/>
      <c r="F198" s="29"/>
      <c r="G198" s="31"/>
      <c r="H198" s="22"/>
    </row>
    <row r="199" spans="2:8" x14ac:dyDescent="0.2">
      <c r="B199" s="93"/>
      <c r="C199" s="95"/>
      <c r="D199" s="29"/>
      <c r="E199" s="30"/>
      <c r="F199" s="29"/>
      <c r="G199" s="31"/>
      <c r="H199" s="22"/>
    </row>
    <row r="200" spans="2:8" ht="12" thickBot="1" x14ac:dyDescent="0.25">
      <c r="B200" s="96"/>
      <c r="C200" s="98"/>
      <c r="D200" s="32"/>
      <c r="E200" s="33"/>
      <c r="F200" s="32"/>
      <c r="G200" s="34"/>
      <c r="H200" s="22"/>
    </row>
    <row r="201" spans="2:8" ht="12" thickBot="1" x14ac:dyDescent="0.25">
      <c r="B201" s="22"/>
      <c r="C201" s="22"/>
      <c r="D201" s="22"/>
      <c r="E201" s="22"/>
      <c r="F201" s="99" t="s">
        <v>43</v>
      </c>
      <c r="G201" s="99"/>
      <c r="H201" s="35">
        <f>+SUM(G196:G200)</f>
        <v>3844.8</v>
      </c>
    </row>
    <row r="202" spans="2:8" ht="12" thickBot="1" x14ac:dyDescent="0.25">
      <c r="B202" s="101" t="s">
        <v>44</v>
      </c>
      <c r="C202" s="101"/>
      <c r="D202" s="101"/>
      <c r="E202" s="101"/>
      <c r="F202" s="101"/>
      <c r="G202" s="101"/>
      <c r="H202" s="22"/>
    </row>
    <row r="203" spans="2:8" ht="12" thickBot="1" x14ac:dyDescent="0.25">
      <c r="B203" s="102" t="s">
        <v>1</v>
      </c>
      <c r="C203" s="104"/>
      <c r="D203" s="27" t="s">
        <v>6</v>
      </c>
      <c r="E203" s="27" t="s">
        <v>3</v>
      </c>
      <c r="F203" s="27" t="s">
        <v>40</v>
      </c>
      <c r="G203" s="28" t="s">
        <v>42</v>
      </c>
      <c r="H203" s="22"/>
    </row>
    <row r="204" spans="2:8" x14ac:dyDescent="0.2">
      <c r="B204" s="107" t="s">
        <v>62</v>
      </c>
      <c r="C204" s="108"/>
      <c r="D204" s="29" t="s">
        <v>5</v>
      </c>
      <c r="E204" s="36">
        <f>1*1.05</f>
        <v>1.05</v>
      </c>
      <c r="F204" s="37">
        <v>20865</v>
      </c>
      <c r="G204" s="31">
        <f>+E204*F204</f>
        <v>21908.25</v>
      </c>
      <c r="H204" s="22"/>
    </row>
    <row r="205" spans="2:8" x14ac:dyDescent="0.2">
      <c r="B205" s="107"/>
      <c r="C205" s="108"/>
      <c r="D205" s="29"/>
      <c r="E205" s="36"/>
      <c r="F205" s="37"/>
      <c r="G205" s="31"/>
      <c r="H205" s="22"/>
    </row>
    <row r="206" spans="2:8" x14ac:dyDescent="0.2">
      <c r="B206" s="107"/>
      <c r="C206" s="108"/>
      <c r="D206" s="29"/>
      <c r="E206" s="36"/>
      <c r="F206" s="37"/>
      <c r="G206" s="31"/>
      <c r="H206" s="22"/>
    </row>
    <row r="207" spans="2:8" x14ac:dyDescent="0.2">
      <c r="B207" s="107"/>
      <c r="C207" s="108"/>
      <c r="D207" s="29"/>
      <c r="E207" s="36"/>
      <c r="F207" s="37"/>
      <c r="G207" s="31"/>
      <c r="H207" s="22"/>
    </row>
    <row r="208" spans="2:8" x14ac:dyDescent="0.2">
      <c r="B208" s="93"/>
      <c r="C208" s="95"/>
      <c r="D208" s="29"/>
      <c r="E208" s="36"/>
      <c r="F208" s="37"/>
      <c r="G208" s="31"/>
      <c r="H208" s="22"/>
    </row>
    <row r="209" spans="2:8" ht="12" thickBot="1" x14ac:dyDescent="0.25">
      <c r="B209" s="105"/>
      <c r="C209" s="106"/>
      <c r="D209" s="32"/>
      <c r="E209" s="38"/>
      <c r="F209" s="39"/>
      <c r="G209" s="34"/>
      <c r="H209" s="22"/>
    </row>
    <row r="210" spans="2:8" ht="12" thickBot="1" x14ac:dyDescent="0.25">
      <c r="B210" s="22"/>
      <c r="C210" s="22"/>
      <c r="D210" s="22"/>
      <c r="E210" s="22"/>
      <c r="F210" s="99" t="s">
        <v>45</v>
      </c>
      <c r="G210" s="99"/>
      <c r="H210" s="35">
        <f>+SUM(G204:G209)</f>
        <v>21908.25</v>
      </c>
    </row>
    <row r="211" spans="2:8" ht="12" thickBot="1" x14ac:dyDescent="0.25">
      <c r="B211" s="101" t="s">
        <v>54</v>
      </c>
      <c r="C211" s="101"/>
      <c r="D211" s="101"/>
      <c r="E211" s="101"/>
      <c r="F211" s="101"/>
      <c r="G211" s="101"/>
      <c r="H211" s="22"/>
    </row>
    <row r="212" spans="2:8" ht="12" thickBot="1" x14ac:dyDescent="0.25">
      <c r="B212" s="102" t="s">
        <v>1</v>
      </c>
      <c r="C212" s="103"/>
      <c r="D212" s="104"/>
      <c r="E212" s="27" t="s">
        <v>32</v>
      </c>
      <c r="F212" s="27" t="s">
        <v>29</v>
      </c>
      <c r="G212" s="28" t="s">
        <v>42</v>
      </c>
      <c r="H212" s="22"/>
    </row>
    <row r="213" spans="2:8" x14ac:dyDescent="0.2">
      <c r="B213" s="90"/>
      <c r="C213" s="91"/>
      <c r="D213" s="92"/>
      <c r="E213" s="41"/>
      <c r="F213" s="40"/>
      <c r="G213" s="31"/>
      <c r="H213" s="22"/>
    </row>
    <row r="214" spans="2:8" x14ac:dyDescent="0.2">
      <c r="B214" s="93"/>
      <c r="C214" s="100"/>
      <c r="D214" s="95"/>
      <c r="E214" s="30"/>
      <c r="F214" s="36"/>
      <c r="G214" s="31"/>
      <c r="H214" s="22"/>
    </row>
    <row r="215" spans="2:8" x14ac:dyDescent="0.2">
      <c r="B215" s="93"/>
      <c r="C215" s="100"/>
      <c r="D215" s="95"/>
      <c r="E215" s="30"/>
      <c r="F215" s="36"/>
      <c r="G215" s="31"/>
      <c r="H215" s="22"/>
    </row>
    <row r="216" spans="2:8" x14ac:dyDescent="0.2">
      <c r="B216" s="93"/>
      <c r="C216" s="100"/>
      <c r="D216" s="95"/>
      <c r="E216" s="30"/>
      <c r="F216" s="36"/>
      <c r="G216" s="31"/>
      <c r="H216" s="22"/>
    </row>
    <row r="217" spans="2:8" ht="12" thickBot="1" x14ac:dyDescent="0.25">
      <c r="B217" s="96"/>
      <c r="C217" s="97"/>
      <c r="D217" s="98"/>
      <c r="E217" s="33"/>
      <c r="F217" s="38"/>
      <c r="G217" s="34"/>
      <c r="H217" s="22"/>
    </row>
    <row r="218" spans="2:8" ht="12" thickBot="1" x14ac:dyDescent="0.25">
      <c r="B218" s="22"/>
      <c r="C218" s="22"/>
      <c r="D218" s="22"/>
      <c r="E218" s="22"/>
      <c r="F218" s="99" t="s">
        <v>48</v>
      </c>
      <c r="G218" s="99"/>
      <c r="H218" s="35">
        <f>+SUM(G213:G217)</f>
        <v>0</v>
      </c>
    </row>
    <row r="219" spans="2:8" x14ac:dyDescent="0.2">
      <c r="B219" s="22"/>
      <c r="C219" s="22"/>
      <c r="D219" s="22"/>
      <c r="E219" s="22"/>
      <c r="F219" s="22"/>
      <c r="G219" s="22"/>
      <c r="H219" s="22"/>
    </row>
    <row r="220" spans="2:8" ht="12" thickBot="1" x14ac:dyDescent="0.25">
      <c r="B220" s="101" t="s">
        <v>28</v>
      </c>
      <c r="C220" s="101"/>
      <c r="D220" s="101"/>
      <c r="E220" s="101"/>
      <c r="F220" s="101"/>
      <c r="G220" s="101"/>
      <c r="H220" s="22"/>
    </row>
    <row r="221" spans="2:8" ht="12" thickBot="1" x14ac:dyDescent="0.25">
      <c r="B221" s="102" t="s">
        <v>1</v>
      </c>
      <c r="C221" s="103"/>
      <c r="D221" s="104"/>
      <c r="E221" s="27" t="s">
        <v>46</v>
      </c>
      <c r="F221" s="27" t="s">
        <v>47</v>
      </c>
      <c r="G221" s="28" t="s">
        <v>42</v>
      </c>
      <c r="H221" s="22"/>
    </row>
    <row r="222" spans="2:8" x14ac:dyDescent="0.2">
      <c r="B222" s="90" t="s">
        <v>51</v>
      </c>
      <c r="C222" s="91"/>
      <c r="D222" s="92"/>
      <c r="E222" s="30">
        <f>+'[1]Calculo Cuadrillas 2020'!$C$30</f>
        <v>22106.242456666667</v>
      </c>
      <c r="F222" s="36">
        <f>10200/E222</f>
        <v>0.46140813030501915</v>
      </c>
      <c r="G222" s="31">
        <f>+E222*F222</f>
        <v>10200</v>
      </c>
      <c r="H222" s="22"/>
    </row>
    <row r="223" spans="2:8" x14ac:dyDescent="0.2">
      <c r="B223" s="93"/>
      <c r="C223" s="94"/>
      <c r="D223" s="95"/>
      <c r="E223" s="30"/>
      <c r="F223" s="36"/>
      <c r="G223" s="31"/>
      <c r="H223" s="22"/>
    </row>
    <row r="224" spans="2:8" x14ac:dyDescent="0.2">
      <c r="B224" s="93"/>
      <c r="C224" s="94"/>
      <c r="D224" s="95"/>
      <c r="E224" s="30"/>
      <c r="F224" s="36"/>
      <c r="G224" s="31"/>
      <c r="H224" s="22"/>
    </row>
    <row r="225" spans="2:8" x14ac:dyDescent="0.2">
      <c r="B225" s="93"/>
      <c r="C225" s="94"/>
      <c r="D225" s="95"/>
      <c r="E225" s="30"/>
      <c r="F225" s="36"/>
      <c r="G225" s="31"/>
      <c r="H225" s="22"/>
    </row>
    <row r="226" spans="2:8" ht="12" thickBot="1" x14ac:dyDescent="0.25">
      <c r="B226" s="96"/>
      <c r="C226" s="97"/>
      <c r="D226" s="98"/>
      <c r="E226" s="33"/>
      <c r="F226" s="38"/>
      <c r="G226" s="34"/>
      <c r="H226" s="22"/>
    </row>
    <row r="227" spans="2:8" ht="12" thickBot="1" x14ac:dyDescent="0.25">
      <c r="B227" s="22"/>
      <c r="C227" s="22"/>
      <c r="D227" s="22"/>
      <c r="E227" s="22"/>
      <c r="F227" s="99" t="s">
        <v>48</v>
      </c>
      <c r="G227" s="99"/>
      <c r="H227" s="35">
        <f>+SUM(G222:G226)</f>
        <v>10200</v>
      </c>
    </row>
    <row r="228" spans="2:8" ht="12" thickBot="1" x14ac:dyDescent="0.25">
      <c r="B228" s="22"/>
      <c r="C228" s="22"/>
      <c r="D228" s="22"/>
      <c r="E228" s="22"/>
      <c r="F228" s="22"/>
      <c r="G228" s="22"/>
      <c r="H228" s="22"/>
    </row>
    <row r="229" spans="2:8" ht="12" thickBot="1" x14ac:dyDescent="0.25">
      <c r="B229" s="22"/>
      <c r="C229" s="87" t="s">
        <v>49</v>
      </c>
      <c r="D229" s="88"/>
      <c r="E229" s="88"/>
      <c r="F229" s="88"/>
      <c r="G229" s="89"/>
      <c r="H229" s="35">
        <f>+H227+H210+H201+H218</f>
        <v>35953.050000000003</v>
      </c>
    </row>
    <row r="230" spans="2:8" ht="12" thickBot="1" x14ac:dyDescent="0.25">
      <c r="B230" s="22"/>
      <c r="C230" s="87" t="s">
        <v>50</v>
      </c>
      <c r="D230" s="88"/>
      <c r="E230" s="88"/>
      <c r="F230" s="88"/>
      <c r="G230" s="89"/>
      <c r="H230" s="35">
        <f>+ROUND(H229,0)</f>
        <v>35953</v>
      </c>
    </row>
    <row r="235" spans="2:8" ht="28.5" customHeight="1" x14ac:dyDescent="0.2"/>
    <row r="281" ht="35.25" customHeight="1" x14ac:dyDescent="0.2"/>
    <row r="327" ht="33" customHeight="1" x14ac:dyDescent="0.2"/>
    <row r="373" ht="30.75" customHeight="1" x14ac:dyDescent="0.2"/>
    <row r="419" ht="27.75" customHeight="1" x14ac:dyDescent="0.2"/>
    <row r="465" ht="30.75" customHeight="1" x14ac:dyDescent="0.2"/>
  </sheetData>
  <mergeCells count="195">
    <mergeCell ref="B13:C13"/>
    <mergeCell ref="B14:C14"/>
    <mergeCell ref="B21:C21"/>
    <mergeCell ref="B22:C22"/>
    <mergeCell ref="B23:C23"/>
    <mergeCell ref="B24:C24"/>
    <mergeCell ref="B25:C25"/>
    <mergeCell ref="B15:C15"/>
    <mergeCell ref="B16:C16"/>
    <mergeCell ref="F17:G17"/>
    <mergeCell ref="B18:G18"/>
    <mergeCell ref="B19:C19"/>
    <mergeCell ref="B20:C20"/>
    <mergeCell ref="B48:H49"/>
    <mergeCell ref="C51:H51"/>
    <mergeCell ref="B42:D42"/>
    <mergeCell ref="C46:G46"/>
    <mergeCell ref="B39:D39"/>
    <mergeCell ref="B40:D40"/>
    <mergeCell ref="B41:D41"/>
    <mergeCell ref="B31:D31"/>
    <mergeCell ref="B32:D32"/>
    <mergeCell ref="B33:D33"/>
    <mergeCell ref="F34:G34"/>
    <mergeCell ref="F26:G26"/>
    <mergeCell ref="B36:G36"/>
    <mergeCell ref="B37:D37"/>
    <mergeCell ref="B38:D38"/>
    <mergeCell ref="F43:G43"/>
    <mergeCell ref="C45:G45"/>
    <mergeCell ref="B27:G27"/>
    <mergeCell ref="B28:D28"/>
    <mergeCell ref="B29:D29"/>
    <mergeCell ref="B111:C111"/>
    <mergeCell ref="F80:G80"/>
    <mergeCell ref="B82:G82"/>
    <mergeCell ref="B83:D83"/>
    <mergeCell ref="B84:D84"/>
    <mergeCell ref="B70:C70"/>
    <mergeCell ref="B71:C71"/>
    <mergeCell ref="F72:G72"/>
    <mergeCell ref="B73:G73"/>
    <mergeCell ref="F135:G135"/>
    <mergeCell ref="C137:G137"/>
    <mergeCell ref="C138:G138"/>
    <mergeCell ref="B140:H141"/>
    <mergeCell ref="C143:H143"/>
    <mergeCell ref="C145:F145"/>
    <mergeCell ref="B131:D131"/>
    <mergeCell ref="B120:D120"/>
    <mergeCell ref="B121:D121"/>
    <mergeCell ref="B122:D122"/>
    <mergeCell ref="B123:D123"/>
    <mergeCell ref="B2:H3"/>
    <mergeCell ref="C7:F7"/>
    <mergeCell ref="C8:H8"/>
    <mergeCell ref="B10:G10"/>
    <mergeCell ref="B11:C11"/>
    <mergeCell ref="B12:C12"/>
    <mergeCell ref="C5:H5"/>
    <mergeCell ref="F181:G181"/>
    <mergeCell ref="C183:G183"/>
    <mergeCell ref="B178:D178"/>
    <mergeCell ref="B179:D179"/>
    <mergeCell ref="B180:D180"/>
    <mergeCell ref="B175:D175"/>
    <mergeCell ref="B176:D176"/>
    <mergeCell ref="B177:D177"/>
    <mergeCell ref="B163:C163"/>
    <mergeCell ref="F164:G164"/>
    <mergeCell ref="B165:G165"/>
    <mergeCell ref="B166:D166"/>
    <mergeCell ref="B167:D167"/>
    <mergeCell ref="B161:C161"/>
    <mergeCell ref="B162:C162"/>
    <mergeCell ref="B157:C157"/>
    <mergeCell ref="B158:C158"/>
    <mergeCell ref="B30:D30"/>
    <mergeCell ref="B74:D74"/>
    <mergeCell ref="B75:D75"/>
    <mergeCell ref="B76:D76"/>
    <mergeCell ref="B77:D77"/>
    <mergeCell ref="B78:D78"/>
    <mergeCell ref="B79:D79"/>
    <mergeCell ref="F63:G63"/>
    <mergeCell ref="B64:G64"/>
    <mergeCell ref="B65:C65"/>
    <mergeCell ref="B66:C66"/>
    <mergeCell ref="B67:C67"/>
    <mergeCell ref="B68:C68"/>
    <mergeCell ref="B58:C58"/>
    <mergeCell ref="B59:C59"/>
    <mergeCell ref="B60:C60"/>
    <mergeCell ref="B61:C61"/>
    <mergeCell ref="B62:C62"/>
    <mergeCell ref="C53:F53"/>
    <mergeCell ref="C54:H54"/>
    <mergeCell ref="B56:G56"/>
    <mergeCell ref="B57:C57"/>
    <mergeCell ref="B69:C69"/>
    <mergeCell ref="B85:D85"/>
    <mergeCell ref="B86:D86"/>
    <mergeCell ref="B87:D87"/>
    <mergeCell ref="B88:D88"/>
    <mergeCell ref="F89:G89"/>
    <mergeCell ref="C91:G91"/>
    <mergeCell ref="B94:H95"/>
    <mergeCell ref="C97:H97"/>
    <mergeCell ref="C99:F99"/>
    <mergeCell ref="C92:G92"/>
    <mergeCell ref="B124:D124"/>
    <mergeCell ref="B125:D125"/>
    <mergeCell ref="F126:G126"/>
    <mergeCell ref="B128:G128"/>
    <mergeCell ref="B129:D129"/>
    <mergeCell ref="B130:D130"/>
    <mergeCell ref="B114:C114"/>
    <mergeCell ref="B115:C115"/>
    <mergeCell ref="B116:C116"/>
    <mergeCell ref="B117:C117"/>
    <mergeCell ref="F118:G118"/>
    <mergeCell ref="B119:G119"/>
    <mergeCell ref="B112:C112"/>
    <mergeCell ref="B113:C113"/>
    <mergeCell ref="B102:G102"/>
    <mergeCell ref="B103:C103"/>
    <mergeCell ref="B104:C104"/>
    <mergeCell ref="B105:C105"/>
    <mergeCell ref="B106:C106"/>
    <mergeCell ref="B107:C107"/>
    <mergeCell ref="B108:C108"/>
    <mergeCell ref="F109:G109"/>
    <mergeCell ref="B110:G110"/>
    <mergeCell ref="B168:D168"/>
    <mergeCell ref="B169:D169"/>
    <mergeCell ref="B170:D170"/>
    <mergeCell ref="B171:D171"/>
    <mergeCell ref="F172:G172"/>
    <mergeCell ref="B174:G174"/>
    <mergeCell ref="C184:G184"/>
    <mergeCell ref="B186:H187"/>
    <mergeCell ref="C100:H100"/>
    <mergeCell ref="B159:C159"/>
    <mergeCell ref="B160:C160"/>
    <mergeCell ref="C146:H146"/>
    <mergeCell ref="B148:G148"/>
    <mergeCell ref="B149:C149"/>
    <mergeCell ref="B150:C150"/>
    <mergeCell ref="B132:D132"/>
    <mergeCell ref="B133:D133"/>
    <mergeCell ref="B134:D134"/>
    <mergeCell ref="B151:C151"/>
    <mergeCell ref="B152:C152"/>
    <mergeCell ref="B153:C153"/>
    <mergeCell ref="B154:C154"/>
    <mergeCell ref="F155:G155"/>
    <mergeCell ref="B156:G156"/>
    <mergeCell ref="B197:C197"/>
    <mergeCell ref="B198:C198"/>
    <mergeCell ref="B199:C199"/>
    <mergeCell ref="B200:C200"/>
    <mergeCell ref="F201:G201"/>
    <mergeCell ref="B202:G202"/>
    <mergeCell ref="C189:H189"/>
    <mergeCell ref="C191:F191"/>
    <mergeCell ref="C192:H192"/>
    <mergeCell ref="B194:G194"/>
    <mergeCell ref="B195:C195"/>
    <mergeCell ref="B196:C196"/>
    <mergeCell ref="B209:C209"/>
    <mergeCell ref="F210:G210"/>
    <mergeCell ref="B211:G211"/>
    <mergeCell ref="B212:D212"/>
    <mergeCell ref="B213:D213"/>
    <mergeCell ref="B214:D214"/>
    <mergeCell ref="B203:C203"/>
    <mergeCell ref="B204:C204"/>
    <mergeCell ref="B205:C205"/>
    <mergeCell ref="B206:C206"/>
    <mergeCell ref="B207:C207"/>
    <mergeCell ref="B208:C208"/>
    <mergeCell ref="C229:G229"/>
    <mergeCell ref="C230:G230"/>
    <mergeCell ref="B222:D222"/>
    <mergeCell ref="B223:D223"/>
    <mergeCell ref="B224:D224"/>
    <mergeCell ref="B225:D225"/>
    <mergeCell ref="B226:D226"/>
    <mergeCell ref="F227:G227"/>
    <mergeCell ref="B215:D215"/>
    <mergeCell ref="B216:D216"/>
    <mergeCell ref="B217:D217"/>
    <mergeCell ref="F218:G218"/>
    <mergeCell ref="B220:G220"/>
    <mergeCell ref="B221:D221"/>
  </mergeCells>
  <pageMargins left="0.7" right="0.7" top="0.75" bottom="0.75" header="0.3" footer="0.3"/>
  <pageSetup scale="69" orientation="portrait" r:id="rId1"/>
  <rowBreaks count="4" manualBreakCount="4">
    <brk id="47" min="1" max="7" man="1"/>
    <brk id="93" min="1" max="7" man="1"/>
    <brk id="139" min="1" max="7" man="1"/>
    <brk id="185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PTTO</vt:lpstr>
      <vt:lpstr>APU</vt:lpstr>
      <vt:lpstr>APU!Área_de_impresión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Johanna De Armas Calderón</dc:creator>
  <cp:lastModifiedBy>Kelly Johanna De Armas Calderón</cp:lastModifiedBy>
  <dcterms:created xsi:type="dcterms:W3CDTF">2020-06-26T14:42:57Z</dcterms:created>
  <dcterms:modified xsi:type="dcterms:W3CDTF">2020-07-03T14:21:56Z</dcterms:modified>
</cp:coreProperties>
</file>