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pri\Desktop\INFORME FINAL DESARROLLO\"/>
    </mc:Choice>
  </mc:AlternateContent>
  <xr:revisionPtr revIDLastSave="0" documentId="8_{428F7A1C-C223-4353-A4A3-E7FF81D9D161}" xr6:coauthVersionLast="45" xr6:coauthVersionMax="45" xr10:uidLastSave="{00000000-0000-0000-0000-000000000000}"/>
  <bookViews>
    <workbookView xWindow="-108" yWindow="-108" windowWidth="23256" windowHeight="12576" firstSheet="9" activeTab="12" xr2:uid="{ED1F72A4-F6F2-456E-A13E-D62124D79BAB}"/>
  </bookViews>
  <sheets>
    <sheet name="10 UT FABRICA SOFT" sheetId="61" r:id="rId1"/>
    <sheet name="9 UT ADA-MOVIL" sheetId="60" r:id="rId2"/>
    <sheet name="8 UT FNA FABRICA" sheetId="59" r:id="rId3"/>
    <sheet name="7 IBM" sheetId="58" r:id="rId4"/>
    <sheet name="6 INDRA" sheetId="57" r:id="rId5"/>
    <sheet name="5 CONSORCIO KRUEGER" sheetId="56" r:id="rId6"/>
    <sheet name="4 CONSORCIO ISI" sheetId="54" r:id="rId7"/>
    <sheet name="3 IG SERVICES" sheetId="53" r:id="rId8"/>
    <sheet name="2 UT H&amp;A" sheetId="51" r:id="rId9"/>
    <sheet name="1 STEFANINI" sheetId="44" r:id="rId10"/>
    <sheet name="DATOS DE ENTRADA" sheetId="3" state="hidden" r:id="rId11"/>
    <sheet name="CONSOLIDADO FINANCIERO" sheetId="19" r:id="rId12"/>
    <sheet name="EVALUACION ECONOMICA" sheetId="62" r:id="rId13"/>
    <sheet name="CONSOLIDADO HABILITANTES" sheetId="20" state="hidden" r:id="rId14"/>
    <sheet name="VERIFICACION ECONOMICA" sheetId="46" state="hidden" r:id="rId15"/>
    <sheet name="PONDERACION FACTORES" sheetId="22" r:id="rId16"/>
  </sheets>
  <definedNames>
    <definedName name="_Toc210551163" localSheetId="9">'1 STEFANINI'!#REF!</definedName>
    <definedName name="_Toc210551163" localSheetId="0">'10 UT FABRICA SOFT'!#REF!</definedName>
    <definedName name="_Toc210551163" localSheetId="8">'2 UT H&amp;A'!#REF!</definedName>
    <definedName name="_Toc210551163" localSheetId="7">'3 IG SERVICES'!#REF!</definedName>
    <definedName name="_Toc210551163" localSheetId="6">'4 CONSORCIO ISI'!#REF!</definedName>
    <definedName name="_Toc210551163" localSheetId="5">'5 CONSORCIO KRUEGER'!#REF!</definedName>
    <definedName name="_Toc210551163" localSheetId="4">'6 INDRA'!#REF!</definedName>
    <definedName name="_Toc210551163" localSheetId="3">'7 IBM'!#REF!</definedName>
    <definedName name="_Toc210551163" localSheetId="2">'8 UT FNA FABRICA'!#REF!</definedName>
    <definedName name="_Toc210551163" localSheetId="1">'9 UT ADA-MOVIL'!#REF!</definedName>
    <definedName name="_Toc210551172" localSheetId="9">'1 STEFANINI'!#REF!</definedName>
    <definedName name="_Toc210551172" localSheetId="0">'10 UT FABRICA SOFT'!#REF!</definedName>
    <definedName name="_Toc210551172" localSheetId="8">'2 UT H&amp;A'!#REF!</definedName>
    <definedName name="_Toc210551172" localSheetId="7">'3 IG SERVICES'!#REF!</definedName>
    <definedName name="_Toc210551172" localSheetId="6">'4 CONSORCIO ISI'!#REF!</definedName>
    <definedName name="_Toc210551172" localSheetId="5">'5 CONSORCIO KRUEGER'!#REF!</definedName>
    <definedName name="_Toc210551172" localSheetId="4">'6 INDRA'!#REF!</definedName>
    <definedName name="_Toc210551172" localSheetId="3">'7 IBM'!#REF!</definedName>
    <definedName name="_Toc210551172" localSheetId="2">'8 UT FNA FABRICA'!#REF!</definedName>
    <definedName name="_Toc210551172" localSheetId="1">'9 UT ADA-MOVIL'!#REF!</definedName>
    <definedName name="_xlnm.Print_Area" localSheetId="9">'1 STEFANINI'!$A$1:$J$31</definedName>
    <definedName name="_xlnm.Print_Area" localSheetId="0">'10 UT FABRICA SOFT'!$A$1:$K$31</definedName>
    <definedName name="_xlnm.Print_Area" localSheetId="8">'2 UT H&amp;A'!$A$1:$K$31</definedName>
    <definedName name="_xlnm.Print_Area" localSheetId="7">'3 IG SERVICES'!$A$1:$J$31</definedName>
    <definedName name="_xlnm.Print_Area" localSheetId="6">'4 CONSORCIO ISI'!$A$1:$L$31</definedName>
    <definedName name="_xlnm.Print_Area" localSheetId="5">'5 CONSORCIO KRUEGER'!$A$1:$L$31</definedName>
    <definedName name="_xlnm.Print_Area" localSheetId="4">'6 INDRA'!$A$1:$J$31</definedName>
    <definedName name="_xlnm.Print_Area" localSheetId="3">'7 IBM'!$A$1:$J$31</definedName>
    <definedName name="_xlnm.Print_Area" localSheetId="2">'8 UT FNA FABRICA'!$A$1:$K$31</definedName>
    <definedName name="_xlnm.Print_Area" localSheetId="1">'9 UT ADA-MOVIL'!$A$1:$K$31</definedName>
    <definedName name="_xlnm.Print_Area" localSheetId="11">'CONSOLIDADO FINANCIERO'!$A$1:$D$22</definedName>
    <definedName name="_xlnm.Print_Area" localSheetId="13">'CONSOLIDADO HABILITANTES'!$A$1:$G$13</definedName>
    <definedName name="_xlnm.Print_Area" localSheetId="12">'EVALUACION ECONOMICA'!$A$1:$AE$56</definedName>
    <definedName name="_xlnm.Print_Area" localSheetId="15">'PONDERACION FACTORES'!$A$1:$H$11</definedName>
    <definedName name="_xlnm.Print_Area" localSheetId="14">'VERIFICACION ECONOMICA'!$A$1:$F$14</definedName>
    <definedName name="class">#REF!</definedName>
    <definedName name="Compras_Suministro">#REF!</definedName>
    <definedName name="Diseño">#REF!</definedName>
    <definedName name="Honorarios">#REF!</definedName>
    <definedName name="ica">#REF!</definedName>
    <definedName name="Interventoria_Consultoria">#REF!</definedName>
    <definedName name="Obra_Pública">#REF!</definedName>
    <definedName name="OLE_LINK1" localSheetId="14">'VERIFICACION ECONOMICA'!#REF!</definedName>
    <definedName name="Servicios_Generales">#REF!</definedName>
    <definedName name="_xlnm.Print_Titles" localSheetId="9">'1 STEFANINI'!$A:$B</definedName>
    <definedName name="_xlnm.Print_Titles" localSheetId="0">'10 UT FABRICA SOFT'!$A:$B</definedName>
    <definedName name="_xlnm.Print_Titles" localSheetId="8">'2 UT H&amp;A'!$A:$B</definedName>
    <definedName name="_xlnm.Print_Titles" localSheetId="7">'3 IG SERVICES'!$A:$B</definedName>
    <definedName name="_xlnm.Print_Titles" localSheetId="6">'4 CONSORCIO ISI'!$A:$B</definedName>
    <definedName name="_xlnm.Print_Titles" localSheetId="5">'5 CONSORCIO KRUEGER'!$A:$B</definedName>
    <definedName name="_xlnm.Print_Titles" localSheetId="4">'6 INDRA'!$A:$B</definedName>
    <definedName name="_xlnm.Print_Titles" localSheetId="3">'7 IBM'!$A:$B</definedName>
    <definedName name="_xlnm.Print_Titles" localSheetId="2">'8 UT FNA FABRICA'!$A:$B</definedName>
    <definedName name="_xlnm.Print_Titles" localSheetId="1">'9 UT ADA-MOVIL'!$A:$B</definedName>
    <definedName name="Transporte_Carga">#REF!</definedName>
    <definedName name="Transporte_Restauran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22" l="1"/>
  <c r="E10" i="22"/>
  <c r="H10" i="22" s="1"/>
  <c r="D11" i="22"/>
  <c r="D10" i="22"/>
  <c r="D9" i="22"/>
  <c r="B11" i="22"/>
  <c r="B10" i="22"/>
  <c r="B9" i="22"/>
  <c r="H11" i="22"/>
  <c r="P19" i="59" l="1"/>
  <c r="Q19" i="59"/>
  <c r="P20" i="59"/>
  <c r="Q20" i="59"/>
  <c r="P21" i="59"/>
  <c r="Q21" i="59"/>
  <c r="P22" i="59"/>
  <c r="Q22" i="59"/>
  <c r="P23" i="59"/>
  <c r="Q23" i="59"/>
  <c r="P24" i="59"/>
  <c r="Q24" i="59"/>
  <c r="P25" i="59"/>
  <c r="Q25" i="59"/>
  <c r="Q18" i="59"/>
  <c r="P18" i="59"/>
  <c r="H16" i="59"/>
  <c r="I16" i="59" s="1"/>
  <c r="H16" i="60"/>
  <c r="I16" i="60" s="1"/>
  <c r="I24" i="60"/>
  <c r="I22" i="60"/>
  <c r="I20" i="60"/>
  <c r="I18" i="60"/>
  <c r="H24" i="60"/>
  <c r="H22" i="60"/>
  <c r="H20" i="60"/>
  <c r="H18" i="60"/>
  <c r="P19" i="60"/>
  <c r="Q19" i="60"/>
  <c r="P20" i="60"/>
  <c r="Q20" i="60"/>
  <c r="P21" i="60"/>
  <c r="Q21" i="60"/>
  <c r="P22" i="60"/>
  <c r="Q22" i="60"/>
  <c r="P23" i="60"/>
  <c r="Q23" i="60"/>
  <c r="P24" i="60"/>
  <c r="Q24" i="60"/>
  <c r="P25" i="60"/>
  <c r="Q25" i="60"/>
  <c r="Q18" i="60"/>
  <c r="P18" i="60"/>
  <c r="G25" i="60"/>
  <c r="G24" i="60"/>
  <c r="G19" i="60"/>
  <c r="G18" i="60"/>
  <c r="M49" i="62" l="1"/>
  <c r="M48" i="62"/>
  <c r="M47" i="62"/>
  <c r="M46" i="62"/>
  <c r="M45" i="62"/>
  <c r="M44" i="62"/>
  <c r="AD2" i="62"/>
  <c r="AD40" i="62"/>
  <c r="AE39" i="62"/>
  <c r="AE38" i="62"/>
  <c r="AE37" i="62"/>
  <c r="AE36" i="62"/>
  <c r="AE35" i="62"/>
  <c r="AE34" i="62"/>
  <c r="AE33" i="62"/>
  <c r="AE32" i="62"/>
  <c r="AE31" i="62"/>
  <c r="AE30" i="62"/>
  <c r="AE29" i="62"/>
  <c r="AE28" i="62"/>
  <c r="AD26" i="62"/>
  <c r="AE25" i="62"/>
  <c r="AE24" i="62"/>
  <c r="AE23" i="62"/>
  <c r="AE22" i="62"/>
  <c r="AE21" i="62"/>
  <c r="AE20" i="62"/>
  <c r="AE19" i="62"/>
  <c r="AE18" i="62"/>
  <c r="AE17" i="62"/>
  <c r="AE16" i="62"/>
  <c r="AE15" i="62"/>
  <c r="AE14" i="62"/>
  <c r="AE13" i="62"/>
  <c r="AE12" i="62"/>
  <c r="AE11" i="62"/>
  <c r="AE10" i="62"/>
  <c r="AD8" i="62"/>
  <c r="AE7" i="62"/>
  <c r="AE6" i="62"/>
  <c r="AE5" i="62"/>
  <c r="L49" i="62"/>
  <c r="L48" i="62"/>
  <c r="L47" i="62"/>
  <c r="L46" i="62"/>
  <c r="L45" i="62"/>
  <c r="L44" i="62"/>
  <c r="AB2" i="62" l="1"/>
  <c r="AB40" i="62"/>
  <c r="AC39" i="62"/>
  <c r="AC38" i="62"/>
  <c r="AC37" i="62"/>
  <c r="AC36" i="62"/>
  <c r="AC35" i="62"/>
  <c r="AC34" i="62"/>
  <c r="AC33" i="62"/>
  <c r="AC32" i="62"/>
  <c r="AC31" i="62"/>
  <c r="AC30" i="62"/>
  <c r="AC29" i="62"/>
  <c r="AC28" i="62"/>
  <c r="AB26" i="62"/>
  <c r="AC25" i="62"/>
  <c r="AC24" i="62"/>
  <c r="AC23" i="62"/>
  <c r="AC22" i="62"/>
  <c r="AC21" i="62"/>
  <c r="AC20" i="62"/>
  <c r="AC19" i="62"/>
  <c r="AC18" i="62"/>
  <c r="AC17" i="62"/>
  <c r="AC16" i="62"/>
  <c r="AC15" i="62"/>
  <c r="AC14" i="62"/>
  <c r="AC13" i="62"/>
  <c r="AC12" i="62"/>
  <c r="AC11" i="62"/>
  <c r="AC10" i="62"/>
  <c r="AB8" i="62"/>
  <c r="AC7" i="62"/>
  <c r="AC6" i="62"/>
  <c r="AC5" i="62"/>
  <c r="K49" i="62"/>
  <c r="K48" i="62"/>
  <c r="K47" i="62"/>
  <c r="K46" i="62"/>
  <c r="K45" i="62"/>
  <c r="K44" i="62"/>
  <c r="Z2" i="62"/>
  <c r="Z40" i="62"/>
  <c r="AA39" i="62"/>
  <c r="AA38" i="62"/>
  <c r="AA37" i="62"/>
  <c r="AA36" i="62"/>
  <c r="AA35" i="62"/>
  <c r="AA34" i="62"/>
  <c r="AA33" i="62"/>
  <c r="AA32" i="62"/>
  <c r="AA31" i="62"/>
  <c r="AA30" i="62"/>
  <c r="AA29" i="62"/>
  <c r="AA28" i="62"/>
  <c r="Z26" i="62"/>
  <c r="AA25" i="62"/>
  <c r="AA24" i="62"/>
  <c r="AA23" i="62"/>
  <c r="AA22" i="62"/>
  <c r="AA21" i="62"/>
  <c r="AA20" i="62"/>
  <c r="AA19" i="62"/>
  <c r="AA18" i="62"/>
  <c r="AA17" i="62"/>
  <c r="AA16" i="62"/>
  <c r="AA15" i="62"/>
  <c r="AA14" i="62"/>
  <c r="AA13" i="62"/>
  <c r="AA12" i="62"/>
  <c r="AA11" i="62"/>
  <c r="AA10" i="62"/>
  <c r="Z8" i="62"/>
  <c r="AA7" i="62"/>
  <c r="AA6" i="62"/>
  <c r="AA5" i="62"/>
  <c r="J49" i="62"/>
  <c r="I49" i="62"/>
  <c r="H49" i="62"/>
  <c r="G49" i="62"/>
  <c r="F49" i="62"/>
  <c r="E49" i="62"/>
  <c r="D49" i="62"/>
  <c r="J48" i="62"/>
  <c r="J47" i="62"/>
  <c r="J46" i="62"/>
  <c r="J45" i="62"/>
  <c r="X40" i="62"/>
  <c r="Y39" i="62"/>
  <c r="Y38" i="62"/>
  <c r="Y37" i="62"/>
  <c r="Y36" i="62"/>
  <c r="Y35" i="62"/>
  <c r="Y34" i="62"/>
  <c r="Y33" i="62"/>
  <c r="Y32" i="62"/>
  <c r="Y31" i="62"/>
  <c r="Y30" i="62"/>
  <c r="Y29" i="62"/>
  <c r="Y28" i="62"/>
  <c r="X26" i="62"/>
  <c r="Y25" i="62"/>
  <c r="Y24" i="62"/>
  <c r="Y23" i="62"/>
  <c r="Y22" i="62"/>
  <c r="Y21" i="62"/>
  <c r="Y20" i="62"/>
  <c r="Y19" i="62"/>
  <c r="Y18" i="62"/>
  <c r="Y17" i="62"/>
  <c r="Y16" i="62"/>
  <c r="Y15" i="62"/>
  <c r="Y14" i="62"/>
  <c r="Y13" i="62"/>
  <c r="Y12" i="62"/>
  <c r="Y11" i="62"/>
  <c r="Y10" i="62"/>
  <c r="X8" i="62"/>
  <c r="Y7" i="62"/>
  <c r="Y6" i="62"/>
  <c r="Y5" i="62"/>
  <c r="V2" i="62" l="1"/>
  <c r="I44" i="62" s="1"/>
  <c r="V40" i="62"/>
  <c r="I47" i="62" s="1"/>
  <c r="W39" i="62"/>
  <c r="W38" i="62"/>
  <c r="W37" i="62"/>
  <c r="W36" i="62"/>
  <c r="W35" i="62"/>
  <c r="W34" i="62"/>
  <c r="W33" i="62"/>
  <c r="W32" i="62"/>
  <c r="W31" i="62"/>
  <c r="W30" i="62"/>
  <c r="W29" i="62"/>
  <c r="W28" i="62"/>
  <c r="V26" i="62"/>
  <c r="I46" i="62" s="1"/>
  <c r="W25" i="62"/>
  <c r="W24" i="62"/>
  <c r="W23" i="62"/>
  <c r="W22" i="62"/>
  <c r="W21" i="62"/>
  <c r="W20" i="62"/>
  <c r="W19" i="62"/>
  <c r="W18" i="62"/>
  <c r="W17" i="62"/>
  <c r="W16" i="62"/>
  <c r="W15" i="62"/>
  <c r="W14" i="62"/>
  <c r="W13" i="62"/>
  <c r="W12" i="62"/>
  <c r="W11" i="62"/>
  <c r="W10" i="62"/>
  <c r="V8" i="62"/>
  <c r="I45" i="62" s="1"/>
  <c r="W7" i="62"/>
  <c r="W6" i="62"/>
  <c r="W5" i="62"/>
  <c r="H48" i="62"/>
  <c r="H47" i="62"/>
  <c r="H46" i="62"/>
  <c r="H45" i="62"/>
  <c r="I48" i="62" l="1"/>
  <c r="T2" i="62"/>
  <c r="H44" i="62" s="1"/>
  <c r="T40" i="62"/>
  <c r="U39" i="62"/>
  <c r="U38" i="62"/>
  <c r="U37" i="62"/>
  <c r="U36" i="62"/>
  <c r="U35" i="62"/>
  <c r="U34" i="62"/>
  <c r="U33" i="62"/>
  <c r="U32" i="62"/>
  <c r="U31" i="62"/>
  <c r="U30" i="62"/>
  <c r="U29" i="62"/>
  <c r="U28" i="62"/>
  <c r="T26" i="62"/>
  <c r="U25" i="62"/>
  <c r="U24" i="62"/>
  <c r="U23" i="62"/>
  <c r="U22" i="62"/>
  <c r="U21" i="62"/>
  <c r="U20" i="62"/>
  <c r="U19" i="62"/>
  <c r="U18" i="62"/>
  <c r="U17" i="62"/>
  <c r="U16" i="62"/>
  <c r="U15" i="62"/>
  <c r="U14" i="62"/>
  <c r="U13" i="62"/>
  <c r="U12" i="62"/>
  <c r="U11" i="62"/>
  <c r="U10" i="62"/>
  <c r="T8" i="62"/>
  <c r="U7" i="62"/>
  <c r="U6" i="62"/>
  <c r="U5" i="62"/>
  <c r="G48" i="62"/>
  <c r="G47" i="62"/>
  <c r="G46" i="62"/>
  <c r="G45" i="62"/>
  <c r="R2" i="62"/>
  <c r="G44" i="62" s="1"/>
  <c r="R40" i="62"/>
  <c r="S39" i="62"/>
  <c r="S38" i="62"/>
  <c r="S37" i="62"/>
  <c r="S36" i="62"/>
  <c r="S35" i="62"/>
  <c r="S34" i="62"/>
  <c r="S33" i="62"/>
  <c r="S32" i="62"/>
  <c r="S31" i="62"/>
  <c r="S30" i="62"/>
  <c r="S29" i="62"/>
  <c r="S28" i="62"/>
  <c r="R26" i="62"/>
  <c r="S25" i="62"/>
  <c r="S24" i="62"/>
  <c r="S23" i="62"/>
  <c r="S22" i="62"/>
  <c r="S21" i="62"/>
  <c r="S20" i="62"/>
  <c r="S19" i="62"/>
  <c r="S18" i="62"/>
  <c r="S17" i="62"/>
  <c r="S16" i="62"/>
  <c r="S15" i="62"/>
  <c r="S14" i="62"/>
  <c r="S13" i="62"/>
  <c r="S12" i="62"/>
  <c r="S11" i="62"/>
  <c r="S10" i="62"/>
  <c r="R8" i="62"/>
  <c r="S7" i="62"/>
  <c r="S6" i="62"/>
  <c r="S5" i="62"/>
  <c r="F48" i="62"/>
  <c r="F47" i="62"/>
  <c r="F46" i="62"/>
  <c r="F45" i="62"/>
  <c r="P2" i="62"/>
  <c r="F44" i="62" s="1"/>
  <c r="D48" i="62"/>
  <c r="P40" i="62"/>
  <c r="E47" i="62" s="1"/>
  <c r="Q39" i="62"/>
  <c r="Q38" i="62"/>
  <c r="Q37" i="62"/>
  <c r="Q36" i="62"/>
  <c r="Q35" i="62"/>
  <c r="Q34" i="62"/>
  <c r="Q33" i="62"/>
  <c r="Q32" i="62"/>
  <c r="Q31" i="62"/>
  <c r="Q30" i="62"/>
  <c r="Q29" i="62"/>
  <c r="Q28" i="62"/>
  <c r="P26" i="62"/>
  <c r="E46" i="62" s="1"/>
  <c r="Q25" i="62"/>
  <c r="Q24" i="62"/>
  <c r="Q23" i="62"/>
  <c r="Q22" i="62"/>
  <c r="Q21" i="62"/>
  <c r="Q20" i="62"/>
  <c r="Q19" i="62"/>
  <c r="Q18" i="62"/>
  <c r="Q17" i="62"/>
  <c r="Q16" i="62"/>
  <c r="Q15" i="62"/>
  <c r="Q14" i="62"/>
  <c r="Q13" i="62"/>
  <c r="Q12" i="62"/>
  <c r="Q11" i="62"/>
  <c r="Q10" i="62"/>
  <c r="P8" i="62"/>
  <c r="E45" i="62" s="1"/>
  <c r="Q7" i="62"/>
  <c r="Q6" i="62"/>
  <c r="Q5" i="62"/>
  <c r="O39" i="62"/>
  <c r="O38" i="62"/>
  <c r="O37" i="62"/>
  <c r="O36" i="62"/>
  <c r="O35" i="62"/>
  <c r="O34" i="62"/>
  <c r="O33" i="62"/>
  <c r="O32" i="62"/>
  <c r="O31" i="62"/>
  <c r="O30" i="62"/>
  <c r="O29" i="62"/>
  <c r="O28" i="62"/>
  <c r="O25" i="62"/>
  <c r="O24" i="62"/>
  <c r="O23" i="62"/>
  <c r="O22" i="62"/>
  <c r="O21" i="62"/>
  <c r="O20" i="62"/>
  <c r="O19" i="62"/>
  <c r="O18" i="62"/>
  <c r="O17" i="62"/>
  <c r="O16" i="62"/>
  <c r="O15" i="62"/>
  <c r="O14" i="62"/>
  <c r="O13" i="62"/>
  <c r="O12" i="62"/>
  <c r="O11" i="62"/>
  <c r="O10" i="62"/>
  <c r="O7" i="62"/>
  <c r="O6" i="62"/>
  <c r="O5" i="62"/>
  <c r="M29" i="62"/>
  <c r="M30" i="62"/>
  <c r="M31" i="62"/>
  <c r="M32" i="62"/>
  <c r="M33" i="62"/>
  <c r="M34" i="62"/>
  <c r="M35" i="62"/>
  <c r="M36" i="62"/>
  <c r="M37" i="62"/>
  <c r="M38" i="62"/>
  <c r="M39" i="62"/>
  <c r="M28" i="62"/>
  <c r="M11" i="62"/>
  <c r="M12" i="62"/>
  <c r="M13" i="62"/>
  <c r="M14" i="62"/>
  <c r="M15" i="62"/>
  <c r="M16" i="62"/>
  <c r="M17" i="62"/>
  <c r="M18" i="62"/>
  <c r="M19" i="62"/>
  <c r="M20" i="62"/>
  <c r="M21" i="62"/>
  <c r="M22" i="62"/>
  <c r="M23" i="62"/>
  <c r="M24" i="62"/>
  <c r="M25" i="62"/>
  <c r="M10" i="62"/>
  <c r="M6" i="62"/>
  <c r="M7" i="62"/>
  <c r="M5" i="62"/>
  <c r="N2" i="62"/>
  <c r="E44" i="62" s="1"/>
  <c r="N40" i="62"/>
  <c r="N26" i="62"/>
  <c r="N8" i="62"/>
  <c r="E48" i="62" l="1"/>
  <c r="L2" i="62"/>
  <c r="D44" i="62" s="1"/>
  <c r="L40" i="62"/>
  <c r="D47" i="62" s="1"/>
  <c r="G40" i="62"/>
  <c r="C47" i="62" s="1"/>
  <c r="H39" i="62"/>
  <c r="I39" i="62" s="1"/>
  <c r="J39" i="62" s="1"/>
  <c r="K39" i="62" s="1"/>
  <c r="H38" i="62"/>
  <c r="I38" i="62" s="1"/>
  <c r="J38" i="62" s="1"/>
  <c r="K38" i="62" s="1"/>
  <c r="H37" i="62"/>
  <c r="I37" i="62" s="1"/>
  <c r="J37" i="62" s="1"/>
  <c r="K37" i="62" s="1"/>
  <c r="H36" i="62"/>
  <c r="I36" i="62" s="1"/>
  <c r="J36" i="62" s="1"/>
  <c r="K36" i="62" s="1"/>
  <c r="H35" i="62"/>
  <c r="I35" i="62" s="1"/>
  <c r="J35" i="62" s="1"/>
  <c r="K35" i="62" s="1"/>
  <c r="H34" i="62"/>
  <c r="I34" i="62" s="1"/>
  <c r="J34" i="62" s="1"/>
  <c r="K34" i="62" s="1"/>
  <c r="H33" i="62"/>
  <c r="I33" i="62" s="1"/>
  <c r="J33" i="62" s="1"/>
  <c r="K33" i="62" s="1"/>
  <c r="H32" i="62"/>
  <c r="I32" i="62" s="1"/>
  <c r="J32" i="62" s="1"/>
  <c r="K32" i="62" s="1"/>
  <c r="H31" i="62"/>
  <c r="I31" i="62" s="1"/>
  <c r="J31" i="62" s="1"/>
  <c r="K31" i="62" s="1"/>
  <c r="H30" i="62"/>
  <c r="I30" i="62" s="1"/>
  <c r="J30" i="62" s="1"/>
  <c r="K30" i="62" s="1"/>
  <c r="H29" i="62"/>
  <c r="I29" i="62" s="1"/>
  <c r="J29" i="62" s="1"/>
  <c r="K29" i="62" s="1"/>
  <c r="H28" i="62"/>
  <c r="L26" i="62"/>
  <c r="D46" i="62" s="1"/>
  <c r="G26" i="62"/>
  <c r="C46" i="62" s="1"/>
  <c r="H25" i="62"/>
  <c r="I25" i="62" s="1"/>
  <c r="J25" i="62" s="1"/>
  <c r="K25" i="62" s="1"/>
  <c r="H24" i="62"/>
  <c r="I24" i="62" s="1"/>
  <c r="J24" i="62" s="1"/>
  <c r="K24" i="62" s="1"/>
  <c r="H23" i="62"/>
  <c r="I23" i="62" s="1"/>
  <c r="J23" i="62" s="1"/>
  <c r="K23" i="62" s="1"/>
  <c r="H22" i="62"/>
  <c r="I22" i="62" s="1"/>
  <c r="J22" i="62" s="1"/>
  <c r="K22" i="62" s="1"/>
  <c r="H21" i="62"/>
  <c r="I21" i="62" s="1"/>
  <c r="J21" i="62" s="1"/>
  <c r="K21" i="62" s="1"/>
  <c r="H20" i="62"/>
  <c r="I20" i="62" s="1"/>
  <c r="J20" i="62" s="1"/>
  <c r="K20" i="62" s="1"/>
  <c r="H19" i="62"/>
  <c r="I19" i="62" s="1"/>
  <c r="J19" i="62" s="1"/>
  <c r="K19" i="62" s="1"/>
  <c r="H18" i="62"/>
  <c r="I18" i="62" s="1"/>
  <c r="J18" i="62" s="1"/>
  <c r="K18" i="62" s="1"/>
  <c r="H17" i="62"/>
  <c r="I17" i="62" s="1"/>
  <c r="J17" i="62" s="1"/>
  <c r="K17" i="62" s="1"/>
  <c r="H16" i="62"/>
  <c r="I16" i="62" s="1"/>
  <c r="J16" i="62" s="1"/>
  <c r="K16" i="62" s="1"/>
  <c r="H15" i="62"/>
  <c r="I15" i="62" s="1"/>
  <c r="J15" i="62" s="1"/>
  <c r="K15" i="62" s="1"/>
  <c r="H14" i="62"/>
  <c r="I14" i="62" s="1"/>
  <c r="J14" i="62" s="1"/>
  <c r="K14" i="62" s="1"/>
  <c r="H13" i="62"/>
  <c r="I13" i="62" s="1"/>
  <c r="J13" i="62" s="1"/>
  <c r="K13" i="62" s="1"/>
  <c r="H12" i="62"/>
  <c r="I12" i="62" s="1"/>
  <c r="J12" i="62" s="1"/>
  <c r="K12" i="62" s="1"/>
  <c r="H11" i="62"/>
  <c r="I11" i="62" s="1"/>
  <c r="J11" i="62" s="1"/>
  <c r="K11" i="62" s="1"/>
  <c r="H10" i="62"/>
  <c r="I10" i="62" s="1"/>
  <c r="L8" i="62"/>
  <c r="D45" i="62" s="1"/>
  <c r="G8" i="62"/>
  <c r="C45" i="62" s="1"/>
  <c r="H7" i="62"/>
  <c r="I7" i="62" s="1"/>
  <c r="J7" i="62" s="1"/>
  <c r="K7" i="62" s="1"/>
  <c r="H6" i="62"/>
  <c r="I6" i="62" s="1"/>
  <c r="J6" i="62" s="1"/>
  <c r="K6" i="62" s="1"/>
  <c r="H5" i="62"/>
  <c r="C48" i="62" l="1"/>
  <c r="H40" i="62"/>
  <c r="H8" i="62"/>
  <c r="I26" i="62"/>
  <c r="H26" i="62"/>
  <c r="J10" i="62"/>
  <c r="I28" i="62"/>
  <c r="I5" i="62"/>
  <c r="J26" i="62" l="1"/>
  <c r="K10" i="62"/>
  <c r="K26" i="62" s="1"/>
  <c r="J28" i="62"/>
  <c r="I40" i="62"/>
  <c r="I8" i="62"/>
  <c r="J5" i="62"/>
  <c r="J40" i="62" l="1"/>
  <c r="K28" i="62"/>
  <c r="K40" i="62" s="1"/>
  <c r="K5" i="62"/>
  <c r="K8" i="62" s="1"/>
  <c r="J8" i="62"/>
  <c r="D17" i="19" l="1"/>
  <c r="D16" i="19"/>
  <c r="D15" i="19"/>
  <c r="C10" i="19"/>
  <c r="C11" i="19"/>
  <c r="C12" i="19"/>
  <c r="C14" i="19"/>
  <c r="C18" i="19"/>
  <c r="B15" i="19"/>
  <c r="X2" i="62" s="1"/>
  <c r="J44" i="62" s="1"/>
  <c r="B16" i="19"/>
  <c r="B17" i="19"/>
  <c r="B18" i="19"/>
  <c r="Q20" i="56"/>
  <c r="R20" i="56"/>
  <c r="S20" i="56"/>
  <c r="Q21" i="56"/>
  <c r="R21" i="56"/>
  <c r="S21" i="56"/>
  <c r="Q22" i="56"/>
  <c r="R22" i="56"/>
  <c r="S22" i="56"/>
  <c r="Q23" i="56"/>
  <c r="R23" i="56"/>
  <c r="S23" i="56"/>
  <c r="R24" i="56"/>
  <c r="S25" i="56"/>
  <c r="R18" i="56"/>
  <c r="Q18" i="56"/>
  <c r="C11" i="3"/>
  <c r="C8" i="3"/>
  <c r="C15" i="19" s="1"/>
  <c r="C7" i="3"/>
  <c r="C5" i="3"/>
  <c r="C4" i="3"/>
  <c r="C3" i="3"/>
  <c r="C2" i="3"/>
  <c r="P19" i="61"/>
  <c r="Q19" i="61"/>
  <c r="P20" i="61"/>
  <c r="Q20" i="61"/>
  <c r="P21" i="61"/>
  <c r="Q21" i="61"/>
  <c r="P22" i="61"/>
  <c r="R22" i="61" s="1"/>
  <c r="Q22" i="61"/>
  <c r="P23" i="61"/>
  <c r="Q23" i="61"/>
  <c r="P24" i="61"/>
  <c r="Q24" i="61"/>
  <c r="P25" i="61"/>
  <c r="Q25" i="61"/>
  <c r="Q18" i="61"/>
  <c r="P18" i="61"/>
  <c r="G25" i="61"/>
  <c r="F25" i="61"/>
  <c r="G24" i="61"/>
  <c r="F24" i="61"/>
  <c r="R23" i="61"/>
  <c r="G19" i="61"/>
  <c r="F19" i="61"/>
  <c r="G18" i="61"/>
  <c r="F18" i="61"/>
  <c r="H16" i="61"/>
  <c r="I16" i="61" s="1"/>
  <c r="L16" i="61" s="1"/>
  <c r="D16" i="61"/>
  <c r="I13" i="61"/>
  <c r="L13" i="61" s="1"/>
  <c r="I12" i="61"/>
  <c r="L12" i="61" s="1"/>
  <c r="D7" i="61"/>
  <c r="D6" i="61"/>
  <c r="D5" i="61"/>
  <c r="F25" i="60"/>
  <c r="R25" i="60" s="1"/>
  <c r="F24" i="60"/>
  <c r="R23" i="60"/>
  <c r="R22" i="60"/>
  <c r="R21" i="60"/>
  <c r="F19" i="60"/>
  <c r="F18" i="60"/>
  <c r="L16" i="60"/>
  <c r="D16" i="60"/>
  <c r="L13" i="60"/>
  <c r="L12" i="60"/>
  <c r="D7" i="60"/>
  <c r="D6" i="60"/>
  <c r="D5" i="60"/>
  <c r="G25" i="59"/>
  <c r="F25" i="59"/>
  <c r="G24" i="59"/>
  <c r="F24" i="59"/>
  <c r="G19" i="59"/>
  <c r="F19" i="59"/>
  <c r="G18" i="59"/>
  <c r="F18" i="59"/>
  <c r="L16" i="59"/>
  <c r="D16" i="59"/>
  <c r="I13" i="59"/>
  <c r="L13" i="59" s="1"/>
  <c r="L12" i="59"/>
  <c r="D7" i="59"/>
  <c r="D6" i="59"/>
  <c r="D5" i="59"/>
  <c r="F25" i="58"/>
  <c r="F24" i="58"/>
  <c r="G24" i="58" s="1"/>
  <c r="H24" i="58" s="1"/>
  <c r="K24" i="58" s="1"/>
  <c r="G22" i="58"/>
  <c r="H22" i="58" s="1"/>
  <c r="K22" i="58" s="1"/>
  <c r="G20" i="58"/>
  <c r="H20" i="58" s="1"/>
  <c r="K20" i="58" s="1"/>
  <c r="F19" i="58"/>
  <c r="F18" i="58"/>
  <c r="G16" i="58"/>
  <c r="H16" i="58" s="1"/>
  <c r="K16" i="58" s="1"/>
  <c r="D16" i="58"/>
  <c r="H13" i="58"/>
  <c r="K13" i="58" s="1"/>
  <c r="H12" i="58"/>
  <c r="K12" i="58" s="1"/>
  <c r="D7" i="58"/>
  <c r="D6" i="58"/>
  <c r="D5" i="58"/>
  <c r="F25" i="57"/>
  <c r="F24" i="57"/>
  <c r="G24" i="57" s="1"/>
  <c r="H24" i="57" s="1"/>
  <c r="K24" i="57" s="1"/>
  <c r="G22" i="57"/>
  <c r="H22" i="57" s="1"/>
  <c r="K22" i="57" s="1"/>
  <c r="G20" i="57"/>
  <c r="H20" i="57" s="1"/>
  <c r="K20" i="57" s="1"/>
  <c r="F19" i="57"/>
  <c r="F18" i="57"/>
  <c r="G18" i="57" s="1"/>
  <c r="H18" i="57" s="1"/>
  <c r="K18" i="57" s="1"/>
  <c r="G16" i="57"/>
  <c r="H16" i="57" s="1"/>
  <c r="K16" i="57" s="1"/>
  <c r="D16" i="57"/>
  <c r="H13" i="57"/>
  <c r="K13" i="57" s="1"/>
  <c r="H12" i="57"/>
  <c r="K12" i="57" s="1"/>
  <c r="D7" i="57"/>
  <c r="D6" i="57"/>
  <c r="D5" i="57"/>
  <c r="H25" i="56"/>
  <c r="G25" i="56"/>
  <c r="R25" i="56" s="1"/>
  <c r="F25" i="56"/>
  <c r="Q25" i="56" s="1"/>
  <c r="H24" i="56"/>
  <c r="S24" i="56" s="1"/>
  <c r="G24" i="56"/>
  <c r="F24" i="56"/>
  <c r="Q24" i="56" s="1"/>
  <c r="H19" i="56"/>
  <c r="S19" i="56" s="1"/>
  <c r="G19" i="56"/>
  <c r="R19" i="56" s="1"/>
  <c r="F19" i="56"/>
  <c r="Q19" i="56" s="1"/>
  <c r="H18" i="56"/>
  <c r="S18" i="56" s="1"/>
  <c r="G18" i="56"/>
  <c r="F18" i="56"/>
  <c r="I16" i="56"/>
  <c r="J16" i="56" s="1"/>
  <c r="M16" i="56" s="1"/>
  <c r="D16" i="56"/>
  <c r="M13" i="56"/>
  <c r="M12" i="56"/>
  <c r="D7" i="56"/>
  <c r="D6" i="56"/>
  <c r="D5" i="56"/>
  <c r="Q19" i="54"/>
  <c r="R19" i="54"/>
  <c r="S19" i="54"/>
  <c r="Q20" i="54"/>
  <c r="R20" i="54"/>
  <c r="S20" i="54"/>
  <c r="Q21" i="54"/>
  <c r="R21" i="54"/>
  <c r="S21" i="54"/>
  <c r="Q22" i="54"/>
  <c r="R22" i="54"/>
  <c r="S22" i="54"/>
  <c r="Q23" i="54"/>
  <c r="R23" i="54"/>
  <c r="S23" i="54"/>
  <c r="Q24" i="54"/>
  <c r="R24" i="54"/>
  <c r="S24" i="54"/>
  <c r="Q25" i="54"/>
  <c r="R25" i="54"/>
  <c r="S25" i="54"/>
  <c r="S18" i="54"/>
  <c r="R18" i="54"/>
  <c r="Q18" i="54"/>
  <c r="I16" i="54"/>
  <c r="J16" i="54" s="1"/>
  <c r="M16" i="54" s="1"/>
  <c r="G25" i="54"/>
  <c r="G24" i="54"/>
  <c r="G19" i="54"/>
  <c r="G18" i="54"/>
  <c r="H25" i="54"/>
  <c r="F25" i="54"/>
  <c r="H24" i="54"/>
  <c r="F24" i="54"/>
  <c r="H19" i="54"/>
  <c r="F19" i="54"/>
  <c r="H18" i="54"/>
  <c r="F18" i="54"/>
  <c r="D16" i="54"/>
  <c r="J13" i="54"/>
  <c r="M13" i="54" s="1"/>
  <c r="J12" i="54"/>
  <c r="M12" i="54" s="1"/>
  <c r="D7" i="54"/>
  <c r="D6" i="54"/>
  <c r="D5" i="54"/>
  <c r="F25" i="53"/>
  <c r="F24" i="53"/>
  <c r="G22" i="53"/>
  <c r="H22" i="53" s="1"/>
  <c r="K22" i="53" s="1"/>
  <c r="G20" i="53"/>
  <c r="H20" i="53" s="1"/>
  <c r="K20" i="53" s="1"/>
  <c r="F19" i="53"/>
  <c r="F18" i="53"/>
  <c r="G16" i="53"/>
  <c r="H16" i="53" s="1"/>
  <c r="K16" i="53" s="1"/>
  <c r="D16" i="53"/>
  <c r="H13" i="53"/>
  <c r="K13" i="53" s="1"/>
  <c r="H12" i="53"/>
  <c r="K12" i="53" s="1"/>
  <c r="D7" i="53"/>
  <c r="D6" i="53"/>
  <c r="D5" i="53"/>
  <c r="P19" i="51"/>
  <c r="Q19" i="51"/>
  <c r="P20" i="51"/>
  <c r="Q20" i="51"/>
  <c r="P21" i="51"/>
  <c r="Q21" i="51"/>
  <c r="P22" i="51"/>
  <c r="Q22" i="51"/>
  <c r="P23" i="51"/>
  <c r="Q23" i="51"/>
  <c r="P24" i="51"/>
  <c r="Q24" i="51"/>
  <c r="P25" i="51"/>
  <c r="Q25" i="51"/>
  <c r="Q18" i="51"/>
  <c r="P18" i="51"/>
  <c r="D16" i="51"/>
  <c r="D16" i="44"/>
  <c r="D7" i="51"/>
  <c r="D7" i="44"/>
  <c r="R23" i="59" l="1"/>
  <c r="T22" i="56"/>
  <c r="T19" i="56"/>
  <c r="R18" i="61"/>
  <c r="S22" i="61"/>
  <c r="H22" i="61" s="1"/>
  <c r="I22" i="61" s="1"/>
  <c r="L22" i="61" s="1"/>
  <c r="R20" i="61"/>
  <c r="R24" i="61"/>
  <c r="R21" i="61"/>
  <c r="R25" i="61"/>
  <c r="R19" i="61"/>
  <c r="S22" i="60"/>
  <c r="L22" i="60" s="1"/>
  <c r="R20" i="60"/>
  <c r="S20" i="60" s="1"/>
  <c r="L20" i="60" s="1"/>
  <c r="R18" i="60"/>
  <c r="R24" i="60"/>
  <c r="S24" i="60" s="1"/>
  <c r="L24" i="60" s="1"/>
  <c r="R19" i="60"/>
  <c r="R22" i="59"/>
  <c r="R21" i="59"/>
  <c r="R25" i="59"/>
  <c r="R18" i="59"/>
  <c r="R20" i="59"/>
  <c r="R24" i="59"/>
  <c r="R19" i="59"/>
  <c r="T20" i="56"/>
  <c r="T23" i="56"/>
  <c r="T25" i="56"/>
  <c r="T21" i="56"/>
  <c r="T24" i="56"/>
  <c r="T18" i="56"/>
  <c r="G18" i="58"/>
  <c r="H18" i="58" s="1"/>
  <c r="K18" i="58" s="1"/>
  <c r="K27" i="58"/>
  <c r="K27" i="57"/>
  <c r="G27" i="57" s="1"/>
  <c r="T23" i="54"/>
  <c r="T22" i="54"/>
  <c r="T21" i="54"/>
  <c r="T25" i="54"/>
  <c r="T20" i="54"/>
  <c r="T24" i="54"/>
  <c r="U24" i="54" s="1"/>
  <c r="I24" i="54" s="1"/>
  <c r="J24" i="54" s="1"/>
  <c r="M24" i="54" s="1"/>
  <c r="T18" i="54"/>
  <c r="T19" i="54"/>
  <c r="G18" i="53"/>
  <c r="H18" i="53" s="1"/>
  <c r="K18" i="53" s="1"/>
  <c r="G24" i="53"/>
  <c r="H24" i="53" s="1"/>
  <c r="K24" i="53" s="1"/>
  <c r="K27" i="53"/>
  <c r="G27" i="53" s="1"/>
  <c r="H9" i="22"/>
  <c r="S18" i="59" l="1"/>
  <c r="S22" i="59"/>
  <c r="U22" i="56"/>
  <c r="I22" i="56" s="1"/>
  <c r="J22" i="56" s="1"/>
  <c r="M22" i="56" s="1"/>
  <c r="U18" i="56"/>
  <c r="I18" i="56" s="1"/>
  <c r="J18" i="56" s="1"/>
  <c r="M18" i="56" s="1"/>
  <c r="U20" i="56"/>
  <c r="I20" i="56" s="1"/>
  <c r="J20" i="56" s="1"/>
  <c r="M20" i="56" s="1"/>
  <c r="S18" i="61"/>
  <c r="H18" i="61" s="1"/>
  <c r="I18" i="61" s="1"/>
  <c r="L18" i="61" s="1"/>
  <c r="S20" i="61"/>
  <c r="H20" i="61" s="1"/>
  <c r="I20" i="61" s="1"/>
  <c r="L20" i="61" s="1"/>
  <c r="S24" i="61"/>
  <c r="H24" i="61" s="1"/>
  <c r="I24" i="61" s="1"/>
  <c r="L24" i="61" s="1"/>
  <c r="S18" i="60"/>
  <c r="L18" i="60" s="1"/>
  <c r="L27" i="60" s="1"/>
  <c r="C10" i="3" s="1"/>
  <c r="C17" i="19" s="1"/>
  <c r="S24" i="59"/>
  <c r="S20" i="59"/>
  <c r="U24" i="56"/>
  <c r="I24" i="56" s="1"/>
  <c r="J24" i="56" s="1"/>
  <c r="M24" i="56" s="1"/>
  <c r="U20" i="54"/>
  <c r="I20" i="54" s="1"/>
  <c r="J20" i="54" s="1"/>
  <c r="M20" i="54" s="1"/>
  <c r="U22" i="54"/>
  <c r="I22" i="54" s="1"/>
  <c r="J22" i="54" s="1"/>
  <c r="M22" i="54" s="1"/>
  <c r="U18" i="54"/>
  <c r="I18" i="54" s="1"/>
  <c r="J18" i="54" s="1"/>
  <c r="M18" i="54" s="1"/>
  <c r="H20" i="59" l="1"/>
  <c r="I20" i="59" s="1"/>
  <c r="L20" i="59" s="1"/>
  <c r="H24" i="59"/>
  <c r="I24" i="59" s="1"/>
  <c r="L24" i="59" s="1"/>
  <c r="H22" i="59"/>
  <c r="I22" i="59" s="1"/>
  <c r="L22" i="59" s="1"/>
  <c r="H18" i="59"/>
  <c r="I18" i="59" s="1"/>
  <c r="L18" i="59" s="1"/>
  <c r="M27" i="56"/>
  <c r="H27" i="56" s="1"/>
  <c r="C6" i="3" s="1"/>
  <c r="C13" i="19" s="1"/>
  <c r="L27" i="61"/>
  <c r="G27" i="61" s="1"/>
  <c r="M27" i="54"/>
  <c r="H27" i="54" s="1"/>
  <c r="L27" i="59" l="1"/>
  <c r="G27" i="59" s="1"/>
  <c r="C9" i="3" s="1"/>
  <c r="C16" i="19" s="1"/>
  <c r="R22" i="51"/>
  <c r="R20" i="51"/>
  <c r="R23" i="51"/>
  <c r="S22" i="51" s="1"/>
  <c r="H22" i="51" s="1"/>
  <c r="I22" i="51" s="1"/>
  <c r="R21" i="51"/>
  <c r="G25" i="51"/>
  <c r="F25" i="51"/>
  <c r="G24" i="51"/>
  <c r="F24" i="51"/>
  <c r="G19" i="51"/>
  <c r="F19" i="51"/>
  <c r="G18" i="51"/>
  <c r="F18" i="51"/>
  <c r="H16" i="51"/>
  <c r="I13" i="51"/>
  <c r="L13" i="51" s="1"/>
  <c r="I12" i="51"/>
  <c r="L12" i="51" s="1"/>
  <c r="D6" i="51"/>
  <c r="D5" i="51"/>
  <c r="S20" i="51" l="1"/>
  <c r="H20" i="51" s="1"/>
  <c r="I20" i="51" s="1"/>
  <c r="L20" i="51" s="1"/>
  <c r="I16" i="51"/>
  <c r="L16" i="51" s="1"/>
  <c r="R25" i="51"/>
  <c r="R24" i="51"/>
  <c r="R18" i="51"/>
  <c r="R19" i="51"/>
  <c r="L22" i="51"/>
  <c r="B10" i="19"/>
  <c r="B11" i="19"/>
  <c r="B12" i="19"/>
  <c r="B13" i="19"/>
  <c r="B14" i="19"/>
  <c r="S24" i="51" l="1"/>
  <c r="H24" i="51" s="1"/>
  <c r="I24" i="51" s="1"/>
  <c r="L24" i="51" s="1"/>
  <c r="S18" i="51"/>
  <c r="H18" i="51" s="1"/>
  <c r="I18" i="51" s="1"/>
  <c r="L18" i="51" s="1"/>
  <c r="L27" i="51" s="1"/>
  <c r="G27" i="51" s="1"/>
  <c r="C6" i="22" l="1"/>
  <c r="C5" i="22"/>
  <c r="I15" i="46"/>
  <c r="H15" i="46"/>
  <c r="G15" i="46"/>
  <c r="F15" i="46"/>
  <c r="N14" i="46"/>
  <c r="M14" i="46"/>
  <c r="L14" i="46"/>
  <c r="K14" i="46"/>
  <c r="I14" i="46"/>
  <c r="H14" i="46"/>
  <c r="G14" i="46"/>
  <c r="F14" i="46"/>
  <c r="E14" i="46"/>
  <c r="N13" i="46"/>
  <c r="M13" i="46"/>
  <c r="L13" i="46"/>
  <c r="K13" i="46"/>
  <c r="N12" i="46"/>
  <c r="M12" i="46"/>
  <c r="L12" i="46"/>
  <c r="K12" i="46"/>
  <c r="N11" i="46"/>
  <c r="M11" i="46"/>
  <c r="L11" i="46"/>
  <c r="K11" i="46"/>
  <c r="N10" i="46"/>
  <c r="M10" i="46"/>
  <c r="L10" i="46"/>
  <c r="K10" i="46"/>
  <c r="C12" i="20"/>
  <c r="B12" i="20"/>
  <c r="B11" i="20"/>
  <c r="B10" i="20"/>
  <c r="B9" i="20"/>
  <c r="C6" i="20"/>
  <c r="C5" i="20"/>
  <c r="B9" i="19"/>
  <c r="C6" i="19"/>
  <c r="C5" i="19"/>
  <c r="F25" i="44"/>
  <c r="F24" i="44"/>
  <c r="G22" i="44"/>
  <c r="H22" i="44" s="1"/>
  <c r="K22" i="44" s="1"/>
  <c r="G20" i="44"/>
  <c r="H20" i="44" s="1"/>
  <c r="K20" i="44" s="1"/>
  <c r="F19" i="44"/>
  <c r="F18" i="44"/>
  <c r="G16" i="44"/>
  <c r="H13" i="44"/>
  <c r="K13" i="44" s="1"/>
  <c r="H12" i="44"/>
  <c r="K12" i="44" s="1"/>
  <c r="D6" i="44"/>
  <c r="D5" i="44"/>
  <c r="G24" i="44" l="1"/>
  <c r="H24" i="44" s="1"/>
  <c r="K24" i="44" s="1"/>
  <c r="H16" i="44"/>
  <c r="K16" i="44" s="1"/>
  <c r="G18" i="44"/>
  <c r="H18" i="44" s="1"/>
  <c r="K18" i="44" s="1"/>
  <c r="C11" i="20"/>
  <c r="C10" i="20"/>
  <c r="K27" i="44" l="1"/>
  <c r="G27" i="44" s="1"/>
  <c r="C9" i="20"/>
  <c r="C9" i="19" l="1"/>
</calcChain>
</file>

<file path=xl/sharedStrings.xml><?xml version="1.0" encoding="utf-8"?>
<sst xmlns="http://schemas.openxmlformats.org/spreadsheetml/2006/main" count="757" uniqueCount="192">
  <si>
    <t>INDICADOR</t>
  </si>
  <si>
    <t>FONDO NACIONAL DEL AHORRO</t>
  </si>
  <si>
    <t>VERIFICACIÓN REQUISITOS HABILITANTES  FINANCIEROS</t>
  </si>
  <si>
    <t xml:space="preserve">DESCRIPCION </t>
  </si>
  <si>
    <t>OBSERVACIONES</t>
  </si>
  <si>
    <t>VERIFICACIÓN DE LA CAPACIDAD FINANCIERA</t>
  </si>
  <si>
    <t>CRITERIO</t>
  </si>
  <si>
    <t>Activo Corriente</t>
  </si>
  <si>
    <t>Pasivo Corriente</t>
  </si>
  <si>
    <t>Pasivo Total</t>
  </si>
  <si>
    <t>Activo Total</t>
  </si>
  <si>
    <t>Utilidad Operacional</t>
  </si>
  <si>
    <t>Patrimonio</t>
  </si>
  <si>
    <t>Activo total</t>
  </si>
  <si>
    <t>VALOR</t>
  </si>
  <si>
    <t>RESULTADO VERIFICACION</t>
  </si>
  <si>
    <t>ITEM</t>
  </si>
  <si>
    <t>OBJETO PROCESO</t>
  </si>
  <si>
    <t>NUMERO DE PROCESO</t>
  </si>
  <si>
    <t>PROPONENTE</t>
  </si>
  <si>
    <t>RESULTADO</t>
  </si>
  <si>
    <t>PRESUPUESTO</t>
  </si>
  <si>
    <t>N°</t>
  </si>
  <si>
    <t>DOCUMENTO ELECTRONICO</t>
  </si>
  <si>
    <t>FECHA EXPEDICION RUP</t>
  </si>
  <si>
    <t>FECHA CIERRE PROCESO</t>
  </si>
  <si>
    <t>VERIFICACION EXPEDICIÓN REGISTRO UNICO DE PROPONENTES</t>
  </si>
  <si>
    <t>TECNICA</t>
  </si>
  <si>
    <t>HABILITADO</t>
  </si>
  <si>
    <t>JURIDICA</t>
  </si>
  <si>
    <t>RESULTADO HABILITANTES</t>
  </si>
  <si>
    <t>CONSOLIDADO HABILITANTES</t>
  </si>
  <si>
    <t>OFERTA ECONOMICA</t>
  </si>
  <si>
    <t>APOYO A LA INDUSTRIA NACIONAL</t>
  </si>
  <si>
    <t>FACTOR ADICIONAL PERSONAL EN CONDICIÓN DE DISCAPACIDAD</t>
  </si>
  <si>
    <t>TOTAL FACTORES DE CALIFICACIÓN</t>
  </si>
  <si>
    <t>ORDEN ELEGIBILIDAD</t>
  </si>
  <si>
    <t>Elaboró: Ing. Sergio Alejandro Pino Rojas
Profesional Master Nivel 1
Grupo ContrataciónFondo Nacional del Ahorro</t>
  </si>
  <si>
    <t>Elaboró: Ing. Sergio Alejandro Pino Rojas
Profesional Master Nivel 1
Grupo Contratación Fondo Nacional del Ahorro</t>
  </si>
  <si>
    <t>FECHA ULTIMA RENOVACION</t>
  </si>
  <si>
    <t>N/A</t>
  </si>
  <si>
    <t>ORIGINAL FIRMADO</t>
  </si>
  <si>
    <t>30 dias anteriores</t>
  </si>
  <si>
    <t>10 dias habiles</t>
  </si>
  <si>
    <t>FINANCIERA</t>
  </si>
  <si>
    <t>ECONOMICA</t>
  </si>
  <si>
    <t>Rentabilidad sobre Patrimonio ≥ 0,00</t>
  </si>
  <si>
    <t>Rentabilidad sobre Activo ≥ 0,00</t>
  </si>
  <si>
    <t>VERIFICACIÓN ECONOMICA</t>
  </si>
  <si>
    <t>Soporte Local (recurrente mensual)</t>
  </si>
  <si>
    <t>FNA</t>
  </si>
  <si>
    <t>Item</t>
  </si>
  <si>
    <t>Descripción</t>
  </si>
  <si>
    <t>Unidad de Medida</t>
  </si>
  <si>
    <t>Cantidad</t>
  </si>
  <si>
    <t>Valor Unitario Sin IVA</t>
  </si>
  <si>
    <t>Suministro (HW, SW )</t>
  </si>
  <si>
    <t>Unidad</t>
  </si>
  <si>
    <t>Servicios de Instalación, Implementación y  Estabilizacion de la Solucion</t>
  </si>
  <si>
    <t>Capacitación funcional y técnica de la solucion</t>
  </si>
  <si>
    <t>Meses</t>
  </si>
  <si>
    <t>TOTAL</t>
  </si>
  <si>
    <t>REQUISITOS FINANCIEROS Y CAPACIDAD ORGANIZACIONAL.</t>
  </si>
  <si>
    <t>INFORMATICA &amp; TECNOLOGIA STEFANINI SA</t>
  </si>
  <si>
    <t>Nivel de Endeudamiento ≤ 0.70</t>
  </si>
  <si>
    <t>1.4.1. Rup.pdf</t>
  </si>
  <si>
    <t>IBM DE COLOMBIA &amp; CIA S.C.A.</t>
  </si>
  <si>
    <t>NO CUMPLE</t>
  </si>
  <si>
    <t>5. RUP.rar</t>
  </si>
  <si>
    <t>RECHAZADO</t>
  </si>
  <si>
    <t>HORA HOMBRE</t>
  </si>
  <si>
    <t>PUNTAJE OFERTA ECONOMICA</t>
  </si>
  <si>
    <t>CONSOLIDADO VERIFICACIÓN FINANCIERA</t>
  </si>
  <si>
    <t>Unión Temporal H&amp;A</t>
  </si>
  <si>
    <t>IG SERVICES S.A.S.</t>
  </si>
  <si>
    <t>CONSORCIO ISI FABRICA FNA 2020</t>
  </si>
  <si>
    <t>CONSORCIO FÁBRICA FNA KRUGER SOFTCARIBBEAN TSTI 2020</t>
  </si>
  <si>
    <t>INDRA COLOMBIA S.A.S</t>
  </si>
  <si>
    <t>UNION TEMPORAL UT FNA FABRICA SW 20-23</t>
  </si>
  <si>
    <t>UNION TEMPORAL ADA-MOVIL</t>
  </si>
  <si>
    <t>UNIÓN TEMPORAL FÁBRICA-SOFT</t>
  </si>
  <si>
    <t>CONTRATAR UNA FÁBRICA DE SOFTWARE QUE REALICE EL SOPORTE, MANTENIMIENTO, DESARROLLO DE APLICACIONES E INTEGRACIÓN DE SOLUCIONES, DEL PORTAFOLIO DEFINIDO POR EL FNA.</t>
  </si>
  <si>
    <t>CONVOCATORIA PÚBLICA FNA-SG-CP-034-2020</t>
  </si>
  <si>
    <t>Capital de Trabajo ≥ 30% de $12.918.797.424</t>
  </si>
  <si>
    <t>Índice de Liquidez ≥ 1.30</t>
  </si>
  <si>
    <t>Heinsohn
Business
Technology S.A
50%</t>
  </si>
  <si>
    <t>Asesoftware SAS
50%</t>
  </si>
  <si>
    <t>005. Registro Unico de Proponentes UT_H&amp;A_1.pdf</t>
  </si>
  <si>
    <t>RUP IG SERVICES - noviembre 2020_1.pdf</t>
  </si>
  <si>
    <t>Ingenia Software SAS
34%</t>
  </si>
  <si>
    <t>SoftManagement SA
33%</t>
  </si>
  <si>
    <t>ITAC It Applications Consulting SA
33%</t>
  </si>
  <si>
    <t>5. Registro Unico de Proponentes.pdf</t>
  </si>
  <si>
    <t>RUP IC 18112020_1.pdf</t>
  </si>
  <si>
    <t>RUP IBM COLOMBIA NOVIEMBRE 2020.pdf</t>
  </si>
  <si>
    <t>CONTACT &amp; BUSINESS IT LTDA
91%</t>
  </si>
  <si>
    <t>AXEDE S.A.
9%</t>
  </si>
  <si>
    <t>ADA S.A.
90%</t>
  </si>
  <si>
    <t>INTELIGENCIA MOVIL S.A.S
10%</t>
  </si>
  <si>
    <t>TOOL SYSTEM SOLUTIONS S.A.S
35%</t>
  </si>
  <si>
    <t>SOFTWARE ESTRATÉGICO S.A.S
65%</t>
  </si>
  <si>
    <t>KRUEGER CORPORATION S.A. 
60%</t>
  </si>
  <si>
    <t>SOFTCARIBBEAN S.A.
10%</t>
  </si>
  <si>
    <t>TODOSISTEMAS SOLUCIONES DE TECNOLOGIA DE INFORMACION SAS
30%</t>
  </si>
  <si>
    <t>RUP_1.rar</t>
  </si>
  <si>
    <t>CUMPLE</t>
  </si>
  <si>
    <t>El indice de liquidez es inferior al solicitado por la entidad.</t>
  </si>
  <si>
    <t>VALOR DE REFERENCIA FNA DEL BIEN O SERVICIO A CONTRATAR</t>
  </si>
  <si>
    <t>VALOR OFERTADO DEL BIEN O SERVICIO A CONTRATAR</t>
  </si>
  <si>
    <t>DESCRIPCIÓN</t>
  </si>
  <si>
    <t>PLAZO EN MESES</t>
  </si>
  <si>
    <t>UNIDAD DE MEDIDA</t>
  </si>
  <si>
    <t>CANT.</t>
  </si>
  <si>
    <t>VALOR UNIT.
(antes de IVA)</t>
  </si>
  <si>
    <t>IVA</t>
  </si>
  <si>
    <t>VALOR UNIT.
(IVA incluído)</t>
  </si>
  <si>
    <t>VALOR  TOTAL
(IVA Incluído)</t>
  </si>
  <si>
    <t>VALOR  TOTAL POR PLAZO DE EJECUCIÓN
(IVA Incluído)</t>
  </si>
  <si>
    <r>
      <rPr>
        <b/>
        <sz val="10"/>
        <color theme="1"/>
        <rFont val="Arial"/>
        <family val="2"/>
      </rPr>
      <t>SERVICIO DE SOPORTE Y MANTENIMIENTO DE APLICATIVOS</t>
    </r>
    <r>
      <rPr>
        <sz val="10"/>
        <color theme="1"/>
        <rFont val="Arial"/>
        <family val="2"/>
      </rPr>
      <t xml:space="preserve">
(De conformidad con lo establecido en el Anexo 1 Requerimientos Técnicos y Anexo 2 Personal Mínimo Requerido)</t>
    </r>
  </si>
  <si>
    <t>GLOBAL</t>
  </si>
  <si>
    <r>
      <rPr>
        <b/>
        <sz val="10"/>
        <color theme="1"/>
        <rFont val="Arial"/>
        <family val="2"/>
      </rPr>
      <t>SERVICIO DE ANÁLISIS Y DESARROLLO DE APLICATIVOS</t>
    </r>
    <r>
      <rPr>
        <sz val="10"/>
        <color theme="1"/>
        <rFont val="Arial"/>
        <family val="2"/>
      </rPr>
      <t xml:space="preserve">
(De conformidad con lo establecido en el Anexo 1 Requerimientos Técnicos y Anexo 2 Personal Mínimo Requerido)</t>
    </r>
  </si>
  <si>
    <r>
      <rPr>
        <b/>
        <sz val="10"/>
        <color theme="1"/>
        <rFont val="Arial"/>
        <family val="2"/>
      </rPr>
      <t>SERVICIO DE INTEGRACIÓN DE SOLUCIONES</t>
    </r>
    <r>
      <rPr>
        <sz val="10"/>
        <color theme="1"/>
        <rFont val="Arial"/>
        <family val="2"/>
      </rPr>
      <t xml:space="preserve">
(De conformidad con lo establecido en el Anexo 1 Requerimientos Técnicos y Anexo 2 Personal Mínimo Requerido)</t>
    </r>
  </si>
  <si>
    <t>TOTAL SERVICIOS</t>
  </si>
  <si>
    <t>BOLSA DE HORAS POR DEMANDA</t>
  </si>
  <si>
    <t>4.1</t>
  </si>
  <si>
    <t xml:space="preserve">Gerente Técnico </t>
  </si>
  <si>
    <t>N.A.</t>
  </si>
  <si>
    <t>4.2</t>
  </si>
  <si>
    <t>Líder Servicio de Soporte y Mantenimiento</t>
  </si>
  <si>
    <t>4.3</t>
  </si>
  <si>
    <t>Técnico JAVA</t>
  </si>
  <si>
    <t>4.4</t>
  </si>
  <si>
    <t>Técnico .Net/Mobile</t>
  </si>
  <si>
    <t>4.5</t>
  </si>
  <si>
    <t>Técnico BPM</t>
  </si>
  <si>
    <t>4.6</t>
  </si>
  <si>
    <t>Técnico Sharepoint</t>
  </si>
  <si>
    <t>4.7</t>
  </si>
  <si>
    <t>Técnico BO</t>
  </si>
  <si>
    <t>4.8</t>
  </si>
  <si>
    <t>Técnico SAP FI</t>
  </si>
  <si>
    <t>4.9</t>
  </si>
  <si>
    <t>Técnico CRM</t>
  </si>
  <si>
    <t>4.10</t>
  </si>
  <si>
    <t>Técnico de Integración</t>
  </si>
  <si>
    <t>4.11</t>
  </si>
  <si>
    <t>Administrador de Configuraciones y Gestión de Ambientes</t>
  </si>
  <si>
    <t>4.12</t>
  </si>
  <si>
    <t>Líder Servicio Análisis y Desarrollo de aplicativos Web</t>
  </si>
  <si>
    <t>4.13</t>
  </si>
  <si>
    <t>Analistas de Negocio</t>
  </si>
  <si>
    <t>4.14</t>
  </si>
  <si>
    <t>Analistas BPM</t>
  </si>
  <si>
    <t>Arquitecto de Integración</t>
  </si>
  <si>
    <t>Técnicos de Integración</t>
  </si>
  <si>
    <t>TECNOLOGÍAS EXISTENTES EN EL FNA</t>
  </si>
  <si>
    <t>4.20</t>
  </si>
  <si>
    <t>Java</t>
  </si>
  <si>
    <t>HORA</t>
  </si>
  <si>
    <t>4.21</t>
  </si>
  <si>
    <t>ASP</t>
  </si>
  <si>
    <t>4.22</t>
  </si>
  <si>
    <t>.Net</t>
  </si>
  <si>
    <t>4.23</t>
  </si>
  <si>
    <t>PHP</t>
  </si>
  <si>
    <t>4.24</t>
  </si>
  <si>
    <t>Sharepoint</t>
  </si>
  <si>
    <t>4.25</t>
  </si>
  <si>
    <t>Bizagi</t>
  </si>
  <si>
    <t>4.26</t>
  </si>
  <si>
    <t>MQ</t>
  </si>
  <si>
    <t>4.27</t>
  </si>
  <si>
    <t>ESB (Enterprise service bus)</t>
  </si>
  <si>
    <t>4.28</t>
  </si>
  <si>
    <t>SAP</t>
  </si>
  <si>
    <t>4.29</t>
  </si>
  <si>
    <t>CRM</t>
  </si>
  <si>
    <t>4.30</t>
  </si>
  <si>
    <t>Rational Team Concert</t>
  </si>
  <si>
    <t>WebSphere Service Registry and Repository Advanced - Registry</t>
  </si>
  <si>
    <t>PRECIOS REFERENCIA FNA</t>
  </si>
  <si>
    <t>TOTAL SUMATORIA UNITARIOS SIN IVA SERVICIOS</t>
  </si>
  <si>
    <t>TOTAL SUMATORIA UNITARIOS SIN IVA BOLSA HORAS POR DEMANDA</t>
  </si>
  <si>
    <t>VALOR SUMATORIA UNITARIOS SIN IVA PARA COMPARACION DE OFERTAS</t>
  </si>
  <si>
    <t>VERIFICACION</t>
  </si>
  <si>
    <t>RESULTADO ECONOMICO</t>
  </si>
  <si>
    <t>RESUMEN OFERTAS</t>
  </si>
  <si>
    <r>
      <rPr>
        <b/>
        <sz val="12"/>
        <color theme="1"/>
        <rFont val="Arial"/>
        <family val="2"/>
      </rPr>
      <t>UNIÓN TEMPORAL FABRICA-SOFT</t>
    </r>
    <r>
      <rPr>
        <sz val="12"/>
        <color theme="1"/>
        <rFont val="Arial"/>
        <family val="2"/>
      </rPr>
      <t xml:space="preserve">
No se da cumplimiento a los establecido en el Numeral 4.1.1.4. Documento de constitución del consorcio o unión temporal, liberal b. que establece:
Designación del representante: Deberá allegarse su identificación. En cualquier caso, el representante del consorcio o unión temporal que se designe debe ser aquel integrante que tenga la mayor participación porcentual dentro del consorcio o unión temporal. En caso de que éste integrante sea una persona jurídica, el representante del consorcio o unión temporal que se designe, debe ser el representante legal de dicha persona jurídica.
Por lo anterior, esta incursa en la siguiente causal de rechazo:
</t>
    </r>
    <r>
      <rPr>
        <i/>
        <sz val="12"/>
        <color theme="1"/>
        <rFont val="Arial"/>
        <family val="2"/>
      </rPr>
      <t>14. Cuando la oferta económica no se encuentre firmada por el representante legal del oferente, o su apoderado.</t>
    </r>
  </si>
  <si>
    <r>
      <rPr>
        <b/>
        <sz val="12"/>
        <color theme="1"/>
        <rFont val="Arial"/>
        <family val="2"/>
      </rPr>
      <t>IBM DE COLOMBIA &amp; CIA S.C.A.</t>
    </r>
    <r>
      <rPr>
        <sz val="12"/>
        <color theme="1"/>
        <rFont val="Arial"/>
        <family val="2"/>
      </rPr>
      <t xml:space="preserve">
El Formato de Oferta Economica esta acompañado de un documento adicional que establece condiciones adicionales a las establecidas por la Entidad. 
Por lo anterior, esta incursa en la siguiente causal de rechazo:
</t>
    </r>
    <r>
      <rPr>
        <i/>
        <sz val="12"/>
        <color theme="1"/>
        <rFont val="Arial"/>
        <family val="2"/>
      </rPr>
      <t>5. Cuando la oferta sea alternativa o parcial o cuando en ella se formulen condiciones contractuales y/o técnicas diferentes a las establecidas en el presente documento, que las contradigan o que contengan salvedades, excepciones o condicionamientos a estas.</t>
    </r>
  </si>
  <si>
    <t>17RUP ADA.pdf
Documento de subsane</t>
  </si>
  <si>
    <t xml:space="preserve">Subsanó mediante mensaje CO1.MSG.2233317 </t>
  </si>
  <si>
    <t>El integrante Inteligencia Movil aportó el RUP, pero no se evidencia la fecha de expedición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</si>
</sst>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-240A]dddd\ d&quot; de &quot;mmmm&quot; de &quot;yyyy;@"/>
    <numFmt numFmtId="168" formatCode="&quot;$ &quot;#,##0"/>
    <numFmt numFmtId="169" formatCode="_(&quot;$&quot;\ * #,##0_);_(&quot;$&quot;\ * \(#,##0\);_(&quot;$&quot;\ 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9"/>
      <name val="Arial"/>
      <family val="2"/>
    </font>
    <font>
      <sz val="14"/>
      <color theme="3"/>
      <name val="Arial"/>
      <family val="2"/>
    </font>
    <font>
      <sz val="14"/>
      <color theme="1"/>
      <name val="Arial"/>
      <family val="2"/>
    </font>
    <font>
      <b/>
      <sz val="24"/>
      <name val="Arial"/>
      <family val="2"/>
    </font>
    <font>
      <b/>
      <sz val="21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b/>
      <sz val="2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23201F"/>
      <name val="Arial Narrow"/>
      <family val="2"/>
    </font>
    <font>
      <sz val="12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1"/>
      <color rgb="FF00B050"/>
      <name val="Arial Narrow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CC0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-0.249977111117893"/>
        <bgColor indexed="9"/>
      </patternFill>
    </fill>
    <fill>
      <patternFill patternType="solid">
        <fgColor rgb="FFCC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0" fontId="7" fillId="0" borderId="0"/>
    <xf numFmtId="0" fontId="1" fillId="0" borderId="0"/>
    <xf numFmtId="9" fontId="1" fillId="0" borderId="0" applyFont="0" applyFill="0" applyBorder="0" applyAlignment="0" applyProtection="0"/>
  </cellStyleXfs>
  <cellXfs count="204">
    <xf numFmtId="0" fontId="0" fillId="0" borderId="0" xfId="0"/>
    <xf numFmtId="0" fontId="5" fillId="0" borderId="0" xfId="3"/>
    <xf numFmtId="0" fontId="8" fillId="0" borderId="0" xfId="3" applyFont="1"/>
    <xf numFmtId="0" fontId="9" fillId="3" borderId="1" xfId="3" applyFont="1" applyFill="1" applyBorder="1" applyAlignment="1">
      <alignment horizontal="center" vertical="center" wrapText="1"/>
    </xf>
    <xf numFmtId="0" fontId="5" fillId="0" borderId="0" xfId="3" applyAlignment="1">
      <alignment vertical="center"/>
    </xf>
    <xf numFmtId="0" fontId="3" fillId="0" borderId="0" xfId="0" applyFont="1"/>
    <xf numFmtId="0" fontId="10" fillId="0" borderId="0" xfId="3" applyFont="1"/>
    <xf numFmtId="0" fontId="6" fillId="2" borderId="0" xfId="3" applyFont="1" applyFill="1" applyBorder="1" applyAlignment="1" applyProtection="1">
      <alignment horizontal="center" vertical="center" wrapText="1"/>
      <protection hidden="1"/>
    </xf>
    <xf numFmtId="9" fontId="8" fillId="0" borderId="1" xfId="3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9" fillId="3" borderId="5" xfId="3" applyFont="1" applyFill="1" applyBorder="1" applyAlignment="1">
      <alignment horizontal="center" vertical="center" wrapText="1"/>
    </xf>
    <xf numFmtId="0" fontId="5" fillId="0" borderId="0" xfId="3" applyAlignment="1">
      <alignment horizontal="center"/>
    </xf>
    <xf numFmtId="0" fontId="6" fillId="2" borderId="0" xfId="4" applyFont="1" applyFill="1" applyBorder="1" applyAlignment="1">
      <alignment vertical="center" wrapText="1"/>
    </xf>
    <xf numFmtId="0" fontId="8" fillId="0" borderId="0" xfId="3" applyFont="1" applyBorder="1"/>
    <xf numFmtId="0" fontId="6" fillId="2" borderId="0" xfId="4" applyFont="1" applyFill="1" applyBorder="1" applyAlignment="1">
      <alignment horizontal="center" vertical="center" wrapText="1"/>
    </xf>
    <xf numFmtId="0" fontId="5" fillId="0" borderId="0" xfId="3" applyBorder="1"/>
    <xf numFmtId="0" fontId="5" fillId="4" borderId="0" xfId="3" applyFill="1" applyAlignment="1">
      <alignment horizontal="center"/>
    </xf>
    <xf numFmtId="0" fontId="12" fillId="2" borderId="0" xfId="3" applyFont="1" applyFill="1" applyBorder="1" applyAlignment="1" applyProtection="1">
      <alignment vertical="center" wrapText="1"/>
      <protection hidden="1"/>
    </xf>
    <xf numFmtId="0" fontId="8" fillId="2" borderId="0" xfId="3" applyFont="1" applyFill="1" applyBorder="1" applyAlignment="1" applyProtection="1">
      <alignment vertical="center" wrapText="1"/>
      <protection hidden="1"/>
    </xf>
    <xf numFmtId="165" fontId="8" fillId="5" borderId="1" xfId="2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vertical="center" wrapText="1"/>
      <protection hidden="1"/>
    </xf>
    <xf numFmtId="0" fontId="3" fillId="0" borderId="0" xfId="0" applyFont="1" applyAlignment="1">
      <alignment horizontal="center"/>
    </xf>
    <xf numFmtId="0" fontId="16" fillId="3" borderId="4" xfId="3" applyFont="1" applyFill="1" applyBorder="1" applyAlignment="1">
      <alignment horizontal="center" vertical="center" wrapText="1"/>
    </xf>
    <xf numFmtId="0" fontId="16" fillId="3" borderId="7" xfId="3" applyFont="1" applyFill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/>
    <xf numFmtId="0" fontId="8" fillId="2" borderId="0" xfId="3" applyFont="1" applyFill="1" applyBorder="1" applyAlignment="1" applyProtection="1">
      <alignment horizontal="center" vertical="center" wrapText="1"/>
      <protection hidden="1"/>
    </xf>
    <xf numFmtId="0" fontId="14" fillId="0" borderId="0" xfId="3" applyFont="1" applyBorder="1" applyAlignment="1">
      <alignment horizontal="center"/>
    </xf>
    <xf numFmtId="0" fontId="9" fillId="7" borderId="0" xfId="3" applyFont="1" applyFill="1" applyBorder="1" applyAlignment="1">
      <alignment horizontal="center" vertical="center" wrapText="1"/>
    </xf>
    <xf numFmtId="2" fontId="8" fillId="0" borderId="0" xfId="3" applyNumberFormat="1" applyFont="1"/>
    <xf numFmtId="167" fontId="8" fillId="0" borderId="0" xfId="3" applyNumberFormat="1" applyFont="1"/>
    <xf numFmtId="0" fontId="17" fillId="3" borderId="1" xfId="3" applyFont="1" applyFill="1" applyBorder="1" applyAlignment="1">
      <alignment horizontal="center" vertical="center" wrapText="1"/>
    </xf>
    <xf numFmtId="165" fontId="8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1" xfId="3" applyFont="1" applyBorder="1" applyAlignment="1">
      <alignment horizontal="center" vertical="center"/>
    </xf>
    <xf numFmtId="0" fontId="16" fillId="8" borderId="4" xfId="3" applyFont="1" applyFill="1" applyBorder="1" applyAlignment="1">
      <alignment horizontal="center" vertical="center" wrapText="1"/>
    </xf>
    <xf numFmtId="0" fontId="16" fillId="8" borderId="4" xfId="3" applyFont="1" applyFill="1" applyBorder="1" applyAlignment="1">
      <alignment horizontal="center" vertical="center" wrapText="1"/>
    </xf>
    <xf numFmtId="0" fontId="9" fillId="8" borderId="4" xfId="3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8" fillId="2" borderId="0" xfId="3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Border="1" applyAlignment="1">
      <alignment horizontal="center" vertical="center" wrapText="1"/>
    </xf>
    <xf numFmtId="0" fontId="16" fillId="8" borderId="4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horizontal="center" vertical="center" wrapText="1"/>
      <protection hidden="1"/>
    </xf>
    <xf numFmtId="0" fontId="8" fillId="0" borderId="0" xfId="3" applyFont="1" applyAlignment="1">
      <alignment horizontal="center"/>
    </xf>
    <xf numFmtId="0" fontId="8" fillId="0" borderId="1" xfId="3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20" fillId="2" borderId="0" xfId="0" applyFont="1" applyFill="1"/>
    <xf numFmtId="0" fontId="20" fillId="0" borderId="0" xfId="0" applyFont="1"/>
    <xf numFmtId="0" fontId="22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165" fontId="22" fillId="2" borderId="1" xfId="2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5" fontId="23" fillId="0" borderId="1" xfId="2" applyFont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165" fontId="21" fillId="9" borderId="1" xfId="0" applyNumberFormat="1" applyFont="1" applyFill="1" applyBorder="1" applyAlignment="1">
      <alignment vertical="center"/>
    </xf>
    <xf numFmtId="0" fontId="22" fillId="2" borderId="1" xfId="0" applyFont="1" applyFill="1" applyBorder="1" applyAlignment="1">
      <alignment vertical="center" wrapText="1"/>
    </xf>
    <xf numFmtId="165" fontId="24" fillId="10" borderId="1" xfId="2" applyFont="1" applyFill="1" applyBorder="1" applyAlignment="1">
      <alignment vertical="center"/>
    </xf>
    <xf numFmtId="0" fontId="25" fillId="10" borderId="1" xfId="0" applyFont="1" applyFill="1" applyBorder="1" applyAlignment="1">
      <alignment horizontal="center"/>
    </xf>
    <xf numFmtId="0" fontId="26" fillId="9" borderId="1" xfId="0" applyFont="1" applyFill="1" applyBorder="1" applyAlignment="1">
      <alignment horizontal="center"/>
    </xf>
    <xf numFmtId="0" fontId="5" fillId="0" borderId="10" xfId="3" applyBorder="1" applyAlignment="1">
      <alignment horizontal="left"/>
    </xf>
    <xf numFmtId="0" fontId="5" fillId="0" borderId="0" xfId="3" applyAlignment="1">
      <alignment horizontal="left" wrapText="1"/>
    </xf>
    <xf numFmtId="164" fontId="3" fillId="0" borderId="1" xfId="2" applyNumberFormat="1" applyFont="1" applyBorder="1"/>
    <xf numFmtId="0" fontId="5" fillId="0" borderId="0" xfId="3" applyAlignment="1">
      <alignment horizontal="left" wrapText="1"/>
    </xf>
    <xf numFmtId="165" fontId="8" fillId="0" borderId="0" xfId="3" applyNumberFormat="1" applyFont="1"/>
    <xf numFmtId="10" fontId="8" fillId="0" borderId="0" xfId="6" applyNumberFormat="1" applyFont="1"/>
    <xf numFmtId="165" fontId="19" fillId="0" borderId="1" xfId="0" applyNumberFormat="1" applyFont="1" applyBorder="1" applyAlignment="1">
      <alignment horizontal="center" vertical="center"/>
    </xf>
    <xf numFmtId="0" fontId="5" fillId="0" borderId="0" xfId="3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15" fillId="0" borderId="3" xfId="3" applyFont="1" applyBorder="1" applyAlignment="1">
      <alignment horizontal="center"/>
    </xf>
    <xf numFmtId="0" fontId="19" fillId="0" borderId="0" xfId="0" applyFont="1"/>
    <xf numFmtId="0" fontId="11" fillId="0" borderId="0" xfId="0" applyFont="1"/>
    <xf numFmtId="0" fontId="27" fillId="0" borderId="0" xfId="0" applyFont="1" applyAlignment="1">
      <alignment horizontal="left" vertical="top" wrapText="1"/>
    </xf>
    <xf numFmtId="0" fontId="5" fillId="0" borderId="0" xfId="3" applyAlignment="1">
      <alignment horizontal="center" vertical="center"/>
    </xf>
    <xf numFmtId="0" fontId="28" fillId="11" borderId="5" xfId="3" applyFont="1" applyFill="1" applyBorder="1" applyAlignment="1">
      <alignment horizontal="center" vertical="center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5" fillId="0" borderId="1" xfId="3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justify" vertical="center" wrapText="1"/>
      <protection locked="0"/>
    </xf>
    <xf numFmtId="165" fontId="5" fillId="0" borderId="1" xfId="2" applyFont="1" applyBorder="1" applyAlignment="1">
      <alignment horizontal="center" vertical="center" wrapText="1"/>
    </xf>
    <xf numFmtId="165" fontId="5" fillId="0" borderId="1" xfId="2" applyFont="1" applyFill="1" applyBorder="1" applyAlignment="1">
      <alignment horizontal="right" vertical="center"/>
    </xf>
    <xf numFmtId="165" fontId="5" fillId="0" borderId="1" xfId="2" applyFont="1" applyBorder="1" applyAlignment="1">
      <alignment horizontal="right" vertical="center"/>
    </xf>
    <xf numFmtId="168" fontId="5" fillId="0" borderId="1" xfId="3" applyNumberFormat="1" applyBorder="1" applyAlignment="1">
      <alignment horizontal="right" vertical="center"/>
    </xf>
    <xf numFmtId="165" fontId="28" fillId="11" borderId="1" xfId="3" applyNumberFormat="1" applyFont="1" applyFill="1" applyBorder="1" applyAlignment="1">
      <alignment horizontal="center" vertical="center"/>
    </xf>
    <xf numFmtId="169" fontId="28" fillId="11" borderId="1" xfId="2" applyNumberFormat="1" applyFont="1" applyFill="1" applyBorder="1" applyAlignment="1">
      <alignment horizontal="right" vertical="center"/>
    </xf>
    <xf numFmtId="165" fontId="28" fillId="11" borderId="1" xfId="2" applyFont="1" applyFill="1" applyBorder="1" applyAlignment="1">
      <alignment horizontal="right" vertical="center"/>
    </xf>
    <xf numFmtId="0" fontId="5" fillId="12" borderId="1" xfId="3" applyFill="1" applyBorder="1" applyAlignment="1">
      <alignment horizontal="center" vertical="center" wrapText="1"/>
    </xf>
    <xf numFmtId="0" fontId="5" fillId="0" borderId="1" xfId="3" applyBorder="1" applyAlignment="1">
      <alignment horizontal="left" vertical="center" wrapText="1"/>
    </xf>
    <xf numFmtId="165" fontId="28" fillId="12" borderId="1" xfId="3" applyNumberFormat="1" applyFont="1" applyFill="1" applyBorder="1" applyAlignment="1">
      <alignment horizontal="center" vertical="center"/>
    </xf>
    <xf numFmtId="165" fontId="28" fillId="12" borderId="1" xfId="2" applyFont="1" applyFill="1" applyBorder="1" applyAlignment="1">
      <alignment horizontal="right" vertical="center"/>
    </xf>
    <xf numFmtId="0" fontId="5" fillId="5" borderId="1" xfId="3" applyFill="1" applyBorder="1" applyAlignment="1">
      <alignment horizontal="center" vertical="center" wrapText="1"/>
    </xf>
    <xf numFmtId="49" fontId="5" fillId="0" borderId="1" xfId="3" applyNumberFormat="1" applyBorder="1" applyAlignment="1">
      <alignment horizontal="center" vertical="center" wrapText="1"/>
    </xf>
    <xf numFmtId="165" fontId="5" fillId="2" borderId="1" xfId="2" applyFont="1" applyFill="1" applyBorder="1" applyAlignment="1">
      <alignment horizontal="center" vertical="center" wrapText="1"/>
    </xf>
    <xf numFmtId="165" fontId="5" fillId="2" borderId="1" xfId="2" applyFont="1" applyFill="1" applyBorder="1" applyAlignment="1">
      <alignment horizontal="right" vertical="center"/>
    </xf>
    <xf numFmtId="165" fontId="28" fillId="5" borderId="1" xfId="3" applyNumberFormat="1" applyFont="1" applyFill="1" applyBorder="1" applyAlignment="1">
      <alignment horizontal="center" vertical="center"/>
    </xf>
    <xf numFmtId="165" fontId="28" fillId="5" borderId="1" xfId="2" applyFont="1" applyFill="1" applyBorder="1" applyAlignment="1">
      <alignment horizontal="right" vertical="center"/>
    </xf>
    <xf numFmtId="0" fontId="5" fillId="0" borderId="0" xfId="3" applyAlignment="1">
      <alignment horizontal="center" vertical="center" wrapText="1"/>
    </xf>
    <xf numFmtId="0" fontId="5" fillId="0" borderId="0" xfId="3" applyAlignment="1">
      <alignment horizontal="left" vertical="center" wrapText="1"/>
    </xf>
    <xf numFmtId="168" fontId="5" fillId="0" borderId="0" xfId="3" applyNumberFormat="1" applyAlignment="1">
      <alignment horizontal="right" vertical="center"/>
    </xf>
    <xf numFmtId="165" fontId="11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5" fillId="0" borderId="1" xfId="3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0" borderId="1" xfId="3" applyBorder="1" applyAlignment="1">
      <alignment horizontal="center"/>
    </xf>
    <xf numFmtId="0" fontId="5" fillId="0" borderId="0" xfId="3" applyFont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0" fontId="27" fillId="11" borderId="2" xfId="0" applyFont="1" applyFill="1" applyBorder="1" applyAlignment="1">
      <alignment horizontal="center" vertical="center" wrapText="1"/>
    </xf>
    <xf numFmtId="0" fontId="27" fillId="12" borderId="2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165" fontId="19" fillId="2" borderId="1" xfId="0" applyNumberFormat="1" applyFont="1" applyFill="1" applyBorder="1" applyAlignment="1">
      <alignment horizontal="center" vertical="center"/>
    </xf>
    <xf numFmtId="165" fontId="28" fillId="12" borderId="1" xfId="2" applyNumberFormat="1" applyFont="1" applyFill="1" applyBorder="1" applyAlignment="1">
      <alignment horizontal="right" vertical="center"/>
    </xf>
    <xf numFmtId="0" fontId="29" fillId="9" borderId="1" xfId="3" applyFont="1" applyFill="1" applyBorder="1" applyAlignment="1">
      <alignment horizontal="center" vertical="center"/>
    </xf>
    <xf numFmtId="0" fontId="30" fillId="10" borderId="1" xfId="3" applyFont="1" applyFill="1" applyBorder="1" applyAlignment="1">
      <alignment horizontal="center" vertical="center"/>
    </xf>
    <xf numFmtId="165" fontId="31" fillId="9" borderId="1" xfId="0" applyNumberFormat="1" applyFont="1" applyFill="1" applyBorder="1" applyAlignment="1">
      <alignment horizontal="center" vertical="center"/>
    </xf>
    <xf numFmtId="165" fontId="30" fillId="10" borderId="1" xfId="0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2" fontId="19" fillId="0" borderId="1" xfId="0" applyNumberFormat="1" applyFont="1" applyBorder="1" applyAlignment="1">
      <alignment horizontal="center" vertical="center"/>
    </xf>
    <xf numFmtId="168" fontId="5" fillId="0" borderId="0" xfId="3" applyNumberFormat="1" applyAlignment="1">
      <alignment vertical="center"/>
    </xf>
    <xf numFmtId="165" fontId="5" fillId="0" borderId="0" xfId="3" applyNumberFormat="1"/>
    <xf numFmtId="0" fontId="15" fillId="0" borderId="2" xfId="3" applyFont="1" applyBorder="1" applyAlignment="1">
      <alignment horizontal="center"/>
    </xf>
    <xf numFmtId="0" fontId="15" fillId="0" borderId="4" xfId="3" applyFont="1" applyBorder="1" applyAlignment="1">
      <alignment horizontal="center"/>
    </xf>
    <xf numFmtId="0" fontId="14" fillId="0" borderId="2" xfId="3" applyFont="1" applyBorder="1" applyAlignment="1">
      <alignment horizontal="center"/>
    </xf>
    <xf numFmtId="0" fontId="14" fillId="0" borderId="3" xfId="3" applyFont="1" applyBorder="1" applyAlignment="1">
      <alignment horizontal="center"/>
    </xf>
    <xf numFmtId="0" fontId="14" fillId="0" borderId="4" xfId="3" applyFont="1" applyBorder="1" applyAlignment="1">
      <alignment horizontal="center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6" fontId="8" fillId="5" borderId="5" xfId="1" applyFont="1" applyFill="1" applyBorder="1" applyAlignment="1">
      <alignment horizontal="center" vertical="center" wrapText="1"/>
    </xf>
    <xf numFmtId="166" fontId="8" fillId="5" borderId="6" xfId="1" applyFont="1" applyFill="1" applyBorder="1" applyAlignment="1">
      <alignment horizontal="center" vertical="center" wrapText="1"/>
    </xf>
    <xf numFmtId="2" fontId="11" fillId="6" borderId="5" xfId="0" applyNumberFormat="1" applyFont="1" applyFill="1" applyBorder="1" applyAlignment="1">
      <alignment horizontal="center" vertical="center" wrapText="1"/>
    </xf>
    <xf numFmtId="2" fontId="11" fillId="6" borderId="6" xfId="0" applyNumberFormat="1" applyFont="1" applyFill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9" fontId="8" fillId="5" borderId="5" xfId="6" applyFont="1" applyFill="1" applyBorder="1" applyAlignment="1">
      <alignment horizontal="center" vertical="center" wrapText="1"/>
    </xf>
    <xf numFmtId="9" fontId="8" fillId="5" borderId="6" xfId="6" applyFont="1" applyFill="1" applyBorder="1" applyAlignment="1">
      <alignment horizontal="center" vertical="center" wrapText="1"/>
    </xf>
    <xf numFmtId="10" fontId="11" fillId="6" borderId="5" xfId="6" applyNumberFormat="1" applyFont="1" applyFill="1" applyBorder="1" applyAlignment="1">
      <alignment horizontal="center" vertical="center" wrapText="1"/>
    </xf>
    <xf numFmtId="10" fontId="11" fillId="6" borderId="6" xfId="6" applyNumberFormat="1" applyFont="1" applyFill="1" applyBorder="1" applyAlignment="1">
      <alignment horizontal="center" vertical="center" wrapText="1"/>
    </xf>
    <xf numFmtId="0" fontId="8" fillId="0" borderId="5" xfId="3" applyFont="1" applyBorder="1" applyAlignment="1" applyProtection="1">
      <alignment horizontal="justify" vertical="center" wrapText="1"/>
      <protection hidden="1"/>
    </xf>
    <xf numFmtId="0" fontId="8" fillId="0" borderId="8" xfId="3" applyFont="1" applyBorder="1" applyAlignment="1" applyProtection="1">
      <alignment horizontal="justify" vertical="center" wrapText="1"/>
      <protection hidden="1"/>
    </xf>
    <xf numFmtId="0" fontId="8" fillId="0" borderId="6" xfId="3" applyFont="1" applyBorder="1" applyAlignment="1" applyProtection="1">
      <alignment horizontal="justify" vertical="center" wrapText="1"/>
      <protection hidden="1"/>
    </xf>
    <xf numFmtId="166" fontId="8" fillId="6" borderId="5" xfId="1" applyFont="1" applyFill="1" applyBorder="1" applyAlignment="1">
      <alignment horizontal="center" vertical="center" wrapText="1"/>
    </xf>
    <xf numFmtId="166" fontId="8" fillId="6" borderId="6" xfId="1" applyFont="1" applyFill="1" applyBorder="1" applyAlignment="1">
      <alignment horizontal="center" vertical="center" wrapText="1"/>
    </xf>
    <xf numFmtId="165" fontId="8" fillId="5" borderId="5" xfId="2" applyFont="1" applyFill="1" applyBorder="1" applyAlignment="1">
      <alignment horizontal="center" vertical="center" wrapText="1"/>
    </xf>
    <xf numFmtId="165" fontId="8" fillId="5" borderId="6" xfId="2" applyFont="1" applyFill="1" applyBorder="1" applyAlignment="1">
      <alignment horizontal="center" vertical="center" wrapText="1"/>
    </xf>
    <xf numFmtId="165" fontId="8" fillId="6" borderId="5" xfId="3" applyNumberFormat="1" applyFont="1" applyFill="1" applyBorder="1" applyAlignment="1">
      <alignment horizontal="center" vertical="center" wrapText="1"/>
    </xf>
    <xf numFmtId="9" fontId="8" fillId="6" borderId="6" xfId="3" applyNumberFormat="1" applyFont="1" applyFill="1" applyBorder="1" applyAlignment="1">
      <alignment horizontal="center" vertical="center" wrapText="1"/>
    </xf>
    <xf numFmtId="167" fontId="8" fillId="2" borderId="1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1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2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4" xfId="3" applyNumberFormat="1" applyFont="1" applyFill="1" applyBorder="1" applyAlignment="1" applyProtection="1">
      <alignment horizontal="center" vertical="center" wrapText="1"/>
      <protection hidden="1"/>
    </xf>
    <xf numFmtId="2" fontId="8" fillId="2" borderId="1" xfId="3" applyNumberFormat="1" applyFont="1" applyFill="1" applyBorder="1" applyAlignment="1" applyProtection="1">
      <alignment horizontal="center" vertical="center" wrapText="1"/>
      <protection hidden="1"/>
    </xf>
    <xf numFmtId="2" fontId="8" fillId="2" borderId="2" xfId="3" applyNumberFormat="1" applyFont="1" applyFill="1" applyBorder="1" applyAlignment="1" applyProtection="1">
      <alignment horizontal="center" vertical="center" wrapText="1"/>
      <protection hidden="1"/>
    </xf>
    <xf numFmtId="2" fontId="8" fillId="2" borderId="4" xfId="3" applyNumberFormat="1" applyFont="1" applyFill="1" applyBorder="1" applyAlignment="1" applyProtection="1">
      <alignment horizontal="center" vertical="center" wrapText="1"/>
      <protection hidden="1"/>
    </xf>
    <xf numFmtId="0" fontId="13" fillId="2" borderId="1" xfId="4" applyFont="1" applyFill="1" applyBorder="1" applyAlignment="1">
      <alignment horizontal="center" vertical="center" wrapText="1"/>
    </xf>
    <xf numFmtId="0" fontId="12" fillId="2" borderId="1" xfId="3" applyFont="1" applyFill="1" applyBorder="1" applyAlignment="1" applyProtection="1">
      <alignment horizontal="center" vertical="center" wrapText="1"/>
      <protection hidden="1"/>
    </xf>
    <xf numFmtId="0" fontId="13" fillId="2" borderId="2" xfId="4" applyFont="1" applyFill="1" applyBorder="1" applyAlignment="1">
      <alignment horizontal="center" vertical="center" wrapText="1"/>
    </xf>
    <xf numFmtId="0" fontId="13" fillId="2" borderId="3" xfId="4" applyFont="1" applyFill="1" applyBorder="1" applyAlignment="1">
      <alignment horizontal="center" vertical="center" wrapText="1"/>
    </xf>
    <xf numFmtId="0" fontId="13" fillId="2" borderId="4" xfId="4" applyFont="1" applyFill="1" applyBorder="1" applyAlignment="1">
      <alignment horizontal="center" vertical="center" wrapText="1"/>
    </xf>
    <xf numFmtId="0" fontId="8" fillId="2" borderId="1" xfId="3" applyFont="1" applyFill="1" applyBorder="1" applyAlignment="1" applyProtection="1">
      <alignment horizontal="center" vertical="center" wrapText="1"/>
      <protection hidden="1"/>
    </xf>
    <xf numFmtId="167" fontId="8" fillId="13" borderId="2" xfId="3" applyNumberFormat="1" applyFont="1" applyFill="1" applyBorder="1" applyAlignment="1" applyProtection="1">
      <alignment horizontal="center" vertical="center" wrapText="1"/>
      <protection hidden="1"/>
    </xf>
    <xf numFmtId="167" fontId="8" fillId="13" borderId="4" xfId="3" applyNumberFormat="1" applyFont="1" applyFill="1" applyBorder="1" applyAlignment="1" applyProtection="1">
      <alignment horizontal="center" vertical="center" wrapText="1"/>
      <protection hidden="1"/>
    </xf>
    <xf numFmtId="2" fontId="8" fillId="13" borderId="1" xfId="3" applyNumberFormat="1" applyFont="1" applyFill="1" applyBorder="1" applyAlignment="1" applyProtection="1">
      <alignment horizontal="center" vertical="center" wrapText="1"/>
      <protection hidden="1"/>
    </xf>
    <xf numFmtId="167" fontId="8" fillId="5" borderId="3" xfId="3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3" applyAlignment="1">
      <alignment horizontal="left" wrapText="1"/>
    </xf>
    <xf numFmtId="0" fontId="18" fillId="0" borderId="1" xfId="0" applyFont="1" applyBorder="1" applyAlignment="1">
      <alignment horizontal="center" vertical="center" wrapText="1"/>
    </xf>
    <xf numFmtId="0" fontId="16" fillId="8" borderId="2" xfId="3" applyFont="1" applyFill="1" applyBorder="1" applyAlignment="1">
      <alignment horizontal="center" vertical="center" wrapText="1"/>
    </xf>
    <xf numFmtId="0" fontId="16" fillId="8" borderId="3" xfId="3" applyFont="1" applyFill="1" applyBorder="1" applyAlignment="1">
      <alignment horizontal="center" vertical="center" wrapText="1"/>
    </xf>
    <xf numFmtId="0" fontId="16" fillId="8" borderId="4" xfId="3" applyFont="1" applyFill="1" applyBorder="1" applyAlignment="1">
      <alignment horizontal="center" vertical="center" wrapText="1"/>
    </xf>
    <xf numFmtId="0" fontId="16" fillId="8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>
      <alignment horizontal="left"/>
    </xf>
    <xf numFmtId="0" fontId="32" fillId="0" borderId="1" xfId="0" applyFont="1" applyBorder="1" applyAlignment="1">
      <alignment horizontal="left" wrapText="1"/>
    </xf>
    <xf numFmtId="0" fontId="28" fillId="11" borderId="1" xfId="3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8" fillId="5" borderId="1" xfId="3" applyFont="1" applyFill="1" applyBorder="1" applyAlignment="1">
      <alignment horizontal="center" vertical="center"/>
    </xf>
    <xf numFmtId="0" fontId="28" fillId="11" borderId="2" xfId="3" applyFont="1" applyFill="1" applyBorder="1" applyAlignment="1">
      <alignment horizontal="center" vertical="center" wrapText="1"/>
    </xf>
    <xf numFmtId="0" fontId="28" fillId="11" borderId="3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/>
    </xf>
    <xf numFmtId="0" fontId="28" fillId="12" borderId="2" xfId="3" applyFont="1" applyFill="1" applyBorder="1" applyAlignment="1">
      <alignment horizontal="center" vertical="center" wrapText="1"/>
    </xf>
    <xf numFmtId="0" fontId="28" fillId="12" borderId="3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/>
    </xf>
    <xf numFmtId="0" fontId="28" fillId="5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 applyProtection="1">
      <alignment horizontal="justify" vertical="center" wrapText="1"/>
      <protection hidden="1"/>
    </xf>
    <xf numFmtId="0" fontId="16" fillId="8" borderId="9" xfId="3" applyFont="1" applyFill="1" applyBorder="1" applyAlignment="1">
      <alignment horizontal="center" vertical="center" wrapText="1"/>
    </xf>
    <xf numFmtId="0" fontId="16" fillId="8" borderId="0" xfId="3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</cellXfs>
  <cellStyles count="7">
    <cellStyle name="Millares" xfId="1" builtinId="3"/>
    <cellStyle name="Moneda" xfId="2" builtinId="4"/>
    <cellStyle name="Normal" xfId="0" builtinId="0"/>
    <cellStyle name="Normal 2" xfId="3" xr:uid="{CDC856A0-AD83-4B31-840E-2479D53BDA25}"/>
    <cellStyle name="Normal 2 2" xfId="5" xr:uid="{1768A491-746D-441C-AACF-D8624D5D9431}"/>
    <cellStyle name="Normal_CAPACIDAD" xfId="4" xr:uid="{2224543B-B329-4ECE-93A7-83D987A58922}"/>
    <cellStyle name="Porcentaje" xfId="6" builtinId="5"/>
  </cellStyles>
  <dxfs count="14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  <color rgb="FFCCFFCC"/>
      <color rgb="FF00CC00"/>
      <color rgb="FFCCFFFF"/>
      <color rgb="FFFFFFCC"/>
      <color rgb="FFFF9999"/>
      <color rgb="FF003399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633D18-C0EB-440A-B7B5-8D7197E9F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B9E340-988E-4ECB-92B5-42D94D730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425B43-D597-4E13-B622-EAA66A0A8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5373A2-22E1-4D71-838E-2104699CD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326776-5DEF-4A29-8702-85423EA99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3C1358-B9A0-47E6-8000-D3646B37E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1E1493-95F0-4243-B26F-77A8100D3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CDE41B-861F-4885-9F42-B901D8B25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02CD25-45B8-4214-8136-54261A554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1714500</xdr:colOff>
      <xdr:row>0</xdr:row>
      <xdr:rowOff>1226703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A1C00E-0D85-4404-8B02-1889794DC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33606" y="86591"/>
          <a:ext cx="1633594" cy="114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179293</xdr:colOff>
      <xdr:row>0</xdr:row>
      <xdr:rowOff>100852</xdr:rowOff>
    </xdr:from>
    <xdr:to>
      <xdr:col>1</xdr:col>
      <xdr:colOff>685731</xdr:colOff>
      <xdr:row>0</xdr:row>
      <xdr:rowOff>986116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07A2F9-C845-423F-9B47-DF7650DE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79293" y="100852"/>
          <a:ext cx="1268438" cy="885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179293</xdr:colOff>
      <xdr:row>0</xdr:row>
      <xdr:rowOff>87245</xdr:rowOff>
    </xdr:from>
    <xdr:to>
      <xdr:col>1</xdr:col>
      <xdr:colOff>685731</xdr:colOff>
      <xdr:row>0</xdr:row>
      <xdr:rowOff>972509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953782-7608-411F-8439-C96EA000C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79293" y="87245"/>
          <a:ext cx="1268438" cy="885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125942</xdr:colOff>
      <xdr:row>0</xdr:row>
      <xdr:rowOff>96308</xdr:rowOff>
    </xdr:from>
    <xdr:to>
      <xdr:col>1</xdr:col>
      <xdr:colOff>825500</xdr:colOff>
      <xdr:row>5</xdr:row>
      <xdr:rowOff>105833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A9EAC23D-FE62-47CC-9D50-981F53608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42" y="96308"/>
          <a:ext cx="1091141" cy="1067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45943</xdr:colOff>
      <xdr:row>0</xdr:row>
      <xdr:rowOff>134870</xdr:rowOff>
    </xdr:from>
    <xdr:to>
      <xdr:col>1</xdr:col>
      <xdr:colOff>82473</xdr:colOff>
      <xdr:row>0</xdr:row>
      <xdr:rowOff>752475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E39AEF-EDAC-4B4F-BA0D-13E5EFD48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45943" y="134870"/>
          <a:ext cx="1084280" cy="617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D5EF-27F1-4801-A74C-A99A4D46C89F}">
  <sheetPr>
    <tabColor rgb="FF00B050"/>
  </sheetPr>
  <dimension ref="A1:BW31"/>
  <sheetViews>
    <sheetView view="pageBreakPreview" topLeftCell="A9" zoomScale="55" zoomScaleNormal="70" zoomScaleSheetLayoutView="55" workbookViewId="0">
      <selection activeCell="H16" sqref="H16:H17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0.33203125" style="1" customWidth="1"/>
    <col min="8" max="8" width="31.33203125" style="1" bestFit="1" customWidth="1"/>
    <col min="9" max="9" width="17.88671875" style="1" bestFit="1" customWidth="1"/>
    <col min="10" max="10" width="32.33203125" style="1" bestFit="1" customWidth="1"/>
    <col min="11" max="11" width="36.5546875" style="4" customWidth="1"/>
    <col min="12" max="12" width="11.5546875" style="49" hidden="1" customWidth="1"/>
    <col min="13" max="13" width="13.44140625" style="1" hidden="1" customWidth="1"/>
    <col min="14" max="14" width="45.44140625" style="1" hidden="1" customWidth="1"/>
    <col min="15" max="15" width="36.44140625" style="1" hidden="1" customWidth="1"/>
    <col min="16" max="16" width="29" style="1" hidden="1" customWidth="1"/>
    <col min="17" max="17" width="27.44140625" style="1" hidden="1" customWidth="1"/>
    <col min="18" max="18" width="29.33203125" style="1" hidden="1" customWidth="1"/>
    <col min="19" max="19" width="11.44140625" style="1" hidden="1" customWidth="1"/>
    <col min="20" max="75" width="11.44140625" style="1"/>
    <col min="76" max="83" width="11.44140625" style="1" customWidth="1"/>
    <col min="84" max="253" width="11.44140625" style="1"/>
    <col min="254" max="254" width="9" style="1" customWidth="1"/>
    <col min="255" max="255" width="25.44140625" style="1" customWidth="1"/>
    <col min="256" max="256" width="120" style="1" customWidth="1"/>
    <col min="257" max="258" width="6.6640625" style="1" customWidth="1"/>
    <col min="259" max="259" width="62.6640625" style="1" customWidth="1"/>
    <col min="260" max="260" width="0" style="1" hidden="1" customWidth="1"/>
    <col min="261" max="262" width="9.5546875" style="1" customWidth="1"/>
    <col min="263" max="263" width="38.33203125" style="1" customWidth="1"/>
    <col min="264" max="264" width="30.6640625" style="1" customWidth="1"/>
    <col min="265" max="266" width="6.6640625" style="1" customWidth="1"/>
    <col min="267" max="267" width="57.5546875" style="1" customWidth="1"/>
    <col min="268" max="509" width="11.44140625" style="1"/>
    <col min="510" max="510" width="9" style="1" customWidth="1"/>
    <col min="511" max="511" width="25.44140625" style="1" customWidth="1"/>
    <col min="512" max="512" width="120" style="1" customWidth="1"/>
    <col min="513" max="514" width="6.6640625" style="1" customWidth="1"/>
    <col min="515" max="515" width="62.6640625" style="1" customWidth="1"/>
    <col min="516" max="516" width="0" style="1" hidden="1" customWidth="1"/>
    <col min="517" max="518" width="9.5546875" style="1" customWidth="1"/>
    <col min="519" max="519" width="38.33203125" style="1" customWidth="1"/>
    <col min="520" max="520" width="30.6640625" style="1" customWidth="1"/>
    <col min="521" max="522" width="6.6640625" style="1" customWidth="1"/>
    <col min="523" max="523" width="57.5546875" style="1" customWidth="1"/>
    <col min="524" max="765" width="11.44140625" style="1"/>
    <col min="766" max="766" width="9" style="1" customWidth="1"/>
    <col min="767" max="767" width="25.44140625" style="1" customWidth="1"/>
    <col min="768" max="768" width="120" style="1" customWidth="1"/>
    <col min="769" max="770" width="6.6640625" style="1" customWidth="1"/>
    <col min="771" max="771" width="62.6640625" style="1" customWidth="1"/>
    <col min="772" max="772" width="0" style="1" hidden="1" customWidth="1"/>
    <col min="773" max="774" width="9.5546875" style="1" customWidth="1"/>
    <col min="775" max="775" width="38.33203125" style="1" customWidth="1"/>
    <col min="776" max="776" width="30.6640625" style="1" customWidth="1"/>
    <col min="777" max="778" width="6.6640625" style="1" customWidth="1"/>
    <col min="779" max="779" width="57.5546875" style="1" customWidth="1"/>
    <col min="780" max="1021" width="11.44140625" style="1"/>
    <col min="1022" max="1022" width="9" style="1" customWidth="1"/>
    <col min="1023" max="1023" width="25.44140625" style="1" customWidth="1"/>
    <col min="1024" max="1024" width="120" style="1" customWidth="1"/>
    <col min="1025" max="1026" width="6.6640625" style="1" customWidth="1"/>
    <col min="1027" max="1027" width="62.6640625" style="1" customWidth="1"/>
    <col min="1028" max="1028" width="0" style="1" hidden="1" customWidth="1"/>
    <col min="1029" max="1030" width="9.5546875" style="1" customWidth="1"/>
    <col min="1031" max="1031" width="38.33203125" style="1" customWidth="1"/>
    <col min="1032" max="1032" width="30.6640625" style="1" customWidth="1"/>
    <col min="1033" max="1034" width="6.6640625" style="1" customWidth="1"/>
    <col min="1035" max="1035" width="57.5546875" style="1" customWidth="1"/>
    <col min="1036" max="1277" width="11.44140625" style="1"/>
    <col min="1278" max="1278" width="9" style="1" customWidth="1"/>
    <col min="1279" max="1279" width="25.44140625" style="1" customWidth="1"/>
    <col min="1280" max="1280" width="120" style="1" customWidth="1"/>
    <col min="1281" max="1282" width="6.6640625" style="1" customWidth="1"/>
    <col min="1283" max="1283" width="62.6640625" style="1" customWidth="1"/>
    <col min="1284" max="1284" width="0" style="1" hidden="1" customWidth="1"/>
    <col min="1285" max="1286" width="9.5546875" style="1" customWidth="1"/>
    <col min="1287" max="1287" width="38.33203125" style="1" customWidth="1"/>
    <col min="1288" max="1288" width="30.6640625" style="1" customWidth="1"/>
    <col min="1289" max="1290" width="6.6640625" style="1" customWidth="1"/>
    <col min="1291" max="1291" width="57.5546875" style="1" customWidth="1"/>
    <col min="1292" max="1533" width="11.44140625" style="1"/>
    <col min="1534" max="1534" width="9" style="1" customWidth="1"/>
    <col min="1535" max="1535" width="25.44140625" style="1" customWidth="1"/>
    <col min="1536" max="1536" width="120" style="1" customWidth="1"/>
    <col min="1537" max="1538" width="6.6640625" style="1" customWidth="1"/>
    <col min="1539" max="1539" width="62.6640625" style="1" customWidth="1"/>
    <col min="1540" max="1540" width="0" style="1" hidden="1" customWidth="1"/>
    <col min="1541" max="1542" width="9.5546875" style="1" customWidth="1"/>
    <col min="1543" max="1543" width="38.33203125" style="1" customWidth="1"/>
    <col min="1544" max="1544" width="30.6640625" style="1" customWidth="1"/>
    <col min="1545" max="1546" width="6.6640625" style="1" customWidth="1"/>
    <col min="1547" max="1547" width="57.5546875" style="1" customWidth="1"/>
    <col min="1548" max="1789" width="11.44140625" style="1"/>
    <col min="1790" max="1790" width="9" style="1" customWidth="1"/>
    <col min="1791" max="1791" width="25.44140625" style="1" customWidth="1"/>
    <col min="1792" max="1792" width="120" style="1" customWidth="1"/>
    <col min="1793" max="1794" width="6.6640625" style="1" customWidth="1"/>
    <col min="1795" max="1795" width="62.6640625" style="1" customWidth="1"/>
    <col min="1796" max="1796" width="0" style="1" hidden="1" customWidth="1"/>
    <col min="1797" max="1798" width="9.5546875" style="1" customWidth="1"/>
    <col min="1799" max="1799" width="38.33203125" style="1" customWidth="1"/>
    <col min="1800" max="1800" width="30.6640625" style="1" customWidth="1"/>
    <col min="1801" max="1802" width="6.6640625" style="1" customWidth="1"/>
    <col min="1803" max="1803" width="57.5546875" style="1" customWidth="1"/>
    <col min="1804" max="2045" width="11.44140625" style="1"/>
    <col min="2046" max="2046" width="9" style="1" customWidth="1"/>
    <col min="2047" max="2047" width="25.44140625" style="1" customWidth="1"/>
    <col min="2048" max="2048" width="120" style="1" customWidth="1"/>
    <col min="2049" max="2050" width="6.6640625" style="1" customWidth="1"/>
    <col min="2051" max="2051" width="62.6640625" style="1" customWidth="1"/>
    <col min="2052" max="2052" width="0" style="1" hidden="1" customWidth="1"/>
    <col min="2053" max="2054" width="9.5546875" style="1" customWidth="1"/>
    <col min="2055" max="2055" width="38.33203125" style="1" customWidth="1"/>
    <col min="2056" max="2056" width="30.6640625" style="1" customWidth="1"/>
    <col min="2057" max="2058" width="6.6640625" style="1" customWidth="1"/>
    <col min="2059" max="2059" width="57.5546875" style="1" customWidth="1"/>
    <col min="2060" max="2301" width="11.44140625" style="1"/>
    <col min="2302" max="2302" width="9" style="1" customWidth="1"/>
    <col min="2303" max="2303" width="25.44140625" style="1" customWidth="1"/>
    <col min="2304" max="2304" width="120" style="1" customWidth="1"/>
    <col min="2305" max="2306" width="6.6640625" style="1" customWidth="1"/>
    <col min="2307" max="2307" width="62.6640625" style="1" customWidth="1"/>
    <col min="2308" max="2308" width="0" style="1" hidden="1" customWidth="1"/>
    <col min="2309" max="2310" width="9.5546875" style="1" customWidth="1"/>
    <col min="2311" max="2311" width="38.33203125" style="1" customWidth="1"/>
    <col min="2312" max="2312" width="30.6640625" style="1" customWidth="1"/>
    <col min="2313" max="2314" width="6.6640625" style="1" customWidth="1"/>
    <col min="2315" max="2315" width="57.5546875" style="1" customWidth="1"/>
    <col min="2316" max="2557" width="11.44140625" style="1"/>
    <col min="2558" max="2558" width="9" style="1" customWidth="1"/>
    <col min="2559" max="2559" width="25.44140625" style="1" customWidth="1"/>
    <col min="2560" max="2560" width="120" style="1" customWidth="1"/>
    <col min="2561" max="2562" width="6.6640625" style="1" customWidth="1"/>
    <col min="2563" max="2563" width="62.6640625" style="1" customWidth="1"/>
    <col min="2564" max="2564" width="0" style="1" hidden="1" customWidth="1"/>
    <col min="2565" max="2566" width="9.5546875" style="1" customWidth="1"/>
    <col min="2567" max="2567" width="38.33203125" style="1" customWidth="1"/>
    <col min="2568" max="2568" width="30.6640625" style="1" customWidth="1"/>
    <col min="2569" max="2570" width="6.6640625" style="1" customWidth="1"/>
    <col min="2571" max="2571" width="57.5546875" style="1" customWidth="1"/>
    <col min="2572" max="2813" width="11.44140625" style="1"/>
    <col min="2814" max="2814" width="9" style="1" customWidth="1"/>
    <col min="2815" max="2815" width="25.44140625" style="1" customWidth="1"/>
    <col min="2816" max="2816" width="120" style="1" customWidth="1"/>
    <col min="2817" max="2818" width="6.6640625" style="1" customWidth="1"/>
    <col min="2819" max="2819" width="62.6640625" style="1" customWidth="1"/>
    <col min="2820" max="2820" width="0" style="1" hidden="1" customWidth="1"/>
    <col min="2821" max="2822" width="9.5546875" style="1" customWidth="1"/>
    <col min="2823" max="2823" width="38.33203125" style="1" customWidth="1"/>
    <col min="2824" max="2824" width="30.6640625" style="1" customWidth="1"/>
    <col min="2825" max="2826" width="6.6640625" style="1" customWidth="1"/>
    <col min="2827" max="2827" width="57.5546875" style="1" customWidth="1"/>
    <col min="2828" max="3069" width="11.44140625" style="1"/>
    <col min="3070" max="3070" width="9" style="1" customWidth="1"/>
    <col min="3071" max="3071" width="25.44140625" style="1" customWidth="1"/>
    <col min="3072" max="3072" width="120" style="1" customWidth="1"/>
    <col min="3073" max="3074" width="6.6640625" style="1" customWidth="1"/>
    <col min="3075" max="3075" width="62.6640625" style="1" customWidth="1"/>
    <col min="3076" max="3076" width="0" style="1" hidden="1" customWidth="1"/>
    <col min="3077" max="3078" width="9.5546875" style="1" customWidth="1"/>
    <col min="3079" max="3079" width="38.33203125" style="1" customWidth="1"/>
    <col min="3080" max="3080" width="30.6640625" style="1" customWidth="1"/>
    <col min="3081" max="3082" width="6.6640625" style="1" customWidth="1"/>
    <col min="3083" max="3083" width="57.5546875" style="1" customWidth="1"/>
    <col min="3084" max="3325" width="11.44140625" style="1"/>
    <col min="3326" max="3326" width="9" style="1" customWidth="1"/>
    <col min="3327" max="3327" width="25.44140625" style="1" customWidth="1"/>
    <col min="3328" max="3328" width="120" style="1" customWidth="1"/>
    <col min="3329" max="3330" width="6.6640625" style="1" customWidth="1"/>
    <col min="3331" max="3331" width="62.6640625" style="1" customWidth="1"/>
    <col min="3332" max="3332" width="0" style="1" hidden="1" customWidth="1"/>
    <col min="3333" max="3334" width="9.5546875" style="1" customWidth="1"/>
    <col min="3335" max="3335" width="38.33203125" style="1" customWidth="1"/>
    <col min="3336" max="3336" width="30.6640625" style="1" customWidth="1"/>
    <col min="3337" max="3338" width="6.6640625" style="1" customWidth="1"/>
    <col min="3339" max="3339" width="57.5546875" style="1" customWidth="1"/>
    <col min="3340" max="3581" width="11.44140625" style="1"/>
    <col min="3582" max="3582" width="9" style="1" customWidth="1"/>
    <col min="3583" max="3583" width="25.44140625" style="1" customWidth="1"/>
    <col min="3584" max="3584" width="120" style="1" customWidth="1"/>
    <col min="3585" max="3586" width="6.6640625" style="1" customWidth="1"/>
    <col min="3587" max="3587" width="62.6640625" style="1" customWidth="1"/>
    <col min="3588" max="3588" width="0" style="1" hidden="1" customWidth="1"/>
    <col min="3589" max="3590" width="9.5546875" style="1" customWidth="1"/>
    <col min="3591" max="3591" width="38.33203125" style="1" customWidth="1"/>
    <col min="3592" max="3592" width="30.6640625" style="1" customWidth="1"/>
    <col min="3593" max="3594" width="6.6640625" style="1" customWidth="1"/>
    <col min="3595" max="3595" width="57.5546875" style="1" customWidth="1"/>
    <col min="3596" max="3837" width="11.44140625" style="1"/>
    <col min="3838" max="3838" width="9" style="1" customWidth="1"/>
    <col min="3839" max="3839" width="25.44140625" style="1" customWidth="1"/>
    <col min="3840" max="3840" width="120" style="1" customWidth="1"/>
    <col min="3841" max="3842" width="6.6640625" style="1" customWidth="1"/>
    <col min="3843" max="3843" width="62.6640625" style="1" customWidth="1"/>
    <col min="3844" max="3844" width="0" style="1" hidden="1" customWidth="1"/>
    <col min="3845" max="3846" width="9.5546875" style="1" customWidth="1"/>
    <col min="3847" max="3847" width="38.33203125" style="1" customWidth="1"/>
    <col min="3848" max="3848" width="30.6640625" style="1" customWidth="1"/>
    <col min="3849" max="3850" width="6.6640625" style="1" customWidth="1"/>
    <col min="3851" max="3851" width="57.5546875" style="1" customWidth="1"/>
    <col min="3852" max="4093" width="11.44140625" style="1"/>
    <col min="4094" max="4094" width="9" style="1" customWidth="1"/>
    <col min="4095" max="4095" width="25.44140625" style="1" customWidth="1"/>
    <col min="4096" max="4096" width="120" style="1" customWidth="1"/>
    <col min="4097" max="4098" width="6.6640625" style="1" customWidth="1"/>
    <col min="4099" max="4099" width="62.6640625" style="1" customWidth="1"/>
    <col min="4100" max="4100" width="0" style="1" hidden="1" customWidth="1"/>
    <col min="4101" max="4102" width="9.5546875" style="1" customWidth="1"/>
    <col min="4103" max="4103" width="38.33203125" style="1" customWidth="1"/>
    <col min="4104" max="4104" width="30.6640625" style="1" customWidth="1"/>
    <col min="4105" max="4106" width="6.6640625" style="1" customWidth="1"/>
    <col min="4107" max="4107" width="57.5546875" style="1" customWidth="1"/>
    <col min="4108" max="4349" width="11.44140625" style="1"/>
    <col min="4350" max="4350" width="9" style="1" customWidth="1"/>
    <col min="4351" max="4351" width="25.44140625" style="1" customWidth="1"/>
    <col min="4352" max="4352" width="120" style="1" customWidth="1"/>
    <col min="4353" max="4354" width="6.6640625" style="1" customWidth="1"/>
    <col min="4355" max="4355" width="62.6640625" style="1" customWidth="1"/>
    <col min="4356" max="4356" width="0" style="1" hidden="1" customWidth="1"/>
    <col min="4357" max="4358" width="9.5546875" style="1" customWidth="1"/>
    <col min="4359" max="4359" width="38.33203125" style="1" customWidth="1"/>
    <col min="4360" max="4360" width="30.6640625" style="1" customWidth="1"/>
    <col min="4361" max="4362" width="6.6640625" style="1" customWidth="1"/>
    <col min="4363" max="4363" width="57.5546875" style="1" customWidth="1"/>
    <col min="4364" max="4605" width="11.44140625" style="1"/>
    <col min="4606" max="4606" width="9" style="1" customWidth="1"/>
    <col min="4607" max="4607" width="25.44140625" style="1" customWidth="1"/>
    <col min="4608" max="4608" width="120" style="1" customWidth="1"/>
    <col min="4609" max="4610" width="6.6640625" style="1" customWidth="1"/>
    <col min="4611" max="4611" width="62.6640625" style="1" customWidth="1"/>
    <col min="4612" max="4612" width="0" style="1" hidden="1" customWidth="1"/>
    <col min="4613" max="4614" width="9.5546875" style="1" customWidth="1"/>
    <col min="4615" max="4615" width="38.33203125" style="1" customWidth="1"/>
    <col min="4616" max="4616" width="30.6640625" style="1" customWidth="1"/>
    <col min="4617" max="4618" width="6.6640625" style="1" customWidth="1"/>
    <col min="4619" max="4619" width="57.5546875" style="1" customWidth="1"/>
    <col min="4620" max="4861" width="11.44140625" style="1"/>
    <col min="4862" max="4862" width="9" style="1" customWidth="1"/>
    <col min="4863" max="4863" width="25.44140625" style="1" customWidth="1"/>
    <col min="4864" max="4864" width="120" style="1" customWidth="1"/>
    <col min="4865" max="4866" width="6.6640625" style="1" customWidth="1"/>
    <col min="4867" max="4867" width="62.6640625" style="1" customWidth="1"/>
    <col min="4868" max="4868" width="0" style="1" hidden="1" customWidth="1"/>
    <col min="4869" max="4870" width="9.5546875" style="1" customWidth="1"/>
    <col min="4871" max="4871" width="38.33203125" style="1" customWidth="1"/>
    <col min="4872" max="4872" width="30.6640625" style="1" customWidth="1"/>
    <col min="4873" max="4874" width="6.6640625" style="1" customWidth="1"/>
    <col min="4875" max="4875" width="57.5546875" style="1" customWidth="1"/>
    <col min="4876" max="5117" width="11.44140625" style="1"/>
    <col min="5118" max="5118" width="9" style="1" customWidth="1"/>
    <col min="5119" max="5119" width="25.44140625" style="1" customWidth="1"/>
    <col min="5120" max="5120" width="120" style="1" customWidth="1"/>
    <col min="5121" max="5122" width="6.6640625" style="1" customWidth="1"/>
    <col min="5123" max="5123" width="62.6640625" style="1" customWidth="1"/>
    <col min="5124" max="5124" width="0" style="1" hidden="1" customWidth="1"/>
    <col min="5125" max="5126" width="9.5546875" style="1" customWidth="1"/>
    <col min="5127" max="5127" width="38.33203125" style="1" customWidth="1"/>
    <col min="5128" max="5128" width="30.6640625" style="1" customWidth="1"/>
    <col min="5129" max="5130" width="6.6640625" style="1" customWidth="1"/>
    <col min="5131" max="5131" width="57.5546875" style="1" customWidth="1"/>
    <col min="5132" max="5373" width="11.44140625" style="1"/>
    <col min="5374" max="5374" width="9" style="1" customWidth="1"/>
    <col min="5375" max="5375" width="25.44140625" style="1" customWidth="1"/>
    <col min="5376" max="5376" width="120" style="1" customWidth="1"/>
    <col min="5377" max="5378" width="6.6640625" style="1" customWidth="1"/>
    <col min="5379" max="5379" width="62.6640625" style="1" customWidth="1"/>
    <col min="5380" max="5380" width="0" style="1" hidden="1" customWidth="1"/>
    <col min="5381" max="5382" width="9.5546875" style="1" customWidth="1"/>
    <col min="5383" max="5383" width="38.33203125" style="1" customWidth="1"/>
    <col min="5384" max="5384" width="30.6640625" style="1" customWidth="1"/>
    <col min="5385" max="5386" width="6.6640625" style="1" customWidth="1"/>
    <col min="5387" max="5387" width="57.5546875" style="1" customWidth="1"/>
    <col min="5388" max="5629" width="11.44140625" style="1"/>
    <col min="5630" max="5630" width="9" style="1" customWidth="1"/>
    <col min="5631" max="5631" width="25.44140625" style="1" customWidth="1"/>
    <col min="5632" max="5632" width="120" style="1" customWidth="1"/>
    <col min="5633" max="5634" width="6.6640625" style="1" customWidth="1"/>
    <col min="5635" max="5635" width="62.6640625" style="1" customWidth="1"/>
    <col min="5636" max="5636" width="0" style="1" hidden="1" customWidth="1"/>
    <col min="5637" max="5638" width="9.5546875" style="1" customWidth="1"/>
    <col min="5639" max="5639" width="38.33203125" style="1" customWidth="1"/>
    <col min="5640" max="5640" width="30.6640625" style="1" customWidth="1"/>
    <col min="5641" max="5642" width="6.6640625" style="1" customWidth="1"/>
    <col min="5643" max="5643" width="57.5546875" style="1" customWidth="1"/>
    <col min="5644" max="5885" width="11.44140625" style="1"/>
    <col min="5886" max="5886" width="9" style="1" customWidth="1"/>
    <col min="5887" max="5887" width="25.44140625" style="1" customWidth="1"/>
    <col min="5888" max="5888" width="120" style="1" customWidth="1"/>
    <col min="5889" max="5890" width="6.6640625" style="1" customWidth="1"/>
    <col min="5891" max="5891" width="62.6640625" style="1" customWidth="1"/>
    <col min="5892" max="5892" width="0" style="1" hidden="1" customWidth="1"/>
    <col min="5893" max="5894" width="9.5546875" style="1" customWidth="1"/>
    <col min="5895" max="5895" width="38.33203125" style="1" customWidth="1"/>
    <col min="5896" max="5896" width="30.6640625" style="1" customWidth="1"/>
    <col min="5897" max="5898" width="6.6640625" style="1" customWidth="1"/>
    <col min="5899" max="5899" width="57.5546875" style="1" customWidth="1"/>
    <col min="5900" max="6141" width="11.44140625" style="1"/>
    <col min="6142" max="6142" width="9" style="1" customWidth="1"/>
    <col min="6143" max="6143" width="25.44140625" style="1" customWidth="1"/>
    <col min="6144" max="6144" width="120" style="1" customWidth="1"/>
    <col min="6145" max="6146" width="6.6640625" style="1" customWidth="1"/>
    <col min="6147" max="6147" width="62.6640625" style="1" customWidth="1"/>
    <col min="6148" max="6148" width="0" style="1" hidden="1" customWidth="1"/>
    <col min="6149" max="6150" width="9.5546875" style="1" customWidth="1"/>
    <col min="6151" max="6151" width="38.33203125" style="1" customWidth="1"/>
    <col min="6152" max="6152" width="30.6640625" style="1" customWidth="1"/>
    <col min="6153" max="6154" width="6.6640625" style="1" customWidth="1"/>
    <col min="6155" max="6155" width="57.5546875" style="1" customWidth="1"/>
    <col min="6156" max="6397" width="11.44140625" style="1"/>
    <col min="6398" max="6398" width="9" style="1" customWidth="1"/>
    <col min="6399" max="6399" width="25.44140625" style="1" customWidth="1"/>
    <col min="6400" max="6400" width="120" style="1" customWidth="1"/>
    <col min="6401" max="6402" width="6.6640625" style="1" customWidth="1"/>
    <col min="6403" max="6403" width="62.6640625" style="1" customWidth="1"/>
    <col min="6404" max="6404" width="0" style="1" hidden="1" customWidth="1"/>
    <col min="6405" max="6406" width="9.5546875" style="1" customWidth="1"/>
    <col min="6407" max="6407" width="38.33203125" style="1" customWidth="1"/>
    <col min="6408" max="6408" width="30.6640625" style="1" customWidth="1"/>
    <col min="6409" max="6410" width="6.6640625" style="1" customWidth="1"/>
    <col min="6411" max="6411" width="57.5546875" style="1" customWidth="1"/>
    <col min="6412" max="6653" width="11.44140625" style="1"/>
    <col min="6654" max="6654" width="9" style="1" customWidth="1"/>
    <col min="6655" max="6655" width="25.44140625" style="1" customWidth="1"/>
    <col min="6656" max="6656" width="120" style="1" customWidth="1"/>
    <col min="6657" max="6658" width="6.6640625" style="1" customWidth="1"/>
    <col min="6659" max="6659" width="62.6640625" style="1" customWidth="1"/>
    <col min="6660" max="6660" width="0" style="1" hidden="1" customWidth="1"/>
    <col min="6661" max="6662" width="9.5546875" style="1" customWidth="1"/>
    <col min="6663" max="6663" width="38.33203125" style="1" customWidth="1"/>
    <col min="6664" max="6664" width="30.6640625" style="1" customWidth="1"/>
    <col min="6665" max="6666" width="6.6640625" style="1" customWidth="1"/>
    <col min="6667" max="6667" width="57.5546875" style="1" customWidth="1"/>
    <col min="6668" max="6909" width="11.44140625" style="1"/>
    <col min="6910" max="6910" width="9" style="1" customWidth="1"/>
    <col min="6911" max="6911" width="25.44140625" style="1" customWidth="1"/>
    <col min="6912" max="6912" width="120" style="1" customWidth="1"/>
    <col min="6913" max="6914" width="6.6640625" style="1" customWidth="1"/>
    <col min="6915" max="6915" width="62.6640625" style="1" customWidth="1"/>
    <col min="6916" max="6916" width="0" style="1" hidden="1" customWidth="1"/>
    <col min="6917" max="6918" width="9.5546875" style="1" customWidth="1"/>
    <col min="6919" max="6919" width="38.33203125" style="1" customWidth="1"/>
    <col min="6920" max="6920" width="30.6640625" style="1" customWidth="1"/>
    <col min="6921" max="6922" width="6.6640625" style="1" customWidth="1"/>
    <col min="6923" max="6923" width="57.5546875" style="1" customWidth="1"/>
    <col min="6924" max="7165" width="11.44140625" style="1"/>
    <col min="7166" max="7166" width="9" style="1" customWidth="1"/>
    <col min="7167" max="7167" width="25.44140625" style="1" customWidth="1"/>
    <col min="7168" max="7168" width="120" style="1" customWidth="1"/>
    <col min="7169" max="7170" width="6.6640625" style="1" customWidth="1"/>
    <col min="7171" max="7171" width="62.6640625" style="1" customWidth="1"/>
    <col min="7172" max="7172" width="0" style="1" hidden="1" customWidth="1"/>
    <col min="7173" max="7174" width="9.5546875" style="1" customWidth="1"/>
    <col min="7175" max="7175" width="38.33203125" style="1" customWidth="1"/>
    <col min="7176" max="7176" width="30.6640625" style="1" customWidth="1"/>
    <col min="7177" max="7178" width="6.6640625" style="1" customWidth="1"/>
    <col min="7179" max="7179" width="57.5546875" style="1" customWidth="1"/>
    <col min="7180" max="7421" width="11.44140625" style="1"/>
    <col min="7422" max="7422" width="9" style="1" customWidth="1"/>
    <col min="7423" max="7423" width="25.44140625" style="1" customWidth="1"/>
    <col min="7424" max="7424" width="120" style="1" customWidth="1"/>
    <col min="7425" max="7426" width="6.6640625" style="1" customWidth="1"/>
    <col min="7427" max="7427" width="62.6640625" style="1" customWidth="1"/>
    <col min="7428" max="7428" width="0" style="1" hidden="1" customWidth="1"/>
    <col min="7429" max="7430" width="9.5546875" style="1" customWidth="1"/>
    <col min="7431" max="7431" width="38.33203125" style="1" customWidth="1"/>
    <col min="7432" max="7432" width="30.6640625" style="1" customWidth="1"/>
    <col min="7433" max="7434" width="6.6640625" style="1" customWidth="1"/>
    <col min="7435" max="7435" width="57.5546875" style="1" customWidth="1"/>
    <col min="7436" max="7677" width="11.44140625" style="1"/>
    <col min="7678" max="7678" width="9" style="1" customWidth="1"/>
    <col min="7679" max="7679" width="25.44140625" style="1" customWidth="1"/>
    <col min="7680" max="7680" width="120" style="1" customWidth="1"/>
    <col min="7681" max="7682" width="6.6640625" style="1" customWidth="1"/>
    <col min="7683" max="7683" width="62.6640625" style="1" customWidth="1"/>
    <col min="7684" max="7684" width="0" style="1" hidden="1" customWidth="1"/>
    <col min="7685" max="7686" width="9.5546875" style="1" customWidth="1"/>
    <col min="7687" max="7687" width="38.33203125" style="1" customWidth="1"/>
    <col min="7688" max="7688" width="30.6640625" style="1" customWidth="1"/>
    <col min="7689" max="7690" width="6.6640625" style="1" customWidth="1"/>
    <col min="7691" max="7691" width="57.5546875" style="1" customWidth="1"/>
    <col min="7692" max="7933" width="11.44140625" style="1"/>
    <col min="7934" max="7934" width="9" style="1" customWidth="1"/>
    <col min="7935" max="7935" width="25.44140625" style="1" customWidth="1"/>
    <col min="7936" max="7936" width="120" style="1" customWidth="1"/>
    <col min="7937" max="7938" width="6.6640625" style="1" customWidth="1"/>
    <col min="7939" max="7939" width="62.6640625" style="1" customWidth="1"/>
    <col min="7940" max="7940" width="0" style="1" hidden="1" customWidth="1"/>
    <col min="7941" max="7942" width="9.5546875" style="1" customWidth="1"/>
    <col min="7943" max="7943" width="38.33203125" style="1" customWidth="1"/>
    <col min="7944" max="7944" width="30.6640625" style="1" customWidth="1"/>
    <col min="7945" max="7946" width="6.6640625" style="1" customWidth="1"/>
    <col min="7947" max="7947" width="57.5546875" style="1" customWidth="1"/>
    <col min="7948" max="8189" width="11.44140625" style="1"/>
    <col min="8190" max="8190" width="9" style="1" customWidth="1"/>
    <col min="8191" max="8191" width="25.44140625" style="1" customWidth="1"/>
    <col min="8192" max="8192" width="120" style="1" customWidth="1"/>
    <col min="8193" max="8194" width="6.6640625" style="1" customWidth="1"/>
    <col min="8195" max="8195" width="62.6640625" style="1" customWidth="1"/>
    <col min="8196" max="8196" width="0" style="1" hidden="1" customWidth="1"/>
    <col min="8197" max="8198" width="9.5546875" style="1" customWidth="1"/>
    <col min="8199" max="8199" width="38.33203125" style="1" customWidth="1"/>
    <col min="8200" max="8200" width="30.6640625" style="1" customWidth="1"/>
    <col min="8201" max="8202" width="6.6640625" style="1" customWidth="1"/>
    <col min="8203" max="8203" width="57.5546875" style="1" customWidth="1"/>
    <col min="8204" max="8445" width="11.44140625" style="1"/>
    <col min="8446" max="8446" width="9" style="1" customWidth="1"/>
    <col min="8447" max="8447" width="25.44140625" style="1" customWidth="1"/>
    <col min="8448" max="8448" width="120" style="1" customWidth="1"/>
    <col min="8449" max="8450" width="6.6640625" style="1" customWidth="1"/>
    <col min="8451" max="8451" width="62.6640625" style="1" customWidth="1"/>
    <col min="8452" max="8452" width="0" style="1" hidden="1" customWidth="1"/>
    <col min="8453" max="8454" width="9.5546875" style="1" customWidth="1"/>
    <col min="8455" max="8455" width="38.33203125" style="1" customWidth="1"/>
    <col min="8456" max="8456" width="30.6640625" style="1" customWidth="1"/>
    <col min="8457" max="8458" width="6.6640625" style="1" customWidth="1"/>
    <col min="8459" max="8459" width="57.5546875" style="1" customWidth="1"/>
    <col min="8460" max="8701" width="11.44140625" style="1"/>
    <col min="8702" max="8702" width="9" style="1" customWidth="1"/>
    <col min="8703" max="8703" width="25.44140625" style="1" customWidth="1"/>
    <col min="8704" max="8704" width="120" style="1" customWidth="1"/>
    <col min="8705" max="8706" width="6.6640625" style="1" customWidth="1"/>
    <col min="8707" max="8707" width="62.6640625" style="1" customWidth="1"/>
    <col min="8708" max="8708" width="0" style="1" hidden="1" customWidth="1"/>
    <col min="8709" max="8710" width="9.5546875" style="1" customWidth="1"/>
    <col min="8711" max="8711" width="38.33203125" style="1" customWidth="1"/>
    <col min="8712" max="8712" width="30.6640625" style="1" customWidth="1"/>
    <col min="8713" max="8714" width="6.6640625" style="1" customWidth="1"/>
    <col min="8715" max="8715" width="57.5546875" style="1" customWidth="1"/>
    <col min="8716" max="8957" width="11.44140625" style="1"/>
    <col min="8958" max="8958" width="9" style="1" customWidth="1"/>
    <col min="8959" max="8959" width="25.44140625" style="1" customWidth="1"/>
    <col min="8960" max="8960" width="120" style="1" customWidth="1"/>
    <col min="8961" max="8962" width="6.6640625" style="1" customWidth="1"/>
    <col min="8963" max="8963" width="62.6640625" style="1" customWidth="1"/>
    <col min="8964" max="8964" width="0" style="1" hidden="1" customWidth="1"/>
    <col min="8965" max="8966" width="9.5546875" style="1" customWidth="1"/>
    <col min="8967" max="8967" width="38.33203125" style="1" customWidth="1"/>
    <col min="8968" max="8968" width="30.6640625" style="1" customWidth="1"/>
    <col min="8969" max="8970" width="6.6640625" style="1" customWidth="1"/>
    <col min="8971" max="8971" width="57.5546875" style="1" customWidth="1"/>
    <col min="8972" max="9213" width="11.44140625" style="1"/>
    <col min="9214" max="9214" width="9" style="1" customWidth="1"/>
    <col min="9215" max="9215" width="25.44140625" style="1" customWidth="1"/>
    <col min="9216" max="9216" width="120" style="1" customWidth="1"/>
    <col min="9217" max="9218" width="6.6640625" style="1" customWidth="1"/>
    <col min="9219" max="9219" width="62.6640625" style="1" customWidth="1"/>
    <col min="9220" max="9220" width="0" style="1" hidden="1" customWidth="1"/>
    <col min="9221" max="9222" width="9.5546875" style="1" customWidth="1"/>
    <col min="9223" max="9223" width="38.33203125" style="1" customWidth="1"/>
    <col min="9224" max="9224" width="30.6640625" style="1" customWidth="1"/>
    <col min="9225" max="9226" width="6.6640625" style="1" customWidth="1"/>
    <col min="9227" max="9227" width="57.5546875" style="1" customWidth="1"/>
    <col min="9228" max="9469" width="11.44140625" style="1"/>
    <col min="9470" max="9470" width="9" style="1" customWidth="1"/>
    <col min="9471" max="9471" width="25.44140625" style="1" customWidth="1"/>
    <col min="9472" max="9472" width="120" style="1" customWidth="1"/>
    <col min="9473" max="9474" width="6.6640625" style="1" customWidth="1"/>
    <col min="9475" max="9475" width="62.6640625" style="1" customWidth="1"/>
    <col min="9476" max="9476" width="0" style="1" hidden="1" customWidth="1"/>
    <col min="9477" max="9478" width="9.5546875" style="1" customWidth="1"/>
    <col min="9479" max="9479" width="38.33203125" style="1" customWidth="1"/>
    <col min="9480" max="9480" width="30.6640625" style="1" customWidth="1"/>
    <col min="9481" max="9482" width="6.6640625" style="1" customWidth="1"/>
    <col min="9483" max="9483" width="57.5546875" style="1" customWidth="1"/>
    <col min="9484" max="9725" width="11.44140625" style="1"/>
    <col min="9726" max="9726" width="9" style="1" customWidth="1"/>
    <col min="9727" max="9727" width="25.44140625" style="1" customWidth="1"/>
    <col min="9728" max="9728" width="120" style="1" customWidth="1"/>
    <col min="9729" max="9730" width="6.6640625" style="1" customWidth="1"/>
    <col min="9731" max="9731" width="62.6640625" style="1" customWidth="1"/>
    <col min="9732" max="9732" width="0" style="1" hidden="1" customWidth="1"/>
    <col min="9733" max="9734" width="9.5546875" style="1" customWidth="1"/>
    <col min="9735" max="9735" width="38.33203125" style="1" customWidth="1"/>
    <col min="9736" max="9736" width="30.6640625" style="1" customWidth="1"/>
    <col min="9737" max="9738" width="6.6640625" style="1" customWidth="1"/>
    <col min="9739" max="9739" width="57.5546875" style="1" customWidth="1"/>
    <col min="9740" max="9981" width="11.44140625" style="1"/>
    <col min="9982" max="9982" width="9" style="1" customWidth="1"/>
    <col min="9983" max="9983" width="25.44140625" style="1" customWidth="1"/>
    <col min="9984" max="9984" width="120" style="1" customWidth="1"/>
    <col min="9985" max="9986" width="6.6640625" style="1" customWidth="1"/>
    <col min="9987" max="9987" width="62.6640625" style="1" customWidth="1"/>
    <col min="9988" max="9988" width="0" style="1" hidden="1" customWidth="1"/>
    <col min="9989" max="9990" width="9.5546875" style="1" customWidth="1"/>
    <col min="9991" max="9991" width="38.33203125" style="1" customWidth="1"/>
    <col min="9992" max="9992" width="30.6640625" style="1" customWidth="1"/>
    <col min="9993" max="9994" width="6.6640625" style="1" customWidth="1"/>
    <col min="9995" max="9995" width="57.5546875" style="1" customWidth="1"/>
    <col min="9996" max="10237" width="11.44140625" style="1"/>
    <col min="10238" max="10238" width="9" style="1" customWidth="1"/>
    <col min="10239" max="10239" width="25.44140625" style="1" customWidth="1"/>
    <col min="10240" max="10240" width="120" style="1" customWidth="1"/>
    <col min="10241" max="10242" width="6.6640625" style="1" customWidth="1"/>
    <col min="10243" max="10243" width="62.6640625" style="1" customWidth="1"/>
    <col min="10244" max="10244" width="0" style="1" hidden="1" customWidth="1"/>
    <col min="10245" max="10246" width="9.5546875" style="1" customWidth="1"/>
    <col min="10247" max="10247" width="38.33203125" style="1" customWidth="1"/>
    <col min="10248" max="10248" width="30.6640625" style="1" customWidth="1"/>
    <col min="10249" max="10250" width="6.6640625" style="1" customWidth="1"/>
    <col min="10251" max="10251" width="57.5546875" style="1" customWidth="1"/>
    <col min="10252" max="10493" width="11.44140625" style="1"/>
    <col min="10494" max="10494" width="9" style="1" customWidth="1"/>
    <col min="10495" max="10495" width="25.44140625" style="1" customWidth="1"/>
    <col min="10496" max="10496" width="120" style="1" customWidth="1"/>
    <col min="10497" max="10498" width="6.6640625" style="1" customWidth="1"/>
    <col min="10499" max="10499" width="62.6640625" style="1" customWidth="1"/>
    <col min="10500" max="10500" width="0" style="1" hidden="1" customWidth="1"/>
    <col min="10501" max="10502" width="9.5546875" style="1" customWidth="1"/>
    <col min="10503" max="10503" width="38.33203125" style="1" customWidth="1"/>
    <col min="10504" max="10504" width="30.6640625" style="1" customWidth="1"/>
    <col min="10505" max="10506" width="6.6640625" style="1" customWidth="1"/>
    <col min="10507" max="10507" width="57.5546875" style="1" customWidth="1"/>
    <col min="10508" max="10749" width="11.44140625" style="1"/>
    <col min="10750" max="10750" width="9" style="1" customWidth="1"/>
    <col min="10751" max="10751" width="25.44140625" style="1" customWidth="1"/>
    <col min="10752" max="10752" width="120" style="1" customWidth="1"/>
    <col min="10753" max="10754" width="6.6640625" style="1" customWidth="1"/>
    <col min="10755" max="10755" width="62.6640625" style="1" customWidth="1"/>
    <col min="10756" max="10756" width="0" style="1" hidden="1" customWidth="1"/>
    <col min="10757" max="10758" width="9.5546875" style="1" customWidth="1"/>
    <col min="10759" max="10759" width="38.33203125" style="1" customWidth="1"/>
    <col min="10760" max="10760" width="30.6640625" style="1" customWidth="1"/>
    <col min="10761" max="10762" width="6.6640625" style="1" customWidth="1"/>
    <col min="10763" max="10763" width="57.5546875" style="1" customWidth="1"/>
    <col min="10764" max="11005" width="11.44140625" style="1"/>
    <col min="11006" max="11006" width="9" style="1" customWidth="1"/>
    <col min="11007" max="11007" width="25.44140625" style="1" customWidth="1"/>
    <col min="11008" max="11008" width="120" style="1" customWidth="1"/>
    <col min="11009" max="11010" width="6.6640625" style="1" customWidth="1"/>
    <col min="11011" max="11011" width="62.6640625" style="1" customWidth="1"/>
    <col min="11012" max="11012" width="0" style="1" hidden="1" customWidth="1"/>
    <col min="11013" max="11014" width="9.5546875" style="1" customWidth="1"/>
    <col min="11015" max="11015" width="38.33203125" style="1" customWidth="1"/>
    <col min="11016" max="11016" width="30.6640625" style="1" customWidth="1"/>
    <col min="11017" max="11018" width="6.6640625" style="1" customWidth="1"/>
    <col min="11019" max="11019" width="57.5546875" style="1" customWidth="1"/>
    <col min="11020" max="11261" width="11.44140625" style="1"/>
    <col min="11262" max="11262" width="9" style="1" customWidth="1"/>
    <col min="11263" max="11263" width="25.44140625" style="1" customWidth="1"/>
    <col min="11264" max="11264" width="120" style="1" customWidth="1"/>
    <col min="11265" max="11266" width="6.6640625" style="1" customWidth="1"/>
    <col min="11267" max="11267" width="62.6640625" style="1" customWidth="1"/>
    <col min="11268" max="11268" width="0" style="1" hidden="1" customWidth="1"/>
    <col min="11269" max="11270" width="9.5546875" style="1" customWidth="1"/>
    <col min="11271" max="11271" width="38.33203125" style="1" customWidth="1"/>
    <col min="11272" max="11272" width="30.6640625" style="1" customWidth="1"/>
    <col min="11273" max="11274" width="6.6640625" style="1" customWidth="1"/>
    <col min="11275" max="11275" width="57.5546875" style="1" customWidth="1"/>
    <col min="11276" max="11517" width="11.44140625" style="1"/>
    <col min="11518" max="11518" width="9" style="1" customWidth="1"/>
    <col min="11519" max="11519" width="25.44140625" style="1" customWidth="1"/>
    <col min="11520" max="11520" width="120" style="1" customWidth="1"/>
    <col min="11521" max="11522" width="6.6640625" style="1" customWidth="1"/>
    <col min="11523" max="11523" width="62.6640625" style="1" customWidth="1"/>
    <col min="11524" max="11524" width="0" style="1" hidden="1" customWidth="1"/>
    <col min="11525" max="11526" width="9.5546875" style="1" customWidth="1"/>
    <col min="11527" max="11527" width="38.33203125" style="1" customWidth="1"/>
    <col min="11528" max="11528" width="30.6640625" style="1" customWidth="1"/>
    <col min="11529" max="11530" width="6.6640625" style="1" customWidth="1"/>
    <col min="11531" max="11531" width="57.5546875" style="1" customWidth="1"/>
    <col min="11532" max="11773" width="11.44140625" style="1"/>
    <col min="11774" max="11774" width="9" style="1" customWidth="1"/>
    <col min="11775" max="11775" width="25.44140625" style="1" customWidth="1"/>
    <col min="11776" max="11776" width="120" style="1" customWidth="1"/>
    <col min="11777" max="11778" width="6.6640625" style="1" customWidth="1"/>
    <col min="11779" max="11779" width="62.6640625" style="1" customWidth="1"/>
    <col min="11780" max="11780" width="0" style="1" hidden="1" customWidth="1"/>
    <col min="11781" max="11782" width="9.5546875" style="1" customWidth="1"/>
    <col min="11783" max="11783" width="38.33203125" style="1" customWidth="1"/>
    <col min="11784" max="11784" width="30.6640625" style="1" customWidth="1"/>
    <col min="11785" max="11786" width="6.6640625" style="1" customWidth="1"/>
    <col min="11787" max="11787" width="57.5546875" style="1" customWidth="1"/>
    <col min="11788" max="12029" width="11.44140625" style="1"/>
    <col min="12030" max="12030" width="9" style="1" customWidth="1"/>
    <col min="12031" max="12031" width="25.44140625" style="1" customWidth="1"/>
    <col min="12032" max="12032" width="120" style="1" customWidth="1"/>
    <col min="12033" max="12034" width="6.6640625" style="1" customWidth="1"/>
    <col min="12035" max="12035" width="62.6640625" style="1" customWidth="1"/>
    <col min="12036" max="12036" width="0" style="1" hidden="1" customWidth="1"/>
    <col min="12037" max="12038" width="9.5546875" style="1" customWidth="1"/>
    <col min="12039" max="12039" width="38.33203125" style="1" customWidth="1"/>
    <col min="12040" max="12040" width="30.6640625" style="1" customWidth="1"/>
    <col min="12041" max="12042" width="6.6640625" style="1" customWidth="1"/>
    <col min="12043" max="12043" width="57.5546875" style="1" customWidth="1"/>
    <col min="12044" max="12285" width="11.44140625" style="1"/>
    <col min="12286" max="12286" width="9" style="1" customWidth="1"/>
    <col min="12287" max="12287" width="25.44140625" style="1" customWidth="1"/>
    <col min="12288" max="12288" width="120" style="1" customWidth="1"/>
    <col min="12289" max="12290" width="6.6640625" style="1" customWidth="1"/>
    <col min="12291" max="12291" width="62.6640625" style="1" customWidth="1"/>
    <col min="12292" max="12292" width="0" style="1" hidden="1" customWidth="1"/>
    <col min="12293" max="12294" width="9.5546875" style="1" customWidth="1"/>
    <col min="12295" max="12295" width="38.33203125" style="1" customWidth="1"/>
    <col min="12296" max="12296" width="30.6640625" style="1" customWidth="1"/>
    <col min="12297" max="12298" width="6.6640625" style="1" customWidth="1"/>
    <col min="12299" max="12299" width="57.5546875" style="1" customWidth="1"/>
    <col min="12300" max="12541" width="11.44140625" style="1"/>
    <col min="12542" max="12542" width="9" style="1" customWidth="1"/>
    <col min="12543" max="12543" width="25.44140625" style="1" customWidth="1"/>
    <col min="12544" max="12544" width="120" style="1" customWidth="1"/>
    <col min="12545" max="12546" width="6.6640625" style="1" customWidth="1"/>
    <col min="12547" max="12547" width="62.6640625" style="1" customWidth="1"/>
    <col min="12548" max="12548" width="0" style="1" hidden="1" customWidth="1"/>
    <col min="12549" max="12550" width="9.5546875" style="1" customWidth="1"/>
    <col min="12551" max="12551" width="38.33203125" style="1" customWidth="1"/>
    <col min="12552" max="12552" width="30.6640625" style="1" customWidth="1"/>
    <col min="12553" max="12554" width="6.6640625" style="1" customWidth="1"/>
    <col min="12555" max="12555" width="57.5546875" style="1" customWidth="1"/>
    <col min="12556" max="12797" width="11.44140625" style="1"/>
    <col min="12798" max="12798" width="9" style="1" customWidth="1"/>
    <col min="12799" max="12799" width="25.44140625" style="1" customWidth="1"/>
    <col min="12800" max="12800" width="120" style="1" customWidth="1"/>
    <col min="12801" max="12802" width="6.6640625" style="1" customWidth="1"/>
    <col min="12803" max="12803" width="62.6640625" style="1" customWidth="1"/>
    <col min="12804" max="12804" width="0" style="1" hidden="1" customWidth="1"/>
    <col min="12805" max="12806" width="9.5546875" style="1" customWidth="1"/>
    <col min="12807" max="12807" width="38.33203125" style="1" customWidth="1"/>
    <col min="12808" max="12808" width="30.6640625" style="1" customWidth="1"/>
    <col min="12809" max="12810" width="6.6640625" style="1" customWidth="1"/>
    <col min="12811" max="12811" width="57.5546875" style="1" customWidth="1"/>
    <col min="12812" max="13053" width="11.44140625" style="1"/>
    <col min="13054" max="13054" width="9" style="1" customWidth="1"/>
    <col min="13055" max="13055" width="25.44140625" style="1" customWidth="1"/>
    <col min="13056" max="13056" width="120" style="1" customWidth="1"/>
    <col min="13057" max="13058" width="6.6640625" style="1" customWidth="1"/>
    <col min="13059" max="13059" width="62.6640625" style="1" customWidth="1"/>
    <col min="13060" max="13060" width="0" style="1" hidden="1" customWidth="1"/>
    <col min="13061" max="13062" width="9.5546875" style="1" customWidth="1"/>
    <col min="13063" max="13063" width="38.33203125" style="1" customWidth="1"/>
    <col min="13064" max="13064" width="30.6640625" style="1" customWidth="1"/>
    <col min="13065" max="13066" width="6.6640625" style="1" customWidth="1"/>
    <col min="13067" max="13067" width="57.5546875" style="1" customWidth="1"/>
    <col min="13068" max="13309" width="11.44140625" style="1"/>
    <col min="13310" max="13310" width="9" style="1" customWidth="1"/>
    <col min="13311" max="13311" width="25.44140625" style="1" customWidth="1"/>
    <col min="13312" max="13312" width="120" style="1" customWidth="1"/>
    <col min="13313" max="13314" width="6.6640625" style="1" customWidth="1"/>
    <col min="13315" max="13315" width="62.6640625" style="1" customWidth="1"/>
    <col min="13316" max="13316" width="0" style="1" hidden="1" customWidth="1"/>
    <col min="13317" max="13318" width="9.5546875" style="1" customWidth="1"/>
    <col min="13319" max="13319" width="38.33203125" style="1" customWidth="1"/>
    <col min="13320" max="13320" width="30.6640625" style="1" customWidth="1"/>
    <col min="13321" max="13322" width="6.6640625" style="1" customWidth="1"/>
    <col min="13323" max="13323" width="57.5546875" style="1" customWidth="1"/>
    <col min="13324" max="13565" width="11.44140625" style="1"/>
    <col min="13566" max="13566" width="9" style="1" customWidth="1"/>
    <col min="13567" max="13567" width="25.44140625" style="1" customWidth="1"/>
    <col min="13568" max="13568" width="120" style="1" customWidth="1"/>
    <col min="13569" max="13570" width="6.6640625" style="1" customWidth="1"/>
    <col min="13571" max="13571" width="62.6640625" style="1" customWidth="1"/>
    <col min="13572" max="13572" width="0" style="1" hidden="1" customWidth="1"/>
    <col min="13573" max="13574" width="9.5546875" style="1" customWidth="1"/>
    <col min="13575" max="13575" width="38.33203125" style="1" customWidth="1"/>
    <col min="13576" max="13576" width="30.6640625" style="1" customWidth="1"/>
    <col min="13577" max="13578" width="6.6640625" style="1" customWidth="1"/>
    <col min="13579" max="13579" width="57.5546875" style="1" customWidth="1"/>
    <col min="13580" max="13821" width="11.44140625" style="1"/>
    <col min="13822" max="13822" width="9" style="1" customWidth="1"/>
    <col min="13823" max="13823" width="25.44140625" style="1" customWidth="1"/>
    <col min="13824" max="13824" width="120" style="1" customWidth="1"/>
    <col min="13825" max="13826" width="6.6640625" style="1" customWidth="1"/>
    <col min="13827" max="13827" width="62.6640625" style="1" customWidth="1"/>
    <col min="13828" max="13828" width="0" style="1" hidden="1" customWidth="1"/>
    <col min="13829" max="13830" width="9.5546875" style="1" customWidth="1"/>
    <col min="13831" max="13831" width="38.33203125" style="1" customWidth="1"/>
    <col min="13832" max="13832" width="30.6640625" style="1" customWidth="1"/>
    <col min="13833" max="13834" width="6.6640625" style="1" customWidth="1"/>
    <col min="13835" max="13835" width="57.5546875" style="1" customWidth="1"/>
    <col min="13836" max="14077" width="11.44140625" style="1"/>
    <col min="14078" max="14078" width="9" style="1" customWidth="1"/>
    <col min="14079" max="14079" width="25.44140625" style="1" customWidth="1"/>
    <col min="14080" max="14080" width="120" style="1" customWidth="1"/>
    <col min="14081" max="14082" width="6.6640625" style="1" customWidth="1"/>
    <col min="14083" max="14083" width="62.6640625" style="1" customWidth="1"/>
    <col min="14084" max="14084" width="0" style="1" hidden="1" customWidth="1"/>
    <col min="14085" max="14086" width="9.5546875" style="1" customWidth="1"/>
    <col min="14087" max="14087" width="38.33203125" style="1" customWidth="1"/>
    <col min="14088" max="14088" width="30.6640625" style="1" customWidth="1"/>
    <col min="14089" max="14090" width="6.6640625" style="1" customWidth="1"/>
    <col min="14091" max="14091" width="57.5546875" style="1" customWidth="1"/>
    <col min="14092" max="14333" width="11.44140625" style="1"/>
    <col min="14334" max="14334" width="9" style="1" customWidth="1"/>
    <col min="14335" max="14335" width="25.44140625" style="1" customWidth="1"/>
    <col min="14336" max="14336" width="120" style="1" customWidth="1"/>
    <col min="14337" max="14338" width="6.6640625" style="1" customWidth="1"/>
    <col min="14339" max="14339" width="62.6640625" style="1" customWidth="1"/>
    <col min="14340" max="14340" width="0" style="1" hidden="1" customWidth="1"/>
    <col min="14341" max="14342" width="9.5546875" style="1" customWidth="1"/>
    <col min="14343" max="14343" width="38.33203125" style="1" customWidth="1"/>
    <col min="14344" max="14344" width="30.6640625" style="1" customWidth="1"/>
    <col min="14345" max="14346" width="6.6640625" style="1" customWidth="1"/>
    <col min="14347" max="14347" width="57.5546875" style="1" customWidth="1"/>
    <col min="14348" max="14589" width="11.44140625" style="1"/>
    <col min="14590" max="14590" width="9" style="1" customWidth="1"/>
    <col min="14591" max="14591" width="25.44140625" style="1" customWidth="1"/>
    <col min="14592" max="14592" width="120" style="1" customWidth="1"/>
    <col min="14593" max="14594" width="6.6640625" style="1" customWidth="1"/>
    <col min="14595" max="14595" width="62.6640625" style="1" customWidth="1"/>
    <col min="14596" max="14596" width="0" style="1" hidden="1" customWidth="1"/>
    <col min="14597" max="14598" width="9.5546875" style="1" customWidth="1"/>
    <col min="14599" max="14599" width="38.33203125" style="1" customWidth="1"/>
    <col min="14600" max="14600" width="30.6640625" style="1" customWidth="1"/>
    <col min="14601" max="14602" width="6.6640625" style="1" customWidth="1"/>
    <col min="14603" max="14603" width="57.5546875" style="1" customWidth="1"/>
    <col min="14604" max="14845" width="11.44140625" style="1"/>
    <col min="14846" max="14846" width="9" style="1" customWidth="1"/>
    <col min="14847" max="14847" width="25.44140625" style="1" customWidth="1"/>
    <col min="14848" max="14848" width="120" style="1" customWidth="1"/>
    <col min="14849" max="14850" width="6.6640625" style="1" customWidth="1"/>
    <col min="14851" max="14851" width="62.6640625" style="1" customWidth="1"/>
    <col min="14852" max="14852" width="0" style="1" hidden="1" customWidth="1"/>
    <col min="14853" max="14854" width="9.5546875" style="1" customWidth="1"/>
    <col min="14855" max="14855" width="38.33203125" style="1" customWidth="1"/>
    <col min="14856" max="14856" width="30.6640625" style="1" customWidth="1"/>
    <col min="14857" max="14858" width="6.6640625" style="1" customWidth="1"/>
    <col min="14859" max="14859" width="57.5546875" style="1" customWidth="1"/>
    <col min="14860" max="15101" width="11.44140625" style="1"/>
    <col min="15102" max="15102" width="9" style="1" customWidth="1"/>
    <col min="15103" max="15103" width="25.44140625" style="1" customWidth="1"/>
    <col min="15104" max="15104" width="120" style="1" customWidth="1"/>
    <col min="15105" max="15106" width="6.6640625" style="1" customWidth="1"/>
    <col min="15107" max="15107" width="62.6640625" style="1" customWidth="1"/>
    <col min="15108" max="15108" width="0" style="1" hidden="1" customWidth="1"/>
    <col min="15109" max="15110" width="9.5546875" style="1" customWidth="1"/>
    <col min="15111" max="15111" width="38.33203125" style="1" customWidth="1"/>
    <col min="15112" max="15112" width="30.6640625" style="1" customWidth="1"/>
    <col min="15113" max="15114" width="6.6640625" style="1" customWidth="1"/>
    <col min="15115" max="15115" width="57.5546875" style="1" customWidth="1"/>
    <col min="15116" max="15357" width="11.44140625" style="1"/>
    <col min="15358" max="15358" width="9" style="1" customWidth="1"/>
    <col min="15359" max="15359" width="25.44140625" style="1" customWidth="1"/>
    <col min="15360" max="15360" width="120" style="1" customWidth="1"/>
    <col min="15361" max="15362" width="6.6640625" style="1" customWidth="1"/>
    <col min="15363" max="15363" width="62.6640625" style="1" customWidth="1"/>
    <col min="15364" max="15364" width="0" style="1" hidden="1" customWidth="1"/>
    <col min="15365" max="15366" width="9.5546875" style="1" customWidth="1"/>
    <col min="15367" max="15367" width="38.33203125" style="1" customWidth="1"/>
    <col min="15368" max="15368" width="30.6640625" style="1" customWidth="1"/>
    <col min="15369" max="15370" width="6.6640625" style="1" customWidth="1"/>
    <col min="15371" max="15371" width="57.5546875" style="1" customWidth="1"/>
    <col min="15372" max="15613" width="11.44140625" style="1"/>
    <col min="15614" max="15614" width="9" style="1" customWidth="1"/>
    <col min="15615" max="15615" width="25.44140625" style="1" customWidth="1"/>
    <col min="15616" max="15616" width="120" style="1" customWidth="1"/>
    <col min="15617" max="15618" width="6.6640625" style="1" customWidth="1"/>
    <col min="15619" max="15619" width="62.6640625" style="1" customWidth="1"/>
    <col min="15620" max="15620" width="0" style="1" hidden="1" customWidth="1"/>
    <col min="15621" max="15622" width="9.5546875" style="1" customWidth="1"/>
    <col min="15623" max="15623" width="38.33203125" style="1" customWidth="1"/>
    <col min="15624" max="15624" width="30.6640625" style="1" customWidth="1"/>
    <col min="15625" max="15626" width="6.6640625" style="1" customWidth="1"/>
    <col min="15627" max="15627" width="57.5546875" style="1" customWidth="1"/>
    <col min="15628" max="15869" width="11.44140625" style="1"/>
    <col min="15870" max="15870" width="9" style="1" customWidth="1"/>
    <col min="15871" max="15871" width="25.44140625" style="1" customWidth="1"/>
    <col min="15872" max="15872" width="120" style="1" customWidth="1"/>
    <col min="15873" max="15874" width="6.6640625" style="1" customWidth="1"/>
    <col min="15875" max="15875" width="62.6640625" style="1" customWidth="1"/>
    <col min="15876" max="15876" width="0" style="1" hidden="1" customWidth="1"/>
    <col min="15877" max="15878" width="9.5546875" style="1" customWidth="1"/>
    <col min="15879" max="15879" width="38.33203125" style="1" customWidth="1"/>
    <col min="15880" max="15880" width="30.6640625" style="1" customWidth="1"/>
    <col min="15881" max="15882" width="6.6640625" style="1" customWidth="1"/>
    <col min="15883" max="15883" width="57.5546875" style="1" customWidth="1"/>
    <col min="15884" max="16125" width="11.44140625" style="1"/>
    <col min="16126" max="16126" width="9" style="1" customWidth="1"/>
    <col min="16127" max="16127" width="25.44140625" style="1" customWidth="1"/>
    <col min="16128" max="16128" width="120" style="1" customWidth="1"/>
    <col min="16129" max="16130" width="6.6640625" style="1" customWidth="1"/>
    <col min="16131" max="16131" width="62.6640625" style="1" customWidth="1"/>
    <col min="16132" max="16132" width="0" style="1" hidden="1" customWidth="1"/>
    <col min="16133" max="16134" width="9.5546875" style="1" customWidth="1"/>
    <col min="16135" max="16135" width="38.33203125" style="1" customWidth="1"/>
    <col min="16136" max="16136" width="30.6640625" style="1" customWidth="1"/>
    <col min="16137" max="16138" width="6.6640625" style="1" customWidth="1"/>
    <col min="16139" max="16139" width="57.5546875" style="1" customWidth="1"/>
    <col min="16140" max="16384" width="11.44140625" style="1"/>
  </cols>
  <sheetData>
    <row r="1" spans="1:75" ht="101.25" customHeight="1" x14ac:dyDescent="0.3">
      <c r="A1" s="37">
        <v>2</v>
      </c>
      <c r="C1" s="165" t="s">
        <v>1</v>
      </c>
      <c r="D1" s="165"/>
      <c r="E1" s="165"/>
      <c r="F1" s="165"/>
      <c r="G1" s="165"/>
      <c r="H1" s="165"/>
      <c r="I1" s="165"/>
      <c r="J1" s="165"/>
      <c r="K1" s="17"/>
    </row>
    <row r="2" spans="1:75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</row>
    <row r="3" spans="1:75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7"/>
      <c r="J3" s="168"/>
      <c r="K3" s="7"/>
    </row>
    <row r="4" spans="1:75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</row>
    <row r="5" spans="1:75" ht="60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69"/>
      <c r="K5" s="18"/>
    </row>
    <row r="6" spans="1:75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69"/>
      <c r="K6" s="18"/>
    </row>
    <row r="7" spans="1:75" ht="38.25" customHeight="1" x14ac:dyDescent="0.3">
      <c r="A7" s="15"/>
      <c r="C7" s="31" t="s">
        <v>19</v>
      </c>
      <c r="D7" s="169" t="str">
        <f>LOOKUP(A1,'DATOS DE ENTRADA'!A2:A11,'DATOS DE ENTRADA'!B2:B11)</f>
        <v>Unión Temporal H&amp;A</v>
      </c>
      <c r="E7" s="169"/>
      <c r="F7" s="169"/>
      <c r="G7" s="169"/>
      <c r="H7" s="169"/>
      <c r="I7" s="169"/>
      <c r="J7" s="169"/>
      <c r="K7" s="18"/>
    </row>
    <row r="8" spans="1:75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18"/>
    </row>
    <row r="9" spans="1:75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64"/>
      <c r="K9" s="18"/>
    </row>
    <row r="10" spans="1:75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18"/>
    </row>
    <row r="11" spans="1:75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7"/>
      <c r="I11" s="15"/>
      <c r="J11" s="45"/>
      <c r="K11" s="18"/>
    </row>
    <row r="12" spans="1:75" ht="31.5" customHeight="1" x14ac:dyDescent="0.3">
      <c r="A12" s="15"/>
      <c r="C12" s="31" t="s">
        <v>24</v>
      </c>
      <c r="D12" s="158">
        <v>44144</v>
      </c>
      <c r="E12" s="158"/>
      <c r="F12" s="158"/>
      <c r="G12" s="159">
        <v>44141</v>
      </c>
      <c r="H12" s="160"/>
      <c r="I12" s="161" t="str">
        <f>IF(D12&gt;=N12,"CUMPLE","NO CUMPLE")</f>
        <v>CUMPLE</v>
      </c>
      <c r="J12" s="161"/>
      <c r="K12" s="18"/>
      <c r="L12" s="50">
        <f>IF(I12="CUMPLE",0,1)</f>
        <v>0</v>
      </c>
      <c r="N12" s="30">
        <v>44130</v>
      </c>
      <c r="O12" s="29" t="s">
        <v>42</v>
      </c>
    </row>
    <row r="13" spans="1:75" ht="31.5" customHeight="1" x14ac:dyDescent="0.3">
      <c r="A13" s="15"/>
      <c r="C13" s="31" t="s">
        <v>39</v>
      </c>
      <c r="D13" s="158">
        <v>44028</v>
      </c>
      <c r="E13" s="158"/>
      <c r="F13" s="158"/>
      <c r="G13" s="159">
        <v>44034</v>
      </c>
      <c r="H13" s="160"/>
      <c r="I13" s="162" t="str">
        <f>IF(D13&lt;=N13,"CUMPLE","NO CUMPLE")</f>
        <v>CUMPLE</v>
      </c>
      <c r="J13" s="163"/>
      <c r="K13" s="18"/>
      <c r="L13" s="50">
        <f>IF(I13="CUMPLE",0,1)</f>
        <v>0</v>
      </c>
      <c r="M13" s="29"/>
      <c r="N13" s="30">
        <v>44147</v>
      </c>
      <c r="O13" s="29" t="s">
        <v>43</v>
      </c>
    </row>
    <row r="14" spans="1:75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49"/>
    </row>
    <row r="15" spans="1:75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99</v>
      </c>
      <c r="G15" s="3" t="s">
        <v>100</v>
      </c>
      <c r="H15" s="3" t="s">
        <v>0</v>
      </c>
      <c r="I15" s="3" t="s">
        <v>15</v>
      </c>
      <c r="J15" s="10" t="s">
        <v>23</v>
      </c>
      <c r="K15" s="10" t="s">
        <v>4</v>
      </c>
      <c r="L15" s="4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</row>
    <row r="16" spans="1:75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8988044061</v>
      </c>
      <c r="G16" s="19">
        <v>5004623000</v>
      </c>
      <c r="H16" s="155">
        <f>(F16-F17)+(G16-G17)</f>
        <v>6335253426</v>
      </c>
      <c r="I16" s="142" t="str">
        <f>IF(H16&gt;=D16,"CUMPLE","NO CUMPLE")</f>
        <v>CUMPLE</v>
      </c>
      <c r="J16" s="132" t="s">
        <v>68</v>
      </c>
      <c r="K16" s="148"/>
      <c r="L16" s="132">
        <f>IF(I16="CUMPLE",0,1)</f>
        <v>0</v>
      </c>
    </row>
    <row r="17" spans="1:19" s="2" customFormat="1" ht="44.25" customHeight="1" x14ac:dyDescent="0.3">
      <c r="A17" s="134"/>
      <c r="B17" s="135"/>
      <c r="C17" s="133"/>
      <c r="D17" s="154"/>
      <c r="E17" s="8" t="s">
        <v>8</v>
      </c>
      <c r="F17" s="19">
        <v>3747872635</v>
      </c>
      <c r="G17" s="19">
        <v>3909541000</v>
      </c>
      <c r="H17" s="156"/>
      <c r="I17" s="143"/>
      <c r="J17" s="133"/>
      <c r="K17" s="149"/>
      <c r="L17" s="133"/>
    </row>
    <row r="18" spans="1:19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8988044061</v>
      </c>
      <c r="G18" s="32">
        <f>G16</f>
        <v>5004623000</v>
      </c>
      <c r="H18" s="151">
        <f>S18</f>
        <v>1.6607556874785787</v>
      </c>
      <c r="I18" s="142" t="str">
        <f>IF(H18&gt;=D18,"CUMPLE","NO CUMPLE")</f>
        <v>CUMPLE</v>
      </c>
      <c r="J18" s="132" t="s">
        <v>68</v>
      </c>
      <c r="K18" s="149"/>
      <c r="L18" s="132">
        <f>IF(I18="CUMPLE",0,1)</f>
        <v>0</v>
      </c>
      <c r="P18" s="71">
        <f>F18*35%</f>
        <v>3145815421.3499999</v>
      </c>
      <c r="Q18" s="71">
        <f>G18*65%</f>
        <v>3253004950</v>
      </c>
      <c r="R18" s="71">
        <f>SUM(P18:Q18)</f>
        <v>6398820371.3500004</v>
      </c>
      <c r="S18" s="2">
        <f>R18/R19</f>
        <v>1.6607556874785787</v>
      </c>
    </row>
    <row r="19" spans="1:19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3747872635</v>
      </c>
      <c r="G19" s="32">
        <f>G17</f>
        <v>3909541000</v>
      </c>
      <c r="H19" s="152"/>
      <c r="I19" s="143"/>
      <c r="J19" s="133"/>
      <c r="K19" s="149"/>
      <c r="L19" s="133"/>
      <c r="P19" s="71">
        <f t="shared" ref="P19:P25" si="0">F19*35%</f>
        <v>1311755422.25</v>
      </c>
      <c r="Q19" s="71">
        <f t="shared" ref="Q19:Q25" si="1">G19*65%</f>
        <v>2541201650</v>
      </c>
      <c r="R19" s="71">
        <f t="shared" ref="R19:R25" si="2">SUM(P19:Q19)</f>
        <v>3852957072.25</v>
      </c>
    </row>
    <row r="20" spans="1:19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5299210687</v>
      </c>
      <c r="G20" s="19">
        <v>4410556000</v>
      </c>
      <c r="H20" s="146">
        <f>S20</f>
        <v>0.54260325403494181</v>
      </c>
      <c r="I20" s="142" t="str">
        <f>IF(H20&lt;=D20,"CUMPLE","NO CUMPLE")</f>
        <v>CUMPLE</v>
      </c>
      <c r="J20" s="132" t="s">
        <v>68</v>
      </c>
      <c r="K20" s="149"/>
      <c r="L20" s="132">
        <f>IF(I20="CUMPLE",0,1)</f>
        <v>0</v>
      </c>
      <c r="P20" s="71">
        <f t="shared" si="0"/>
        <v>1854723740.4499998</v>
      </c>
      <c r="Q20" s="71">
        <f t="shared" si="1"/>
        <v>2866861400</v>
      </c>
      <c r="R20" s="71">
        <f t="shared" si="2"/>
        <v>4721585140.4499998</v>
      </c>
      <c r="S20" s="72">
        <f t="shared" ref="S20" si="3">R20/R21</f>
        <v>0.54260325403494181</v>
      </c>
    </row>
    <row r="21" spans="1:19" s="2" customFormat="1" ht="44.25" customHeight="1" x14ac:dyDescent="0.3">
      <c r="A21" s="134"/>
      <c r="B21" s="135"/>
      <c r="C21" s="133"/>
      <c r="D21" s="145"/>
      <c r="E21" s="9" t="s">
        <v>10</v>
      </c>
      <c r="F21" s="19">
        <v>10782253136</v>
      </c>
      <c r="G21" s="19">
        <v>7581443000</v>
      </c>
      <c r="H21" s="147"/>
      <c r="I21" s="143"/>
      <c r="J21" s="133"/>
      <c r="K21" s="149"/>
      <c r="L21" s="133"/>
      <c r="P21" s="71">
        <f t="shared" si="0"/>
        <v>3773788597.5999999</v>
      </c>
      <c r="Q21" s="71">
        <f t="shared" si="1"/>
        <v>4927937950</v>
      </c>
      <c r="R21" s="71">
        <f t="shared" si="2"/>
        <v>8701726547.6000004</v>
      </c>
    </row>
    <row r="22" spans="1:19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3565196554</v>
      </c>
      <c r="G22" s="19">
        <v>551809000</v>
      </c>
      <c r="H22" s="140">
        <f>S22</f>
        <v>0.40362752966868543</v>
      </c>
      <c r="I22" s="142" t="str">
        <f>IF(H22&gt;=D22,"CUMPLE","NO CUMPLE")</f>
        <v>CUMPLE</v>
      </c>
      <c r="J22" s="132" t="s">
        <v>68</v>
      </c>
      <c r="K22" s="149"/>
      <c r="L22" s="132">
        <f>IF(I22="CUMPLE",0,1)</f>
        <v>0</v>
      </c>
      <c r="P22" s="71">
        <f t="shared" si="0"/>
        <v>1247818793.8999999</v>
      </c>
      <c r="Q22" s="71">
        <f t="shared" si="1"/>
        <v>358675850</v>
      </c>
      <c r="R22" s="71">
        <f t="shared" si="2"/>
        <v>1606494643.8999999</v>
      </c>
      <c r="S22" s="2">
        <f t="shared" ref="S22" si="4">R22/R23</f>
        <v>0.40362752966868543</v>
      </c>
    </row>
    <row r="23" spans="1:19" s="6" customFormat="1" ht="44.25" customHeight="1" x14ac:dyDescent="0.3">
      <c r="A23" s="134"/>
      <c r="B23" s="135"/>
      <c r="C23" s="137"/>
      <c r="D23" s="139"/>
      <c r="E23" s="9" t="s">
        <v>12</v>
      </c>
      <c r="F23" s="19">
        <v>5483042449</v>
      </c>
      <c r="G23" s="19">
        <v>3170887000</v>
      </c>
      <c r="H23" s="141"/>
      <c r="I23" s="143"/>
      <c r="J23" s="133"/>
      <c r="K23" s="149"/>
      <c r="L23" s="133"/>
      <c r="P23" s="71">
        <f t="shared" si="0"/>
        <v>1919064857.1499999</v>
      </c>
      <c r="Q23" s="71">
        <f t="shared" si="1"/>
        <v>2061076550</v>
      </c>
      <c r="R23" s="71">
        <f t="shared" si="2"/>
        <v>3980141407.1499996</v>
      </c>
      <c r="S23" s="2"/>
    </row>
    <row r="24" spans="1:19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3565196554</v>
      </c>
      <c r="G24" s="32">
        <f>G22</f>
        <v>551809000</v>
      </c>
      <c r="H24" s="140">
        <f>S24</f>
        <v>0.18461791865237168</v>
      </c>
      <c r="I24" s="142" t="str">
        <f>IF(H24&gt;=D24,"CUMPLE","NO CUMPLE")</f>
        <v>CUMPLE</v>
      </c>
      <c r="J24" s="132" t="s">
        <v>68</v>
      </c>
      <c r="K24" s="149"/>
      <c r="L24" s="132">
        <f>IF(I24="CUMPLE",0,1)</f>
        <v>0</v>
      </c>
      <c r="P24" s="71">
        <f t="shared" si="0"/>
        <v>1247818793.8999999</v>
      </c>
      <c r="Q24" s="71">
        <f t="shared" si="1"/>
        <v>358675850</v>
      </c>
      <c r="R24" s="71">
        <f t="shared" si="2"/>
        <v>1606494643.8999999</v>
      </c>
      <c r="S24" s="2">
        <f t="shared" ref="S24" si="5">R24/R25</f>
        <v>0.18461791865237168</v>
      </c>
    </row>
    <row r="25" spans="1:19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10782253136</v>
      </c>
      <c r="G25" s="32">
        <f>G21</f>
        <v>7581443000</v>
      </c>
      <c r="H25" s="141"/>
      <c r="I25" s="143"/>
      <c r="J25" s="133"/>
      <c r="K25" s="150"/>
      <c r="L25" s="133"/>
      <c r="P25" s="71">
        <f t="shared" si="0"/>
        <v>3773788597.5999999</v>
      </c>
      <c r="Q25" s="71">
        <f t="shared" si="1"/>
        <v>4927937950</v>
      </c>
      <c r="R25" s="71">
        <f t="shared" si="2"/>
        <v>8701726547.6000004</v>
      </c>
      <c r="S25" s="2"/>
    </row>
    <row r="27" spans="1:19" ht="28.2" x14ac:dyDescent="0.5">
      <c r="E27" s="127" t="s">
        <v>20</v>
      </c>
      <c r="F27" s="128"/>
      <c r="G27" s="129" t="str">
        <f>IF(L27=0,"HABILITADO","NO HABILITADO")</f>
        <v>HABILITADO</v>
      </c>
      <c r="H27" s="130"/>
      <c r="I27" s="131"/>
      <c r="J27" s="27"/>
      <c r="L27" s="49">
        <f>SUM(L12:L25)</f>
        <v>0</v>
      </c>
    </row>
    <row r="30" spans="1:19" x14ac:dyDescent="0.3">
      <c r="B30" s="67" t="s">
        <v>41</v>
      </c>
      <c r="C30" s="67"/>
    </row>
    <row r="31" spans="1:19" ht="39.75" customHeight="1" x14ac:dyDescent="0.3">
      <c r="B31" s="74" t="s">
        <v>37</v>
      </c>
      <c r="D31" s="74"/>
      <c r="E31" s="74"/>
    </row>
  </sheetData>
  <mergeCells count="56">
    <mergeCell ref="C9:J9"/>
    <mergeCell ref="C1:J1"/>
    <mergeCell ref="C3:J3"/>
    <mergeCell ref="D5:J5"/>
    <mergeCell ref="D6:J6"/>
    <mergeCell ref="D7:J7"/>
    <mergeCell ref="D11:H11"/>
    <mergeCell ref="D12:F12"/>
    <mergeCell ref="G12:H12"/>
    <mergeCell ref="I12:J12"/>
    <mergeCell ref="D13:F13"/>
    <mergeCell ref="G13:H13"/>
    <mergeCell ref="I13:J13"/>
    <mergeCell ref="J16:J17"/>
    <mergeCell ref="K16:K25"/>
    <mergeCell ref="L16:L17"/>
    <mergeCell ref="A18:A19"/>
    <mergeCell ref="B18:B19"/>
    <mergeCell ref="C18:C19"/>
    <mergeCell ref="D18:D19"/>
    <mergeCell ref="H18:H19"/>
    <mergeCell ref="I18:I19"/>
    <mergeCell ref="J18:J19"/>
    <mergeCell ref="A16:A17"/>
    <mergeCell ref="B16:B17"/>
    <mergeCell ref="C16:C17"/>
    <mergeCell ref="D16:D17"/>
    <mergeCell ref="H16:H17"/>
    <mergeCell ref="I16:I17"/>
    <mergeCell ref="H22:H23"/>
    <mergeCell ref="I22:I23"/>
    <mergeCell ref="L18:L19"/>
    <mergeCell ref="A20:A21"/>
    <mergeCell ref="B20:B21"/>
    <mergeCell ref="C20:C21"/>
    <mergeCell ref="D20:D21"/>
    <mergeCell ref="H20:H21"/>
    <mergeCell ref="I20:I21"/>
    <mergeCell ref="J20:J21"/>
    <mergeCell ref="L20:L21"/>
    <mergeCell ref="E27:F27"/>
    <mergeCell ref="G27:I27"/>
    <mergeCell ref="J22:J23"/>
    <mergeCell ref="L22:L23"/>
    <mergeCell ref="A24:A25"/>
    <mergeCell ref="B24:B25"/>
    <mergeCell ref="C24:C25"/>
    <mergeCell ref="D24:D25"/>
    <mergeCell ref="H24:H25"/>
    <mergeCell ref="I24:I25"/>
    <mergeCell ref="J24:J25"/>
    <mergeCell ref="L24:L25"/>
    <mergeCell ref="A22:A23"/>
    <mergeCell ref="B22:B23"/>
    <mergeCell ref="C22:C23"/>
    <mergeCell ref="D22:D23"/>
  </mergeCells>
  <conditionalFormatting sqref="I16:J16 I17:I25">
    <cfRule type="cellIs" dxfId="140" priority="13" operator="equal">
      <formula>"CUMPLE"</formula>
    </cfRule>
    <cfRule type="cellIs" dxfId="139" priority="14" operator="equal">
      <formula>"NO CUMPLE"</formula>
    </cfRule>
  </conditionalFormatting>
  <conditionalFormatting sqref="I12">
    <cfRule type="cellIs" dxfId="138" priority="12" operator="equal">
      <formula>"CUMPLE"</formula>
    </cfRule>
  </conditionalFormatting>
  <conditionalFormatting sqref="L18 L20 L22 L24">
    <cfRule type="cellIs" dxfId="137" priority="8" operator="equal">
      <formula>"CUMPLE"</formula>
    </cfRule>
    <cfRule type="cellIs" dxfId="136" priority="9" operator="equal">
      <formula>"NO CUMPLE"</formula>
    </cfRule>
  </conditionalFormatting>
  <conditionalFormatting sqref="L16">
    <cfRule type="cellIs" dxfId="135" priority="10" operator="equal">
      <formula>"CUMPLE"</formula>
    </cfRule>
    <cfRule type="cellIs" dxfId="134" priority="11" operator="equal">
      <formula>"NO CUMPLE"</formula>
    </cfRule>
  </conditionalFormatting>
  <conditionalFormatting sqref="I13:J13">
    <cfRule type="cellIs" dxfId="133" priority="7" operator="equal">
      <formula>"CUMPLE"</formula>
    </cfRule>
  </conditionalFormatting>
  <conditionalFormatting sqref="L12:L13">
    <cfRule type="cellIs" dxfId="132" priority="5" operator="equal">
      <formula>"CUMPLE"</formula>
    </cfRule>
    <cfRule type="cellIs" dxfId="131" priority="6" operator="equal">
      <formula>"NO CUMPLE"</formula>
    </cfRule>
  </conditionalFormatting>
  <conditionalFormatting sqref="J18 J20 J22 J24">
    <cfRule type="cellIs" dxfId="130" priority="1" operator="equal">
      <formula>"CUMPLE"</formula>
    </cfRule>
    <cfRule type="cellIs" dxfId="129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114E-B119-46FB-BA79-795351178A13}">
  <sheetPr>
    <tabColor rgb="FFFF0000"/>
  </sheetPr>
  <dimension ref="A1:BW31"/>
  <sheetViews>
    <sheetView view="pageBreakPreview" topLeftCell="A10" zoomScale="55" zoomScaleNormal="70" zoomScaleSheetLayoutView="55" workbookViewId="0">
      <selection activeCell="G28" sqref="G28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0.33203125" style="1" customWidth="1"/>
    <col min="8" max="8" width="31.33203125" style="1" bestFit="1" customWidth="1"/>
    <col min="9" max="9" width="17.88671875" style="1" bestFit="1" customWidth="1"/>
    <col min="10" max="10" width="32.33203125" style="1" bestFit="1" customWidth="1"/>
    <col min="11" max="11" width="36.5546875" style="4" customWidth="1"/>
    <col min="12" max="12" width="11.5546875" style="49" hidden="1" customWidth="1"/>
    <col min="13" max="13" width="13.44140625" style="1" hidden="1" customWidth="1"/>
    <col min="14" max="14" width="45.44140625" style="1" hidden="1" customWidth="1"/>
    <col min="15" max="15" width="36.44140625" style="1" hidden="1" customWidth="1"/>
    <col min="16" max="16" width="29" style="1" hidden="1" customWidth="1"/>
    <col min="17" max="17" width="27.44140625" style="1" hidden="1" customWidth="1"/>
    <col min="18" max="18" width="29.33203125" style="1" hidden="1" customWidth="1"/>
    <col min="19" max="19" width="11.44140625" style="1" hidden="1" customWidth="1"/>
    <col min="20" max="21" width="0" style="1" hidden="1" customWidth="1"/>
    <col min="22" max="75" width="11.44140625" style="1"/>
    <col min="76" max="83" width="11.44140625" style="1" customWidth="1"/>
    <col min="84" max="253" width="11.44140625" style="1"/>
    <col min="254" max="254" width="9" style="1" customWidth="1"/>
    <col min="255" max="255" width="25.44140625" style="1" customWidth="1"/>
    <col min="256" max="256" width="120" style="1" customWidth="1"/>
    <col min="257" max="258" width="6.6640625" style="1" customWidth="1"/>
    <col min="259" max="259" width="62.6640625" style="1" customWidth="1"/>
    <col min="260" max="260" width="0" style="1" hidden="1" customWidth="1"/>
    <col min="261" max="262" width="9.5546875" style="1" customWidth="1"/>
    <col min="263" max="263" width="38.33203125" style="1" customWidth="1"/>
    <col min="264" max="264" width="30.6640625" style="1" customWidth="1"/>
    <col min="265" max="266" width="6.6640625" style="1" customWidth="1"/>
    <col min="267" max="267" width="57.5546875" style="1" customWidth="1"/>
    <col min="268" max="509" width="11.44140625" style="1"/>
    <col min="510" max="510" width="9" style="1" customWidth="1"/>
    <col min="511" max="511" width="25.44140625" style="1" customWidth="1"/>
    <col min="512" max="512" width="120" style="1" customWidth="1"/>
    <col min="513" max="514" width="6.6640625" style="1" customWidth="1"/>
    <col min="515" max="515" width="62.6640625" style="1" customWidth="1"/>
    <col min="516" max="516" width="0" style="1" hidden="1" customWidth="1"/>
    <col min="517" max="518" width="9.5546875" style="1" customWidth="1"/>
    <col min="519" max="519" width="38.33203125" style="1" customWidth="1"/>
    <col min="520" max="520" width="30.6640625" style="1" customWidth="1"/>
    <col min="521" max="522" width="6.6640625" style="1" customWidth="1"/>
    <col min="523" max="523" width="57.5546875" style="1" customWidth="1"/>
    <col min="524" max="765" width="11.44140625" style="1"/>
    <col min="766" max="766" width="9" style="1" customWidth="1"/>
    <col min="767" max="767" width="25.44140625" style="1" customWidth="1"/>
    <col min="768" max="768" width="120" style="1" customWidth="1"/>
    <col min="769" max="770" width="6.6640625" style="1" customWidth="1"/>
    <col min="771" max="771" width="62.6640625" style="1" customWidth="1"/>
    <col min="772" max="772" width="0" style="1" hidden="1" customWidth="1"/>
    <col min="773" max="774" width="9.5546875" style="1" customWidth="1"/>
    <col min="775" max="775" width="38.33203125" style="1" customWidth="1"/>
    <col min="776" max="776" width="30.6640625" style="1" customWidth="1"/>
    <col min="777" max="778" width="6.6640625" style="1" customWidth="1"/>
    <col min="779" max="779" width="57.5546875" style="1" customWidth="1"/>
    <col min="780" max="1021" width="11.44140625" style="1"/>
    <col min="1022" max="1022" width="9" style="1" customWidth="1"/>
    <col min="1023" max="1023" width="25.44140625" style="1" customWidth="1"/>
    <col min="1024" max="1024" width="120" style="1" customWidth="1"/>
    <col min="1025" max="1026" width="6.6640625" style="1" customWidth="1"/>
    <col min="1027" max="1027" width="62.6640625" style="1" customWidth="1"/>
    <col min="1028" max="1028" width="0" style="1" hidden="1" customWidth="1"/>
    <col min="1029" max="1030" width="9.5546875" style="1" customWidth="1"/>
    <col min="1031" max="1031" width="38.33203125" style="1" customWidth="1"/>
    <col min="1032" max="1032" width="30.6640625" style="1" customWidth="1"/>
    <col min="1033" max="1034" width="6.6640625" style="1" customWidth="1"/>
    <col min="1035" max="1035" width="57.5546875" style="1" customWidth="1"/>
    <col min="1036" max="1277" width="11.44140625" style="1"/>
    <col min="1278" max="1278" width="9" style="1" customWidth="1"/>
    <col min="1279" max="1279" width="25.44140625" style="1" customWidth="1"/>
    <col min="1280" max="1280" width="120" style="1" customWidth="1"/>
    <col min="1281" max="1282" width="6.6640625" style="1" customWidth="1"/>
    <col min="1283" max="1283" width="62.6640625" style="1" customWidth="1"/>
    <col min="1284" max="1284" width="0" style="1" hidden="1" customWidth="1"/>
    <col min="1285" max="1286" width="9.5546875" style="1" customWidth="1"/>
    <col min="1287" max="1287" width="38.33203125" style="1" customWidth="1"/>
    <col min="1288" max="1288" width="30.6640625" style="1" customWidth="1"/>
    <col min="1289" max="1290" width="6.6640625" style="1" customWidth="1"/>
    <col min="1291" max="1291" width="57.5546875" style="1" customWidth="1"/>
    <col min="1292" max="1533" width="11.44140625" style="1"/>
    <col min="1534" max="1534" width="9" style="1" customWidth="1"/>
    <col min="1535" max="1535" width="25.44140625" style="1" customWidth="1"/>
    <col min="1536" max="1536" width="120" style="1" customWidth="1"/>
    <col min="1537" max="1538" width="6.6640625" style="1" customWidth="1"/>
    <col min="1539" max="1539" width="62.6640625" style="1" customWidth="1"/>
    <col min="1540" max="1540" width="0" style="1" hidden="1" customWidth="1"/>
    <col min="1541" max="1542" width="9.5546875" style="1" customWidth="1"/>
    <col min="1543" max="1543" width="38.33203125" style="1" customWidth="1"/>
    <col min="1544" max="1544" width="30.6640625" style="1" customWidth="1"/>
    <col min="1545" max="1546" width="6.6640625" style="1" customWidth="1"/>
    <col min="1547" max="1547" width="57.5546875" style="1" customWidth="1"/>
    <col min="1548" max="1789" width="11.44140625" style="1"/>
    <col min="1790" max="1790" width="9" style="1" customWidth="1"/>
    <col min="1791" max="1791" width="25.44140625" style="1" customWidth="1"/>
    <col min="1792" max="1792" width="120" style="1" customWidth="1"/>
    <col min="1793" max="1794" width="6.6640625" style="1" customWidth="1"/>
    <col min="1795" max="1795" width="62.6640625" style="1" customWidth="1"/>
    <col min="1796" max="1796" width="0" style="1" hidden="1" customWidth="1"/>
    <col min="1797" max="1798" width="9.5546875" style="1" customWidth="1"/>
    <col min="1799" max="1799" width="38.33203125" style="1" customWidth="1"/>
    <col min="1800" max="1800" width="30.6640625" style="1" customWidth="1"/>
    <col min="1801" max="1802" width="6.6640625" style="1" customWidth="1"/>
    <col min="1803" max="1803" width="57.5546875" style="1" customWidth="1"/>
    <col min="1804" max="2045" width="11.44140625" style="1"/>
    <col min="2046" max="2046" width="9" style="1" customWidth="1"/>
    <col min="2047" max="2047" width="25.44140625" style="1" customWidth="1"/>
    <col min="2048" max="2048" width="120" style="1" customWidth="1"/>
    <col min="2049" max="2050" width="6.6640625" style="1" customWidth="1"/>
    <col min="2051" max="2051" width="62.6640625" style="1" customWidth="1"/>
    <col min="2052" max="2052" width="0" style="1" hidden="1" customWidth="1"/>
    <col min="2053" max="2054" width="9.5546875" style="1" customWidth="1"/>
    <col min="2055" max="2055" width="38.33203125" style="1" customWidth="1"/>
    <col min="2056" max="2056" width="30.6640625" style="1" customWidth="1"/>
    <col min="2057" max="2058" width="6.6640625" style="1" customWidth="1"/>
    <col min="2059" max="2059" width="57.5546875" style="1" customWidth="1"/>
    <col min="2060" max="2301" width="11.44140625" style="1"/>
    <col min="2302" max="2302" width="9" style="1" customWidth="1"/>
    <col min="2303" max="2303" width="25.44140625" style="1" customWidth="1"/>
    <col min="2304" max="2304" width="120" style="1" customWidth="1"/>
    <col min="2305" max="2306" width="6.6640625" style="1" customWidth="1"/>
    <col min="2307" max="2307" width="62.6640625" style="1" customWidth="1"/>
    <col min="2308" max="2308" width="0" style="1" hidden="1" customWidth="1"/>
    <col min="2309" max="2310" width="9.5546875" style="1" customWidth="1"/>
    <col min="2311" max="2311" width="38.33203125" style="1" customWidth="1"/>
    <col min="2312" max="2312" width="30.6640625" style="1" customWidth="1"/>
    <col min="2313" max="2314" width="6.6640625" style="1" customWidth="1"/>
    <col min="2315" max="2315" width="57.5546875" style="1" customWidth="1"/>
    <col min="2316" max="2557" width="11.44140625" style="1"/>
    <col min="2558" max="2558" width="9" style="1" customWidth="1"/>
    <col min="2559" max="2559" width="25.44140625" style="1" customWidth="1"/>
    <col min="2560" max="2560" width="120" style="1" customWidth="1"/>
    <col min="2561" max="2562" width="6.6640625" style="1" customWidth="1"/>
    <col min="2563" max="2563" width="62.6640625" style="1" customWidth="1"/>
    <col min="2564" max="2564" width="0" style="1" hidden="1" customWidth="1"/>
    <col min="2565" max="2566" width="9.5546875" style="1" customWidth="1"/>
    <col min="2567" max="2567" width="38.33203125" style="1" customWidth="1"/>
    <col min="2568" max="2568" width="30.6640625" style="1" customWidth="1"/>
    <col min="2569" max="2570" width="6.6640625" style="1" customWidth="1"/>
    <col min="2571" max="2571" width="57.5546875" style="1" customWidth="1"/>
    <col min="2572" max="2813" width="11.44140625" style="1"/>
    <col min="2814" max="2814" width="9" style="1" customWidth="1"/>
    <col min="2815" max="2815" width="25.44140625" style="1" customWidth="1"/>
    <col min="2816" max="2816" width="120" style="1" customWidth="1"/>
    <col min="2817" max="2818" width="6.6640625" style="1" customWidth="1"/>
    <col min="2819" max="2819" width="62.6640625" style="1" customWidth="1"/>
    <col min="2820" max="2820" width="0" style="1" hidden="1" customWidth="1"/>
    <col min="2821" max="2822" width="9.5546875" style="1" customWidth="1"/>
    <col min="2823" max="2823" width="38.33203125" style="1" customWidth="1"/>
    <col min="2824" max="2824" width="30.6640625" style="1" customWidth="1"/>
    <col min="2825" max="2826" width="6.6640625" style="1" customWidth="1"/>
    <col min="2827" max="2827" width="57.5546875" style="1" customWidth="1"/>
    <col min="2828" max="3069" width="11.44140625" style="1"/>
    <col min="3070" max="3070" width="9" style="1" customWidth="1"/>
    <col min="3071" max="3071" width="25.44140625" style="1" customWidth="1"/>
    <col min="3072" max="3072" width="120" style="1" customWidth="1"/>
    <col min="3073" max="3074" width="6.6640625" style="1" customWidth="1"/>
    <col min="3075" max="3075" width="62.6640625" style="1" customWidth="1"/>
    <col min="3076" max="3076" width="0" style="1" hidden="1" customWidth="1"/>
    <col min="3077" max="3078" width="9.5546875" style="1" customWidth="1"/>
    <col min="3079" max="3079" width="38.33203125" style="1" customWidth="1"/>
    <col min="3080" max="3080" width="30.6640625" style="1" customWidth="1"/>
    <col min="3081" max="3082" width="6.6640625" style="1" customWidth="1"/>
    <col min="3083" max="3083" width="57.5546875" style="1" customWidth="1"/>
    <col min="3084" max="3325" width="11.44140625" style="1"/>
    <col min="3326" max="3326" width="9" style="1" customWidth="1"/>
    <col min="3327" max="3327" width="25.44140625" style="1" customWidth="1"/>
    <col min="3328" max="3328" width="120" style="1" customWidth="1"/>
    <col min="3329" max="3330" width="6.6640625" style="1" customWidth="1"/>
    <col min="3331" max="3331" width="62.6640625" style="1" customWidth="1"/>
    <col min="3332" max="3332" width="0" style="1" hidden="1" customWidth="1"/>
    <col min="3333" max="3334" width="9.5546875" style="1" customWidth="1"/>
    <col min="3335" max="3335" width="38.33203125" style="1" customWidth="1"/>
    <col min="3336" max="3336" width="30.6640625" style="1" customWidth="1"/>
    <col min="3337" max="3338" width="6.6640625" style="1" customWidth="1"/>
    <col min="3339" max="3339" width="57.5546875" style="1" customWidth="1"/>
    <col min="3340" max="3581" width="11.44140625" style="1"/>
    <col min="3582" max="3582" width="9" style="1" customWidth="1"/>
    <col min="3583" max="3583" width="25.44140625" style="1" customWidth="1"/>
    <col min="3584" max="3584" width="120" style="1" customWidth="1"/>
    <col min="3585" max="3586" width="6.6640625" style="1" customWidth="1"/>
    <col min="3587" max="3587" width="62.6640625" style="1" customWidth="1"/>
    <col min="3588" max="3588" width="0" style="1" hidden="1" customWidth="1"/>
    <col min="3589" max="3590" width="9.5546875" style="1" customWidth="1"/>
    <col min="3591" max="3591" width="38.33203125" style="1" customWidth="1"/>
    <col min="3592" max="3592" width="30.6640625" style="1" customWidth="1"/>
    <col min="3593" max="3594" width="6.6640625" style="1" customWidth="1"/>
    <col min="3595" max="3595" width="57.5546875" style="1" customWidth="1"/>
    <col min="3596" max="3837" width="11.44140625" style="1"/>
    <col min="3838" max="3838" width="9" style="1" customWidth="1"/>
    <col min="3839" max="3839" width="25.44140625" style="1" customWidth="1"/>
    <col min="3840" max="3840" width="120" style="1" customWidth="1"/>
    <col min="3841" max="3842" width="6.6640625" style="1" customWidth="1"/>
    <col min="3843" max="3843" width="62.6640625" style="1" customWidth="1"/>
    <col min="3844" max="3844" width="0" style="1" hidden="1" customWidth="1"/>
    <col min="3845" max="3846" width="9.5546875" style="1" customWidth="1"/>
    <col min="3847" max="3847" width="38.33203125" style="1" customWidth="1"/>
    <col min="3848" max="3848" width="30.6640625" style="1" customWidth="1"/>
    <col min="3849" max="3850" width="6.6640625" style="1" customWidth="1"/>
    <col min="3851" max="3851" width="57.5546875" style="1" customWidth="1"/>
    <col min="3852" max="4093" width="11.44140625" style="1"/>
    <col min="4094" max="4094" width="9" style="1" customWidth="1"/>
    <col min="4095" max="4095" width="25.44140625" style="1" customWidth="1"/>
    <col min="4096" max="4096" width="120" style="1" customWidth="1"/>
    <col min="4097" max="4098" width="6.6640625" style="1" customWidth="1"/>
    <col min="4099" max="4099" width="62.6640625" style="1" customWidth="1"/>
    <col min="4100" max="4100" width="0" style="1" hidden="1" customWidth="1"/>
    <col min="4101" max="4102" width="9.5546875" style="1" customWidth="1"/>
    <col min="4103" max="4103" width="38.33203125" style="1" customWidth="1"/>
    <col min="4104" max="4104" width="30.6640625" style="1" customWidth="1"/>
    <col min="4105" max="4106" width="6.6640625" style="1" customWidth="1"/>
    <col min="4107" max="4107" width="57.5546875" style="1" customWidth="1"/>
    <col min="4108" max="4349" width="11.44140625" style="1"/>
    <col min="4350" max="4350" width="9" style="1" customWidth="1"/>
    <col min="4351" max="4351" width="25.44140625" style="1" customWidth="1"/>
    <col min="4352" max="4352" width="120" style="1" customWidth="1"/>
    <col min="4353" max="4354" width="6.6640625" style="1" customWidth="1"/>
    <col min="4355" max="4355" width="62.6640625" style="1" customWidth="1"/>
    <col min="4356" max="4356" width="0" style="1" hidden="1" customWidth="1"/>
    <col min="4357" max="4358" width="9.5546875" style="1" customWidth="1"/>
    <col min="4359" max="4359" width="38.33203125" style="1" customWidth="1"/>
    <col min="4360" max="4360" width="30.6640625" style="1" customWidth="1"/>
    <col min="4361" max="4362" width="6.6640625" style="1" customWidth="1"/>
    <col min="4363" max="4363" width="57.5546875" style="1" customWidth="1"/>
    <col min="4364" max="4605" width="11.44140625" style="1"/>
    <col min="4606" max="4606" width="9" style="1" customWidth="1"/>
    <col min="4607" max="4607" width="25.44140625" style="1" customWidth="1"/>
    <col min="4608" max="4608" width="120" style="1" customWidth="1"/>
    <col min="4609" max="4610" width="6.6640625" style="1" customWidth="1"/>
    <col min="4611" max="4611" width="62.6640625" style="1" customWidth="1"/>
    <col min="4612" max="4612" width="0" style="1" hidden="1" customWidth="1"/>
    <col min="4613" max="4614" width="9.5546875" style="1" customWidth="1"/>
    <col min="4615" max="4615" width="38.33203125" style="1" customWidth="1"/>
    <col min="4616" max="4616" width="30.6640625" style="1" customWidth="1"/>
    <col min="4617" max="4618" width="6.6640625" style="1" customWidth="1"/>
    <col min="4619" max="4619" width="57.5546875" style="1" customWidth="1"/>
    <col min="4620" max="4861" width="11.44140625" style="1"/>
    <col min="4862" max="4862" width="9" style="1" customWidth="1"/>
    <col min="4863" max="4863" width="25.44140625" style="1" customWidth="1"/>
    <col min="4864" max="4864" width="120" style="1" customWidth="1"/>
    <col min="4865" max="4866" width="6.6640625" style="1" customWidth="1"/>
    <col min="4867" max="4867" width="62.6640625" style="1" customWidth="1"/>
    <col min="4868" max="4868" width="0" style="1" hidden="1" customWidth="1"/>
    <col min="4869" max="4870" width="9.5546875" style="1" customWidth="1"/>
    <col min="4871" max="4871" width="38.33203125" style="1" customWidth="1"/>
    <col min="4872" max="4872" width="30.6640625" style="1" customWidth="1"/>
    <col min="4873" max="4874" width="6.6640625" style="1" customWidth="1"/>
    <col min="4875" max="4875" width="57.5546875" style="1" customWidth="1"/>
    <col min="4876" max="5117" width="11.44140625" style="1"/>
    <col min="5118" max="5118" width="9" style="1" customWidth="1"/>
    <col min="5119" max="5119" width="25.44140625" style="1" customWidth="1"/>
    <col min="5120" max="5120" width="120" style="1" customWidth="1"/>
    <col min="5121" max="5122" width="6.6640625" style="1" customWidth="1"/>
    <col min="5123" max="5123" width="62.6640625" style="1" customWidth="1"/>
    <col min="5124" max="5124" width="0" style="1" hidden="1" customWidth="1"/>
    <col min="5125" max="5126" width="9.5546875" style="1" customWidth="1"/>
    <col min="5127" max="5127" width="38.33203125" style="1" customWidth="1"/>
    <col min="5128" max="5128" width="30.6640625" style="1" customWidth="1"/>
    <col min="5129" max="5130" width="6.6640625" style="1" customWidth="1"/>
    <col min="5131" max="5131" width="57.5546875" style="1" customWidth="1"/>
    <col min="5132" max="5373" width="11.44140625" style="1"/>
    <col min="5374" max="5374" width="9" style="1" customWidth="1"/>
    <col min="5375" max="5375" width="25.44140625" style="1" customWidth="1"/>
    <col min="5376" max="5376" width="120" style="1" customWidth="1"/>
    <col min="5377" max="5378" width="6.6640625" style="1" customWidth="1"/>
    <col min="5379" max="5379" width="62.6640625" style="1" customWidth="1"/>
    <col min="5380" max="5380" width="0" style="1" hidden="1" customWidth="1"/>
    <col min="5381" max="5382" width="9.5546875" style="1" customWidth="1"/>
    <col min="5383" max="5383" width="38.33203125" style="1" customWidth="1"/>
    <col min="5384" max="5384" width="30.6640625" style="1" customWidth="1"/>
    <col min="5385" max="5386" width="6.6640625" style="1" customWidth="1"/>
    <col min="5387" max="5387" width="57.5546875" style="1" customWidth="1"/>
    <col min="5388" max="5629" width="11.44140625" style="1"/>
    <col min="5630" max="5630" width="9" style="1" customWidth="1"/>
    <col min="5631" max="5631" width="25.44140625" style="1" customWidth="1"/>
    <col min="5632" max="5632" width="120" style="1" customWidth="1"/>
    <col min="5633" max="5634" width="6.6640625" style="1" customWidth="1"/>
    <col min="5635" max="5635" width="62.6640625" style="1" customWidth="1"/>
    <col min="5636" max="5636" width="0" style="1" hidden="1" customWidth="1"/>
    <col min="5637" max="5638" width="9.5546875" style="1" customWidth="1"/>
    <col min="5639" max="5639" width="38.33203125" style="1" customWidth="1"/>
    <col min="5640" max="5640" width="30.6640625" style="1" customWidth="1"/>
    <col min="5641" max="5642" width="6.6640625" style="1" customWidth="1"/>
    <col min="5643" max="5643" width="57.5546875" style="1" customWidth="1"/>
    <col min="5644" max="5885" width="11.44140625" style="1"/>
    <col min="5886" max="5886" width="9" style="1" customWidth="1"/>
    <col min="5887" max="5887" width="25.44140625" style="1" customWidth="1"/>
    <col min="5888" max="5888" width="120" style="1" customWidth="1"/>
    <col min="5889" max="5890" width="6.6640625" style="1" customWidth="1"/>
    <col min="5891" max="5891" width="62.6640625" style="1" customWidth="1"/>
    <col min="5892" max="5892" width="0" style="1" hidden="1" customWidth="1"/>
    <col min="5893" max="5894" width="9.5546875" style="1" customWidth="1"/>
    <col min="5895" max="5895" width="38.33203125" style="1" customWidth="1"/>
    <col min="5896" max="5896" width="30.6640625" style="1" customWidth="1"/>
    <col min="5897" max="5898" width="6.6640625" style="1" customWidth="1"/>
    <col min="5899" max="5899" width="57.5546875" style="1" customWidth="1"/>
    <col min="5900" max="6141" width="11.44140625" style="1"/>
    <col min="6142" max="6142" width="9" style="1" customWidth="1"/>
    <col min="6143" max="6143" width="25.44140625" style="1" customWidth="1"/>
    <col min="6144" max="6144" width="120" style="1" customWidth="1"/>
    <col min="6145" max="6146" width="6.6640625" style="1" customWidth="1"/>
    <col min="6147" max="6147" width="62.6640625" style="1" customWidth="1"/>
    <col min="6148" max="6148" width="0" style="1" hidden="1" customWidth="1"/>
    <col min="6149" max="6150" width="9.5546875" style="1" customWidth="1"/>
    <col min="6151" max="6151" width="38.33203125" style="1" customWidth="1"/>
    <col min="6152" max="6152" width="30.6640625" style="1" customWidth="1"/>
    <col min="6153" max="6154" width="6.6640625" style="1" customWidth="1"/>
    <col min="6155" max="6155" width="57.5546875" style="1" customWidth="1"/>
    <col min="6156" max="6397" width="11.44140625" style="1"/>
    <col min="6398" max="6398" width="9" style="1" customWidth="1"/>
    <col min="6399" max="6399" width="25.44140625" style="1" customWidth="1"/>
    <col min="6400" max="6400" width="120" style="1" customWidth="1"/>
    <col min="6401" max="6402" width="6.6640625" style="1" customWidth="1"/>
    <col min="6403" max="6403" width="62.6640625" style="1" customWidth="1"/>
    <col min="6404" max="6404" width="0" style="1" hidden="1" customWidth="1"/>
    <col min="6405" max="6406" width="9.5546875" style="1" customWidth="1"/>
    <col min="6407" max="6407" width="38.33203125" style="1" customWidth="1"/>
    <col min="6408" max="6408" width="30.6640625" style="1" customWidth="1"/>
    <col min="6409" max="6410" width="6.6640625" style="1" customWidth="1"/>
    <col min="6411" max="6411" width="57.5546875" style="1" customWidth="1"/>
    <col min="6412" max="6653" width="11.44140625" style="1"/>
    <col min="6654" max="6654" width="9" style="1" customWidth="1"/>
    <col min="6655" max="6655" width="25.44140625" style="1" customWidth="1"/>
    <col min="6656" max="6656" width="120" style="1" customWidth="1"/>
    <col min="6657" max="6658" width="6.6640625" style="1" customWidth="1"/>
    <col min="6659" max="6659" width="62.6640625" style="1" customWidth="1"/>
    <col min="6660" max="6660" width="0" style="1" hidden="1" customWidth="1"/>
    <col min="6661" max="6662" width="9.5546875" style="1" customWidth="1"/>
    <col min="6663" max="6663" width="38.33203125" style="1" customWidth="1"/>
    <col min="6664" max="6664" width="30.6640625" style="1" customWidth="1"/>
    <col min="6665" max="6666" width="6.6640625" style="1" customWidth="1"/>
    <col min="6667" max="6667" width="57.5546875" style="1" customWidth="1"/>
    <col min="6668" max="6909" width="11.44140625" style="1"/>
    <col min="6910" max="6910" width="9" style="1" customWidth="1"/>
    <col min="6911" max="6911" width="25.44140625" style="1" customWidth="1"/>
    <col min="6912" max="6912" width="120" style="1" customWidth="1"/>
    <col min="6913" max="6914" width="6.6640625" style="1" customWidth="1"/>
    <col min="6915" max="6915" width="62.6640625" style="1" customWidth="1"/>
    <col min="6916" max="6916" width="0" style="1" hidden="1" customWidth="1"/>
    <col min="6917" max="6918" width="9.5546875" style="1" customWidth="1"/>
    <col min="6919" max="6919" width="38.33203125" style="1" customWidth="1"/>
    <col min="6920" max="6920" width="30.6640625" style="1" customWidth="1"/>
    <col min="6921" max="6922" width="6.6640625" style="1" customWidth="1"/>
    <col min="6923" max="6923" width="57.5546875" style="1" customWidth="1"/>
    <col min="6924" max="7165" width="11.44140625" style="1"/>
    <col min="7166" max="7166" width="9" style="1" customWidth="1"/>
    <col min="7167" max="7167" width="25.44140625" style="1" customWidth="1"/>
    <col min="7168" max="7168" width="120" style="1" customWidth="1"/>
    <col min="7169" max="7170" width="6.6640625" style="1" customWidth="1"/>
    <col min="7171" max="7171" width="62.6640625" style="1" customWidth="1"/>
    <col min="7172" max="7172" width="0" style="1" hidden="1" customWidth="1"/>
    <col min="7173" max="7174" width="9.5546875" style="1" customWidth="1"/>
    <col min="7175" max="7175" width="38.33203125" style="1" customWidth="1"/>
    <col min="7176" max="7176" width="30.6640625" style="1" customWidth="1"/>
    <col min="7177" max="7178" width="6.6640625" style="1" customWidth="1"/>
    <col min="7179" max="7179" width="57.5546875" style="1" customWidth="1"/>
    <col min="7180" max="7421" width="11.44140625" style="1"/>
    <col min="7422" max="7422" width="9" style="1" customWidth="1"/>
    <col min="7423" max="7423" width="25.44140625" style="1" customWidth="1"/>
    <col min="7424" max="7424" width="120" style="1" customWidth="1"/>
    <col min="7425" max="7426" width="6.6640625" style="1" customWidth="1"/>
    <col min="7427" max="7427" width="62.6640625" style="1" customWidth="1"/>
    <col min="7428" max="7428" width="0" style="1" hidden="1" customWidth="1"/>
    <col min="7429" max="7430" width="9.5546875" style="1" customWidth="1"/>
    <col min="7431" max="7431" width="38.33203125" style="1" customWidth="1"/>
    <col min="7432" max="7432" width="30.6640625" style="1" customWidth="1"/>
    <col min="7433" max="7434" width="6.6640625" style="1" customWidth="1"/>
    <col min="7435" max="7435" width="57.5546875" style="1" customWidth="1"/>
    <col min="7436" max="7677" width="11.44140625" style="1"/>
    <col min="7678" max="7678" width="9" style="1" customWidth="1"/>
    <col min="7679" max="7679" width="25.44140625" style="1" customWidth="1"/>
    <col min="7680" max="7680" width="120" style="1" customWidth="1"/>
    <col min="7681" max="7682" width="6.6640625" style="1" customWidth="1"/>
    <col min="7683" max="7683" width="62.6640625" style="1" customWidth="1"/>
    <col min="7684" max="7684" width="0" style="1" hidden="1" customWidth="1"/>
    <col min="7685" max="7686" width="9.5546875" style="1" customWidth="1"/>
    <col min="7687" max="7687" width="38.33203125" style="1" customWidth="1"/>
    <col min="7688" max="7688" width="30.6640625" style="1" customWidth="1"/>
    <col min="7689" max="7690" width="6.6640625" style="1" customWidth="1"/>
    <col min="7691" max="7691" width="57.5546875" style="1" customWidth="1"/>
    <col min="7692" max="7933" width="11.44140625" style="1"/>
    <col min="7934" max="7934" width="9" style="1" customWidth="1"/>
    <col min="7935" max="7935" width="25.44140625" style="1" customWidth="1"/>
    <col min="7936" max="7936" width="120" style="1" customWidth="1"/>
    <col min="7937" max="7938" width="6.6640625" style="1" customWidth="1"/>
    <col min="7939" max="7939" width="62.6640625" style="1" customWidth="1"/>
    <col min="7940" max="7940" width="0" style="1" hidden="1" customWidth="1"/>
    <col min="7941" max="7942" width="9.5546875" style="1" customWidth="1"/>
    <col min="7943" max="7943" width="38.33203125" style="1" customWidth="1"/>
    <col min="7944" max="7944" width="30.6640625" style="1" customWidth="1"/>
    <col min="7945" max="7946" width="6.6640625" style="1" customWidth="1"/>
    <col min="7947" max="7947" width="57.5546875" style="1" customWidth="1"/>
    <col min="7948" max="8189" width="11.44140625" style="1"/>
    <col min="8190" max="8190" width="9" style="1" customWidth="1"/>
    <col min="8191" max="8191" width="25.44140625" style="1" customWidth="1"/>
    <col min="8192" max="8192" width="120" style="1" customWidth="1"/>
    <col min="8193" max="8194" width="6.6640625" style="1" customWidth="1"/>
    <col min="8195" max="8195" width="62.6640625" style="1" customWidth="1"/>
    <col min="8196" max="8196" width="0" style="1" hidden="1" customWidth="1"/>
    <col min="8197" max="8198" width="9.5546875" style="1" customWidth="1"/>
    <col min="8199" max="8199" width="38.33203125" style="1" customWidth="1"/>
    <col min="8200" max="8200" width="30.6640625" style="1" customWidth="1"/>
    <col min="8201" max="8202" width="6.6640625" style="1" customWidth="1"/>
    <col min="8203" max="8203" width="57.5546875" style="1" customWidth="1"/>
    <col min="8204" max="8445" width="11.44140625" style="1"/>
    <col min="8446" max="8446" width="9" style="1" customWidth="1"/>
    <col min="8447" max="8447" width="25.44140625" style="1" customWidth="1"/>
    <col min="8448" max="8448" width="120" style="1" customWidth="1"/>
    <col min="8449" max="8450" width="6.6640625" style="1" customWidth="1"/>
    <col min="8451" max="8451" width="62.6640625" style="1" customWidth="1"/>
    <col min="8452" max="8452" width="0" style="1" hidden="1" customWidth="1"/>
    <col min="8453" max="8454" width="9.5546875" style="1" customWidth="1"/>
    <col min="8455" max="8455" width="38.33203125" style="1" customWidth="1"/>
    <col min="8456" max="8456" width="30.6640625" style="1" customWidth="1"/>
    <col min="8457" max="8458" width="6.6640625" style="1" customWidth="1"/>
    <col min="8459" max="8459" width="57.5546875" style="1" customWidth="1"/>
    <col min="8460" max="8701" width="11.44140625" style="1"/>
    <col min="8702" max="8702" width="9" style="1" customWidth="1"/>
    <col min="8703" max="8703" width="25.44140625" style="1" customWidth="1"/>
    <col min="8704" max="8704" width="120" style="1" customWidth="1"/>
    <col min="8705" max="8706" width="6.6640625" style="1" customWidth="1"/>
    <col min="8707" max="8707" width="62.6640625" style="1" customWidth="1"/>
    <col min="8708" max="8708" width="0" style="1" hidden="1" customWidth="1"/>
    <col min="8709" max="8710" width="9.5546875" style="1" customWidth="1"/>
    <col min="8711" max="8711" width="38.33203125" style="1" customWidth="1"/>
    <col min="8712" max="8712" width="30.6640625" style="1" customWidth="1"/>
    <col min="8713" max="8714" width="6.6640625" style="1" customWidth="1"/>
    <col min="8715" max="8715" width="57.5546875" style="1" customWidth="1"/>
    <col min="8716" max="8957" width="11.44140625" style="1"/>
    <col min="8958" max="8958" width="9" style="1" customWidth="1"/>
    <col min="8959" max="8959" width="25.44140625" style="1" customWidth="1"/>
    <col min="8960" max="8960" width="120" style="1" customWidth="1"/>
    <col min="8961" max="8962" width="6.6640625" style="1" customWidth="1"/>
    <col min="8963" max="8963" width="62.6640625" style="1" customWidth="1"/>
    <col min="8964" max="8964" width="0" style="1" hidden="1" customWidth="1"/>
    <col min="8965" max="8966" width="9.5546875" style="1" customWidth="1"/>
    <col min="8967" max="8967" width="38.33203125" style="1" customWidth="1"/>
    <col min="8968" max="8968" width="30.6640625" style="1" customWidth="1"/>
    <col min="8969" max="8970" width="6.6640625" style="1" customWidth="1"/>
    <col min="8971" max="8971" width="57.5546875" style="1" customWidth="1"/>
    <col min="8972" max="9213" width="11.44140625" style="1"/>
    <col min="9214" max="9214" width="9" style="1" customWidth="1"/>
    <col min="9215" max="9215" width="25.44140625" style="1" customWidth="1"/>
    <col min="9216" max="9216" width="120" style="1" customWidth="1"/>
    <col min="9217" max="9218" width="6.6640625" style="1" customWidth="1"/>
    <col min="9219" max="9219" width="62.6640625" style="1" customWidth="1"/>
    <col min="9220" max="9220" width="0" style="1" hidden="1" customWidth="1"/>
    <col min="9221" max="9222" width="9.5546875" style="1" customWidth="1"/>
    <col min="9223" max="9223" width="38.33203125" style="1" customWidth="1"/>
    <col min="9224" max="9224" width="30.6640625" style="1" customWidth="1"/>
    <col min="9225" max="9226" width="6.6640625" style="1" customWidth="1"/>
    <col min="9227" max="9227" width="57.5546875" style="1" customWidth="1"/>
    <col min="9228" max="9469" width="11.44140625" style="1"/>
    <col min="9470" max="9470" width="9" style="1" customWidth="1"/>
    <col min="9471" max="9471" width="25.44140625" style="1" customWidth="1"/>
    <col min="9472" max="9472" width="120" style="1" customWidth="1"/>
    <col min="9473" max="9474" width="6.6640625" style="1" customWidth="1"/>
    <col min="9475" max="9475" width="62.6640625" style="1" customWidth="1"/>
    <col min="9476" max="9476" width="0" style="1" hidden="1" customWidth="1"/>
    <col min="9477" max="9478" width="9.5546875" style="1" customWidth="1"/>
    <col min="9479" max="9479" width="38.33203125" style="1" customWidth="1"/>
    <col min="9480" max="9480" width="30.6640625" style="1" customWidth="1"/>
    <col min="9481" max="9482" width="6.6640625" style="1" customWidth="1"/>
    <col min="9483" max="9483" width="57.5546875" style="1" customWidth="1"/>
    <col min="9484" max="9725" width="11.44140625" style="1"/>
    <col min="9726" max="9726" width="9" style="1" customWidth="1"/>
    <col min="9727" max="9727" width="25.44140625" style="1" customWidth="1"/>
    <col min="9728" max="9728" width="120" style="1" customWidth="1"/>
    <col min="9729" max="9730" width="6.6640625" style="1" customWidth="1"/>
    <col min="9731" max="9731" width="62.6640625" style="1" customWidth="1"/>
    <col min="9732" max="9732" width="0" style="1" hidden="1" customWidth="1"/>
    <col min="9733" max="9734" width="9.5546875" style="1" customWidth="1"/>
    <col min="9735" max="9735" width="38.33203125" style="1" customWidth="1"/>
    <col min="9736" max="9736" width="30.6640625" style="1" customWidth="1"/>
    <col min="9737" max="9738" width="6.6640625" style="1" customWidth="1"/>
    <col min="9739" max="9739" width="57.5546875" style="1" customWidth="1"/>
    <col min="9740" max="9981" width="11.44140625" style="1"/>
    <col min="9982" max="9982" width="9" style="1" customWidth="1"/>
    <col min="9983" max="9983" width="25.44140625" style="1" customWidth="1"/>
    <col min="9984" max="9984" width="120" style="1" customWidth="1"/>
    <col min="9985" max="9986" width="6.6640625" style="1" customWidth="1"/>
    <col min="9987" max="9987" width="62.6640625" style="1" customWidth="1"/>
    <col min="9988" max="9988" width="0" style="1" hidden="1" customWidth="1"/>
    <col min="9989" max="9990" width="9.5546875" style="1" customWidth="1"/>
    <col min="9991" max="9991" width="38.33203125" style="1" customWidth="1"/>
    <col min="9992" max="9992" width="30.6640625" style="1" customWidth="1"/>
    <col min="9993" max="9994" width="6.6640625" style="1" customWidth="1"/>
    <col min="9995" max="9995" width="57.5546875" style="1" customWidth="1"/>
    <col min="9996" max="10237" width="11.44140625" style="1"/>
    <col min="10238" max="10238" width="9" style="1" customWidth="1"/>
    <col min="10239" max="10239" width="25.44140625" style="1" customWidth="1"/>
    <col min="10240" max="10240" width="120" style="1" customWidth="1"/>
    <col min="10241" max="10242" width="6.6640625" style="1" customWidth="1"/>
    <col min="10243" max="10243" width="62.6640625" style="1" customWidth="1"/>
    <col min="10244" max="10244" width="0" style="1" hidden="1" customWidth="1"/>
    <col min="10245" max="10246" width="9.5546875" style="1" customWidth="1"/>
    <col min="10247" max="10247" width="38.33203125" style="1" customWidth="1"/>
    <col min="10248" max="10248" width="30.6640625" style="1" customWidth="1"/>
    <col min="10249" max="10250" width="6.6640625" style="1" customWidth="1"/>
    <col min="10251" max="10251" width="57.5546875" style="1" customWidth="1"/>
    <col min="10252" max="10493" width="11.44140625" style="1"/>
    <col min="10494" max="10494" width="9" style="1" customWidth="1"/>
    <col min="10495" max="10495" width="25.44140625" style="1" customWidth="1"/>
    <col min="10496" max="10496" width="120" style="1" customWidth="1"/>
    <col min="10497" max="10498" width="6.6640625" style="1" customWidth="1"/>
    <col min="10499" max="10499" width="62.6640625" style="1" customWidth="1"/>
    <col min="10500" max="10500" width="0" style="1" hidden="1" customWidth="1"/>
    <col min="10501" max="10502" width="9.5546875" style="1" customWidth="1"/>
    <col min="10503" max="10503" width="38.33203125" style="1" customWidth="1"/>
    <col min="10504" max="10504" width="30.6640625" style="1" customWidth="1"/>
    <col min="10505" max="10506" width="6.6640625" style="1" customWidth="1"/>
    <col min="10507" max="10507" width="57.5546875" style="1" customWidth="1"/>
    <col min="10508" max="10749" width="11.44140625" style="1"/>
    <col min="10750" max="10750" width="9" style="1" customWidth="1"/>
    <col min="10751" max="10751" width="25.44140625" style="1" customWidth="1"/>
    <col min="10752" max="10752" width="120" style="1" customWidth="1"/>
    <col min="10753" max="10754" width="6.6640625" style="1" customWidth="1"/>
    <col min="10755" max="10755" width="62.6640625" style="1" customWidth="1"/>
    <col min="10756" max="10756" width="0" style="1" hidden="1" customWidth="1"/>
    <col min="10757" max="10758" width="9.5546875" style="1" customWidth="1"/>
    <col min="10759" max="10759" width="38.33203125" style="1" customWidth="1"/>
    <col min="10760" max="10760" width="30.6640625" style="1" customWidth="1"/>
    <col min="10761" max="10762" width="6.6640625" style="1" customWidth="1"/>
    <col min="10763" max="10763" width="57.5546875" style="1" customWidth="1"/>
    <col min="10764" max="11005" width="11.44140625" style="1"/>
    <col min="11006" max="11006" width="9" style="1" customWidth="1"/>
    <col min="11007" max="11007" width="25.44140625" style="1" customWidth="1"/>
    <col min="11008" max="11008" width="120" style="1" customWidth="1"/>
    <col min="11009" max="11010" width="6.6640625" style="1" customWidth="1"/>
    <col min="11011" max="11011" width="62.6640625" style="1" customWidth="1"/>
    <col min="11012" max="11012" width="0" style="1" hidden="1" customWidth="1"/>
    <col min="11013" max="11014" width="9.5546875" style="1" customWidth="1"/>
    <col min="11015" max="11015" width="38.33203125" style="1" customWidth="1"/>
    <col min="11016" max="11016" width="30.6640625" style="1" customWidth="1"/>
    <col min="11017" max="11018" width="6.6640625" style="1" customWidth="1"/>
    <col min="11019" max="11019" width="57.5546875" style="1" customWidth="1"/>
    <col min="11020" max="11261" width="11.44140625" style="1"/>
    <col min="11262" max="11262" width="9" style="1" customWidth="1"/>
    <col min="11263" max="11263" width="25.44140625" style="1" customWidth="1"/>
    <col min="11264" max="11264" width="120" style="1" customWidth="1"/>
    <col min="11265" max="11266" width="6.6640625" style="1" customWidth="1"/>
    <col min="11267" max="11267" width="62.6640625" style="1" customWidth="1"/>
    <col min="11268" max="11268" width="0" style="1" hidden="1" customWidth="1"/>
    <col min="11269" max="11270" width="9.5546875" style="1" customWidth="1"/>
    <col min="11271" max="11271" width="38.33203125" style="1" customWidth="1"/>
    <col min="11272" max="11272" width="30.6640625" style="1" customWidth="1"/>
    <col min="11273" max="11274" width="6.6640625" style="1" customWidth="1"/>
    <col min="11275" max="11275" width="57.5546875" style="1" customWidth="1"/>
    <col min="11276" max="11517" width="11.44140625" style="1"/>
    <col min="11518" max="11518" width="9" style="1" customWidth="1"/>
    <col min="11519" max="11519" width="25.44140625" style="1" customWidth="1"/>
    <col min="11520" max="11520" width="120" style="1" customWidth="1"/>
    <col min="11521" max="11522" width="6.6640625" style="1" customWidth="1"/>
    <col min="11523" max="11523" width="62.6640625" style="1" customWidth="1"/>
    <col min="11524" max="11524" width="0" style="1" hidden="1" customWidth="1"/>
    <col min="11525" max="11526" width="9.5546875" style="1" customWidth="1"/>
    <col min="11527" max="11527" width="38.33203125" style="1" customWidth="1"/>
    <col min="11528" max="11528" width="30.6640625" style="1" customWidth="1"/>
    <col min="11529" max="11530" width="6.6640625" style="1" customWidth="1"/>
    <col min="11531" max="11531" width="57.5546875" style="1" customWidth="1"/>
    <col min="11532" max="11773" width="11.44140625" style="1"/>
    <col min="11774" max="11774" width="9" style="1" customWidth="1"/>
    <col min="11775" max="11775" width="25.44140625" style="1" customWidth="1"/>
    <col min="11776" max="11776" width="120" style="1" customWidth="1"/>
    <col min="11777" max="11778" width="6.6640625" style="1" customWidth="1"/>
    <col min="11779" max="11779" width="62.6640625" style="1" customWidth="1"/>
    <col min="11780" max="11780" width="0" style="1" hidden="1" customWidth="1"/>
    <col min="11781" max="11782" width="9.5546875" style="1" customWidth="1"/>
    <col min="11783" max="11783" width="38.33203125" style="1" customWidth="1"/>
    <col min="11784" max="11784" width="30.6640625" style="1" customWidth="1"/>
    <col min="11785" max="11786" width="6.6640625" style="1" customWidth="1"/>
    <col min="11787" max="11787" width="57.5546875" style="1" customWidth="1"/>
    <col min="11788" max="12029" width="11.44140625" style="1"/>
    <col min="12030" max="12030" width="9" style="1" customWidth="1"/>
    <col min="12031" max="12031" width="25.44140625" style="1" customWidth="1"/>
    <col min="12032" max="12032" width="120" style="1" customWidth="1"/>
    <col min="12033" max="12034" width="6.6640625" style="1" customWidth="1"/>
    <col min="12035" max="12035" width="62.6640625" style="1" customWidth="1"/>
    <col min="12036" max="12036" width="0" style="1" hidden="1" customWidth="1"/>
    <col min="12037" max="12038" width="9.5546875" style="1" customWidth="1"/>
    <col min="12039" max="12039" width="38.33203125" style="1" customWidth="1"/>
    <col min="12040" max="12040" width="30.6640625" style="1" customWidth="1"/>
    <col min="12041" max="12042" width="6.6640625" style="1" customWidth="1"/>
    <col min="12043" max="12043" width="57.5546875" style="1" customWidth="1"/>
    <col min="12044" max="12285" width="11.44140625" style="1"/>
    <col min="12286" max="12286" width="9" style="1" customWidth="1"/>
    <col min="12287" max="12287" width="25.44140625" style="1" customWidth="1"/>
    <col min="12288" max="12288" width="120" style="1" customWidth="1"/>
    <col min="12289" max="12290" width="6.6640625" style="1" customWidth="1"/>
    <col min="12291" max="12291" width="62.6640625" style="1" customWidth="1"/>
    <col min="12292" max="12292" width="0" style="1" hidden="1" customWidth="1"/>
    <col min="12293" max="12294" width="9.5546875" style="1" customWidth="1"/>
    <col min="12295" max="12295" width="38.33203125" style="1" customWidth="1"/>
    <col min="12296" max="12296" width="30.6640625" style="1" customWidth="1"/>
    <col min="12297" max="12298" width="6.6640625" style="1" customWidth="1"/>
    <col min="12299" max="12299" width="57.5546875" style="1" customWidth="1"/>
    <col min="12300" max="12541" width="11.44140625" style="1"/>
    <col min="12542" max="12542" width="9" style="1" customWidth="1"/>
    <col min="12543" max="12543" width="25.44140625" style="1" customWidth="1"/>
    <col min="12544" max="12544" width="120" style="1" customWidth="1"/>
    <col min="12545" max="12546" width="6.6640625" style="1" customWidth="1"/>
    <col min="12547" max="12547" width="62.6640625" style="1" customWidth="1"/>
    <col min="12548" max="12548" width="0" style="1" hidden="1" customWidth="1"/>
    <col min="12549" max="12550" width="9.5546875" style="1" customWidth="1"/>
    <col min="12551" max="12551" width="38.33203125" style="1" customWidth="1"/>
    <col min="12552" max="12552" width="30.6640625" style="1" customWidth="1"/>
    <col min="12553" max="12554" width="6.6640625" style="1" customWidth="1"/>
    <col min="12555" max="12555" width="57.5546875" style="1" customWidth="1"/>
    <col min="12556" max="12797" width="11.44140625" style="1"/>
    <col min="12798" max="12798" width="9" style="1" customWidth="1"/>
    <col min="12799" max="12799" width="25.44140625" style="1" customWidth="1"/>
    <col min="12800" max="12800" width="120" style="1" customWidth="1"/>
    <col min="12801" max="12802" width="6.6640625" style="1" customWidth="1"/>
    <col min="12803" max="12803" width="62.6640625" style="1" customWidth="1"/>
    <col min="12804" max="12804" width="0" style="1" hidden="1" customWidth="1"/>
    <col min="12805" max="12806" width="9.5546875" style="1" customWidth="1"/>
    <col min="12807" max="12807" width="38.33203125" style="1" customWidth="1"/>
    <col min="12808" max="12808" width="30.6640625" style="1" customWidth="1"/>
    <col min="12809" max="12810" width="6.6640625" style="1" customWidth="1"/>
    <col min="12811" max="12811" width="57.5546875" style="1" customWidth="1"/>
    <col min="12812" max="13053" width="11.44140625" style="1"/>
    <col min="13054" max="13054" width="9" style="1" customWidth="1"/>
    <col min="13055" max="13055" width="25.44140625" style="1" customWidth="1"/>
    <col min="13056" max="13056" width="120" style="1" customWidth="1"/>
    <col min="13057" max="13058" width="6.6640625" style="1" customWidth="1"/>
    <col min="13059" max="13059" width="62.6640625" style="1" customWidth="1"/>
    <col min="13060" max="13060" width="0" style="1" hidden="1" customWidth="1"/>
    <col min="13061" max="13062" width="9.5546875" style="1" customWidth="1"/>
    <col min="13063" max="13063" width="38.33203125" style="1" customWidth="1"/>
    <col min="13064" max="13064" width="30.6640625" style="1" customWidth="1"/>
    <col min="13065" max="13066" width="6.6640625" style="1" customWidth="1"/>
    <col min="13067" max="13067" width="57.5546875" style="1" customWidth="1"/>
    <col min="13068" max="13309" width="11.44140625" style="1"/>
    <col min="13310" max="13310" width="9" style="1" customWidth="1"/>
    <col min="13311" max="13311" width="25.44140625" style="1" customWidth="1"/>
    <col min="13312" max="13312" width="120" style="1" customWidth="1"/>
    <col min="13313" max="13314" width="6.6640625" style="1" customWidth="1"/>
    <col min="13315" max="13315" width="62.6640625" style="1" customWidth="1"/>
    <col min="13316" max="13316" width="0" style="1" hidden="1" customWidth="1"/>
    <col min="13317" max="13318" width="9.5546875" style="1" customWidth="1"/>
    <col min="13319" max="13319" width="38.33203125" style="1" customWidth="1"/>
    <col min="13320" max="13320" width="30.6640625" style="1" customWidth="1"/>
    <col min="13321" max="13322" width="6.6640625" style="1" customWidth="1"/>
    <col min="13323" max="13323" width="57.5546875" style="1" customWidth="1"/>
    <col min="13324" max="13565" width="11.44140625" style="1"/>
    <col min="13566" max="13566" width="9" style="1" customWidth="1"/>
    <col min="13567" max="13567" width="25.44140625" style="1" customWidth="1"/>
    <col min="13568" max="13568" width="120" style="1" customWidth="1"/>
    <col min="13569" max="13570" width="6.6640625" style="1" customWidth="1"/>
    <col min="13571" max="13571" width="62.6640625" style="1" customWidth="1"/>
    <col min="13572" max="13572" width="0" style="1" hidden="1" customWidth="1"/>
    <col min="13573" max="13574" width="9.5546875" style="1" customWidth="1"/>
    <col min="13575" max="13575" width="38.33203125" style="1" customWidth="1"/>
    <col min="13576" max="13576" width="30.6640625" style="1" customWidth="1"/>
    <col min="13577" max="13578" width="6.6640625" style="1" customWidth="1"/>
    <col min="13579" max="13579" width="57.5546875" style="1" customWidth="1"/>
    <col min="13580" max="13821" width="11.44140625" style="1"/>
    <col min="13822" max="13822" width="9" style="1" customWidth="1"/>
    <col min="13823" max="13823" width="25.44140625" style="1" customWidth="1"/>
    <col min="13824" max="13824" width="120" style="1" customWidth="1"/>
    <col min="13825" max="13826" width="6.6640625" style="1" customWidth="1"/>
    <col min="13827" max="13827" width="62.6640625" style="1" customWidth="1"/>
    <col min="13828" max="13828" width="0" style="1" hidden="1" customWidth="1"/>
    <col min="13829" max="13830" width="9.5546875" style="1" customWidth="1"/>
    <col min="13831" max="13831" width="38.33203125" style="1" customWidth="1"/>
    <col min="13832" max="13832" width="30.6640625" style="1" customWidth="1"/>
    <col min="13833" max="13834" width="6.6640625" style="1" customWidth="1"/>
    <col min="13835" max="13835" width="57.5546875" style="1" customWidth="1"/>
    <col min="13836" max="14077" width="11.44140625" style="1"/>
    <col min="14078" max="14078" width="9" style="1" customWidth="1"/>
    <col min="14079" max="14079" width="25.44140625" style="1" customWidth="1"/>
    <col min="14080" max="14080" width="120" style="1" customWidth="1"/>
    <col min="14081" max="14082" width="6.6640625" style="1" customWidth="1"/>
    <col min="14083" max="14083" width="62.6640625" style="1" customWidth="1"/>
    <col min="14084" max="14084" width="0" style="1" hidden="1" customWidth="1"/>
    <col min="14085" max="14086" width="9.5546875" style="1" customWidth="1"/>
    <col min="14087" max="14087" width="38.33203125" style="1" customWidth="1"/>
    <col min="14088" max="14088" width="30.6640625" style="1" customWidth="1"/>
    <col min="14089" max="14090" width="6.6640625" style="1" customWidth="1"/>
    <col min="14091" max="14091" width="57.5546875" style="1" customWidth="1"/>
    <col min="14092" max="14333" width="11.44140625" style="1"/>
    <col min="14334" max="14334" width="9" style="1" customWidth="1"/>
    <col min="14335" max="14335" width="25.44140625" style="1" customWidth="1"/>
    <col min="14336" max="14336" width="120" style="1" customWidth="1"/>
    <col min="14337" max="14338" width="6.6640625" style="1" customWidth="1"/>
    <col min="14339" max="14339" width="62.6640625" style="1" customWidth="1"/>
    <col min="14340" max="14340" width="0" style="1" hidden="1" customWidth="1"/>
    <col min="14341" max="14342" width="9.5546875" style="1" customWidth="1"/>
    <col min="14343" max="14343" width="38.33203125" style="1" customWidth="1"/>
    <col min="14344" max="14344" width="30.6640625" style="1" customWidth="1"/>
    <col min="14345" max="14346" width="6.6640625" style="1" customWidth="1"/>
    <col min="14347" max="14347" width="57.5546875" style="1" customWidth="1"/>
    <col min="14348" max="14589" width="11.44140625" style="1"/>
    <col min="14590" max="14590" width="9" style="1" customWidth="1"/>
    <col min="14591" max="14591" width="25.44140625" style="1" customWidth="1"/>
    <col min="14592" max="14592" width="120" style="1" customWidth="1"/>
    <col min="14593" max="14594" width="6.6640625" style="1" customWidth="1"/>
    <col min="14595" max="14595" width="62.6640625" style="1" customWidth="1"/>
    <col min="14596" max="14596" width="0" style="1" hidden="1" customWidth="1"/>
    <col min="14597" max="14598" width="9.5546875" style="1" customWidth="1"/>
    <col min="14599" max="14599" width="38.33203125" style="1" customWidth="1"/>
    <col min="14600" max="14600" width="30.6640625" style="1" customWidth="1"/>
    <col min="14601" max="14602" width="6.6640625" style="1" customWidth="1"/>
    <col min="14603" max="14603" width="57.5546875" style="1" customWidth="1"/>
    <col min="14604" max="14845" width="11.44140625" style="1"/>
    <col min="14846" max="14846" width="9" style="1" customWidth="1"/>
    <col min="14847" max="14847" width="25.44140625" style="1" customWidth="1"/>
    <col min="14848" max="14848" width="120" style="1" customWidth="1"/>
    <col min="14849" max="14850" width="6.6640625" style="1" customWidth="1"/>
    <col min="14851" max="14851" width="62.6640625" style="1" customWidth="1"/>
    <col min="14852" max="14852" width="0" style="1" hidden="1" customWidth="1"/>
    <col min="14853" max="14854" width="9.5546875" style="1" customWidth="1"/>
    <col min="14855" max="14855" width="38.33203125" style="1" customWidth="1"/>
    <col min="14856" max="14856" width="30.6640625" style="1" customWidth="1"/>
    <col min="14857" max="14858" width="6.6640625" style="1" customWidth="1"/>
    <col min="14859" max="14859" width="57.5546875" style="1" customWidth="1"/>
    <col min="14860" max="15101" width="11.44140625" style="1"/>
    <col min="15102" max="15102" width="9" style="1" customWidth="1"/>
    <col min="15103" max="15103" width="25.44140625" style="1" customWidth="1"/>
    <col min="15104" max="15104" width="120" style="1" customWidth="1"/>
    <col min="15105" max="15106" width="6.6640625" style="1" customWidth="1"/>
    <col min="15107" max="15107" width="62.6640625" style="1" customWidth="1"/>
    <col min="15108" max="15108" width="0" style="1" hidden="1" customWidth="1"/>
    <col min="15109" max="15110" width="9.5546875" style="1" customWidth="1"/>
    <col min="15111" max="15111" width="38.33203125" style="1" customWidth="1"/>
    <col min="15112" max="15112" width="30.6640625" style="1" customWidth="1"/>
    <col min="15113" max="15114" width="6.6640625" style="1" customWidth="1"/>
    <col min="15115" max="15115" width="57.5546875" style="1" customWidth="1"/>
    <col min="15116" max="15357" width="11.44140625" style="1"/>
    <col min="15358" max="15358" width="9" style="1" customWidth="1"/>
    <col min="15359" max="15359" width="25.44140625" style="1" customWidth="1"/>
    <col min="15360" max="15360" width="120" style="1" customWidth="1"/>
    <col min="15361" max="15362" width="6.6640625" style="1" customWidth="1"/>
    <col min="15363" max="15363" width="62.6640625" style="1" customWidth="1"/>
    <col min="15364" max="15364" width="0" style="1" hidden="1" customWidth="1"/>
    <col min="15365" max="15366" width="9.5546875" style="1" customWidth="1"/>
    <col min="15367" max="15367" width="38.33203125" style="1" customWidth="1"/>
    <col min="15368" max="15368" width="30.6640625" style="1" customWidth="1"/>
    <col min="15369" max="15370" width="6.6640625" style="1" customWidth="1"/>
    <col min="15371" max="15371" width="57.5546875" style="1" customWidth="1"/>
    <col min="15372" max="15613" width="11.44140625" style="1"/>
    <col min="15614" max="15614" width="9" style="1" customWidth="1"/>
    <col min="15615" max="15615" width="25.44140625" style="1" customWidth="1"/>
    <col min="15616" max="15616" width="120" style="1" customWidth="1"/>
    <col min="15617" max="15618" width="6.6640625" style="1" customWidth="1"/>
    <col min="15619" max="15619" width="62.6640625" style="1" customWidth="1"/>
    <col min="15620" max="15620" width="0" style="1" hidden="1" customWidth="1"/>
    <col min="15621" max="15622" width="9.5546875" style="1" customWidth="1"/>
    <col min="15623" max="15623" width="38.33203125" style="1" customWidth="1"/>
    <col min="15624" max="15624" width="30.6640625" style="1" customWidth="1"/>
    <col min="15625" max="15626" width="6.6640625" style="1" customWidth="1"/>
    <col min="15627" max="15627" width="57.5546875" style="1" customWidth="1"/>
    <col min="15628" max="15869" width="11.44140625" style="1"/>
    <col min="15870" max="15870" width="9" style="1" customWidth="1"/>
    <col min="15871" max="15871" width="25.44140625" style="1" customWidth="1"/>
    <col min="15872" max="15872" width="120" style="1" customWidth="1"/>
    <col min="15873" max="15874" width="6.6640625" style="1" customWidth="1"/>
    <col min="15875" max="15875" width="62.6640625" style="1" customWidth="1"/>
    <col min="15876" max="15876" width="0" style="1" hidden="1" customWidth="1"/>
    <col min="15877" max="15878" width="9.5546875" style="1" customWidth="1"/>
    <col min="15879" max="15879" width="38.33203125" style="1" customWidth="1"/>
    <col min="15880" max="15880" width="30.6640625" style="1" customWidth="1"/>
    <col min="15881" max="15882" width="6.6640625" style="1" customWidth="1"/>
    <col min="15883" max="15883" width="57.5546875" style="1" customWidth="1"/>
    <col min="15884" max="16125" width="11.44140625" style="1"/>
    <col min="16126" max="16126" width="9" style="1" customWidth="1"/>
    <col min="16127" max="16127" width="25.44140625" style="1" customWidth="1"/>
    <col min="16128" max="16128" width="120" style="1" customWidth="1"/>
    <col min="16129" max="16130" width="6.6640625" style="1" customWidth="1"/>
    <col min="16131" max="16131" width="62.6640625" style="1" customWidth="1"/>
    <col min="16132" max="16132" width="0" style="1" hidden="1" customWidth="1"/>
    <col min="16133" max="16134" width="9.5546875" style="1" customWidth="1"/>
    <col min="16135" max="16135" width="38.33203125" style="1" customWidth="1"/>
    <col min="16136" max="16136" width="30.6640625" style="1" customWidth="1"/>
    <col min="16137" max="16138" width="6.6640625" style="1" customWidth="1"/>
    <col min="16139" max="16139" width="57.5546875" style="1" customWidth="1"/>
    <col min="16140" max="16384" width="11.44140625" style="1"/>
  </cols>
  <sheetData>
    <row r="1" spans="1:75" ht="101.25" customHeight="1" x14ac:dyDescent="0.3">
      <c r="A1" s="37">
        <v>9</v>
      </c>
      <c r="C1" s="165" t="s">
        <v>1</v>
      </c>
      <c r="D1" s="165"/>
      <c r="E1" s="165"/>
      <c r="F1" s="165"/>
      <c r="G1" s="165"/>
      <c r="H1" s="165"/>
      <c r="I1" s="165"/>
      <c r="J1" s="165"/>
      <c r="K1" s="17"/>
    </row>
    <row r="2" spans="1:75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</row>
    <row r="3" spans="1:75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7"/>
      <c r="J3" s="168"/>
      <c r="K3" s="7"/>
    </row>
    <row r="4" spans="1:75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</row>
    <row r="5" spans="1:75" ht="60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69"/>
      <c r="K5" s="18"/>
    </row>
    <row r="6" spans="1:75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69"/>
      <c r="K6" s="18"/>
    </row>
    <row r="7" spans="1:75" ht="38.25" customHeight="1" x14ac:dyDescent="0.3">
      <c r="A7" s="15"/>
      <c r="C7" s="31" t="s">
        <v>19</v>
      </c>
      <c r="D7" s="169" t="str">
        <f>LOOKUP(A1,'DATOS DE ENTRADA'!A2:A11,'DATOS DE ENTRADA'!B2:B11)</f>
        <v>UNION TEMPORAL ADA-MOVIL</v>
      </c>
      <c r="E7" s="169"/>
      <c r="F7" s="169"/>
      <c r="G7" s="169"/>
      <c r="H7" s="169"/>
      <c r="I7" s="169"/>
      <c r="J7" s="169"/>
      <c r="K7" s="18"/>
    </row>
    <row r="8" spans="1:75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18"/>
    </row>
    <row r="9" spans="1:75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64"/>
      <c r="K9" s="18"/>
    </row>
    <row r="10" spans="1:75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18"/>
    </row>
    <row r="11" spans="1:75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7"/>
      <c r="I11" s="15"/>
      <c r="J11" s="45"/>
      <c r="K11" s="18"/>
    </row>
    <row r="12" spans="1:75" ht="31.5" customHeight="1" x14ac:dyDescent="0.3">
      <c r="A12" s="15"/>
      <c r="C12" s="31" t="s">
        <v>24</v>
      </c>
      <c r="D12" s="158">
        <v>44148</v>
      </c>
      <c r="E12" s="158"/>
      <c r="F12" s="158"/>
      <c r="G12" s="170"/>
      <c r="H12" s="171"/>
      <c r="I12" s="172" t="s">
        <v>67</v>
      </c>
      <c r="J12" s="172"/>
      <c r="K12" s="18"/>
      <c r="L12" s="50">
        <f>IF(I12="CUMPLE",0,1)</f>
        <v>1</v>
      </c>
      <c r="N12" s="30">
        <v>44130</v>
      </c>
      <c r="O12" s="29" t="s">
        <v>42</v>
      </c>
    </row>
    <row r="13" spans="1:75" ht="31.5" customHeight="1" x14ac:dyDescent="0.3">
      <c r="A13" s="15"/>
      <c r="C13" s="31" t="s">
        <v>39</v>
      </c>
      <c r="D13" s="158">
        <v>44041</v>
      </c>
      <c r="E13" s="158"/>
      <c r="F13" s="158"/>
      <c r="G13" s="159">
        <v>44022</v>
      </c>
      <c r="H13" s="160"/>
      <c r="I13" s="162" t="s">
        <v>105</v>
      </c>
      <c r="J13" s="163"/>
      <c r="K13" s="18"/>
      <c r="L13" s="50">
        <f>IF(I13="CUMPLE",0,1)</f>
        <v>0</v>
      </c>
      <c r="M13" s="29"/>
      <c r="N13" s="30">
        <v>44147</v>
      </c>
      <c r="O13" s="29" t="s">
        <v>43</v>
      </c>
    </row>
    <row r="14" spans="1:75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49"/>
    </row>
    <row r="15" spans="1:75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97</v>
      </c>
      <c r="G15" s="3" t="s">
        <v>98</v>
      </c>
      <c r="H15" s="3" t="s">
        <v>0</v>
      </c>
      <c r="I15" s="3" t="s">
        <v>15</v>
      </c>
      <c r="J15" s="10" t="s">
        <v>23</v>
      </c>
      <c r="K15" s="10" t="s">
        <v>4</v>
      </c>
      <c r="L15" s="4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</row>
    <row r="16" spans="1:75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11429387495</v>
      </c>
      <c r="G16" s="19">
        <v>542075000</v>
      </c>
      <c r="H16" s="155">
        <f>(F16-F17)+(G16-G17)</f>
        <v>8028944006</v>
      </c>
      <c r="I16" s="142" t="str">
        <f>IF(H16&gt;=D16,"CUMPLE","NO CUMPLE")</f>
        <v>CUMPLE</v>
      </c>
      <c r="J16" s="132" t="s">
        <v>189</v>
      </c>
      <c r="K16" s="148" t="s">
        <v>191</v>
      </c>
      <c r="L16" s="132">
        <f>IF(I16="CUMPLE",0,1)</f>
        <v>0</v>
      </c>
    </row>
    <row r="17" spans="1:19" s="2" customFormat="1" ht="44.25" customHeight="1" x14ac:dyDescent="0.3">
      <c r="A17" s="134"/>
      <c r="B17" s="135"/>
      <c r="C17" s="133"/>
      <c r="D17" s="154"/>
      <c r="E17" s="8" t="s">
        <v>8</v>
      </c>
      <c r="F17" s="19">
        <v>3814284489</v>
      </c>
      <c r="G17" s="19">
        <v>128234000</v>
      </c>
      <c r="H17" s="156"/>
      <c r="I17" s="143"/>
      <c r="J17" s="133"/>
      <c r="K17" s="149"/>
      <c r="L17" s="133"/>
    </row>
    <row r="18" spans="1:19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11429387495</v>
      </c>
      <c r="G18" s="32">
        <f>G16</f>
        <v>542075000</v>
      </c>
      <c r="H18" s="151">
        <f>S18</f>
        <v>3.0010499889101392</v>
      </c>
      <c r="I18" s="142" t="str">
        <f>IF(H18&gt;=D18,"CUMPLE","NO CUMPLE")</f>
        <v>CUMPLE</v>
      </c>
      <c r="J18" s="132" t="s">
        <v>189</v>
      </c>
      <c r="K18" s="149"/>
      <c r="L18" s="132">
        <f>IF(I18="CUMPLE",0,1)</f>
        <v>0</v>
      </c>
      <c r="P18" s="71">
        <f>F18*90%</f>
        <v>10286448745.5</v>
      </c>
      <c r="Q18" s="71">
        <f>G18*10%</f>
        <v>54207500</v>
      </c>
      <c r="R18" s="71">
        <f>SUM(P18:Q18)</f>
        <v>10340656245.5</v>
      </c>
      <c r="S18" s="2">
        <f>R18/R19</f>
        <v>3.0010499889101392</v>
      </c>
    </row>
    <row r="19" spans="1:19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3814284489</v>
      </c>
      <c r="G19" s="32">
        <f>G17</f>
        <v>128234000</v>
      </c>
      <c r="H19" s="152"/>
      <c r="I19" s="143"/>
      <c r="J19" s="133"/>
      <c r="K19" s="149"/>
      <c r="L19" s="133"/>
      <c r="P19" s="71">
        <f t="shared" ref="P19:P25" si="0">F19*90%</f>
        <v>3432856040.0999999</v>
      </c>
      <c r="Q19" s="71">
        <f t="shared" ref="Q19:Q25" si="1">G19*10%</f>
        <v>12823400</v>
      </c>
      <c r="R19" s="71">
        <f t="shared" ref="R19:R25" si="2">SUM(P19:Q19)</f>
        <v>3445679440.0999999</v>
      </c>
    </row>
    <row r="20" spans="1:19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6283372649</v>
      </c>
      <c r="G20" s="19">
        <v>415827000</v>
      </c>
      <c r="H20" s="146">
        <f>S20</f>
        <v>0.45389604601300448</v>
      </c>
      <c r="I20" s="142" t="str">
        <f>IF(H20&lt;=D20,"CUMPLE","NO CUMPLE")</f>
        <v>CUMPLE</v>
      </c>
      <c r="J20" s="132" t="s">
        <v>189</v>
      </c>
      <c r="K20" s="149"/>
      <c r="L20" s="132">
        <f>IF(I20="CUMPLE",0,1)</f>
        <v>0</v>
      </c>
      <c r="P20" s="71">
        <f t="shared" si="0"/>
        <v>5655035384.1000004</v>
      </c>
      <c r="Q20" s="71">
        <f t="shared" si="1"/>
        <v>41582700</v>
      </c>
      <c r="R20" s="71">
        <f t="shared" si="2"/>
        <v>5696618084.1000004</v>
      </c>
      <c r="S20" s="72">
        <f t="shared" ref="S20" si="3">R20/R21</f>
        <v>0.45389604601300448</v>
      </c>
    </row>
    <row r="21" spans="1:19" s="2" customFormat="1" ht="44.25" customHeight="1" x14ac:dyDescent="0.3">
      <c r="A21" s="134"/>
      <c r="B21" s="135"/>
      <c r="C21" s="133"/>
      <c r="D21" s="145"/>
      <c r="E21" s="9" t="s">
        <v>10</v>
      </c>
      <c r="F21" s="19">
        <v>13674740284</v>
      </c>
      <c r="G21" s="19">
        <v>2432244000</v>
      </c>
      <c r="H21" s="147"/>
      <c r="I21" s="143"/>
      <c r="J21" s="133"/>
      <c r="K21" s="149"/>
      <c r="L21" s="133"/>
      <c r="P21" s="71">
        <f t="shared" si="0"/>
        <v>12307266255.6</v>
      </c>
      <c r="Q21" s="71">
        <f t="shared" si="1"/>
        <v>243224400</v>
      </c>
      <c r="R21" s="71">
        <f t="shared" si="2"/>
        <v>12550490655.6</v>
      </c>
    </row>
    <row r="22" spans="1:19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1433967416</v>
      </c>
      <c r="G22" s="19">
        <v>363399000</v>
      </c>
      <c r="H22" s="140">
        <f>S22</f>
        <v>0.19360012322341733</v>
      </c>
      <c r="I22" s="142" t="str">
        <f>IF(H22&gt;=D22,"CUMPLE","NO CUMPLE")</f>
        <v>CUMPLE</v>
      </c>
      <c r="J22" s="132" t="s">
        <v>189</v>
      </c>
      <c r="K22" s="149"/>
      <c r="L22" s="132">
        <f>IF(I22="CUMPLE",0,1)</f>
        <v>0</v>
      </c>
      <c r="P22" s="71">
        <f t="shared" si="0"/>
        <v>1290570674.4000001</v>
      </c>
      <c r="Q22" s="71">
        <f t="shared" si="1"/>
        <v>36339900</v>
      </c>
      <c r="R22" s="71">
        <f t="shared" si="2"/>
        <v>1326910574.4000001</v>
      </c>
      <c r="S22" s="2">
        <f t="shared" ref="S22" si="4">R22/R23</f>
        <v>0.19360012322341733</v>
      </c>
    </row>
    <row r="23" spans="1:19" s="6" customFormat="1" ht="44.25" customHeight="1" x14ac:dyDescent="0.3">
      <c r="A23" s="134"/>
      <c r="B23" s="135"/>
      <c r="C23" s="137"/>
      <c r="D23" s="139"/>
      <c r="E23" s="9" t="s">
        <v>12</v>
      </c>
      <c r="F23" s="19">
        <v>7391367635</v>
      </c>
      <c r="G23" s="19">
        <v>2016417000</v>
      </c>
      <c r="H23" s="141"/>
      <c r="I23" s="143"/>
      <c r="J23" s="133"/>
      <c r="K23" s="149"/>
      <c r="L23" s="133"/>
      <c r="P23" s="71">
        <f t="shared" si="0"/>
        <v>6652230871.5</v>
      </c>
      <c r="Q23" s="71">
        <f t="shared" si="1"/>
        <v>201641700</v>
      </c>
      <c r="R23" s="71">
        <f t="shared" si="2"/>
        <v>6853872571.5</v>
      </c>
      <c r="S23" s="2"/>
    </row>
    <row r="24" spans="1:19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1433967416</v>
      </c>
      <c r="G24" s="32">
        <f>G22</f>
        <v>363399000</v>
      </c>
      <c r="H24" s="140">
        <f>S24</f>
        <v>0.10572579278467775</v>
      </c>
      <c r="I24" s="142" t="str">
        <f>IF(H24&gt;=D24,"CUMPLE","NO CUMPLE")</f>
        <v>CUMPLE</v>
      </c>
      <c r="J24" s="132" t="s">
        <v>189</v>
      </c>
      <c r="K24" s="149"/>
      <c r="L24" s="132">
        <f>IF(I24="CUMPLE",0,1)</f>
        <v>0</v>
      </c>
      <c r="P24" s="71">
        <f t="shared" si="0"/>
        <v>1290570674.4000001</v>
      </c>
      <c r="Q24" s="71">
        <f t="shared" si="1"/>
        <v>36339900</v>
      </c>
      <c r="R24" s="71">
        <f t="shared" si="2"/>
        <v>1326910574.4000001</v>
      </c>
      <c r="S24" s="2">
        <f t="shared" ref="S24" si="5">R24/R25</f>
        <v>0.10572579278467775</v>
      </c>
    </row>
    <row r="25" spans="1:19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13674740284</v>
      </c>
      <c r="G25" s="32">
        <f>G21</f>
        <v>2432244000</v>
      </c>
      <c r="H25" s="141"/>
      <c r="I25" s="143"/>
      <c r="J25" s="133"/>
      <c r="K25" s="150"/>
      <c r="L25" s="133"/>
      <c r="P25" s="71">
        <f t="shared" si="0"/>
        <v>12307266255.6</v>
      </c>
      <c r="Q25" s="71">
        <f t="shared" si="1"/>
        <v>243224400</v>
      </c>
      <c r="R25" s="71">
        <f t="shared" si="2"/>
        <v>12550490655.6</v>
      </c>
      <c r="S25" s="2"/>
    </row>
    <row r="27" spans="1:19" ht="28.2" x14ac:dyDescent="0.5">
      <c r="E27" s="127" t="s">
        <v>20</v>
      </c>
      <c r="F27" s="128"/>
      <c r="G27" s="129" t="s">
        <v>69</v>
      </c>
      <c r="H27" s="130"/>
      <c r="I27" s="131"/>
      <c r="J27" s="27"/>
      <c r="L27" s="49">
        <f>SUM(L12:L25)</f>
        <v>1</v>
      </c>
    </row>
    <row r="30" spans="1:19" x14ac:dyDescent="0.3">
      <c r="B30" s="67" t="s">
        <v>41</v>
      </c>
      <c r="C30" s="67"/>
    </row>
    <row r="31" spans="1:19" ht="39.75" customHeight="1" x14ac:dyDescent="0.3">
      <c r="B31" s="74" t="s">
        <v>37</v>
      </c>
      <c r="D31" s="74"/>
      <c r="E31" s="74"/>
    </row>
  </sheetData>
  <mergeCells count="56">
    <mergeCell ref="C9:J9"/>
    <mergeCell ref="C1:J1"/>
    <mergeCell ref="C3:J3"/>
    <mergeCell ref="D5:J5"/>
    <mergeCell ref="D6:J6"/>
    <mergeCell ref="D7:J7"/>
    <mergeCell ref="D11:H11"/>
    <mergeCell ref="D12:F12"/>
    <mergeCell ref="G12:H12"/>
    <mergeCell ref="I12:J12"/>
    <mergeCell ref="D13:F13"/>
    <mergeCell ref="G13:H13"/>
    <mergeCell ref="I13:J13"/>
    <mergeCell ref="J16:J17"/>
    <mergeCell ref="K16:K25"/>
    <mergeCell ref="L16:L17"/>
    <mergeCell ref="A18:A19"/>
    <mergeCell ref="B18:B19"/>
    <mergeCell ref="C18:C19"/>
    <mergeCell ref="D18:D19"/>
    <mergeCell ref="H18:H19"/>
    <mergeCell ref="I18:I19"/>
    <mergeCell ref="J18:J19"/>
    <mergeCell ref="A16:A17"/>
    <mergeCell ref="B16:B17"/>
    <mergeCell ref="C16:C17"/>
    <mergeCell ref="D16:D17"/>
    <mergeCell ref="H16:H17"/>
    <mergeCell ref="I16:I17"/>
    <mergeCell ref="H22:H23"/>
    <mergeCell ref="I22:I23"/>
    <mergeCell ref="L18:L19"/>
    <mergeCell ref="A20:A21"/>
    <mergeCell ref="B20:B21"/>
    <mergeCell ref="C20:C21"/>
    <mergeCell ref="D20:D21"/>
    <mergeCell ref="H20:H21"/>
    <mergeCell ref="I20:I21"/>
    <mergeCell ref="J20:J21"/>
    <mergeCell ref="L20:L21"/>
    <mergeCell ref="E27:F27"/>
    <mergeCell ref="G27:I27"/>
    <mergeCell ref="J22:J23"/>
    <mergeCell ref="L22:L23"/>
    <mergeCell ref="A24:A25"/>
    <mergeCell ref="B24:B25"/>
    <mergeCell ref="C24:C25"/>
    <mergeCell ref="D24:D25"/>
    <mergeCell ref="H24:H25"/>
    <mergeCell ref="I24:I25"/>
    <mergeCell ref="J24:J25"/>
    <mergeCell ref="L24:L25"/>
    <mergeCell ref="A22:A23"/>
    <mergeCell ref="B22:B23"/>
    <mergeCell ref="C22:C23"/>
    <mergeCell ref="D22:D23"/>
  </mergeCells>
  <conditionalFormatting sqref="J16">
    <cfRule type="cellIs" dxfId="128" priority="17" operator="equal">
      <formula>"CUMPLE"</formula>
    </cfRule>
    <cfRule type="cellIs" dxfId="127" priority="18" operator="equal">
      <formula>"NO CUMPLE"</formula>
    </cfRule>
  </conditionalFormatting>
  <conditionalFormatting sqref="I12">
    <cfRule type="cellIs" dxfId="126" priority="16" operator="equal">
      <formula>"CUMPLE"</formula>
    </cfRule>
  </conditionalFormatting>
  <conditionalFormatting sqref="L18 L20 L22 L24">
    <cfRule type="cellIs" dxfId="125" priority="12" operator="equal">
      <formula>"CUMPLE"</formula>
    </cfRule>
    <cfRule type="cellIs" dxfId="124" priority="13" operator="equal">
      <formula>"NO CUMPLE"</formula>
    </cfRule>
  </conditionalFormatting>
  <conditionalFormatting sqref="L16">
    <cfRule type="cellIs" dxfId="123" priority="14" operator="equal">
      <formula>"CUMPLE"</formula>
    </cfRule>
    <cfRule type="cellIs" dxfId="122" priority="15" operator="equal">
      <formula>"NO CUMPLE"</formula>
    </cfRule>
  </conditionalFormatting>
  <conditionalFormatting sqref="I13:J13">
    <cfRule type="cellIs" dxfId="121" priority="11" operator="equal">
      <formula>"CUMPLE"</formula>
    </cfRule>
  </conditionalFormatting>
  <conditionalFormatting sqref="L12:L13">
    <cfRule type="cellIs" dxfId="120" priority="9" operator="equal">
      <formula>"CUMPLE"</formula>
    </cfRule>
    <cfRule type="cellIs" dxfId="119" priority="10" operator="equal">
      <formula>"NO CUMPLE"</formula>
    </cfRule>
  </conditionalFormatting>
  <conditionalFormatting sqref="I16:I25">
    <cfRule type="cellIs" dxfId="118" priority="3" operator="equal">
      <formula>"CUMPLE"</formula>
    </cfRule>
    <cfRule type="cellIs" dxfId="117" priority="4" operator="equal">
      <formula>"NO CUMPLE"</formula>
    </cfRule>
  </conditionalFormatting>
  <conditionalFormatting sqref="J18 J20 J22 J24">
    <cfRule type="cellIs" dxfId="116" priority="1" operator="equal">
      <formula>"CUMPLE"</formula>
    </cfRule>
    <cfRule type="cellIs" dxfId="115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3E03-067A-480D-8F56-4EE48BA84A12}">
  <sheetPr>
    <tabColor rgb="FF00B0F0"/>
  </sheetPr>
  <dimension ref="A1:BW31"/>
  <sheetViews>
    <sheetView view="pageBreakPreview" topLeftCell="B7" zoomScale="55" zoomScaleNormal="70" zoomScaleSheetLayoutView="55" workbookViewId="0">
      <selection activeCell="P18" sqref="P18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0.33203125" style="1" customWidth="1"/>
    <col min="8" max="8" width="31.33203125" style="1" bestFit="1" customWidth="1"/>
    <col min="9" max="9" width="17.88671875" style="1" bestFit="1" customWidth="1"/>
    <col min="10" max="10" width="32.33203125" style="1" bestFit="1" customWidth="1"/>
    <col min="11" max="11" width="36.5546875" style="4" customWidth="1"/>
    <col min="12" max="12" width="11.5546875" style="49" customWidth="1"/>
    <col min="13" max="13" width="13.44140625" style="1" customWidth="1"/>
    <col min="14" max="14" width="45.44140625" style="1" customWidth="1"/>
    <col min="15" max="15" width="36.44140625" style="1" customWidth="1"/>
    <col min="16" max="16" width="29" style="1" customWidth="1"/>
    <col min="17" max="17" width="29" style="1" bestFit="1" customWidth="1"/>
    <col min="18" max="18" width="29.33203125" style="1" customWidth="1"/>
    <col min="19" max="19" width="11.44140625" style="1" customWidth="1"/>
    <col min="20" max="75" width="11.44140625" style="1"/>
    <col min="76" max="83" width="11.44140625" style="1" customWidth="1"/>
    <col min="84" max="253" width="11.44140625" style="1"/>
    <col min="254" max="254" width="9" style="1" customWidth="1"/>
    <col min="255" max="255" width="25.44140625" style="1" customWidth="1"/>
    <col min="256" max="256" width="120" style="1" customWidth="1"/>
    <col min="257" max="258" width="6.6640625" style="1" customWidth="1"/>
    <col min="259" max="259" width="62.6640625" style="1" customWidth="1"/>
    <col min="260" max="260" width="0" style="1" hidden="1" customWidth="1"/>
    <col min="261" max="262" width="9.5546875" style="1" customWidth="1"/>
    <col min="263" max="263" width="38.33203125" style="1" customWidth="1"/>
    <col min="264" max="264" width="30.6640625" style="1" customWidth="1"/>
    <col min="265" max="266" width="6.6640625" style="1" customWidth="1"/>
    <col min="267" max="267" width="57.5546875" style="1" customWidth="1"/>
    <col min="268" max="509" width="11.44140625" style="1"/>
    <col min="510" max="510" width="9" style="1" customWidth="1"/>
    <col min="511" max="511" width="25.44140625" style="1" customWidth="1"/>
    <col min="512" max="512" width="120" style="1" customWidth="1"/>
    <col min="513" max="514" width="6.6640625" style="1" customWidth="1"/>
    <col min="515" max="515" width="62.6640625" style="1" customWidth="1"/>
    <col min="516" max="516" width="0" style="1" hidden="1" customWidth="1"/>
    <col min="517" max="518" width="9.5546875" style="1" customWidth="1"/>
    <col min="519" max="519" width="38.33203125" style="1" customWidth="1"/>
    <col min="520" max="520" width="30.6640625" style="1" customWidth="1"/>
    <col min="521" max="522" width="6.6640625" style="1" customWidth="1"/>
    <col min="523" max="523" width="57.5546875" style="1" customWidth="1"/>
    <col min="524" max="765" width="11.44140625" style="1"/>
    <col min="766" max="766" width="9" style="1" customWidth="1"/>
    <col min="767" max="767" width="25.44140625" style="1" customWidth="1"/>
    <col min="768" max="768" width="120" style="1" customWidth="1"/>
    <col min="769" max="770" width="6.6640625" style="1" customWidth="1"/>
    <col min="771" max="771" width="62.6640625" style="1" customWidth="1"/>
    <col min="772" max="772" width="0" style="1" hidden="1" customWidth="1"/>
    <col min="773" max="774" width="9.5546875" style="1" customWidth="1"/>
    <col min="775" max="775" width="38.33203125" style="1" customWidth="1"/>
    <col min="776" max="776" width="30.6640625" style="1" customWidth="1"/>
    <col min="777" max="778" width="6.6640625" style="1" customWidth="1"/>
    <col min="779" max="779" width="57.5546875" style="1" customWidth="1"/>
    <col min="780" max="1021" width="11.44140625" style="1"/>
    <col min="1022" max="1022" width="9" style="1" customWidth="1"/>
    <col min="1023" max="1023" width="25.44140625" style="1" customWidth="1"/>
    <col min="1024" max="1024" width="120" style="1" customWidth="1"/>
    <col min="1025" max="1026" width="6.6640625" style="1" customWidth="1"/>
    <col min="1027" max="1027" width="62.6640625" style="1" customWidth="1"/>
    <col min="1028" max="1028" width="0" style="1" hidden="1" customWidth="1"/>
    <col min="1029" max="1030" width="9.5546875" style="1" customWidth="1"/>
    <col min="1031" max="1031" width="38.33203125" style="1" customWidth="1"/>
    <col min="1032" max="1032" width="30.6640625" style="1" customWidth="1"/>
    <col min="1033" max="1034" width="6.6640625" style="1" customWidth="1"/>
    <col min="1035" max="1035" width="57.5546875" style="1" customWidth="1"/>
    <col min="1036" max="1277" width="11.44140625" style="1"/>
    <col min="1278" max="1278" width="9" style="1" customWidth="1"/>
    <col min="1279" max="1279" width="25.44140625" style="1" customWidth="1"/>
    <col min="1280" max="1280" width="120" style="1" customWidth="1"/>
    <col min="1281" max="1282" width="6.6640625" style="1" customWidth="1"/>
    <col min="1283" max="1283" width="62.6640625" style="1" customWidth="1"/>
    <col min="1284" max="1284" width="0" style="1" hidden="1" customWidth="1"/>
    <col min="1285" max="1286" width="9.5546875" style="1" customWidth="1"/>
    <col min="1287" max="1287" width="38.33203125" style="1" customWidth="1"/>
    <col min="1288" max="1288" width="30.6640625" style="1" customWidth="1"/>
    <col min="1289" max="1290" width="6.6640625" style="1" customWidth="1"/>
    <col min="1291" max="1291" width="57.5546875" style="1" customWidth="1"/>
    <col min="1292" max="1533" width="11.44140625" style="1"/>
    <col min="1534" max="1534" width="9" style="1" customWidth="1"/>
    <col min="1535" max="1535" width="25.44140625" style="1" customWidth="1"/>
    <col min="1536" max="1536" width="120" style="1" customWidth="1"/>
    <col min="1537" max="1538" width="6.6640625" style="1" customWidth="1"/>
    <col min="1539" max="1539" width="62.6640625" style="1" customWidth="1"/>
    <col min="1540" max="1540" width="0" style="1" hidden="1" customWidth="1"/>
    <col min="1541" max="1542" width="9.5546875" style="1" customWidth="1"/>
    <col min="1543" max="1543" width="38.33203125" style="1" customWidth="1"/>
    <col min="1544" max="1544" width="30.6640625" style="1" customWidth="1"/>
    <col min="1545" max="1546" width="6.6640625" style="1" customWidth="1"/>
    <col min="1547" max="1547" width="57.5546875" style="1" customWidth="1"/>
    <col min="1548" max="1789" width="11.44140625" style="1"/>
    <col min="1790" max="1790" width="9" style="1" customWidth="1"/>
    <col min="1791" max="1791" width="25.44140625" style="1" customWidth="1"/>
    <col min="1792" max="1792" width="120" style="1" customWidth="1"/>
    <col min="1793" max="1794" width="6.6640625" style="1" customWidth="1"/>
    <col min="1795" max="1795" width="62.6640625" style="1" customWidth="1"/>
    <col min="1796" max="1796" width="0" style="1" hidden="1" customWidth="1"/>
    <col min="1797" max="1798" width="9.5546875" style="1" customWidth="1"/>
    <col min="1799" max="1799" width="38.33203125" style="1" customWidth="1"/>
    <col min="1800" max="1800" width="30.6640625" style="1" customWidth="1"/>
    <col min="1801" max="1802" width="6.6640625" style="1" customWidth="1"/>
    <col min="1803" max="1803" width="57.5546875" style="1" customWidth="1"/>
    <col min="1804" max="2045" width="11.44140625" style="1"/>
    <col min="2046" max="2046" width="9" style="1" customWidth="1"/>
    <col min="2047" max="2047" width="25.44140625" style="1" customWidth="1"/>
    <col min="2048" max="2048" width="120" style="1" customWidth="1"/>
    <col min="2049" max="2050" width="6.6640625" style="1" customWidth="1"/>
    <col min="2051" max="2051" width="62.6640625" style="1" customWidth="1"/>
    <col min="2052" max="2052" width="0" style="1" hidden="1" customWidth="1"/>
    <col min="2053" max="2054" width="9.5546875" style="1" customWidth="1"/>
    <col min="2055" max="2055" width="38.33203125" style="1" customWidth="1"/>
    <col min="2056" max="2056" width="30.6640625" style="1" customWidth="1"/>
    <col min="2057" max="2058" width="6.6640625" style="1" customWidth="1"/>
    <col min="2059" max="2059" width="57.5546875" style="1" customWidth="1"/>
    <col min="2060" max="2301" width="11.44140625" style="1"/>
    <col min="2302" max="2302" width="9" style="1" customWidth="1"/>
    <col min="2303" max="2303" width="25.44140625" style="1" customWidth="1"/>
    <col min="2304" max="2304" width="120" style="1" customWidth="1"/>
    <col min="2305" max="2306" width="6.6640625" style="1" customWidth="1"/>
    <col min="2307" max="2307" width="62.6640625" style="1" customWidth="1"/>
    <col min="2308" max="2308" width="0" style="1" hidden="1" customWidth="1"/>
    <col min="2309" max="2310" width="9.5546875" style="1" customWidth="1"/>
    <col min="2311" max="2311" width="38.33203125" style="1" customWidth="1"/>
    <col min="2312" max="2312" width="30.6640625" style="1" customWidth="1"/>
    <col min="2313" max="2314" width="6.6640625" style="1" customWidth="1"/>
    <col min="2315" max="2315" width="57.5546875" style="1" customWidth="1"/>
    <col min="2316" max="2557" width="11.44140625" style="1"/>
    <col min="2558" max="2558" width="9" style="1" customWidth="1"/>
    <col min="2559" max="2559" width="25.44140625" style="1" customWidth="1"/>
    <col min="2560" max="2560" width="120" style="1" customWidth="1"/>
    <col min="2561" max="2562" width="6.6640625" style="1" customWidth="1"/>
    <col min="2563" max="2563" width="62.6640625" style="1" customWidth="1"/>
    <col min="2564" max="2564" width="0" style="1" hidden="1" customWidth="1"/>
    <col min="2565" max="2566" width="9.5546875" style="1" customWidth="1"/>
    <col min="2567" max="2567" width="38.33203125" style="1" customWidth="1"/>
    <col min="2568" max="2568" width="30.6640625" style="1" customWidth="1"/>
    <col min="2569" max="2570" width="6.6640625" style="1" customWidth="1"/>
    <col min="2571" max="2571" width="57.5546875" style="1" customWidth="1"/>
    <col min="2572" max="2813" width="11.44140625" style="1"/>
    <col min="2814" max="2814" width="9" style="1" customWidth="1"/>
    <col min="2815" max="2815" width="25.44140625" style="1" customWidth="1"/>
    <col min="2816" max="2816" width="120" style="1" customWidth="1"/>
    <col min="2817" max="2818" width="6.6640625" style="1" customWidth="1"/>
    <col min="2819" max="2819" width="62.6640625" style="1" customWidth="1"/>
    <col min="2820" max="2820" width="0" style="1" hidden="1" customWidth="1"/>
    <col min="2821" max="2822" width="9.5546875" style="1" customWidth="1"/>
    <col min="2823" max="2823" width="38.33203125" style="1" customWidth="1"/>
    <col min="2824" max="2824" width="30.6640625" style="1" customWidth="1"/>
    <col min="2825" max="2826" width="6.6640625" style="1" customWidth="1"/>
    <col min="2827" max="2827" width="57.5546875" style="1" customWidth="1"/>
    <col min="2828" max="3069" width="11.44140625" style="1"/>
    <col min="3070" max="3070" width="9" style="1" customWidth="1"/>
    <col min="3071" max="3071" width="25.44140625" style="1" customWidth="1"/>
    <col min="3072" max="3072" width="120" style="1" customWidth="1"/>
    <col min="3073" max="3074" width="6.6640625" style="1" customWidth="1"/>
    <col min="3075" max="3075" width="62.6640625" style="1" customWidth="1"/>
    <col min="3076" max="3076" width="0" style="1" hidden="1" customWidth="1"/>
    <col min="3077" max="3078" width="9.5546875" style="1" customWidth="1"/>
    <col min="3079" max="3079" width="38.33203125" style="1" customWidth="1"/>
    <col min="3080" max="3080" width="30.6640625" style="1" customWidth="1"/>
    <col min="3081" max="3082" width="6.6640625" style="1" customWidth="1"/>
    <col min="3083" max="3083" width="57.5546875" style="1" customWidth="1"/>
    <col min="3084" max="3325" width="11.44140625" style="1"/>
    <col min="3326" max="3326" width="9" style="1" customWidth="1"/>
    <col min="3327" max="3327" width="25.44140625" style="1" customWidth="1"/>
    <col min="3328" max="3328" width="120" style="1" customWidth="1"/>
    <col min="3329" max="3330" width="6.6640625" style="1" customWidth="1"/>
    <col min="3331" max="3331" width="62.6640625" style="1" customWidth="1"/>
    <col min="3332" max="3332" width="0" style="1" hidden="1" customWidth="1"/>
    <col min="3333" max="3334" width="9.5546875" style="1" customWidth="1"/>
    <col min="3335" max="3335" width="38.33203125" style="1" customWidth="1"/>
    <col min="3336" max="3336" width="30.6640625" style="1" customWidth="1"/>
    <col min="3337" max="3338" width="6.6640625" style="1" customWidth="1"/>
    <col min="3339" max="3339" width="57.5546875" style="1" customWidth="1"/>
    <col min="3340" max="3581" width="11.44140625" style="1"/>
    <col min="3582" max="3582" width="9" style="1" customWidth="1"/>
    <col min="3583" max="3583" width="25.44140625" style="1" customWidth="1"/>
    <col min="3584" max="3584" width="120" style="1" customWidth="1"/>
    <col min="3585" max="3586" width="6.6640625" style="1" customWidth="1"/>
    <col min="3587" max="3587" width="62.6640625" style="1" customWidth="1"/>
    <col min="3588" max="3588" width="0" style="1" hidden="1" customWidth="1"/>
    <col min="3589" max="3590" width="9.5546875" style="1" customWidth="1"/>
    <col min="3591" max="3591" width="38.33203125" style="1" customWidth="1"/>
    <col min="3592" max="3592" width="30.6640625" style="1" customWidth="1"/>
    <col min="3593" max="3594" width="6.6640625" style="1" customWidth="1"/>
    <col min="3595" max="3595" width="57.5546875" style="1" customWidth="1"/>
    <col min="3596" max="3837" width="11.44140625" style="1"/>
    <col min="3838" max="3838" width="9" style="1" customWidth="1"/>
    <col min="3839" max="3839" width="25.44140625" style="1" customWidth="1"/>
    <col min="3840" max="3840" width="120" style="1" customWidth="1"/>
    <col min="3841" max="3842" width="6.6640625" style="1" customWidth="1"/>
    <col min="3843" max="3843" width="62.6640625" style="1" customWidth="1"/>
    <col min="3844" max="3844" width="0" style="1" hidden="1" customWidth="1"/>
    <col min="3845" max="3846" width="9.5546875" style="1" customWidth="1"/>
    <col min="3847" max="3847" width="38.33203125" style="1" customWidth="1"/>
    <col min="3848" max="3848" width="30.6640625" style="1" customWidth="1"/>
    <col min="3849" max="3850" width="6.6640625" style="1" customWidth="1"/>
    <col min="3851" max="3851" width="57.5546875" style="1" customWidth="1"/>
    <col min="3852" max="4093" width="11.44140625" style="1"/>
    <col min="4094" max="4094" width="9" style="1" customWidth="1"/>
    <col min="4095" max="4095" width="25.44140625" style="1" customWidth="1"/>
    <col min="4096" max="4096" width="120" style="1" customWidth="1"/>
    <col min="4097" max="4098" width="6.6640625" style="1" customWidth="1"/>
    <col min="4099" max="4099" width="62.6640625" style="1" customWidth="1"/>
    <col min="4100" max="4100" width="0" style="1" hidden="1" customWidth="1"/>
    <col min="4101" max="4102" width="9.5546875" style="1" customWidth="1"/>
    <col min="4103" max="4103" width="38.33203125" style="1" customWidth="1"/>
    <col min="4104" max="4104" width="30.6640625" style="1" customWidth="1"/>
    <col min="4105" max="4106" width="6.6640625" style="1" customWidth="1"/>
    <col min="4107" max="4107" width="57.5546875" style="1" customWidth="1"/>
    <col min="4108" max="4349" width="11.44140625" style="1"/>
    <col min="4350" max="4350" width="9" style="1" customWidth="1"/>
    <col min="4351" max="4351" width="25.44140625" style="1" customWidth="1"/>
    <col min="4352" max="4352" width="120" style="1" customWidth="1"/>
    <col min="4353" max="4354" width="6.6640625" style="1" customWidth="1"/>
    <col min="4355" max="4355" width="62.6640625" style="1" customWidth="1"/>
    <col min="4356" max="4356" width="0" style="1" hidden="1" customWidth="1"/>
    <col min="4357" max="4358" width="9.5546875" style="1" customWidth="1"/>
    <col min="4359" max="4359" width="38.33203125" style="1" customWidth="1"/>
    <col min="4360" max="4360" width="30.6640625" style="1" customWidth="1"/>
    <col min="4361" max="4362" width="6.6640625" style="1" customWidth="1"/>
    <col min="4363" max="4363" width="57.5546875" style="1" customWidth="1"/>
    <col min="4364" max="4605" width="11.44140625" style="1"/>
    <col min="4606" max="4606" width="9" style="1" customWidth="1"/>
    <col min="4607" max="4607" width="25.44140625" style="1" customWidth="1"/>
    <col min="4608" max="4608" width="120" style="1" customWidth="1"/>
    <col min="4609" max="4610" width="6.6640625" style="1" customWidth="1"/>
    <col min="4611" max="4611" width="62.6640625" style="1" customWidth="1"/>
    <col min="4612" max="4612" width="0" style="1" hidden="1" customWidth="1"/>
    <col min="4613" max="4614" width="9.5546875" style="1" customWidth="1"/>
    <col min="4615" max="4615" width="38.33203125" style="1" customWidth="1"/>
    <col min="4616" max="4616" width="30.6640625" style="1" customWidth="1"/>
    <col min="4617" max="4618" width="6.6640625" style="1" customWidth="1"/>
    <col min="4619" max="4619" width="57.5546875" style="1" customWidth="1"/>
    <col min="4620" max="4861" width="11.44140625" style="1"/>
    <col min="4862" max="4862" width="9" style="1" customWidth="1"/>
    <col min="4863" max="4863" width="25.44140625" style="1" customWidth="1"/>
    <col min="4864" max="4864" width="120" style="1" customWidth="1"/>
    <col min="4865" max="4866" width="6.6640625" style="1" customWidth="1"/>
    <col min="4867" max="4867" width="62.6640625" style="1" customWidth="1"/>
    <col min="4868" max="4868" width="0" style="1" hidden="1" customWidth="1"/>
    <col min="4869" max="4870" width="9.5546875" style="1" customWidth="1"/>
    <col min="4871" max="4871" width="38.33203125" style="1" customWidth="1"/>
    <col min="4872" max="4872" width="30.6640625" style="1" customWidth="1"/>
    <col min="4873" max="4874" width="6.6640625" style="1" customWidth="1"/>
    <col min="4875" max="4875" width="57.5546875" style="1" customWidth="1"/>
    <col min="4876" max="5117" width="11.44140625" style="1"/>
    <col min="5118" max="5118" width="9" style="1" customWidth="1"/>
    <col min="5119" max="5119" width="25.44140625" style="1" customWidth="1"/>
    <col min="5120" max="5120" width="120" style="1" customWidth="1"/>
    <col min="5121" max="5122" width="6.6640625" style="1" customWidth="1"/>
    <col min="5123" max="5123" width="62.6640625" style="1" customWidth="1"/>
    <col min="5124" max="5124" width="0" style="1" hidden="1" customWidth="1"/>
    <col min="5125" max="5126" width="9.5546875" style="1" customWidth="1"/>
    <col min="5127" max="5127" width="38.33203125" style="1" customWidth="1"/>
    <col min="5128" max="5128" width="30.6640625" style="1" customWidth="1"/>
    <col min="5129" max="5130" width="6.6640625" style="1" customWidth="1"/>
    <col min="5131" max="5131" width="57.5546875" style="1" customWidth="1"/>
    <col min="5132" max="5373" width="11.44140625" style="1"/>
    <col min="5374" max="5374" width="9" style="1" customWidth="1"/>
    <col min="5375" max="5375" width="25.44140625" style="1" customWidth="1"/>
    <col min="5376" max="5376" width="120" style="1" customWidth="1"/>
    <col min="5377" max="5378" width="6.6640625" style="1" customWidth="1"/>
    <col min="5379" max="5379" width="62.6640625" style="1" customWidth="1"/>
    <col min="5380" max="5380" width="0" style="1" hidden="1" customWidth="1"/>
    <col min="5381" max="5382" width="9.5546875" style="1" customWidth="1"/>
    <col min="5383" max="5383" width="38.33203125" style="1" customWidth="1"/>
    <col min="5384" max="5384" width="30.6640625" style="1" customWidth="1"/>
    <col min="5385" max="5386" width="6.6640625" style="1" customWidth="1"/>
    <col min="5387" max="5387" width="57.5546875" style="1" customWidth="1"/>
    <col min="5388" max="5629" width="11.44140625" style="1"/>
    <col min="5630" max="5630" width="9" style="1" customWidth="1"/>
    <col min="5631" max="5631" width="25.44140625" style="1" customWidth="1"/>
    <col min="5632" max="5632" width="120" style="1" customWidth="1"/>
    <col min="5633" max="5634" width="6.6640625" style="1" customWidth="1"/>
    <col min="5635" max="5635" width="62.6640625" style="1" customWidth="1"/>
    <col min="5636" max="5636" width="0" style="1" hidden="1" customWidth="1"/>
    <col min="5637" max="5638" width="9.5546875" style="1" customWidth="1"/>
    <col min="5639" max="5639" width="38.33203125" style="1" customWidth="1"/>
    <col min="5640" max="5640" width="30.6640625" style="1" customWidth="1"/>
    <col min="5641" max="5642" width="6.6640625" style="1" customWidth="1"/>
    <col min="5643" max="5643" width="57.5546875" style="1" customWidth="1"/>
    <col min="5644" max="5885" width="11.44140625" style="1"/>
    <col min="5886" max="5886" width="9" style="1" customWidth="1"/>
    <col min="5887" max="5887" width="25.44140625" style="1" customWidth="1"/>
    <col min="5888" max="5888" width="120" style="1" customWidth="1"/>
    <col min="5889" max="5890" width="6.6640625" style="1" customWidth="1"/>
    <col min="5891" max="5891" width="62.6640625" style="1" customWidth="1"/>
    <col min="5892" max="5892" width="0" style="1" hidden="1" customWidth="1"/>
    <col min="5893" max="5894" width="9.5546875" style="1" customWidth="1"/>
    <col min="5895" max="5895" width="38.33203125" style="1" customWidth="1"/>
    <col min="5896" max="5896" width="30.6640625" style="1" customWidth="1"/>
    <col min="5897" max="5898" width="6.6640625" style="1" customWidth="1"/>
    <col min="5899" max="5899" width="57.5546875" style="1" customWidth="1"/>
    <col min="5900" max="6141" width="11.44140625" style="1"/>
    <col min="6142" max="6142" width="9" style="1" customWidth="1"/>
    <col min="6143" max="6143" width="25.44140625" style="1" customWidth="1"/>
    <col min="6144" max="6144" width="120" style="1" customWidth="1"/>
    <col min="6145" max="6146" width="6.6640625" style="1" customWidth="1"/>
    <col min="6147" max="6147" width="62.6640625" style="1" customWidth="1"/>
    <col min="6148" max="6148" width="0" style="1" hidden="1" customWidth="1"/>
    <col min="6149" max="6150" width="9.5546875" style="1" customWidth="1"/>
    <col min="6151" max="6151" width="38.33203125" style="1" customWidth="1"/>
    <col min="6152" max="6152" width="30.6640625" style="1" customWidth="1"/>
    <col min="6153" max="6154" width="6.6640625" style="1" customWidth="1"/>
    <col min="6155" max="6155" width="57.5546875" style="1" customWidth="1"/>
    <col min="6156" max="6397" width="11.44140625" style="1"/>
    <col min="6398" max="6398" width="9" style="1" customWidth="1"/>
    <col min="6399" max="6399" width="25.44140625" style="1" customWidth="1"/>
    <col min="6400" max="6400" width="120" style="1" customWidth="1"/>
    <col min="6401" max="6402" width="6.6640625" style="1" customWidth="1"/>
    <col min="6403" max="6403" width="62.6640625" style="1" customWidth="1"/>
    <col min="6404" max="6404" width="0" style="1" hidden="1" customWidth="1"/>
    <col min="6405" max="6406" width="9.5546875" style="1" customWidth="1"/>
    <col min="6407" max="6407" width="38.33203125" style="1" customWidth="1"/>
    <col min="6408" max="6408" width="30.6640625" style="1" customWidth="1"/>
    <col min="6409" max="6410" width="6.6640625" style="1" customWidth="1"/>
    <col min="6411" max="6411" width="57.5546875" style="1" customWidth="1"/>
    <col min="6412" max="6653" width="11.44140625" style="1"/>
    <col min="6654" max="6654" width="9" style="1" customWidth="1"/>
    <col min="6655" max="6655" width="25.44140625" style="1" customWidth="1"/>
    <col min="6656" max="6656" width="120" style="1" customWidth="1"/>
    <col min="6657" max="6658" width="6.6640625" style="1" customWidth="1"/>
    <col min="6659" max="6659" width="62.6640625" style="1" customWidth="1"/>
    <col min="6660" max="6660" width="0" style="1" hidden="1" customWidth="1"/>
    <col min="6661" max="6662" width="9.5546875" style="1" customWidth="1"/>
    <col min="6663" max="6663" width="38.33203125" style="1" customWidth="1"/>
    <col min="6664" max="6664" width="30.6640625" style="1" customWidth="1"/>
    <col min="6665" max="6666" width="6.6640625" style="1" customWidth="1"/>
    <col min="6667" max="6667" width="57.5546875" style="1" customWidth="1"/>
    <col min="6668" max="6909" width="11.44140625" style="1"/>
    <col min="6910" max="6910" width="9" style="1" customWidth="1"/>
    <col min="6911" max="6911" width="25.44140625" style="1" customWidth="1"/>
    <col min="6912" max="6912" width="120" style="1" customWidth="1"/>
    <col min="6913" max="6914" width="6.6640625" style="1" customWidth="1"/>
    <col min="6915" max="6915" width="62.6640625" style="1" customWidth="1"/>
    <col min="6916" max="6916" width="0" style="1" hidden="1" customWidth="1"/>
    <col min="6917" max="6918" width="9.5546875" style="1" customWidth="1"/>
    <col min="6919" max="6919" width="38.33203125" style="1" customWidth="1"/>
    <col min="6920" max="6920" width="30.6640625" style="1" customWidth="1"/>
    <col min="6921" max="6922" width="6.6640625" style="1" customWidth="1"/>
    <col min="6923" max="6923" width="57.5546875" style="1" customWidth="1"/>
    <col min="6924" max="7165" width="11.44140625" style="1"/>
    <col min="7166" max="7166" width="9" style="1" customWidth="1"/>
    <col min="7167" max="7167" width="25.44140625" style="1" customWidth="1"/>
    <col min="7168" max="7168" width="120" style="1" customWidth="1"/>
    <col min="7169" max="7170" width="6.6640625" style="1" customWidth="1"/>
    <col min="7171" max="7171" width="62.6640625" style="1" customWidth="1"/>
    <col min="7172" max="7172" width="0" style="1" hidden="1" customWidth="1"/>
    <col min="7173" max="7174" width="9.5546875" style="1" customWidth="1"/>
    <col min="7175" max="7175" width="38.33203125" style="1" customWidth="1"/>
    <col min="7176" max="7176" width="30.6640625" style="1" customWidth="1"/>
    <col min="7177" max="7178" width="6.6640625" style="1" customWidth="1"/>
    <col min="7179" max="7179" width="57.5546875" style="1" customWidth="1"/>
    <col min="7180" max="7421" width="11.44140625" style="1"/>
    <col min="7422" max="7422" width="9" style="1" customWidth="1"/>
    <col min="7423" max="7423" width="25.44140625" style="1" customWidth="1"/>
    <col min="7424" max="7424" width="120" style="1" customWidth="1"/>
    <col min="7425" max="7426" width="6.6640625" style="1" customWidth="1"/>
    <col min="7427" max="7427" width="62.6640625" style="1" customWidth="1"/>
    <col min="7428" max="7428" width="0" style="1" hidden="1" customWidth="1"/>
    <col min="7429" max="7430" width="9.5546875" style="1" customWidth="1"/>
    <col min="7431" max="7431" width="38.33203125" style="1" customWidth="1"/>
    <col min="7432" max="7432" width="30.6640625" style="1" customWidth="1"/>
    <col min="7433" max="7434" width="6.6640625" style="1" customWidth="1"/>
    <col min="7435" max="7435" width="57.5546875" style="1" customWidth="1"/>
    <col min="7436" max="7677" width="11.44140625" style="1"/>
    <col min="7678" max="7678" width="9" style="1" customWidth="1"/>
    <col min="7679" max="7679" width="25.44140625" style="1" customWidth="1"/>
    <col min="7680" max="7680" width="120" style="1" customWidth="1"/>
    <col min="7681" max="7682" width="6.6640625" style="1" customWidth="1"/>
    <col min="7683" max="7683" width="62.6640625" style="1" customWidth="1"/>
    <col min="7684" max="7684" width="0" style="1" hidden="1" customWidth="1"/>
    <col min="7685" max="7686" width="9.5546875" style="1" customWidth="1"/>
    <col min="7687" max="7687" width="38.33203125" style="1" customWidth="1"/>
    <col min="7688" max="7688" width="30.6640625" style="1" customWidth="1"/>
    <col min="7689" max="7690" width="6.6640625" style="1" customWidth="1"/>
    <col min="7691" max="7691" width="57.5546875" style="1" customWidth="1"/>
    <col min="7692" max="7933" width="11.44140625" style="1"/>
    <col min="7934" max="7934" width="9" style="1" customWidth="1"/>
    <col min="7935" max="7935" width="25.44140625" style="1" customWidth="1"/>
    <col min="7936" max="7936" width="120" style="1" customWidth="1"/>
    <col min="7937" max="7938" width="6.6640625" style="1" customWidth="1"/>
    <col min="7939" max="7939" width="62.6640625" style="1" customWidth="1"/>
    <col min="7940" max="7940" width="0" style="1" hidden="1" customWidth="1"/>
    <col min="7941" max="7942" width="9.5546875" style="1" customWidth="1"/>
    <col min="7943" max="7943" width="38.33203125" style="1" customWidth="1"/>
    <col min="7944" max="7944" width="30.6640625" style="1" customWidth="1"/>
    <col min="7945" max="7946" width="6.6640625" style="1" customWidth="1"/>
    <col min="7947" max="7947" width="57.5546875" style="1" customWidth="1"/>
    <col min="7948" max="8189" width="11.44140625" style="1"/>
    <col min="8190" max="8190" width="9" style="1" customWidth="1"/>
    <col min="8191" max="8191" width="25.44140625" style="1" customWidth="1"/>
    <col min="8192" max="8192" width="120" style="1" customWidth="1"/>
    <col min="8193" max="8194" width="6.6640625" style="1" customWidth="1"/>
    <col min="8195" max="8195" width="62.6640625" style="1" customWidth="1"/>
    <col min="8196" max="8196" width="0" style="1" hidden="1" customWidth="1"/>
    <col min="8197" max="8198" width="9.5546875" style="1" customWidth="1"/>
    <col min="8199" max="8199" width="38.33203125" style="1" customWidth="1"/>
    <col min="8200" max="8200" width="30.6640625" style="1" customWidth="1"/>
    <col min="8201" max="8202" width="6.6640625" style="1" customWidth="1"/>
    <col min="8203" max="8203" width="57.5546875" style="1" customWidth="1"/>
    <col min="8204" max="8445" width="11.44140625" style="1"/>
    <col min="8446" max="8446" width="9" style="1" customWidth="1"/>
    <col min="8447" max="8447" width="25.44140625" style="1" customWidth="1"/>
    <col min="8448" max="8448" width="120" style="1" customWidth="1"/>
    <col min="8449" max="8450" width="6.6640625" style="1" customWidth="1"/>
    <col min="8451" max="8451" width="62.6640625" style="1" customWidth="1"/>
    <col min="8452" max="8452" width="0" style="1" hidden="1" customWidth="1"/>
    <col min="8453" max="8454" width="9.5546875" style="1" customWidth="1"/>
    <col min="8455" max="8455" width="38.33203125" style="1" customWidth="1"/>
    <col min="8456" max="8456" width="30.6640625" style="1" customWidth="1"/>
    <col min="8457" max="8458" width="6.6640625" style="1" customWidth="1"/>
    <col min="8459" max="8459" width="57.5546875" style="1" customWidth="1"/>
    <col min="8460" max="8701" width="11.44140625" style="1"/>
    <col min="8702" max="8702" width="9" style="1" customWidth="1"/>
    <col min="8703" max="8703" width="25.44140625" style="1" customWidth="1"/>
    <col min="8704" max="8704" width="120" style="1" customWidth="1"/>
    <col min="8705" max="8706" width="6.6640625" style="1" customWidth="1"/>
    <col min="8707" max="8707" width="62.6640625" style="1" customWidth="1"/>
    <col min="8708" max="8708" width="0" style="1" hidden="1" customWidth="1"/>
    <col min="8709" max="8710" width="9.5546875" style="1" customWidth="1"/>
    <col min="8711" max="8711" width="38.33203125" style="1" customWidth="1"/>
    <col min="8712" max="8712" width="30.6640625" style="1" customWidth="1"/>
    <col min="8713" max="8714" width="6.6640625" style="1" customWidth="1"/>
    <col min="8715" max="8715" width="57.5546875" style="1" customWidth="1"/>
    <col min="8716" max="8957" width="11.44140625" style="1"/>
    <col min="8958" max="8958" width="9" style="1" customWidth="1"/>
    <col min="8959" max="8959" width="25.44140625" style="1" customWidth="1"/>
    <col min="8960" max="8960" width="120" style="1" customWidth="1"/>
    <col min="8961" max="8962" width="6.6640625" style="1" customWidth="1"/>
    <col min="8963" max="8963" width="62.6640625" style="1" customWidth="1"/>
    <col min="8964" max="8964" width="0" style="1" hidden="1" customWidth="1"/>
    <col min="8965" max="8966" width="9.5546875" style="1" customWidth="1"/>
    <col min="8967" max="8967" width="38.33203125" style="1" customWidth="1"/>
    <col min="8968" max="8968" width="30.6640625" style="1" customWidth="1"/>
    <col min="8969" max="8970" width="6.6640625" style="1" customWidth="1"/>
    <col min="8971" max="8971" width="57.5546875" style="1" customWidth="1"/>
    <col min="8972" max="9213" width="11.44140625" style="1"/>
    <col min="9214" max="9214" width="9" style="1" customWidth="1"/>
    <col min="9215" max="9215" width="25.44140625" style="1" customWidth="1"/>
    <col min="9216" max="9216" width="120" style="1" customWidth="1"/>
    <col min="9217" max="9218" width="6.6640625" style="1" customWidth="1"/>
    <col min="9219" max="9219" width="62.6640625" style="1" customWidth="1"/>
    <col min="9220" max="9220" width="0" style="1" hidden="1" customWidth="1"/>
    <col min="9221" max="9222" width="9.5546875" style="1" customWidth="1"/>
    <col min="9223" max="9223" width="38.33203125" style="1" customWidth="1"/>
    <col min="9224" max="9224" width="30.6640625" style="1" customWidth="1"/>
    <col min="9225" max="9226" width="6.6640625" style="1" customWidth="1"/>
    <col min="9227" max="9227" width="57.5546875" style="1" customWidth="1"/>
    <col min="9228" max="9469" width="11.44140625" style="1"/>
    <col min="9470" max="9470" width="9" style="1" customWidth="1"/>
    <col min="9471" max="9471" width="25.44140625" style="1" customWidth="1"/>
    <col min="9472" max="9472" width="120" style="1" customWidth="1"/>
    <col min="9473" max="9474" width="6.6640625" style="1" customWidth="1"/>
    <col min="9475" max="9475" width="62.6640625" style="1" customWidth="1"/>
    <col min="9476" max="9476" width="0" style="1" hidden="1" customWidth="1"/>
    <col min="9477" max="9478" width="9.5546875" style="1" customWidth="1"/>
    <col min="9479" max="9479" width="38.33203125" style="1" customWidth="1"/>
    <col min="9480" max="9480" width="30.6640625" style="1" customWidth="1"/>
    <col min="9481" max="9482" width="6.6640625" style="1" customWidth="1"/>
    <col min="9483" max="9483" width="57.5546875" style="1" customWidth="1"/>
    <col min="9484" max="9725" width="11.44140625" style="1"/>
    <col min="9726" max="9726" width="9" style="1" customWidth="1"/>
    <col min="9727" max="9727" width="25.44140625" style="1" customWidth="1"/>
    <col min="9728" max="9728" width="120" style="1" customWidth="1"/>
    <col min="9729" max="9730" width="6.6640625" style="1" customWidth="1"/>
    <col min="9731" max="9731" width="62.6640625" style="1" customWidth="1"/>
    <col min="9732" max="9732" width="0" style="1" hidden="1" customWidth="1"/>
    <col min="9733" max="9734" width="9.5546875" style="1" customWidth="1"/>
    <col min="9735" max="9735" width="38.33203125" style="1" customWidth="1"/>
    <col min="9736" max="9736" width="30.6640625" style="1" customWidth="1"/>
    <col min="9737" max="9738" width="6.6640625" style="1" customWidth="1"/>
    <col min="9739" max="9739" width="57.5546875" style="1" customWidth="1"/>
    <col min="9740" max="9981" width="11.44140625" style="1"/>
    <col min="9982" max="9982" width="9" style="1" customWidth="1"/>
    <col min="9983" max="9983" width="25.44140625" style="1" customWidth="1"/>
    <col min="9984" max="9984" width="120" style="1" customWidth="1"/>
    <col min="9985" max="9986" width="6.6640625" style="1" customWidth="1"/>
    <col min="9987" max="9987" width="62.6640625" style="1" customWidth="1"/>
    <col min="9988" max="9988" width="0" style="1" hidden="1" customWidth="1"/>
    <col min="9989" max="9990" width="9.5546875" style="1" customWidth="1"/>
    <col min="9991" max="9991" width="38.33203125" style="1" customWidth="1"/>
    <col min="9992" max="9992" width="30.6640625" style="1" customWidth="1"/>
    <col min="9993" max="9994" width="6.6640625" style="1" customWidth="1"/>
    <col min="9995" max="9995" width="57.5546875" style="1" customWidth="1"/>
    <col min="9996" max="10237" width="11.44140625" style="1"/>
    <col min="10238" max="10238" width="9" style="1" customWidth="1"/>
    <col min="10239" max="10239" width="25.44140625" style="1" customWidth="1"/>
    <col min="10240" max="10240" width="120" style="1" customWidth="1"/>
    <col min="10241" max="10242" width="6.6640625" style="1" customWidth="1"/>
    <col min="10243" max="10243" width="62.6640625" style="1" customWidth="1"/>
    <col min="10244" max="10244" width="0" style="1" hidden="1" customWidth="1"/>
    <col min="10245" max="10246" width="9.5546875" style="1" customWidth="1"/>
    <col min="10247" max="10247" width="38.33203125" style="1" customWidth="1"/>
    <col min="10248" max="10248" width="30.6640625" style="1" customWidth="1"/>
    <col min="10249" max="10250" width="6.6640625" style="1" customWidth="1"/>
    <col min="10251" max="10251" width="57.5546875" style="1" customWidth="1"/>
    <col min="10252" max="10493" width="11.44140625" style="1"/>
    <col min="10494" max="10494" width="9" style="1" customWidth="1"/>
    <col min="10495" max="10495" width="25.44140625" style="1" customWidth="1"/>
    <col min="10496" max="10496" width="120" style="1" customWidth="1"/>
    <col min="10497" max="10498" width="6.6640625" style="1" customWidth="1"/>
    <col min="10499" max="10499" width="62.6640625" style="1" customWidth="1"/>
    <col min="10500" max="10500" width="0" style="1" hidden="1" customWidth="1"/>
    <col min="10501" max="10502" width="9.5546875" style="1" customWidth="1"/>
    <col min="10503" max="10503" width="38.33203125" style="1" customWidth="1"/>
    <col min="10504" max="10504" width="30.6640625" style="1" customWidth="1"/>
    <col min="10505" max="10506" width="6.6640625" style="1" customWidth="1"/>
    <col min="10507" max="10507" width="57.5546875" style="1" customWidth="1"/>
    <col min="10508" max="10749" width="11.44140625" style="1"/>
    <col min="10750" max="10750" width="9" style="1" customWidth="1"/>
    <col min="10751" max="10751" width="25.44140625" style="1" customWidth="1"/>
    <col min="10752" max="10752" width="120" style="1" customWidth="1"/>
    <col min="10753" max="10754" width="6.6640625" style="1" customWidth="1"/>
    <col min="10755" max="10755" width="62.6640625" style="1" customWidth="1"/>
    <col min="10756" max="10756" width="0" style="1" hidden="1" customWidth="1"/>
    <col min="10757" max="10758" width="9.5546875" style="1" customWidth="1"/>
    <col min="10759" max="10759" width="38.33203125" style="1" customWidth="1"/>
    <col min="10760" max="10760" width="30.6640625" style="1" customWidth="1"/>
    <col min="10761" max="10762" width="6.6640625" style="1" customWidth="1"/>
    <col min="10763" max="10763" width="57.5546875" style="1" customWidth="1"/>
    <col min="10764" max="11005" width="11.44140625" style="1"/>
    <col min="11006" max="11006" width="9" style="1" customWidth="1"/>
    <col min="11007" max="11007" width="25.44140625" style="1" customWidth="1"/>
    <col min="11008" max="11008" width="120" style="1" customWidth="1"/>
    <col min="11009" max="11010" width="6.6640625" style="1" customWidth="1"/>
    <col min="11011" max="11011" width="62.6640625" style="1" customWidth="1"/>
    <col min="11012" max="11012" width="0" style="1" hidden="1" customWidth="1"/>
    <col min="11013" max="11014" width="9.5546875" style="1" customWidth="1"/>
    <col min="11015" max="11015" width="38.33203125" style="1" customWidth="1"/>
    <col min="11016" max="11016" width="30.6640625" style="1" customWidth="1"/>
    <col min="11017" max="11018" width="6.6640625" style="1" customWidth="1"/>
    <col min="11019" max="11019" width="57.5546875" style="1" customWidth="1"/>
    <col min="11020" max="11261" width="11.44140625" style="1"/>
    <col min="11262" max="11262" width="9" style="1" customWidth="1"/>
    <col min="11263" max="11263" width="25.44140625" style="1" customWidth="1"/>
    <col min="11264" max="11264" width="120" style="1" customWidth="1"/>
    <col min="11265" max="11266" width="6.6640625" style="1" customWidth="1"/>
    <col min="11267" max="11267" width="62.6640625" style="1" customWidth="1"/>
    <col min="11268" max="11268" width="0" style="1" hidden="1" customWidth="1"/>
    <col min="11269" max="11270" width="9.5546875" style="1" customWidth="1"/>
    <col min="11271" max="11271" width="38.33203125" style="1" customWidth="1"/>
    <col min="11272" max="11272" width="30.6640625" style="1" customWidth="1"/>
    <col min="11273" max="11274" width="6.6640625" style="1" customWidth="1"/>
    <col min="11275" max="11275" width="57.5546875" style="1" customWidth="1"/>
    <col min="11276" max="11517" width="11.44140625" style="1"/>
    <col min="11518" max="11518" width="9" style="1" customWidth="1"/>
    <col min="11519" max="11519" width="25.44140625" style="1" customWidth="1"/>
    <col min="11520" max="11520" width="120" style="1" customWidth="1"/>
    <col min="11521" max="11522" width="6.6640625" style="1" customWidth="1"/>
    <col min="11523" max="11523" width="62.6640625" style="1" customWidth="1"/>
    <col min="11524" max="11524" width="0" style="1" hidden="1" customWidth="1"/>
    <col min="11525" max="11526" width="9.5546875" style="1" customWidth="1"/>
    <col min="11527" max="11527" width="38.33203125" style="1" customWidth="1"/>
    <col min="11528" max="11528" width="30.6640625" style="1" customWidth="1"/>
    <col min="11529" max="11530" width="6.6640625" style="1" customWidth="1"/>
    <col min="11531" max="11531" width="57.5546875" style="1" customWidth="1"/>
    <col min="11532" max="11773" width="11.44140625" style="1"/>
    <col min="11774" max="11774" width="9" style="1" customWidth="1"/>
    <col min="11775" max="11775" width="25.44140625" style="1" customWidth="1"/>
    <col min="11776" max="11776" width="120" style="1" customWidth="1"/>
    <col min="11777" max="11778" width="6.6640625" style="1" customWidth="1"/>
    <col min="11779" max="11779" width="62.6640625" style="1" customWidth="1"/>
    <col min="11780" max="11780" width="0" style="1" hidden="1" customWidth="1"/>
    <col min="11781" max="11782" width="9.5546875" style="1" customWidth="1"/>
    <col min="11783" max="11783" width="38.33203125" style="1" customWidth="1"/>
    <col min="11784" max="11784" width="30.6640625" style="1" customWidth="1"/>
    <col min="11785" max="11786" width="6.6640625" style="1" customWidth="1"/>
    <col min="11787" max="11787" width="57.5546875" style="1" customWidth="1"/>
    <col min="11788" max="12029" width="11.44140625" style="1"/>
    <col min="12030" max="12030" width="9" style="1" customWidth="1"/>
    <col min="12031" max="12031" width="25.44140625" style="1" customWidth="1"/>
    <col min="12032" max="12032" width="120" style="1" customWidth="1"/>
    <col min="12033" max="12034" width="6.6640625" style="1" customWidth="1"/>
    <col min="12035" max="12035" width="62.6640625" style="1" customWidth="1"/>
    <col min="12036" max="12036" width="0" style="1" hidden="1" customWidth="1"/>
    <col min="12037" max="12038" width="9.5546875" style="1" customWidth="1"/>
    <col min="12039" max="12039" width="38.33203125" style="1" customWidth="1"/>
    <col min="12040" max="12040" width="30.6640625" style="1" customWidth="1"/>
    <col min="12041" max="12042" width="6.6640625" style="1" customWidth="1"/>
    <col min="12043" max="12043" width="57.5546875" style="1" customWidth="1"/>
    <col min="12044" max="12285" width="11.44140625" style="1"/>
    <col min="12286" max="12286" width="9" style="1" customWidth="1"/>
    <col min="12287" max="12287" width="25.44140625" style="1" customWidth="1"/>
    <col min="12288" max="12288" width="120" style="1" customWidth="1"/>
    <col min="12289" max="12290" width="6.6640625" style="1" customWidth="1"/>
    <col min="12291" max="12291" width="62.6640625" style="1" customWidth="1"/>
    <col min="12292" max="12292" width="0" style="1" hidden="1" customWidth="1"/>
    <col min="12293" max="12294" width="9.5546875" style="1" customWidth="1"/>
    <col min="12295" max="12295" width="38.33203125" style="1" customWidth="1"/>
    <col min="12296" max="12296" width="30.6640625" style="1" customWidth="1"/>
    <col min="12297" max="12298" width="6.6640625" style="1" customWidth="1"/>
    <col min="12299" max="12299" width="57.5546875" style="1" customWidth="1"/>
    <col min="12300" max="12541" width="11.44140625" style="1"/>
    <col min="12542" max="12542" width="9" style="1" customWidth="1"/>
    <col min="12543" max="12543" width="25.44140625" style="1" customWidth="1"/>
    <col min="12544" max="12544" width="120" style="1" customWidth="1"/>
    <col min="12545" max="12546" width="6.6640625" style="1" customWidth="1"/>
    <col min="12547" max="12547" width="62.6640625" style="1" customWidth="1"/>
    <col min="12548" max="12548" width="0" style="1" hidden="1" customWidth="1"/>
    <col min="12549" max="12550" width="9.5546875" style="1" customWidth="1"/>
    <col min="12551" max="12551" width="38.33203125" style="1" customWidth="1"/>
    <col min="12552" max="12552" width="30.6640625" style="1" customWidth="1"/>
    <col min="12553" max="12554" width="6.6640625" style="1" customWidth="1"/>
    <col min="12555" max="12555" width="57.5546875" style="1" customWidth="1"/>
    <col min="12556" max="12797" width="11.44140625" style="1"/>
    <col min="12798" max="12798" width="9" style="1" customWidth="1"/>
    <col min="12799" max="12799" width="25.44140625" style="1" customWidth="1"/>
    <col min="12800" max="12800" width="120" style="1" customWidth="1"/>
    <col min="12801" max="12802" width="6.6640625" style="1" customWidth="1"/>
    <col min="12803" max="12803" width="62.6640625" style="1" customWidth="1"/>
    <col min="12804" max="12804" width="0" style="1" hidden="1" customWidth="1"/>
    <col min="12805" max="12806" width="9.5546875" style="1" customWidth="1"/>
    <col min="12807" max="12807" width="38.33203125" style="1" customWidth="1"/>
    <col min="12808" max="12808" width="30.6640625" style="1" customWidth="1"/>
    <col min="12809" max="12810" width="6.6640625" style="1" customWidth="1"/>
    <col min="12811" max="12811" width="57.5546875" style="1" customWidth="1"/>
    <col min="12812" max="13053" width="11.44140625" style="1"/>
    <col min="13054" max="13054" width="9" style="1" customWidth="1"/>
    <col min="13055" max="13055" width="25.44140625" style="1" customWidth="1"/>
    <col min="13056" max="13056" width="120" style="1" customWidth="1"/>
    <col min="13057" max="13058" width="6.6640625" style="1" customWidth="1"/>
    <col min="13059" max="13059" width="62.6640625" style="1" customWidth="1"/>
    <col min="13060" max="13060" width="0" style="1" hidden="1" customWidth="1"/>
    <col min="13061" max="13062" width="9.5546875" style="1" customWidth="1"/>
    <col min="13063" max="13063" width="38.33203125" style="1" customWidth="1"/>
    <col min="13064" max="13064" width="30.6640625" style="1" customWidth="1"/>
    <col min="13065" max="13066" width="6.6640625" style="1" customWidth="1"/>
    <col min="13067" max="13067" width="57.5546875" style="1" customWidth="1"/>
    <col min="13068" max="13309" width="11.44140625" style="1"/>
    <col min="13310" max="13310" width="9" style="1" customWidth="1"/>
    <col min="13311" max="13311" width="25.44140625" style="1" customWidth="1"/>
    <col min="13312" max="13312" width="120" style="1" customWidth="1"/>
    <col min="13313" max="13314" width="6.6640625" style="1" customWidth="1"/>
    <col min="13315" max="13315" width="62.6640625" style="1" customWidth="1"/>
    <col min="13316" max="13316" width="0" style="1" hidden="1" customWidth="1"/>
    <col min="13317" max="13318" width="9.5546875" style="1" customWidth="1"/>
    <col min="13319" max="13319" width="38.33203125" style="1" customWidth="1"/>
    <col min="13320" max="13320" width="30.6640625" style="1" customWidth="1"/>
    <col min="13321" max="13322" width="6.6640625" style="1" customWidth="1"/>
    <col min="13323" max="13323" width="57.5546875" style="1" customWidth="1"/>
    <col min="13324" max="13565" width="11.44140625" style="1"/>
    <col min="13566" max="13566" width="9" style="1" customWidth="1"/>
    <col min="13567" max="13567" width="25.44140625" style="1" customWidth="1"/>
    <col min="13568" max="13568" width="120" style="1" customWidth="1"/>
    <col min="13569" max="13570" width="6.6640625" style="1" customWidth="1"/>
    <col min="13571" max="13571" width="62.6640625" style="1" customWidth="1"/>
    <col min="13572" max="13572" width="0" style="1" hidden="1" customWidth="1"/>
    <col min="13573" max="13574" width="9.5546875" style="1" customWidth="1"/>
    <col min="13575" max="13575" width="38.33203125" style="1" customWidth="1"/>
    <col min="13576" max="13576" width="30.6640625" style="1" customWidth="1"/>
    <col min="13577" max="13578" width="6.6640625" style="1" customWidth="1"/>
    <col min="13579" max="13579" width="57.5546875" style="1" customWidth="1"/>
    <col min="13580" max="13821" width="11.44140625" style="1"/>
    <col min="13822" max="13822" width="9" style="1" customWidth="1"/>
    <col min="13823" max="13823" width="25.44140625" style="1" customWidth="1"/>
    <col min="13824" max="13824" width="120" style="1" customWidth="1"/>
    <col min="13825" max="13826" width="6.6640625" style="1" customWidth="1"/>
    <col min="13827" max="13827" width="62.6640625" style="1" customWidth="1"/>
    <col min="13828" max="13828" width="0" style="1" hidden="1" customWidth="1"/>
    <col min="13829" max="13830" width="9.5546875" style="1" customWidth="1"/>
    <col min="13831" max="13831" width="38.33203125" style="1" customWidth="1"/>
    <col min="13832" max="13832" width="30.6640625" style="1" customWidth="1"/>
    <col min="13833" max="13834" width="6.6640625" style="1" customWidth="1"/>
    <col min="13835" max="13835" width="57.5546875" style="1" customWidth="1"/>
    <col min="13836" max="14077" width="11.44140625" style="1"/>
    <col min="14078" max="14078" width="9" style="1" customWidth="1"/>
    <col min="14079" max="14079" width="25.44140625" style="1" customWidth="1"/>
    <col min="14080" max="14080" width="120" style="1" customWidth="1"/>
    <col min="14081" max="14082" width="6.6640625" style="1" customWidth="1"/>
    <col min="14083" max="14083" width="62.6640625" style="1" customWidth="1"/>
    <col min="14084" max="14084" width="0" style="1" hidden="1" customWidth="1"/>
    <col min="14085" max="14086" width="9.5546875" style="1" customWidth="1"/>
    <col min="14087" max="14087" width="38.33203125" style="1" customWidth="1"/>
    <col min="14088" max="14088" width="30.6640625" style="1" customWidth="1"/>
    <col min="14089" max="14090" width="6.6640625" style="1" customWidth="1"/>
    <col min="14091" max="14091" width="57.5546875" style="1" customWidth="1"/>
    <col min="14092" max="14333" width="11.44140625" style="1"/>
    <col min="14334" max="14334" width="9" style="1" customWidth="1"/>
    <col min="14335" max="14335" width="25.44140625" style="1" customWidth="1"/>
    <col min="14336" max="14336" width="120" style="1" customWidth="1"/>
    <col min="14337" max="14338" width="6.6640625" style="1" customWidth="1"/>
    <col min="14339" max="14339" width="62.6640625" style="1" customWidth="1"/>
    <col min="14340" max="14340" width="0" style="1" hidden="1" customWidth="1"/>
    <col min="14341" max="14342" width="9.5546875" style="1" customWidth="1"/>
    <col min="14343" max="14343" width="38.33203125" style="1" customWidth="1"/>
    <col min="14344" max="14344" width="30.6640625" style="1" customWidth="1"/>
    <col min="14345" max="14346" width="6.6640625" style="1" customWidth="1"/>
    <col min="14347" max="14347" width="57.5546875" style="1" customWidth="1"/>
    <col min="14348" max="14589" width="11.44140625" style="1"/>
    <col min="14590" max="14590" width="9" style="1" customWidth="1"/>
    <col min="14591" max="14591" width="25.44140625" style="1" customWidth="1"/>
    <col min="14592" max="14592" width="120" style="1" customWidth="1"/>
    <col min="14593" max="14594" width="6.6640625" style="1" customWidth="1"/>
    <col min="14595" max="14595" width="62.6640625" style="1" customWidth="1"/>
    <col min="14596" max="14596" width="0" style="1" hidden="1" customWidth="1"/>
    <col min="14597" max="14598" width="9.5546875" style="1" customWidth="1"/>
    <col min="14599" max="14599" width="38.33203125" style="1" customWidth="1"/>
    <col min="14600" max="14600" width="30.6640625" style="1" customWidth="1"/>
    <col min="14601" max="14602" width="6.6640625" style="1" customWidth="1"/>
    <col min="14603" max="14603" width="57.5546875" style="1" customWidth="1"/>
    <col min="14604" max="14845" width="11.44140625" style="1"/>
    <col min="14846" max="14846" width="9" style="1" customWidth="1"/>
    <col min="14847" max="14847" width="25.44140625" style="1" customWidth="1"/>
    <col min="14848" max="14848" width="120" style="1" customWidth="1"/>
    <col min="14849" max="14850" width="6.6640625" style="1" customWidth="1"/>
    <col min="14851" max="14851" width="62.6640625" style="1" customWidth="1"/>
    <col min="14852" max="14852" width="0" style="1" hidden="1" customWidth="1"/>
    <col min="14853" max="14854" width="9.5546875" style="1" customWidth="1"/>
    <col min="14855" max="14855" width="38.33203125" style="1" customWidth="1"/>
    <col min="14856" max="14856" width="30.6640625" style="1" customWidth="1"/>
    <col min="14857" max="14858" width="6.6640625" style="1" customWidth="1"/>
    <col min="14859" max="14859" width="57.5546875" style="1" customWidth="1"/>
    <col min="14860" max="15101" width="11.44140625" style="1"/>
    <col min="15102" max="15102" width="9" style="1" customWidth="1"/>
    <col min="15103" max="15103" width="25.44140625" style="1" customWidth="1"/>
    <col min="15104" max="15104" width="120" style="1" customWidth="1"/>
    <col min="15105" max="15106" width="6.6640625" style="1" customWidth="1"/>
    <col min="15107" max="15107" width="62.6640625" style="1" customWidth="1"/>
    <col min="15108" max="15108" width="0" style="1" hidden="1" customWidth="1"/>
    <col min="15109" max="15110" width="9.5546875" style="1" customWidth="1"/>
    <col min="15111" max="15111" width="38.33203125" style="1" customWidth="1"/>
    <col min="15112" max="15112" width="30.6640625" style="1" customWidth="1"/>
    <col min="15113" max="15114" width="6.6640625" style="1" customWidth="1"/>
    <col min="15115" max="15115" width="57.5546875" style="1" customWidth="1"/>
    <col min="15116" max="15357" width="11.44140625" style="1"/>
    <col min="15358" max="15358" width="9" style="1" customWidth="1"/>
    <col min="15359" max="15359" width="25.44140625" style="1" customWidth="1"/>
    <col min="15360" max="15360" width="120" style="1" customWidth="1"/>
    <col min="15361" max="15362" width="6.6640625" style="1" customWidth="1"/>
    <col min="15363" max="15363" width="62.6640625" style="1" customWidth="1"/>
    <col min="15364" max="15364" width="0" style="1" hidden="1" customWidth="1"/>
    <col min="15365" max="15366" width="9.5546875" style="1" customWidth="1"/>
    <col min="15367" max="15367" width="38.33203125" style="1" customWidth="1"/>
    <col min="15368" max="15368" width="30.6640625" style="1" customWidth="1"/>
    <col min="15369" max="15370" width="6.6640625" style="1" customWidth="1"/>
    <col min="15371" max="15371" width="57.5546875" style="1" customWidth="1"/>
    <col min="15372" max="15613" width="11.44140625" style="1"/>
    <col min="15614" max="15614" width="9" style="1" customWidth="1"/>
    <col min="15615" max="15615" width="25.44140625" style="1" customWidth="1"/>
    <col min="15616" max="15616" width="120" style="1" customWidth="1"/>
    <col min="15617" max="15618" width="6.6640625" style="1" customWidth="1"/>
    <col min="15619" max="15619" width="62.6640625" style="1" customWidth="1"/>
    <col min="15620" max="15620" width="0" style="1" hidden="1" customWidth="1"/>
    <col min="15621" max="15622" width="9.5546875" style="1" customWidth="1"/>
    <col min="15623" max="15623" width="38.33203125" style="1" customWidth="1"/>
    <col min="15624" max="15624" width="30.6640625" style="1" customWidth="1"/>
    <col min="15625" max="15626" width="6.6640625" style="1" customWidth="1"/>
    <col min="15627" max="15627" width="57.5546875" style="1" customWidth="1"/>
    <col min="15628" max="15869" width="11.44140625" style="1"/>
    <col min="15870" max="15870" width="9" style="1" customWidth="1"/>
    <col min="15871" max="15871" width="25.44140625" style="1" customWidth="1"/>
    <col min="15872" max="15872" width="120" style="1" customWidth="1"/>
    <col min="15873" max="15874" width="6.6640625" style="1" customWidth="1"/>
    <col min="15875" max="15875" width="62.6640625" style="1" customWidth="1"/>
    <col min="15876" max="15876" width="0" style="1" hidden="1" customWidth="1"/>
    <col min="15877" max="15878" width="9.5546875" style="1" customWidth="1"/>
    <col min="15879" max="15879" width="38.33203125" style="1" customWidth="1"/>
    <col min="15880" max="15880" width="30.6640625" style="1" customWidth="1"/>
    <col min="15881" max="15882" width="6.6640625" style="1" customWidth="1"/>
    <col min="15883" max="15883" width="57.5546875" style="1" customWidth="1"/>
    <col min="15884" max="16125" width="11.44140625" style="1"/>
    <col min="16126" max="16126" width="9" style="1" customWidth="1"/>
    <col min="16127" max="16127" width="25.44140625" style="1" customWidth="1"/>
    <col min="16128" max="16128" width="120" style="1" customWidth="1"/>
    <col min="16129" max="16130" width="6.6640625" style="1" customWidth="1"/>
    <col min="16131" max="16131" width="62.6640625" style="1" customWidth="1"/>
    <col min="16132" max="16132" width="0" style="1" hidden="1" customWidth="1"/>
    <col min="16133" max="16134" width="9.5546875" style="1" customWidth="1"/>
    <col min="16135" max="16135" width="38.33203125" style="1" customWidth="1"/>
    <col min="16136" max="16136" width="30.6640625" style="1" customWidth="1"/>
    <col min="16137" max="16138" width="6.6640625" style="1" customWidth="1"/>
    <col min="16139" max="16139" width="57.5546875" style="1" customWidth="1"/>
    <col min="16140" max="16384" width="11.44140625" style="1"/>
  </cols>
  <sheetData>
    <row r="1" spans="1:75" ht="101.25" customHeight="1" x14ac:dyDescent="0.3">
      <c r="A1" s="37">
        <v>8</v>
      </c>
      <c r="C1" s="165" t="s">
        <v>1</v>
      </c>
      <c r="D1" s="165"/>
      <c r="E1" s="165"/>
      <c r="F1" s="165"/>
      <c r="G1" s="165"/>
      <c r="H1" s="165"/>
      <c r="I1" s="165"/>
      <c r="J1" s="165"/>
      <c r="K1" s="17"/>
    </row>
    <row r="2" spans="1:75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</row>
    <row r="3" spans="1:75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7"/>
      <c r="J3" s="168"/>
      <c r="K3" s="7"/>
    </row>
    <row r="4" spans="1:75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</row>
    <row r="5" spans="1:75" ht="60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69"/>
      <c r="K5" s="18"/>
    </row>
    <row r="6" spans="1:75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69"/>
      <c r="K6" s="18"/>
    </row>
    <row r="7" spans="1:75" ht="38.25" customHeight="1" x14ac:dyDescent="0.3">
      <c r="A7" s="15"/>
      <c r="C7" s="31" t="s">
        <v>19</v>
      </c>
      <c r="D7" s="169" t="str">
        <f>LOOKUP(A1,'DATOS DE ENTRADA'!A2:A11,'DATOS DE ENTRADA'!B2:B11)</f>
        <v>UNION TEMPORAL UT FNA FABRICA SW 20-23</v>
      </c>
      <c r="E7" s="169"/>
      <c r="F7" s="169"/>
      <c r="G7" s="169"/>
      <c r="H7" s="169"/>
      <c r="I7" s="169"/>
      <c r="J7" s="169"/>
      <c r="K7" s="18"/>
    </row>
    <row r="8" spans="1:75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18"/>
    </row>
    <row r="9" spans="1:75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64"/>
      <c r="K9" s="18"/>
    </row>
    <row r="10" spans="1:75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18"/>
    </row>
    <row r="11" spans="1:75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7"/>
      <c r="I11" s="15"/>
      <c r="J11" s="45"/>
      <c r="K11" s="18"/>
    </row>
    <row r="12" spans="1:75" ht="31.5" customHeight="1" x14ac:dyDescent="0.3">
      <c r="A12" s="15"/>
      <c r="C12" s="31" t="s">
        <v>24</v>
      </c>
      <c r="D12" s="158">
        <v>44141</v>
      </c>
      <c r="E12" s="158"/>
      <c r="F12" s="158"/>
      <c r="G12" s="159">
        <v>44139</v>
      </c>
      <c r="H12" s="160"/>
      <c r="I12" s="161" t="s">
        <v>105</v>
      </c>
      <c r="J12" s="161"/>
      <c r="K12" s="18"/>
      <c r="L12" s="50">
        <f>IF(I12="CUMPLE",0,1)</f>
        <v>0</v>
      </c>
      <c r="N12" s="30">
        <v>44130</v>
      </c>
      <c r="O12" s="29" t="s">
        <v>42</v>
      </c>
    </row>
    <row r="13" spans="1:75" ht="31.5" customHeight="1" x14ac:dyDescent="0.3">
      <c r="A13" s="15"/>
      <c r="C13" s="31" t="s">
        <v>39</v>
      </c>
      <c r="D13" s="158">
        <v>43966</v>
      </c>
      <c r="E13" s="158"/>
      <c r="F13" s="158"/>
      <c r="G13" s="159">
        <v>44056</v>
      </c>
      <c r="H13" s="160"/>
      <c r="I13" s="162" t="str">
        <f>IF(D13&lt;=N13,"CUMPLE","NO CUMPLE")</f>
        <v>CUMPLE</v>
      </c>
      <c r="J13" s="163"/>
      <c r="K13" s="18"/>
      <c r="L13" s="50">
        <f>IF(I13="CUMPLE",0,1)</f>
        <v>0</v>
      </c>
      <c r="M13" s="29"/>
      <c r="N13" s="30">
        <v>44147</v>
      </c>
      <c r="O13" s="29" t="s">
        <v>43</v>
      </c>
    </row>
    <row r="14" spans="1:75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49"/>
    </row>
    <row r="15" spans="1:75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95</v>
      </c>
      <c r="G15" s="3" t="s">
        <v>96</v>
      </c>
      <c r="H15" s="3" t="s">
        <v>0</v>
      </c>
      <c r="I15" s="3" t="s">
        <v>15</v>
      </c>
      <c r="J15" s="10" t="s">
        <v>23</v>
      </c>
      <c r="K15" s="10" t="s">
        <v>4</v>
      </c>
      <c r="L15" s="4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</row>
    <row r="16" spans="1:75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8483424043</v>
      </c>
      <c r="G16" s="19">
        <v>30703723057</v>
      </c>
      <c r="H16" s="155">
        <f>(F16-F17)+(G16-G17)</f>
        <v>8100289026</v>
      </c>
      <c r="I16" s="142" t="str">
        <f>IF(H16&gt;=D16,"CUMPLE","NO CUMPLE")</f>
        <v>CUMPLE</v>
      </c>
      <c r="J16" s="132"/>
      <c r="K16" s="148" t="s">
        <v>190</v>
      </c>
      <c r="L16" s="132">
        <f>IF(I16="CUMPLE",0,1)</f>
        <v>0</v>
      </c>
    </row>
    <row r="17" spans="1:19" s="2" customFormat="1" ht="44.25" customHeight="1" x14ac:dyDescent="0.3">
      <c r="A17" s="134"/>
      <c r="B17" s="135"/>
      <c r="C17" s="133"/>
      <c r="D17" s="154"/>
      <c r="E17" s="8" t="s">
        <v>8</v>
      </c>
      <c r="F17" s="19">
        <v>2801885475</v>
      </c>
      <c r="G17" s="19">
        <v>28284972599</v>
      </c>
      <c r="H17" s="156"/>
      <c r="I17" s="143"/>
      <c r="J17" s="133"/>
      <c r="K17" s="149"/>
      <c r="L17" s="133"/>
    </row>
    <row r="18" spans="1:19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8483424043</v>
      </c>
      <c r="G18" s="32">
        <f>G16</f>
        <v>30703723057</v>
      </c>
      <c r="H18" s="151">
        <f>S18</f>
        <v>2.0574099046111702</v>
      </c>
      <c r="I18" s="142" t="str">
        <f>IF(H18&gt;=D18,"CUMPLE","NO CUMPLE")</f>
        <v>CUMPLE</v>
      </c>
      <c r="J18" s="132"/>
      <c r="K18" s="149"/>
      <c r="L18" s="132">
        <f>IF(I18="CUMPLE",0,1)</f>
        <v>0</v>
      </c>
      <c r="P18" s="71">
        <f>F18*91%</f>
        <v>7719915879.1300001</v>
      </c>
      <c r="Q18" s="71">
        <f>G18*9%</f>
        <v>2763335075.1300001</v>
      </c>
      <c r="R18" s="71">
        <f>SUM(P18:Q18)</f>
        <v>10483250954.26</v>
      </c>
      <c r="S18" s="2">
        <f>R18/R19</f>
        <v>2.0574099046111702</v>
      </c>
    </row>
    <row r="19" spans="1:19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2801885475</v>
      </c>
      <c r="G19" s="32">
        <f>G17</f>
        <v>28284972599</v>
      </c>
      <c r="H19" s="152"/>
      <c r="I19" s="143"/>
      <c r="J19" s="133"/>
      <c r="K19" s="149"/>
      <c r="L19" s="133"/>
      <c r="P19" s="71">
        <f t="shared" ref="P19:P25" si="0">F19*91%</f>
        <v>2549715782.25</v>
      </c>
      <c r="Q19" s="71">
        <f t="shared" ref="Q19:Q25" si="1">G19*9%</f>
        <v>2545647533.9099998</v>
      </c>
      <c r="R19" s="71">
        <f t="shared" ref="R19:R25" si="2">SUM(P19:Q19)</f>
        <v>5095363316.1599998</v>
      </c>
    </row>
    <row r="20" spans="1:19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4843407640</v>
      </c>
      <c r="G20" s="19">
        <v>35658545128</v>
      </c>
      <c r="H20" s="146">
        <f>S20</f>
        <v>0.5838493869468534</v>
      </c>
      <c r="I20" s="142" t="str">
        <f>IF(H20&lt;=D20,"CUMPLE","NO CUMPLE")</f>
        <v>CUMPLE</v>
      </c>
      <c r="J20" s="132"/>
      <c r="K20" s="149"/>
      <c r="L20" s="132">
        <f>IF(I20="CUMPLE",0,1)</f>
        <v>0</v>
      </c>
      <c r="P20" s="71">
        <f t="shared" si="0"/>
        <v>4407500952.4000006</v>
      </c>
      <c r="Q20" s="71">
        <f t="shared" si="1"/>
        <v>3209269061.52</v>
      </c>
      <c r="R20" s="71">
        <f t="shared" si="2"/>
        <v>7616770013.9200001</v>
      </c>
      <c r="S20" s="72">
        <f t="shared" ref="S20" si="3">R20/R21</f>
        <v>0.5838493869468534</v>
      </c>
    </row>
    <row r="21" spans="1:19" s="2" customFormat="1" ht="44.25" customHeight="1" x14ac:dyDescent="0.3">
      <c r="A21" s="134"/>
      <c r="B21" s="135"/>
      <c r="C21" s="133"/>
      <c r="D21" s="145"/>
      <c r="E21" s="9" t="s">
        <v>10</v>
      </c>
      <c r="F21" s="19">
        <v>10594833491</v>
      </c>
      <c r="G21" s="19">
        <v>37827560275</v>
      </c>
      <c r="H21" s="147"/>
      <c r="I21" s="143"/>
      <c r="J21" s="133"/>
      <c r="K21" s="149"/>
      <c r="L21" s="133"/>
      <c r="P21" s="71">
        <f t="shared" si="0"/>
        <v>9641298476.8099995</v>
      </c>
      <c r="Q21" s="71">
        <f t="shared" si="1"/>
        <v>3404480424.75</v>
      </c>
      <c r="R21" s="71">
        <f t="shared" si="2"/>
        <v>13045778901.559999</v>
      </c>
    </row>
    <row r="22" spans="1:19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3892980000</v>
      </c>
      <c r="G22" s="19">
        <v>3150844000</v>
      </c>
      <c r="H22" s="140">
        <f>S22</f>
        <v>0.70476726768875331</v>
      </c>
      <c r="I22" s="142" t="str">
        <f>IF(H22&gt;=D22,"CUMPLE","NO CUMPLE")</f>
        <v>CUMPLE</v>
      </c>
      <c r="J22" s="132"/>
      <c r="K22" s="149"/>
      <c r="L22" s="132">
        <f>IF(I22="CUMPLE",0,1)</f>
        <v>0</v>
      </c>
      <c r="P22" s="71">
        <f t="shared" si="0"/>
        <v>3542611800</v>
      </c>
      <c r="Q22" s="71">
        <f t="shared" si="1"/>
        <v>283575960</v>
      </c>
      <c r="R22" s="71">
        <f t="shared" si="2"/>
        <v>3826187760</v>
      </c>
      <c r="S22" s="2">
        <f t="shared" ref="S22" si="4">R22/R23</f>
        <v>0.70476726768875331</v>
      </c>
    </row>
    <row r="23" spans="1:19" s="6" customFormat="1" ht="44.25" customHeight="1" x14ac:dyDescent="0.3">
      <c r="A23" s="134"/>
      <c r="B23" s="135"/>
      <c r="C23" s="137"/>
      <c r="D23" s="139"/>
      <c r="E23" s="9" t="s">
        <v>12</v>
      </c>
      <c r="F23" s="19">
        <v>5751425851</v>
      </c>
      <c r="G23" s="19">
        <v>2169015147</v>
      </c>
      <c r="H23" s="141"/>
      <c r="I23" s="143"/>
      <c r="J23" s="133"/>
      <c r="K23" s="149"/>
      <c r="L23" s="133"/>
      <c r="P23" s="71">
        <f t="shared" si="0"/>
        <v>5233797524.4099998</v>
      </c>
      <c r="Q23" s="71">
        <f t="shared" si="1"/>
        <v>195211363.22999999</v>
      </c>
      <c r="R23" s="71">
        <f t="shared" si="2"/>
        <v>5429008887.6399994</v>
      </c>
      <c r="S23" s="2"/>
    </row>
    <row r="24" spans="1:19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3892980000</v>
      </c>
      <c r="G24" s="32">
        <f>G22</f>
        <v>3150844000</v>
      </c>
      <c r="H24" s="140">
        <f>S24</f>
        <v>0.29328933050846573</v>
      </c>
      <c r="I24" s="142" t="str">
        <f>IF(H24&gt;=D24,"CUMPLE","NO CUMPLE")</f>
        <v>CUMPLE</v>
      </c>
      <c r="J24" s="132"/>
      <c r="K24" s="149"/>
      <c r="L24" s="132">
        <f>IF(I24="CUMPLE",0,1)</f>
        <v>0</v>
      </c>
      <c r="P24" s="71">
        <f t="shared" si="0"/>
        <v>3542611800</v>
      </c>
      <c r="Q24" s="71">
        <f t="shared" si="1"/>
        <v>283575960</v>
      </c>
      <c r="R24" s="71">
        <f t="shared" si="2"/>
        <v>3826187760</v>
      </c>
      <c r="S24" s="2">
        <f t="shared" ref="S24" si="5">R24/R25</f>
        <v>0.29328933050846573</v>
      </c>
    </row>
    <row r="25" spans="1:19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10594833491</v>
      </c>
      <c r="G25" s="32">
        <f>G21</f>
        <v>37827560275</v>
      </c>
      <c r="H25" s="141"/>
      <c r="I25" s="143"/>
      <c r="J25" s="133"/>
      <c r="K25" s="150"/>
      <c r="L25" s="133"/>
      <c r="P25" s="71">
        <f t="shared" si="0"/>
        <v>9641298476.8099995</v>
      </c>
      <c r="Q25" s="71">
        <f t="shared" si="1"/>
        <v>3404480424.75</v>
      </c>
      <c r="R25" s="71">
        <f t="shared" si="2"/>
        <v>13045778901.559999</v>
      </c>
      <c r="S25" s="2"/>
    </row>
    <row r="27" spans="1:19" ht="28.2" x14ac:dyDescent="0.5">
      <c r="E27" s="127" t="s">
        <v>20</v>
      </c>
      <c r="F27" s="128"/>
      <c r="G27" s="129" t="str">
        <f>IF(L27=0,"HABILITADO","NO HABILITADO")</f>
        <v>HABILITADO</v>
      </c>
      <c r="H27" s="130"/>
      <c r="I27" s="131"/>
      <c r="J27" s="27"/>
      <c r="L27" s="49">
        <f>SUM(L12:L25)</f>
        <v>0</v>
      </c>
    </row>
    <row r="30" spans="1:19" x14ac:dyDescent="0.3">
      <c r="B30" s="67" t="s">
        <v>41</v>
      </c>
      <c r="C30" s="67"/>
    </row>
    <row r="31" spans="1:19" ht="39.75" customHeight="1" x14ac:dyDescent="0.3">
      <c r="B31" s="74" t="s">
        <v>37</v>
      </c>
      <c r="D31" s="74"/>
      <c r="E31" s="74"/>
    </row>
  </sheetData>
  <mergeCells count="56">
    <mergeCell ref="C9:J9"/>
    <mergeCell ref="C1:J1"/>
    <mergeCell ref="C3:J3"/>
    <mergeCell ref="D5:J5"/>
    <mergeCell ref="D6:J6"/>
    <mergeCell ref="D7:J7"/>
    <mergeCell ref="D11:H11"/>
    <mergeCell ref="D12:F12"/>
    <mergeCell ref="G12:H12"/>
    <mergeCell ref="I12:J12"/>
    <mergeCell ref="D13:F13"/>
    <mergeCell ref="G13:H13"/>
    <mergeCell ref="I13:J13"/>
    <mergeCell ref="J16:J17"/>
    <mergeCell ref="K16:K25"/>
    <mergeCell ref="L16:L17"/>
    <mergeCell ref="A18:A19"/>
    <mergeCell ref="B18:B19"/>
    <mergeCell ref="C18:C19"/>
    <mergeCell ref="D18:D19"/>
    <mergeCell ref="H18:H19"/>
    <mergeCell ref="I18:I19"/>
    <mergeCell ref="J18:J19"/>
    <mergeCell ref="A16:A17"/>
    <mergeCell ref="B16:B17"/>
    <mergeCell ref="C16:C17"/>
    <mergeCell ref="D16:D17"/>
    <mergeCell ref="H16:H17"/>
    <mergeCell ref="I16:I17"/>
    <mergeCell ref="H22:H23"/>
    <mergeCell ref="I22:I23"/>
    <mergeCell ref="L18:L19"/>
    <mergeCell ref="A20:A21"/>
    <mergeCell ref="B20:B21"/>
    <mergeCell ref="C20:C21"/>
    <mergeCell ref="D20:D21"/>
    <mergeCell ref="H20:H21"/>
    <mergeCell ref="I20:I21"/>
    <mergeCell ref="J20:J21"/>
    <mergeCell ref="L20:L21"/>
    <mergeCell ref="E27:F27"/>
    <mergeCell ref="G27:I27"/>
    <mergeCell ref="J22:J23"/>
    <mergeCell ref="L22:L23"/>
    <mergeCell ref="A24:A25"/>
    <mergeCell ref="B24:B25"/>
    <mergeCell ref="C24:C25"/>
    <mergeCell ref="D24:D25"/>
    <mergeCell ref="H24:H25"/>
    <mergeCell ref="I24:I25"/>
    <mergeCell ref="J24:J25"/>
    <mergeCell ref="L24:L25"/>
    <mergeCell ref="A22:A23"/>
    <mergeCell ref="B22:B23"/>
    <mergeCell ref="C22:C23"/>
    <mergeCell ref="D22:D23"/>
  </mergeCells>
  <conditionalFormatting sqref="J16">
    <cfRule type="cellIs" dxfId="114" priority="13" operator="equal">
      <formula>"CUMPLE"</formula>
    </cfRule>
    <cfRule type="cellIs" dxfId="113" priority="14" operator="equal">
      <formula>"NO CUMPLE"</formula>
    </cfRule>
  </conditionalFormatting>
  <conditionalFormatting sqref="I12">
    <cfRule type="cellIs" dxfId="112" priority="12" operator="equal">
      <formula>"CUMPLE"</formula>
    </cfRule>
  </conditionalFormatting>
  <conditionalFormatting sqref="L18 L20 L22 L24">
    <cfRule type="cellIs" dxfId="111" priority="8" operator="equal">
      <formula>"CUMPLE"</formula>
    </cfRule>
    <cfRule type="cellIs" dxfId="110" priority="9" operator="equal">
      <formula>"NO CUMPLE"</formula>
    </cfRule>
  </conditionalFormatting>
  <conditionalFormatting sqref="L16">
    <cfRule type="cellIs" dxfId="109" priority="10" operator="equal">
      <formula>"CUMPLE"</formula>
    </cfRule>
    <cfRule type="cellIs" dxfId="108" priority="11" operator="equal">
      <formula>"NO CUMPLE"</formula>
    </cfRule>
  </conditionalFormatting>
  <conditionalFormatting sqref="I13:J13">
    <cfRule type="cellIs" dxfId="107" priority="7" operator="equal">
      <formula>"CUMPLE"</formula>
    </cfRule>
  </conditionalFormatting>
  <conditionalFormatting sqref="L12:L13">
    <cfRule type="cellIs" dxfId="106" priority="5" operator="equal">
      <formula>"CUMPLE"</formula>
    </cfRule>
    <cfRule type="cellIs" dxfId="105" priority="6" operator="equal">
      <formula>"NO CUMPLE"</formula>
    </cfRule>
  </conditionalFormatting>
  <conditionalFormatting sqref="J18 J20 J22 J24">
    <cfRule type="cellIs" dxfId="104" priority="3" operator="equal">
      <formula>"CUMPLE"</formula>
    </cfRule>
    <cfRule type="cellIs" dxfId="103" priority="4" operator="equal">
      <formula>"NO CUMPLE"</formula>
    </cfRule>
  </conditionalFormatting>
  <conditionalFormatting sqref="I16:I25">
    <cfRule type="cellIs" dxfId="102" priority="1" operator="equal">
      <formula>"CUMPLE"</formula>
    </cfRule>
    <cfRule type="cellIs" dxfId="101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96FAA-C43F-4E7C-88BA-29CD06FF31F4}">
  <sheetPr>
    <tabColor rgb="FFFF0000"/>
  </sheetPr>
  <dimension ref="A1:BV31"/>
  <sheetViews>
    <sheetView view="pageBreakPreview" topLeftCell="A13" zoomScale="55" zoomScaleNormal="70" zoomScaleSheetLayoutView="55" workbookViewId="0">
      <selection activeCell="H24" sqref="H24:H25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6" width="30.33203125" style="1" bestFit="1" customWidth="1"/>
    <col min="7" max="7" width="31.33203125" style="1" bestFit="1" customWidth="1"/>
    <col min="8" max="8" width="17.88671875" style="1" bestFit="1" customWidth="1"/>
    <col min="9" max="9" width="32.33203125" style="1" bestFit="1" customWidth="1"/>
    <col min="10" max="10" width="36.5546875" style="4" customWidth="1"/>
    <col min="11" max="11" width="11.5546875" style="49" hidden="1" customWidth="1"/>
    <col min="12" max="12" width="13.44140625" style="1" hidden="1" customWidth="1"/>
    <col min="13" max="13" width="45.44140625" style="1" hidden="1" customWidth="1"/>
    <col min="14" max="14" width="36.44140625" style="1" hidden="1" customWidth="1"/>
    <col min="15" max="74" width="11.44140625" style="1"/>
    <col min="75" max="82" width="11.44140625" style="1" customWidth="1"/>
    <col min="83" max="252" width="11.44140625" style="1"/>
    <col min="253" max="253" width="9" style="1" customWidth="1"/>
    <col min="254" max="254" width="25.44140625" style="1" customWidth="1"/>
    <col min="255" max="255" width="120" style="1" customWidth="1"/>
    <col min="256" max="257" width="6.6640625" style="1" customWidth="1"/>
    <col min="258" max="258" width="62.6640625" style="1" customWidth="1"/>
    <col min="259" max="259" width="0" style="1" hidden="1" customWidth="1"/>
    <col min="260" max="261" width="9.5546875" style="1" customWidth="1"/>
    <col min="262" max="262" width="38.33203125" style="1" customWidth="1"/>
    <col min="263" max="263" width="30.6640625" style="1" customWidth="1"/>
    <col min="264" max="265" width="6.6640625" style="1" customWidth="1"/>
    <col min="266" max="266" width="57.5546875" style="1" customWidth="1"/>
    <col min="267" max="508" width="11.44140625" style="1"/>
    <col min="509" max="509" width="9" style="1" customWidth="1"/>
    <col min="510" max="510" width="25.44140625" style="1" customWidth="1"/>
    <col min="511" max="511" width="120" style="1" customWidth="1"/>
    <col min="512" max="513" width="6.6640625" style="1" customWidth="1"/>
    <col min="514" max="514" width="62.6640625" style="1" customWidth="1"/>
    <col min="515" max="515" width="0" style="1" hidden="1" customWidth="1"/>
    <col min="516" max="517" width="9.5546875" style="1" customWidth="1"/>
    <col min="518" max="518" width="38.33203125" style="1" customWidth="1"/>
    <col min="519" max="519" width="30.6640625" style="1" customWidth="1"/>
    <col min="520" max="521" width="6.6640625" style="1" customWidth="1"/>
    <col min="522" max="522" width="57.5546875" style="1" customWidth="1"/>
    <col min="523" max="764" width="11.44140625" style="1"/>
    <col min="765" max="765" width="9" style="1" customWidth="1"/>
    <col min="766" max="766" width="25.44140625" style="1" customWidth="1"/>
    <col min="767" max="767" width="120" style="1" customWidth="1"/>
    <col min="768" max="769" width="6.6640625" style="1" customWidth="1"/>
    <col min="770" max="770" width="62.6640625" style="1" customWidth="1"/>
    <col min="771" max="771" width="0" style="1" hidden="1" customWidth="1"/>
    <col min="772" max="773" width="9.5546875" style="1" customWidth="1"/>
    <col min="774" max="774" width="38.33203125" style="1" customWidth="1"/>
    <col min="775" max="775" width="30.6640625" style="1" customWidth="1"/>
    <col min="776" max="777" width="6.6640625" style="1" customWidth="1"/>
    <col min="778" max="778" width="57.5546875" style="1" customWidth="1"/>
    <col min="779" max="1020" width="11.44140625" style="1"/>
    <col min="1021" max="1021" width="9" style="1" customWidth="1"/>
    <col min="1022" max="1022" width="25.44140625" style="1" customWidth="1"/>
    <col min="1023" max="1023" width="120" style="1" customWidth="1"/>
    <col min="1024" max="1025" width="6.6640625" style="1" customWidth="1"/>
    <col min="1026" max="1026" width="62.6640625" style="1" customWidth="1"/>
    <col min="1027" max="1027" width="0" style="1" hidden="1" customWidth="1"/>
    <col min="1028" max="1029" width="9.5546875" style="1" customWidth="1"/>
    <col min="1030" max="1030" width="38.33203125" style="1" customWidth="1"/>
    <col min="1031" max="1031" width="30.6640625" style="1" customWidth="1"/>
    <col min="1032" max="1033" width="6.6640625" style="1" customWidth="1"/>
    <col min="1034" max="1034" width="57.5546875" style="1" customWidth="1"/>
    <col min="1035" max="1276" width="11.44140625" style="1"/>
    <col min="1277" max="1277" width="9" style="1" customWidth="1"/>
    <col min="1278" max="1278" width="25.44140625" style="1" customWidth="1"/>
    <col min="1279" max="1279" width="120" style="1" customWidth="1"/>
    <col min="1280" max="1281" width="6.6640625" style="1" customWidth="1"/>
    <col min="1282" max="1282" width="62.6640625" style="1" customWidth="1"/>
    <col min="1283" max="1283" width="0" style="1" hidden="1" customWidth="1"/>
    <col min="1284" max="1285" width="9.5546875" style="1" customWidth="1"/>
    <col min="1286" max="1286" width="38.33203125" style="1" customWidth="1"/>
    <col min="1287" max="1287" width="30.6640625" style="1" customWidth="1"/>
    <col min="1288" max="1289" width="6.6640625" style="1" customWidth="1"/>
    <col min="1290" max="1290" width="57.5546875" style="1" customWidth="1"/>
    <col min="1291" max="1532" width="11.44140625" style="1"/>
    <col min="1533" max="1533" width="9" style="1" customWidth="1"/>
    <col min="1534" max="1534" width="25.44140625" style="1" customWidth="1"/>
    <col min="1535" max="1535" width="120" style="1" customWidth="1"/>
    <col min="1536" max="1537" width="6.6640625" style="1" customWidth="1"/>
    <col min="1538" max="1538" width="62.6640625" style="1" customWidth="1"/>
    <col min="1539" max="1539" width="0" style="1" hidden="1" customWidth="1"/>
    <col min="1540" max="1541" width="9.5546875" style="1" customWidth="1"/>
    <col min="1542" max="1542" width="38.33203125" style="1" customWidth="1"/>
    <col min="1543" max="1543" width="30.6640625" style="1" customWidth="1"/>
    <col min="1544" max="1545" width="6.6640625" style="1" customWidth="1"/>
    <col min="1546" max="1546" width="57.5546875" style="1" customWidth="1"/>
    <col min="1547" max="1788" width="11.44140625" style="1"/>
    <col min="1789" max="1789" width="9" style="1" customWidth="1"/>
    <col min="1790" max="1790" width="25.44140625" style="1" customWidth="1"/>
    <col min="1791" max="1791" width="120" style="1" customWidth="1"/>
    <col min="1792" max="1793" width="6.6640625" style="1" customWidth="1"/>
    <col min="1794" max="1794" width="62.6640625" style="1" customWidth="1"/>
    <col min="1795" max="1795" width="0" style="1" hidden="1" customWidth="1"/>
    <col min="1796" max="1797" width="9.5546875" style="1" customWidth="1"/>
    <col min="1798" max="1798" width="38.33203125" style="1" customWidth="1"/>
    <col min="1799" max="1799" width="30.6640625" style="1" customWidth="1"/>
    <col min="1800" max="1801" width="6.6640625" style="1" customWidth="1"/>
    <col min="1802" max="1802" width="57.5546875" style="1" customWidth="1"/>
    <col min="1803" max="2044" width="11.44140625" style="1"/>
    <col min="2045" max="2045" width="9" style="1" customWidth="1"/>
    <col min="2046" max="2046" width="25.44140625" style="1" customWidth="1"/>
    <col min="2047" max="2047" width="120" style="1" customWidth="1"/>
    <col min="2048" max="2049" width="6.6640625" style="1" customWidth="1"/>
    <col min="2050" max="2050" width="62.6640625" style="1" customWidth="1"/>
    <col min="2051" max="2051" width="0" style="1" hidden="1" customWidth="1"/>
    <col min="2052" max="2053" width="9.5546875" style="1" customWidth="1"/>
    <col min="2054" max="2054" width="38.33203125" style="1" customWidth="1"/>
    <col min="2055" max="2055" width="30.6640625" style="1" customWidth="1"/>
    <col min="2056" max="2057" width="6.6640625" style="1" customWidth="1"/>
    <col min="2058" max="2058" width="57.5546875" style="1" customWidth="1"/>
    <col min="2059" max="2300" width="11.44140625" style="1"/>
    <col min="2301" max="2301" width="9" style="1" customWidth="1"/>
    <col min="2302" max="2302" width="25.44140625" style="1" customWidth="1"/>
    <col min="2303" max="2303" width="120" style="1" customWidth="1"/>
    <col min="2304" max="2305" width="6.6640625" style="1" customWidth="1"/>
    <col min="2306" max="2306" width="62.6640625" style="1" customWidth="1"/>
    <col min="2307" max="2307" width="0" style="1" hidden="1" customWidth="1"/>
    <col min="2308" max="2309" width="9.5546875" style="1" customWidth="1"/>
    <col min="2310" max="2310" width="38.33203125" style="1" customWidth="1"/>
    <col min="2311" max="2311" width="30.6640625" style="1" customWidth="1"/>
    <col min="2312" max="2313" width="6.6640625" style="1" customWidth="1"/>
    <col min="2314" max="2314" width="57.5546875" style="1" customWidth="1"/>
    <col min="2315" max="2556" width="11.44140625" style="1"/>
    <col min="2557" max="2557" width="9" style="1" customWidth="1"/>
    <col min="2558" max="2558" width="25.44140625" style="1" customWidth="1"/>
    <col min="2559" max="2559" width="120" style="1" customWidth="1"/>
    <col min="2560" max="2561" width="6.6640625" style="1" customWidth="1"/>
    <col min="2562" max="2562" width="62.6640625" style="1" customWidth="1"/>
    <col min="2563" max="2563" width="0" style="1" hidden="1" customWidth="1"/>
    <col min="2564" max="2565" width="9.5546875" style="1" customWidth="1"/>
    <col min="2566" max="2566" width="38.33203125" style="1" customWidth="1"/>
    <col min="2567" max="2567" width="30.6640625" style="1" customWidth="1"/>
    <col min="2568" max="2569" width="6.6640625" style="1" customWidth="1"/>
    <col min="2570" max="2570" width="57.5546875" style="1" customWidth="1"/>
    <col min="2571" max="2812" width="11.44140625" style="1"/>
    <col min="2813" max="2813" width="9" style="1" customWidth="1"/>
    <col min="2814" max="2814" width="25.44140625" style="1" customWidth="1"/>
    <col min="2815" max="2815" width="120" style="1" customWidth="1"/>
    <col min="2816" max="2817" width="6.6640625" style="1" customWidth="1"/>
    <col min="2818" max="2818" width="62.6640625" style="1" customWidth="1"/>
    <col min="2819" max="2819" width="0" style="1" hidden="1" customWidth="1"/>
    <col min="2820" max="2821" width="9.5546875" style="1" customWidth="1"/>
    <col min="2822" max="2822" width="38.33203125" style="1" customWidth="1"/>
    <col min="2823" max="2823" width="30.6640625" style="1" customWidth="1"/>
    <col min="2824" max="2825" width="6.6640625" style="1" customWidth="1"/>
    <col min="2826" max="2826" width="57.5546875" style="1" customWidth="1"/>
    <col min="2827" max="3068" width="11.44140625" style="1"/>
    <col min="3069" max="3069" width="9" style="1" customWidth="1"/>
    <col min="3070" max="3070" width="25.44140625" style="1" customWidth="1"/>
    <col min="3071" max="3071" width="120" style="1" customWidth="1"/>
    <col min="3072" max="3073" width="6.6640625" style="1" customWidth="1"/>
    <col min="3074" max="3074" width="62.6640625" style="1" customWidth="1"/>
    <col min="3075" max="3075" width="0" style="1" hidden="1" customWidth="1"/>
    <col min="3076" max="3077" width="9.5546875" style="1" customWidth="1"/>
    <col min="3078" max="3078" width="38.33203125" style="1" customWidth="1"/>
    <col min="3079" max="3079" width="30.6640625" style="1" customWidth="1"/>
    <col min="3080" max="3081" width="6.6640625" style="1" customWidth="1"/>
    <col min="3082" max="3082" width="57.5546875" style="1" customWidth="1"/>
    <col min="3083" max="3324" width="11.44140625" style="1"/>
    <col min="3325" max="3325" width="9" style="1" customWidth="1"/>
    <col min="3326" max="3326" width="25.44140625" style="1" customWidth="1"/>
    <col min="3327" max="3327" width="120" style="1" customWidth="1"/>
    <col min="3328" max="3329" width="6.6640625" style="1" customWidth="1"/>
    <col min="3330" max="3330" width="62.6640625" style="1" customWidth="1"/>
    <col min="3331" max="3331" width="0" style="1" hidden="1" customWidth="1"/>
    <col min="3332" max="3333" width="9.5546875" style="1" customWidth="1"/>
    <col min="3334" max="3334" width="38.33203125" style="1" customWidth="1"/>
    <col min="3335" max="3335" width="30.6640625" style="1" customWidth="1"/>
    <col min="3336" max="3337" width="6.6640625" style="1" customWidth="1"/>
    <col min="3338" max="3338" width="57.5546875" style="1" customWidth="1"/>
    <col min="3339" max="3580" width="11.44140625" style="1"/>
    <col min="3581" max="3581" width="9" style="1" customWidth="1"/>
    <col min="3582" max="3582" width="25.44140625" style="1" customWidth="1"/>
    <col min="3583" max="3583" width="120" style="1" customWidth="1"/>
    <col min="3584" max="3585" width="6.6640625" style="1" customWidth="1"/>
    <col min="3586" max="3586" width="62.6640625" style="1" customWidth="1"/>
    <col min="3587" max="3587" width="0" style="1" hidden="1" customWidth="1"/>
    <col min="3588" max="3589" width="9.5546875" style="1" customWidth="1"/>
    <col min="3590" max="3590" width="38.33203125" style="1" customWidth="1"/>
    <col min="3591" max="3591" width="30.6640625" style="1" customWidth="1"/>
    <col min="3592" max="3593" width="6.6640625" style="1" customWidth="1"/>
    <col min="3594" max="3594" width="57.5546875" style="1" customWidth="1"/>
    <col min="3595" max="3836" width="11.44140625" style="1"/>
    <col min="3837" max="3837" width="9" style="1" customWidth="1"/>
    <col min="3838" max="3838" width="25.44140625" style="1" customWidth="1"/>
    <col min="3839" max="3839" width="120" style="1" customWidth="1"/>
    <col min="3840" max="3841" width="6.6640625" style="1" customWidth="1"/>
    <col min="3842" max="3842" width="62.6640625" style="1" customWidth="1"/>
    <col min="3843" max="3843" width="0" style="1" hidden="1" customWidth="1"/>
    <col min="3844" max="3845" width="9.5546875" style="1" customWidth="1"/>
    <col min="3846" max="3846" width="38.33203125" style="1" customWidth="1"/>
    <col min="3847" max="3847" width="30.6640625" style="1" customWidth="1"/>
    <col min="3848" max="3849" width="6.6640625" style="1" customWidth="1"/>
    <col min="3850" max="3850" width="57.5546875" style="1" customWidth="1"/>
    <col min="3851" max="4092" width="11.44140625" style="1"/>
    <col min="4093" max="4093" width="9" style="1" customWidth="1"/>
    <col min="4094" max="4094" width="25.44140625" style="1" customWidth="1"/>
    <col min="4095" max="4095" width="120" style="1" customWidth="1"/>
    <col min="4096" max="4097" width="6.6640625" style="1" customWidth="1"/>
    <col min="4098" max="4098" width="62.6640625" style="1" customWidth="1"/>
    <col min="4099" max="4099" width="0" style="1" hidden="1" customWidth="1"/>
    <col min="4100" max="4101" width="9.5546875" style="1" customWidth="1"/>
    <col min="4102" max="4102" width="38.33203125" style="1" customWidth="1"/>
    <col min="4103" max="4103" width="30.6640625" style="1" customWidth="1"/>
    <col min="4104" max="4105" width="6.6640625" style="1" customWidth="1"/>
    <col min="4106" max="4106" width="57.5546875" style="1" customWidth="1"/>
    <col min="4107" max="4348" width="11.44140625" style="1"/>
    <col min="4349" max="4349" width="9" style="1" customWidth="1"/>
    <col min="4350" max="4350" width="25.44140625" style="1" customWidth="1"/>
    <col min="4351" max="4351" width="120" style="1" customWidth="1"/>
    <col min="4352" max="4353" width="6.6640625" style="1" customWidth="1"/>
    <col min="4354" max="4354" width="62.6640625" style="1" customWidth="1"/>
    <col min="4355" max="4355" width="0" style="1" hidden="1" customWidth="1"/>
    <col min="4356" max="4357" width="9.5546875" style="1" customWidth="1"/>
    <col min="4358" max="4358" width="38.33203125" style="1" customWidth="1"/>
    <col min="4359" max="4359" width="30.6640625" style="1" customWidth="1"/>
    <col min="4360" max="4361" width="6.6640625" style="1" customWidth="1"/>
    <col min="4362" max="4362" width="57.5546875" style="1" customWidth="1"/>
    <col min="4363" max="4604" width="11.44140625" style="1"/>
    <col min="4605" max="4605" width="9" style="1" customWidth="1"/>
    <col min="4606" max="4606" width="25.44140625" style="1" customWidth="1"/>
    <col min="4607" max="4607" width="120" style="1" customWidth="1"/>
    <col min="4608" max="4609" width="6.6640625" style="1" customWidth="1"/>
    <col min="4610" max="4610" width="62.6640625" style="1" customWidth="1"/>
    <col min="4611" max="4611" width="0" style="1" hidden="1" customWidth="1"/>
    <col min="4612" max="4613" width="9.5546875" style="1" customWidth="1"/>
    <col min="4614" max="4614" width="38.33203125" style="1" customWidth="1"/>
    <col min="4615" max="4615" width="30.6640625" style="1" customWidth="1"/>
    <col min="4616" max="4617" width="6.6640625" style="1" customWidth="1"/>
    <col min="4618" max="4618" width="57.5546875" style="1" customWidth="1"/>
    <col min="4619" max="4860" width="11.44140625" style="1"/>
    <col min="4861" max="4861" width="9" style="1" customWidth="1"/>
    <col min="4862" max="4862" width="25.44140625" style="1" customWidth="1"/>
    <col min="4863" max="4863" width="120" style="1" customWidth="1"/>
    <col min="4864" max="4865" width="6.6640625" style="1" customWidth="1"/>
    <col min="4866" max="4866" width="62.6640625" style="1" customWidth="1"/>
    <col min="4867" max="4867" width="0" style="1" hidden="1" customWidth="1"/>
    <col min="4868" max="4869" width="9.5546875" style="1" customWidth="1"/>
    <col min="4870" max="4870" width="38.33203125" style="1" customWidth="1"/>
    <col min="4871" max="4871" width="30.6640625" style="1" customWidth="1"/>
    <col min="4872" max="4873" width="6.6640625" style="1" customWidth="1"/>
    <col min="4874" max="4874" width="57.5546875" style="1" customWidth="1"/>
    <col min="4875" max="5116" width="11.44140625" style="1"/>
    <col min="5117" max="5117" width="9" style="1" customWidth="1"/>
    <col min="5118" max="5118" width="25.44140625" style="1" customWidth="1"/>
    <col min="5119" max="5119" width="120" style="1" customWidth="1"/>
    <col min="5120" max="5121" width="6.6640625" style="1" customWidth="1"/>
    <col min="5122" max="5122" width="62.6640625" style="1" customWidth="1"/>
    <col min="5123" max="5123" width="0" style="1" hidden="1" customWidth="1"/>
    <col min="5124" max="5125" width="9.5546875" style="1" customWidth="1"/>
    <col min="5126" max="5126" width="38.33203125" style="1" customWidth="1"/>
    <col min="5127" max="5127" width="30.6640625" style="1" customWidth="1"/>
    <col min="5128" max="5129" width="6.6640625" style="1" customWidth="1"/>
    <col min="5130" max="5130" width="57.5546875" style="1" customWidth="1"/>
    <col min="5131" max="5372" width="11.44140625" style="1"/>
    <col min="5373" max="5373" width="9" style="1" customWidth="1"/>
    <col min="5374" max="5374" width="25.44140625" style="1" customWidth="1"/>
    <col min="5375" max="5375" width="120" style="1" customWidth="1"/>
    <col min="5376" max="5377" width="6.6640625" style="1" customWidth="1"/>
    <col min="5378" max="5378" width="62.6640625" style="1" customWidth="1"/>
    <col min="5379" max="5379" width="0" style="1" hidden="1" customWidth="1"/>
    <col min="5380" max="5381" width="9.5546875" style="1" customWidth="1"/>
    <col min="5382" max="5382" width="38.33203125" style="1" customWidth="1"/>
    <col min="5383" max="5383" width="30.6640625" style="1" customWidth="1"/>
    <col min="5384" max="5385" width="6.6640625" style="1" customWidth="1"/>
    <col min="5386" max="5386" width="57.5546875" style="1" customWidth="1"/>
    <col min="5387" max="5628" width="11.44140625" style="1"/>
    <col min="5629" max="5629" width="9" style="1" customWidth="1"/>
    <col min="5630" max="5630" width="25.44140625" style="1" customWidth="1"/>
    <col min="5631" max="5631" width="120" style="1" customWidth="1"/>
    <col min="5632" max="5633" width="6.6640625" style="1" customWidth="1"/>
    <col min="5634" max="5634" width="62.6640625" style="1" customWidth="1"/>
    <col min="5635" max="5635" width="0" style="1" hidden="1" customWidth="1"/>
    <col min="5636" max="5637" width="9.5546875" style="1" customWidth="1"/>
    <col min="5638" max="5638" width="38.33203125" style="1" customWidth="1"/>
    <col min="5639" max="5639" width="30.6640625" style="1" customWidth="1"/>
    <col min="5640" max="5641" width="6.6640625" style="1" customWidth="1"/>
    <col min="5642" max="5642" width="57.5546875" style="1" customWidth="1"/>
    <col min="5643" max="5884" width="11.44140625" style="1"/>
    <col min="5885" max="5885" width="9" style="1" customWidth="1"/>
    <col min="5886" max="5886" width="25.44140625" style="1" customWidth="1"/>
    <col min="5887" max="5887" width="120" style="1" customWidth="1"/>
    <col min="5888" max="5889" width="6.6640625" style="1" customWidth="1"/>
    <col min="5890" max="5890" width="62.6640625" style="1" customWidth="1"/>
    <col min="5891" max="5891" width="0" style="1" hidden="1" customWidth="1"/>
    <col min="5892" max="5893" width="9.5546875" style="1" customWidth="1"/>
    <col min="5894" max="5894" width="38.33203125" style="1" customWidth="1"/>
    <col min="5895" max="5895" width="30.6640625" style="1" customWidth="1"/>
    <col min="5896" max="5897" width="6.6640625" style="1" customWidth="1"/>
    <col min="5898" max="5898" width="57.5546875" style="1" customWidth="1"/>
    <col min="5899" max="6140" width="11.44140625" style="1"/>
    <col min="6141" max="6141" width="9" style="1" customWidth="1"/>
    <col min="6142" max="6142" width="25.44140625" style="1" customWidth="1"/>
    <col min="6143" max="6143" width="120" style="1" customWidth="1"/>
    <col min="6144" max="6145" width="6.6640625" style="1" customWidth="1"/>
    <col min="6146" max="6146" width="62.6640625" style="1" customWidth="1"/>
    <col min="6147" max="6147" width="0" style="1" hidden="1" customWidth="1"/>
    <col min="6148" max="6149" width="9.5546875" style="1" customWidth="1"/>
    <col min="6150" max="6150" width="38.33203125" style="1" customWidth="1"/>
    <col min="6151" max="6151" width="30.6640625" style="1" customWidth="1"/>
    <col min="6152" max="6153" width="6.6640625" style="1" customWidth="1"/>
    <col min="6154" max="6154" width="57.5546875" style="1" customWidth="1"/>
    <col min="6155" max="6396" width="11.44140625" style="1"/>
    <col min="6397" max="6397" width="9" style="1" customWidth="1"/>
    <col min="6398" max="6398" width="25.44140625" style="1" customWidth="1"/>
    <col min="6399" max="6399" width="120" style="1" customWidth="1"/>
    <col min="6400" max="6401" width="6.6640625" style="1" customWidth="1"/>
    <col min="6402" max="6402" width="62.6640625" style="1" customWidth="1"/>
    <col min="6403" max="6403" width="0" style="1" hidden="1" customWidth="1"/>
    <col min="6404" max="6405" width="9.5546875" style="1" customWidth="1"/>
    <col min="6406" max="6406" width="38.33203125" style="1" customWidth="1"/>
    <col min="6407" max="6407" width="30.6640625" style="1" customWidth="1"/>
    <col min="6408" max="6409" width="6.6640625" style="1" customWidth="1"/>
    <col min="6410" max="6410" width="57.5546875" style="1" customWidth="1"/>
    <col min="6411" max="6652" width="11.44140625" style="1"/>
    <col min="6653" max="6653" width="9" style="1" customWidth="1"/>
    <col min="6654" max="6654" width="25.44140625" style="1" customWidth="1"/>
    <col min="6655" max="6655" width="120" style="1" customWidth="1"/>
    <col min="6656" max="6657" width="6.6640625" style="1" customWidth="1"/>
    <col min="6658" max="6658" width="62.6640625" style="1" customWidth="1"/>
    <col min="6659" max="6659" width="0" style="1" hidden="1" customWidth="1"/>
    <col min="6660" max="6661" width="9.5546875" style="1" customWidth="1"/>
    <col min="6662" max="6662" width="38.33203125" style="1" customWidth="1"/>
    <col min="6663" max="6663" width="30.6640625" style="1" customWidth="1"/>
    <col min="6664" max="6665" width="6.6640625" style="1" customWidth="1"/>
    <col min="6666" max="6666" width="57.5546875" style="1" customWidth="1"/>
    <col min="6667" max="6908" width="11.44140625" style="1"/>
    <col min="6909" max="6909" width="9" style="1" customWidth="1"/>
    <col min="6910" max="6910" width="25.44140625" style="1" customWidth="1"/>
    <col min="6911" max="6911" width="120" style="1" customWidth="1"/>
    <col min="6912" max="6913" width="6.6640625" style="1" customWidth="1"/>
    <col min="6914" max="6914" width="62.6640625" style="1" customWidth="1"/>
    <col min="6915" max="6915" width="0" style="1" hidden="1" customWidth="1"/>
    <col min="6916" max="6917" width="9.5546875" style="1" customWidth="1"/>
    <col min="6918" max="6918" width="38.33203125" style="1" customWidth="1"/>
    <col min="6919" max="6919" width="30.6640625" style="1" customWidth="1"/>
    <col min="6920" max="6921" width="6.6640625" style="1" customWidth="1"/>
    <col min="6922" max="6922" width="57.5546875" style="1" customWidth="1"/>
    <col min="6923" max="7164" width="11.44140625" style="1"/>
    <col min="7165" max="7165" width="9" style="1" customWidth="1"/>
    <col min="7166" max="7166" width="25.44140625" style="1" customWidth="1"/>
    <col min="7167" max="7167" width="120" style="1" customWidth="1"/>
    <col min="7168" max="7169" width="6.6640625" style="1" customWidth="1"/>
    <col min="7170" max="7170" width="62.6640625" style="1" customWidth="1"/>
    <col min="7171" max="7171" width="0" style="1" hidden="1" customWidth="1"/>
    <col min="7172" max="7173" width="9.5546875" style="1" customWidth="1"/>
    <col min="7174" max="7174" width="38.33203125" style="1" customWidth="1"/>
    <col min="7175" max="7175" width="30.6640625" style="1" customWidth="1"/>
    <col min="7176" max="7177" width="6.6640625" style="1" customWidth="1"/>
    <col min="7178" max="7178" width="57.5546875" style="1" customWidth="1"/>
    <col min="7179" max="7420" width="11.44140625" style="1"/>
    <col min="7421" max="7421" width="9" style="1" customWidth="1"/>
    <col min="7422" max="7422" width="25.44140625" style="1" customWidth="1"/>
    <col min="7423" max="7423" width="120" style="1" customWidth="1"/>
    <col min="7424" max="7425" width="6.6640625" style="1" customWidth="1"/>
    <col min="7426" max="7426" width="62.6640625" style="1" customWidth="1"/>
    <col min="7427" max="7427" width="0" style="1" hidden="1" customWidth="1"/>
    <col min="7428" max="7429" width="9.5546875" style="1" customWidth="1"/>
    <col min="7430" max="7430" width="38.33203125" style="1" customWidth="1"/>
    <col min="7431" max="7431" width="30.6640625" style="1" customWidth="1"/>
    <col min="7432" max="7433" width="6.6640625" style="1" customWidth="1"/>
    <col min="7434" max="7434" width="57.5546875" style="1" customWidth="1"/>
    <col min="7435" max="7676" width="11.44140625" style="1"/>
    <col min="7677" max="7677" width="9" style="1" customWidth="1"/>
    <col min="7678" max="7678" width="25.44140625" style="1" customWidth="1"/>
    <col min="7679" max="7679" width="120" style="1" customWidth="1"/>
    <col min="7680" max="7681" width="6.6640625" style="1" customWidth="1"/>
    <col min="7682" max="7682" width="62.6640625" style="1" customWidth="1"/>
    <col min="7683" max="7683" width="0" style="1" hidden="1" customWidth="1"/>
    <col min="7684" max="7685" width="9.5546875" style="1" customWidth="1"/>
    <col min="7686" max="7686" width="38.33203125" style="1" customWidth="1"/>
    <col min="7687" max="7687" width="30.6640625" style="1" customWidth="1"/>
    <col min="7688" max="7689" width="6.6640625" style="1" customWidth="1"/>
    <col min="7690" max="7690" width="57.5546875" style="1" customWidth="1"/>
    <col min="7691" max="7932" width="11.44140625" style="1"/>
    <col min="7933" max="7933" width="9" style="1" customWidth="1"/>
    <col min="7934" max="7934" width="25.44140625" style="1" customWidth="1"/>
    <col min="7935" max="7935" width="120" style="1" customWidth="1"/>
    <col min="7936" max="7937" width="6.6640625" style="1" customWidth="1"/>
    <col min="7938" max="7938" width="62.6640625" style="1" customWidth="1"/>
    <col min="7939" max="7939" width="0" style="1" hidden="1" customWidth="1"/>
    <col min="7940" max="7941" width="9.5546875" style="1" customWidth="1"/>
    <col min="7942" max="7942" width="38.33203125" style="1" customWidth="1"/>
    <col min="7943" max="7943" width="30.6640625" style="1" customWidth="1"/>
    <col min="7944" max="7945" width="6.6640625" style="1" customWidth="1"/>
    <col min="7946" max="7946" width="57.5546875" style="1" customWidth="1"/>
    <col min="7947" max="8188" width="11.44140625" style="1"/>
    <col min="8189" max="8189" width="9" style="1" customWidth="1"/>
    <col min="8190" max="8190" width="25.44140625" style="1" customWidth="1"/>
    <col min="8191" max="8191" width="120" style="1" customWidth="1"/>
    <col min="8192" max="8193" width="6.6640625" style="1" customWidth="1"/>
    <col min="8194" max="8194" width="62.6640625" style="1" customWidth="1"/>
    <col min="8195" max="8195" width="0" style="1" hidden="1" customWidth="1"/>
    <col min="8196" max="8197" width="9.5546875" style="1" customWidth="1"/>
    <col min="8198" max="8198" width="38.33203125" style="1" customWidth="1"/>
    <col min="8199" max="8199" width="30.6640625" style="1" customWidth="1"/>
    <col min="8200" max="8201" width="6.6640625" style="1" customWidth="1"/>
    <col min="8202" max="8202" width="57.5546875" style="1" customWidth="1"/>
    <col min="8203" max="8444" width="11.44140625" style="1"/>
    <col min="8445" max="8445" width="9" style="1" customWidth="1"/>
    <col min="8446" max="8446" width="25.44140625" style="1" customWidth="1"/>
    <col min="8447" max="8447" width="120" style="1" customWidth="1"/>
    <col min="8448" max="8449" width="6.6640625" style="1" customWidth="1"/>
    <col min="8450" max="8450" width="62.6640625" style="1" customWidth="1"/>
    <col min="8451" max="8451" width="0" style="1" hidden="1" customWidth="1"/>
    <col min="8452" max="8453" width="9.5546875" style="1" customWidth="1"/>
    <col min="8454" max="8454" width="38.33203125" style="1" customWidth="1"/>
    <col min="8455" max="8455" width="30.6640625" style="1" customWidth="1"/>
    <col min="8456" max="8457" width="6.6640625" style="1" customWidth="1"/>
    <col min="8458" max="8458" width="57.5546875" style="1" customWidth="1"/>
    <col min="8459" max="8700" width="11.44140625" style="1"/>
    <col min="8701" max="8701" width="9" style="1" customWidth="1"/>
    <col min="8702" max="8702" width="25.44140625" style="1" customWidth="1"/>
    <col min="8703" max="8703" width="120" style="1" customWidth="1"/>
    <col min="8704" max="8705" width="6.6640625" style="1" customWidth="1"/>
    <col min="8706" max="8706" width="62.6640625" style="1" customWidth="1"/>
    <col min="8707" max="8707" width="0" style="1" hidden="1" customWidth="1"/>
    <col min="8708" max="8709" width="9.5546875" style="1" customWidth="1"/>
    <col min="8710" max="8710" width="38.33203125" style="1" customWidth="1"/>
    <col min="8711" max="8711" width="30.6640625" style="1" customWidth="1"/>
    <col min="8712" max="8713" width="6.6640625" style="1" customWidth="1"/>
    <col min="8714" max="8714" width="57.5546875" style="1" customWidth="1"/>
    <col min="8715" max="8956" width="11.44140625" style="1"/>
    <col min="8957" max="8957" width="9" style="1" customWidth="1"/>
    <col min="8958" max="8958" width="25.44140625" style="1" customWidth="1"/>
    <col min="8959" max="8959" width="120" style="1" customWidth="1"/>
    <col min="8960" max="8961" width="6.6640625" style="1" customWidth="1"/>
    <col min="8962" max="8962" width="62.6640625" style="1" customWidth="1"/>
    <col min="8963" max="8963" width="0" style="1" hidden="1" customWidth="1"/>
    <col min="8964" max="8965" width="9.5546875" style="1" customWidth="1"/>
    <col min="8966" max="8966" width="38.33203125" style="1" customWidth="1"/>
    <col min="8967" max="8967" width="30.6640625" style="1" customWidth="1"/>
    <col min="8968" max="8969" width="6.6640625" style="1" customWidth="1"/>
    <col min="8970" max="8970" width="57.5546875" style="1" customWidth="1"/>
    <col min="8971" max="9212" width="11.44140625" style="1"/>
    <col min="9213" max="9213" width="9" style="1" customWidth="1"/>
    <col min="9214" max="9214" width="25.44140625" style="1" customWidth="1"/>
    <col min="9215" max="9215" width="120" style="1" customWidth="1"/>
    <col min="9216" max="9217" width="6.6640625" style="1" customWidth="1"/>
    <col min="9218" max="9218" width="62.6640625" style="1" customWidth="1"/>
    <col min="9219" max="9219" width="0" style="1" hidden="1" customWidth="1"/>
    <col min="9220" max="9221" width="9.5546875" style="1" customWidth="1"/>
    <col min="9222" max="9222" width="38.33203125" style="1" customWidth="1"/>
    <col min="9223" max="9223" width="30.6640625" style="1" customWidth="1"/>
    <col min="9224" max="9225" width="6.6640625" style="1" customWidth="1"/>
    <col min="9226" max="9226" width="57.5546875" style="1" customWidth="1"/>
    <col min="9227" max="9468" width="11.44140625" style="1"/>
    <col min="9469" max="9469" width="9" style="1" customWidth="1"/>
    <col min="9470" max="9470" width="25.44140625" style="1" customWidth="1"/>
    <col min="9471" max="9471" width="120" style="1" customWidth="1"/>
    <col min="9472" max="9473" width="6.6640625" style="1" customWidth="1"/>
    <col min="9474" max="9474" width="62.6640625" style="1" customWidth="1"/>
    <col min="9475" max="9475" width="0" style="1" hidden="1" customWidth="1"/>
    <col min="9476" max="9477" width="9.5546875" style="1" customWidth="1"/>
    <col min="9478" max="9478" width="38.33203125" style="1" customWidth="1"/>
    <col min="9479" max="9479" width="30.6640625" style="1" customWidth="1"/>
    <col min="9480" max="9481" width="6.6640625" style="1" customWidth="1"/>
    <col min="9482" max="9482" width="57.5546875" style="1" customWidth="1"/>
    <col min="9483" max="9724" width="11.44140625" style="1"/>
    <col min="9725" max="9725" width="9" style="1" customWidth="1"/>
    <col min="9726" max="9726" width="25.44140625" style="1" customWidth="1"/>
    <col min="9727" max="9727" width="120" style="1" customWidth="1"/>
    <col min="9728" max="9729" width="6.6640625" style="1" customWidth="1"/>
    <col min="9730" max="9730" width="62.6640625" style="1" customWidth="1"/>
    <col min="9731" max="9731" width="0" style="1" hidden="1" customWidth="1"/>
    <col min="9732" max="9733" width="9.5546875" style="1" customWidth="1"/>
    <col min="9734" max="9734" width="38.33203125" style="1" customWidth="1"/>
    <col min="9735" max="9735" width="30.6640625" style="1" customWidth="1"/>
    <col min="9736" max="9737" width="6.6640625" style="1" customWidth="1"/>
    <col min="9738" max="9738" width="57.5546875" style="1" customWidth="1"/>
    <col min="9739" max="9980" width="11.44140625" style="1"/>
    <col min="9981" max="9981" width="9" style="1" customWidth="1"/>
    <col min="9982" max="9982" width="25.44140625" style="1" customWidth="1"/>
    <col min="9983" max="9983" width="120" style="1" customWidth="1"/>
    <col min="9984" max="9985" width="6.6640625" style="1" customWidth="1"/>
    <col min="9986" max="9986" width="62.6640625" style="1" customWidth="1"/>
    <col min="9987" max="9987" width="0" style="1" hidden="1" customWidth="1"/>
    <col min="9988" max="9989" width="9.5546875" style="1" customWidth="1"/>
    <col min="9990" max="9990" width="38.33203125" style="1" customWidth="1"/>
    <col min="9991" max="9991" width="30.6640625" style="1" customWidth="1"/>
    <col min="9992" max="9993" width="6.6640625" style="1" customWidth="1"/>
    <col min="9994" max="9994" width="57.5546875" style="1" customWidth="1"/>
    <col min="9995" max="10236" width="11.44140625" style="1"/>
    <col min="10237" max="10237" width="9" style="1" customWidth="1"/>
    <col min="10238" max="10238" width="25.44140625" style="1" customWidth="1"/>
    <col min="10239" max="10239" width="120" style="1" customWidth="1"/>
    <col min="10240" max="10241" width="6.6640625" style="1" customWidth="1"/>
    <col min="10242" max="10242" width="62.6640625" style="1" customWidth="1"/>
    <col min="10243" max="10243" width="0" style="1" hidden="1" customWidth="1"/>
    <col min="10244" max="10245" width="9.5546875" style="1" customWidth="1"/>
    <col min="10246" max="10246" width="38.33203125" style="1" customWidth="1"/>
    <col min="10247" max="10247" width="30.6640625" style="1" customWidth="1"/>
    <col min="10248" max="10249" width="6.6640625" style="1" customWidth="1"/>
    <col min="10250" max="10250" width="57.5546875" style="1" customWidth="1"/>
    <col min="10251" max="10492" width="11.44140625" style="1"/>
    <col min="10493" max="10493" width="9" style="1" customWidth="1"/>
    <col min="10494" max="10494" width="25.44140625" style="1" customWidth="1"/>
    <col min="10495" max="10495" width="120" style="1" customWidth="1"/>
    <col min="10496" max="10497" width="6.6640625" style="1" customWidth="1"/>
    <col min="10498" max="10498" width="62.6640625" style="1" customWidth="1"/>
    <col min="10499" max="10499" width="0" style="1" hidden="1" customWidth="1"/>
    <col min="10500" max="10501" width="9.5546875" style="1" customWidth="1"/>
    <col min="10502" max="10502" width="38.33203125" style="1" customWidth="1"/>
    <col min="10503" max="10503" width="30.6640625" style="1" customWidth="1"/>
    <col min="10504" max="10505" width="6.6640625" style="1" customWidth="1"/>
    <col min="10506" max="10506" width="57.5546875" style="1" customWidth="1"/>
    <col min="10507" max="10748" width="11.44140625" style="1"/>
    <col min="10749" max="10749" width="9" style="1" customWidth="1"/>
    <col min="10750" max="10750" width="25.44140625" style="1" customWidth="1"/>
    <col min="10751" max="10751" width="120" style="1" customWidth="1"/>
    <col min="10752" max="10753" width="6.6640625" style="1" customWidth="1"/>
    <col min="10754" max="10754" width="62.6640625" style="1" customWidth="1"/>
    <col min="10755" max="10755" width="0" style="1" hidden="1" customWidth="1"/>
    <col min="10756" max="10757" width="9.5546875" style="1" customWidth="1"/>
    <col min="10758" max="10758" width="38.33203125" style="1" customWidth="1"/>
    <col min="10759" max="10759" width="30.6640625" style="1" customWidth="1"/>
    <col min="10760" max="10761" width="6.6640625" style="1" customWidth="1"/>
    <col min="10762" max="10762" width="57.5546875" style="1" customWidth="1"/>
    <col min="10763" max="11004" width="11.44140625" style="1"/>
    <col min="11005" max="11005" width="9" style="1" customWidth="1"/>
    <col min="11006" max="11006" width="25.44140625" style="1" customWidth="1"/>
    <col min="11007" max="11007" width="120" style="1" customWidth="1"/>
    <col min="11008" max="11009" width="6.6640625" style="1" customWidth="1"/>
    <col min="11010" max="11010" width="62.6640625" style="1" customWidth="1"/>
    <col min="11011" max="11011" width="0" style="1" hidden="1" customWidth="1"/>
    <col min="11012" max="11013" width="9.5546875" style="1" customWidth="1"/>
    <col min="11014" max="11014" width="38.33203125" style="1" customWidth="1"/>
    <col min="11015" max="11015" width="30.6640625" style="1" customWidth="1"/>
    <col min="11016" max="11017" width="6.6640625" style="1" customWidth="1"/>
    <col min="11018" max="11018" width="57.5546875" style="1" customWidth="1"/>
    <col min="11019" max="11260" width="11.44140625" style="1"/>
    <col min="11261" max="11261" width="9" style="1" customWidth="1"/>
    <col min="11262" max="11262" width="25.44140625" style="1" customWidth="1"/>
    <col min="11263" max="11263" width="120" style="1" customWidth="1"/>
    <col min="11264" max="11265" width="6.6640625" style="1" customWidth="1"/>
    <col min="11266" max="11266" width="62.6640625" style="1" customWidth="1"/>
    <col min="11267" max="11267" width="0" style="1" hidden="1" customWidth="1"/>
    <col min="11268" max="11269" width="9.5546875" style="1" customWidth="1"/>
    <col min="11270" max="11270" width="38.33203125" style="1" customWidth="1"/>
    <col min="11271" max="11271" width="30.6640625" style="1" customWidth="1"/>
    <col min="11272" max="11273" width="6.6640625" style="1" customWidth="1"/>
    <col min="11274" max="11274" width="57.5546875" style="1" customWidth="1"/>
    <col min="11275" max="11516" width="11.44140625" style="1"/>
    <col min="11517" max="11517" width="9" style="1" customWidth="1"/>
    <col min="11518" max="11518" width="25.44140625" style="1" customWidth="1"/>
    <col min="11519" max="11519" width="120" style="1" customWidth="1"/>
    <col min="11520" max="11521" width="6.6640625" style="1" customWidth="1"/>
    <col min="11522" max="11522" width="62.6640625" style="1" customWidth="1"/>
    <col min="11523" max="11523" width="0" style="1" hidden="1" customWidth="1"/>
    <col min="11524" max="11525" width="9.5546875" style="1" customWidth="1"/>
    <col min="11526" max="11526" width="38.33203125" style="1" customWidth="1"/>
    <col min="11527" max="11527" width="30.6640625" style="1" customWidth="1"/>
    <col min="11528" max="11529" width="6.6640625" style="1" customWidth="1"/>
    <col min="11530" max="11530" width="57.5546875" style="1" customWidth="1"/>
    <col min="11531" max="11772" width="11.44140625" style="1"/>
    <col min="11773" max="11773" width="9" style="1" customWidth="1"/>
    <col min="11774" max="11774" width="25.44140625" style="1" customWidth="1"/>
    <col min="11775" max="11775" width="120" style="1" customWidth="1"/>
    <col min="11776" max="11777" width="6.6640625" style="1" customWidth="1"/>
    <col min="11778" max="11778" width="62.6640625" style="1" customWidth="1"/>
    <col min="11779" max="11779" width="0" style="1" hidden="1" customWidth="1"/>
    <col min="11780" max="11781" width="9.5546875" style="1" customWidth="1"/>
    <col min="11782" max="11782" width="38.33203125" style="1" customWidth="1"/>
    <col min="11783" max="11783" width="30.6640625" style="1" customWidth="1"/>
    <col min="11784" max="11785" width="6.6640625" style="1" customWidth="1"/>
    <col min="11786" max="11786" width="57.5546875" style="1" customWidth="1"/>
    <col min="11787" max="12028" width="11.44140625" style="1"/>
    <col min="12029" max="12029" width="9" style="1" customWidth="1"/>
    <col min="12030" max="12030" width="25.44140625" style="1" customWidth="1"/>
    <col min="12031" max="12031" width="120" style="1" customWidth="1"/>
    <col min="12032" max="12033" width="6.6640625" style="1" customWidth="1"/>
    <col min="12034" max="12034" width="62.6640625" style="1" customWidth="1"/>
    <col min="12035" max="12035" width="0" style="1" hidden="1" customWidth="1"/>
    <col min="12036" max="12037" width="9.5546875" style="1" customWidth="1"/>
    <col min="12038" max="12038" width="38.33203125" style="1" customWidth="1"/>
    <col min="12039" max="12039" width="30.6640625" style="1" customWidth="1"/>
    <col min="12040" max="12041" width="6.6640625" style="1" customWidth="1"/>
    <col min="12042" max="12042" width="57.5546875" style="1" customWidth="1"/>
    <col min="12043" max="12284" width="11.44140625" style="1"/>
    <col min="12285" max="12285" width="9" style="1" customWidth="1"/>
    <col min="12286" max="12286" width="25.44140625" style="1" customWidth="1"/>
    <col min="12287" max="12287" width="120" style="1" customWidth="1"/>
    <col min="12288" max="12289" width="6.6640625" style="1" customWidth="1"/>
    <col min="12290" max="12290" width="62.6640625" style="1" customWidth="1"/>
    <col min="12291" max="12291" width="0" style="1" hidden="1" customWidth="1"/>
    <col min="12292" max="12293" width="9.5546875" style="1" customWidth="1"/>
    <col min="12294" max="12294" width="38.33203125" style="1" customWidth="1"/>
    <col min="12295" max="12295" width="30.6640625" style="1" customWidth="1"/>
    <col min="12296" max="12297" width="6.6640625" style="1" customWidth="1"/>
    <col min="12298" max="12298" width="57.5546875" style="1" customWidth="1"/>
    <col min="12299" max="12540" width="11.44140625" style="1"/>
    <col min="12541" max="12541" width="9" style="1" customWidth="1"/>
    <col min="12542" max="12542" width="25.44140625" style="1" customWidth="1"/>
    <col min="12543" max="12543" width="120" style="1" customWidth="1"/>
    <col min="12544" max="12545" width="6.6640625" style="1" customWidth="1"/>
    <col min="12546" max="12546" width="62.6640625" style="1" customWidth="1"/>
    <col min="12547" max="12547" width="0" style="1" hidden="1" customWidth="1"/>
    <col min="12548" max="12549" width="9.5546875" style="1" customWidth="1"/>
    <col min="12550" max="12550" width="38.33203125" style="1" customWidth="1"/>
    <col min="12551" max="12551" width="30.6640625" style="1" customWidth="1"/>
    <col min="12552" max="12553" width="6.6640625" style="1" customWidth="1"/>
    <col min="12554" max="12554" width="57.5546875" style="1" customWidth="1"/>
    <col min="12555" max="12796" width="11.44140625" style="1"/>
    <col min="12797" max="12797" width="9" style="1" customWidth="1"/>
    <col min="12798" max="12798" width="25.44140625" style="1" customWidth="1"/>
    <col min="12799" max="12799" width="120" style="1" customWidth="1"/>
    <col min="12800" max="12801" width="6.6640625" style="1" customWidth="1"/>
    <col min="12802" max="12802" width="62.6640625" style="1" customWidth="1"/>
    <col min="12803" max="12803" width="0" style="1" hidden="1" customWidth="1"/>
    <col min="12804" max="12805" width="9.5546875" style="1" customWidth="1"/>
    <col min="12806" max="12806" width="38.33203125" style="1" customWidth="1"/>
    <col min="12807" max="12807" width="30.6640625" style="1" customWidth="1"/>
    <col min="12808" max="12809" width="6.6640625" style="1" customWidth="1"/>
    <col min="12810" max="12810" width="57.5546875" style="1" customWidth="1"/>
    <col min="12811" max="13052" width="11.44140625" style="1"/>
    <col min="13053" max="13053" width="9" style="1" customWidth="1"/>
    <col min="13054" max="13054" width="25.44140625" style="1" customWidth="1"/>
    <col min="13055" max="13055" width="120" style="1" customWidth="1"/>
    <col min="13056" max="13057" width="6.6640625" style="1" customWidth="1"/>
    <col min="13058" max="13058" width="62.6640625" style="1" customWidth="1"/>
    <col min="13059" max="13059" width="0" style="1" hidden="1" customWidth="1"/>
    <col min="13060" max="13061" width="9.5546875" style="1" customWidth="1"/>
    <col min="13062" max="13062" width="38.33203125" style="1" customWidth="1"/>
    <col min="13063" max="13063" width="30.6640625" style="1" customWidth="1"/>
    <col min="13064" max="13065" width="6.6640625" style="1" customWidth="1"/>
    <col min="13066" max="13066" width="57.5546875" style="1" customWidth="1"/>
    <col min="13067" max="13308" width="11.44140625" style="1"/>
    <col min="13309" max="13309" width="9" style="1" customWidth="1"/>
    <col min="13310" max="13310" width="25.44140625" style="1" customWidth="1"/>
    <col min="13311" max="13311" width="120" style="1" customWidth="1"/>
    <col min="13312" max="13313" width="6.6640625" style="1" customWidth="1"/>
    <col min="13314" max="13314" width="62.6640625" style="1" customWidth="1"/>
    <col min="13315" max="13315" width="0" style="1" hidden="1" customWidth="1"/>
    <col min="13316" max="13317" width="9.5546875" style="1" customWidth="1"/>
    <col min="13318" max="13318" width="38.33203125" style="1" customWidth="1"/>
    <col min="13319" max="13319" width="30.6640625" style="1" customWidth="1"/>
    <col min="13320" max="13321" width="6.6640625" style="1" customWidth="1"/>
    <col min="13322" max="13322" width="57.5546875" style="1" customWidth="1"/>
    <col min="13323" max="13564" width="11.44140625" style="1"/>
    <col min="13565" max="13565" width="9" style="1" customWidth="1"/>
    <col min="13566" max="13566" width="25.44140625" style="1" customWidth="1"/>
    <col min="13567" max="13567" width="120" style="1" customWidth="1"/>
    <col min="13568" max="13569" width="6.6640625" style="1" customWidth="1"/>
    <col min="13570" max="13570" width="62.6640625" style="1" customWidth="1"/>
    <col min="13571" max="13571" width="0" style="1" hidden="1" customWidth="1"/>
    <col min="13572" max="13573" width="9.5546875" style="1" customWidth="1"/>
    <col min="13574" max="13574" width="38.33203125" style="1" customWidth="1"/>
    <col min="13575" max="13575" width="30.6640625" style="1" customWidth="1"/>
    <col min="13576" max="13577" width="6.6640625" style="1" customWidth="1"/>
    <col min="13578" max="13578" width="57.5546875" style="1" customWidth="1"/>
    <col min="13579" max="13820" width="11.44140625" style="1"/>
    <col min="13821" max="13821" width="9" style="1" customWidth="1"/>
    <col min="13822" max="13822" width="25.44140625" style="1" customWidth="1"/>
    <col min="13823" max="13823" width="120" style="1" customWidth="1"/>
    <col min="13824" max="13825" width="6.6640625" style="1" customWidth="1"/>
    <col min="13826" max="13826" width="62.6640625" style="1" customWidth="1"/>
    <col min="13827" max="13827" width="0" style="1" hidden="1" customWidth="1"/>
    <col min="13828" max="13829" width="9.5546875" style="1" customWidth="1"/>
    <col min="13830" max="13830" width="38.33203125" style="1" customWidth="1"/>
    <col min="13831" max="13831" width="30.6640625" style="1" customWidth="1"/>
    <col min="13832" max="13833" width="6.6640625" style="1" customWidth="1"/>
    <col min="13834" max="13834" width="57.5546875" style="1" customWidth="1"/>
    <col min="13835" max="14076" width="11.44140625" style="1"/>
    <col min="14077" max="14077" width="9" style="1" customWidth="1"/>
    <col min="14078" max="14078" width="25.44140625" style="1" customWidth="1"/>
    <col min="14079" max="14079" width="120" style="1" customWidth="1"/>
    <col min="14080" max="14081" width="6.6640625" style="1" customWidth="1"/>
    <col min="14082" max="14082" width="62.6640625" style="1" customWidth="1"/>
    <col min="14083" max="14083" width="0" style="1" hidden="1" customWidth="1"/>
    <col min="14084" max="14085" width="9.5546875" style="1" customWidth="1"/>
    <col min="14086" max="14086" width="38.33203125" style="1" customWidth="1"/>
    <col min="14087" max="14087" width="30.6640625" style="1" customWidth="1"/>
    <col min="14088" max="14089" width="6.6640625" style="1" customWidth="1"/>
    <col min="14090" max="14090" width="57.5546875" style="1" customWidth="1"/>
    <col min="14091" max="14332" width="11.44140625" style="1"/>
    <col min="14333" max="14333" width="9" style="1" customWidth="1"/>
    <col min="14334" max="14334" width="25.44140625" style="1" customWidth="1"/>
    <col min="14335" max="14335" width="120" style="1" customWidth="1"/>
    <col min="14336" max="14337" width="6.6640625" style="1" customWidth="1"/>
    <col min="14338" max="14338" width="62.6640625" style="1" customWidth="1"/>
    <col min="14339" max="14339" width="0" style="1" hidden="1" customWidth="1"/>
    <col min="14340" max="14341" width="9.5546875" style="1" customWidth="1"/>
    <col min="14342" max="14342" width="38.33203125" style="1" customWidth="1"/>
    <col min="14343" max="14343" width="30.6640625" style="1" customWidth="1"/>
    <col min="14344" max="14345" width="6.6640625" style="1" customWidth="1"/>
    <col min="14346" max="14346" width="57.5546875" style="1" customWidth="1"/>
    <col min="14347" max="14588" width="11.44140625" style="1"/>
    <col min="14589" max="14589" width="9" style="1" customWidth="1"/>
    <col min="14590" max="14590" width="25.44140625" style="1" customWidth="1"/>
    <col min="14591" max="14591" width="120" style="1" customWidth="1"/>
    <col min="14592" max="14593" width="6.6640625" style="1" customWidth="1"/>
    <col min="14594" max="14594" width="62.6640625" style="1" customWidth="1"/>
    <col min="14595" max="14595" width="0" style="1" hidden="1" customWidth="1"/>
    <col min="14596" max="14597" width="9.5546875" style="1" customWidth="1"/>
    <col min="14598" max="14598" width="38.33203125" style="1" customWidth="1"/>
    <col min="14599" max="14599" width="30.6640625" style="1" customWidth="1"/>
    <col min="14600" max="14601" width="6.6640625" style="1" customWidth="1"/>
    <col min="14602" max="14602" width="57.5546875" style="1" customWidth="1"/>
    <col min="14603" max="14844" width="11.44140625" style="1"/>
    <col min="14845" max="14845" width="9" style="1" customWidth="1"/>
    <col min="14846" max="14846" width="25.44140625" style="1" customWidth="1"/>
    <col min="14847" max="14847" width="120" style="1" customWidth="1"/>
    <col min="14848" max="14849" width="6.6640625" style="1" customWidth="1"/>
    <col min="14850" max="14850" width="62.6640625" style="1" customWidth="1"/>
    <col min="14851" max="14851" width="0" style="1" hidden="1" customWidth="1"/>
    <col min="14852" max="14853" width="9.5546875" style="1" customWidth="1"/>
    <col min="14854" max="14854" width="38.33203125" style="1" customWidth="1"/>
    <col min="14855" max="14855" width="30.6640625" style="1" customWidth="1"/>
    <col min="14856" max="14857" width="6.6640625" style="1" customWidth="1"/>
    <col min="14858" max="14858" width="57.5546875" style="1" customWidth="1"/>
    <col min="14859" max="15100" width="11.44140625" style="1"/>
    <col min="15101" max="15101" width="9" style="1" customWidth="1"/>
    <col min="15102" max="15102" width="25.44140625" style="1" customWidth="1"/>
    <col min="15103" max="15103" width="120" style="1" customWidth="1"/>
    <col min="15104" max="15105" width="6.6640625" style="1" customWidth="1"/>
    <col min="15106" max="15106" width="62.6640625" style="1" customWidth="1"/>
    <col min="15107" max="15107" width="0" style="1" hidden="1" customWidth="1"/>
    <col min="15108" max="15109" width="9.5546875" style="1" customWidth="1"/>
    <col min="15110" max="15110" width="38.33203125" style="1" customWidth="1"/>
    <col min="15111" max="15111" width="30.6640625" style="1" customWidth="1"/>
    <col min="15112" max="15113" width="6.6640625" style="1" customWidth="1"/>
    <col min="15114" max="15114" width="57.5546875" style="1" customWidth="1"/>
    <col min="15115" max="15356" width="11.44140625" style="1"/>
    <col min="15357" max="15357" width="9" style="1" customWidth="1"/>
    <col min="15358" max="15358" width="25.44140625" style="1" customWidth="1"/>
    <col min="15359" max="15359" width="120" style="1" customWidth="1"/>
    <col min="15360" max="15361" width="6.6640625" style="1" customWidth="1"/>
    <col min="15362" max="15362" width="62.6640625" style="1" customWidth="1"/>
    <col min="15363" max="15363" width="0" style="1" hidden="1" customWidth="1"/>
    <col min="15364" max="15365" width="9.5546875" style="1" customWidth="1"/>
    <col min="15366" max="15366" width="38.33203125" style="1" customWidth="1"/>
    <col min="15367" max="15367" width="30.6640625" style="1" customWidth="1"/>
    <col min="15368" max="15369" width="6.6640625" style="1" customWidth="1"/>
    <col min="15370" max="15370" width="57.5546875" style="1" customWidth="1"/>
    <col min="15371" max="15612" width="11.44140625" style="1"/>
    <col min="15613" max="15613" width="9" style="1" customWidth="1"/>
    <col min="15614" max="15614" width="25.44140625" style="1" customWidth="1"/>
    <col min="15615" max="15615" width="120" style="1" customWidth="1"/>
    <col min="15616" max="15617" width="6.6640625" style="1" customWidth="1"/>
    <col min="15618" max="15618" width="62.6640625" style="1" customWidth="1"/>
    <col min="15619" max="15619" width="0" style="1" hidden="1" customWidth="1"/>
    <col min="15620" max="15621" width="9.5546875" style="1" customWidth="1"/>
    <col min="15622" max="15622" width="38.33203125" style="1" customWidth="1"/>
    <col min="15623" max="15623" width="30.6640625" style="1" customWidth="1"/>
    <col min="15624" max="15625" width="6.6640625" style="1" customWidth="1"/>
    <col min="15626" max="15626" width="57.5546875" style="1" customWidth="1"/>
    <col min="15627" max="15868" width="11.44140625" style="1"/>
    <col min="15869" max="15869" width="9" style="1" customWidth="1"/>
    <col min="15870" max="15870" width="25.44140625" style="1" customWidth="1"/>
    <col min="15871" max="15871" width="120" style="1" customWidth="1"/>
    <col min="15872" max="15873" width="6.6640625" style="1" customWidth="1"/>
    <col min="15874" max="15874" width="62.6640625" style="1" customWidth="1"/>
    <col min="15875" max="15875" width="0" style="1" hidden="1" customWidth="1"/>
    <col min="15876" max="15877" width="9.5546875" style="1" customWidth="1"/>
    <col min="15878" max="15878" width="38.33203125" style="1" customWidth="1"/>
    <col min="15879" max="15879" width="30.6640625" style="1" customWidth="1"/>
    <col min="15880" max="15881" width="6.6640625" style="1" customWidth="1"/>
    <col min="15882" max="15882" width="57.5546875" style="1" customWidth="1"/>
    <col min="15883" max="16124" width="11.44140625" style="1"/>
    <col min="16125" max="16125" width="9" style="1" customWidth="1"/>
    <col min="16126" max="16126" width="25.44140625" style="1" customWidth="1"/>
    <col min="16127" max="16127" width="120" style="1" customWidth="1"/>
    <col min="16128" max="16129" width="6.6640625" style="1" customWidth="1"/>
    <col min="16130" max="16130" width="62.6640625" style="1" customWidth="1"/>
    <col min="16131" max="16131" width="0" style="1" hidden="1" customWidth="1"/>
    <col min="16132" max="16133" width="9.5546875" style="1" customWidth="1"/>
    <col min="16134" max="16134" width="38.33203125" style="1" customWidth="1"/>
    <col min="16135" max="16135" width="30.6640625" style="1" customWidth="1"/>
    <col min="16136" max="16137" width="6.6640625" style="1" customWidth="1"/>
    <col min="16138" max="16138" width="57.5546875" style="1" customWidth="1"/>
    <col min="16139" max="16384" width="11.44140625" style="1"/>
  </cols>
  <sheetData>
    <row r="1" spans="1:74" ht="101.25" customHeight="1" x14ac:dyDescent="0.3">
      <c r="A1" s="37">
        <v>1</v>
      </c>
      <c r="C1" s="165" t="s">
        <v>1</v>
      </c>
      <c r="D1" s="165"/>
      <c r="E1" s="165"/>
      <c r="F1" s="165"/>
      <c r="G1" s="165"/>
      <c r="H1" s="165"/>
      <c r="I1" s="165"/>
      <c r="J1" s="17"/>
    </row>
    <row r="2" spans="1:74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</row>
    <row r="3" spans="1:74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8"/>
      <c r="J3" s="7"/>
    </row>
    <row r="4" spans="1:74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</row>
    <row r="5" spans="1:74" ht="78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8"/>
    </row>
    <row r="6" spans="1:74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8"/>
    </row>
    <row r="7" spans="1:74" ht="38.25" customHeight="1" x14ac:dyDescent="0.3">
      <c r="A7" s="15"/>
      <c r="C7" s="31" t="s">
        <v>19</v>
      </c>
      <c r="D7" s="169" t="str">
        <f>LOOKUP(A1,'DATOS DE ENTRADA'!A2:A11,'DATOS DE ENTRADA'!B2:B11)</f>
        <v>INFORMATICA &amp; TECNOLOGIA STEFANINI SA</v>
      </c>
      <c r="E7" s="169"/>
      <c r="F7" s="169"/>
      <c r="G7" s="169"/>
      <c r="H7" s="169"/>
      <c r="I7" s="169"/>
      <c r="J7" s="18"/>
    </row>
    <row r="8" spans="1:74" ht="31.5" customHeight="1" x14ac:dyDescent="0.3">
      <c r="A8" s="15"/>
      <c r="C8" s="28"/>
      <c r="D8" s="26"/>
      <c r="E8" s="26"/>
      <c r="F8" s="26"/>
      <c r="G8" s="26"/>
      <c r="H8" s="26"/>
      <c r="I8" s="26"/>
      <c r="J8" s="18"/>
    </row>
    <row r="9" spans="1:74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8"/>
    </row>
    <row r="10" spans="1:74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18"/>
    </row>
    <row r="11" spans="1:74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"/>
      <c r="I11" s="45"/>
      <c r="J11" s="18"/>
    </row>
    <row r="12" spans="1:74" ht="31.5" customHeight="1" x14ac:dyDescent="0.3">
      <c r="A12" s="15"/>
      <c r="C12" s="31" t="s">
        <v>24</v>
      </c>
      <c r="D12" s="159">
        <v>44152</v>
      </c>
      <c r="E12" s="173"/>
      <c r="F12" s="173"/>
      <c r="G12" s="160"/>
      <c r="H12" s="161" t="str">
        <f>IF(D12&gt;=M12,"CUMPLE","NO CUMPLE")</f>
        <v>CUMPLE</v>
      </c>
      <c r="I12" s="161"/>
      <c r="J12" s="18"/>
      <c r="K12" s="50">
        <f>IF(H12="CUMPLE",0,1)</f>
        <v>0</v>
      </c>
      <c r="M12" s="30">
        <v>44130</v>
      </c>
      <c r="N12" s="29" t="s">
        <v>42</v>
      </c>
    </row>
    <row r="13" spans="1:74" ht="31.5" customHeight="1" x14ac:dyDescent="0.3">
      <c r="A13" s="15"/>
      <c r="C13" s="31" t="s">
        <v>39</v>
      </c>
      <c r="D13" s="159">
        <v>44034</v>
      </c>
      <c r="E13" s="173"/>
      <c r="F13" s="173"/>
      <c r="G13" s="160"/>
      <c r="H13" s="162" t="str">
        <f>IF(D13&lt;=M13,"CUMPLE","NO CUMPLE")</f>
        <v>CUMPLE</v>
      </c>
      <c r="I13" s="163"/>
      <c r="J13" s="18"/>
      <c r="K13" s="50">
        <f>IF(H13="CUMPLE",0,1)</f>
        <v>0</v>
      </c>
      <c r="L13" s="29"/>
      <c r="M13" s="30">
        <v>44147</v>
      </c>
      <c r="N13" s="29" t="s">
        <v>43</v>
      </c>
    </row>
    <row r="14" spans="1:74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49"/>
    </row>
    <row r="15" spans="1:74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14</v>
      </c>
      <c r="G15" s="3" t="s">
        <v>0</v>
      </c>
      <c r="H15" s="3" t="s">
        <v>15</v>
      </c>
      <c r="I15" s="10" t="s">
        <v>23</v>
      </c>
      <c r="J15" s="10" t="s">
        <v>4</v>
      </c>
      <c r="K15" s="4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460908204007</v>
      </c>
      <c r="G16" s="155">
        <f>F16-F17</f>
        <v>98428196945</v>
      </c>
      <c r="H16" s="142" t="str">
        <f>IF(G16&gt;=D16,"CUMPLE","NO CUMPLE")</f>
        <v>CUMPLE</v>
      </c>
      <c r="I16" s="132" t="s">
        <v>94</v>
      </c>
      <c r="J16" s="148" t="s">
        <v>106</v>
      </c>
      <c r="K16" s="132">
        <f>IF(H16="CUMPLE",0,1)</f>
        <v>0</v>
      </c>
    </row>
    <row r="17" spans="1:11" s="2" customFormat="1" ht="44.25" customHeight="1" x14ac:dyDescent="0.3">
      <c r="A17" s="134"/>
      <c r="B17" s="135"/>
      <c r="C17" s="133"/>
      <c r="D17" s="154"/>
      <c r="E17" s="8" t="s">
        <v>8</v>
      </c>
      <c r="F17" s="19">
        <v>362480007062</v>
      </c>
      <c r="G17" s="156"/>
      <c r="H17" s="143"/>
      <c r="I17" s="133"/>
      <c r="J17" s="149"/>
      <c r="K17" s="133"/>
    </row>
    <row r="18" spans="1:11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460908204007</v>
      </c>
      <c r="G18" s="151">
        <f>F18/F19</f>
        <v>1.2715410368223825</v>
      </c>
      <c r="H18" s="142" t="str">
        <f>IF(G18&gt;=D18,"CUMPLE","NO CUMPLE")</f>
        <v>NO CUMPLE</v>
      </c>
      <c r="I18" s="132" t="s">
        <v>94</v>
      </c>
      <c r="J18" s="149"/>
      <c r="K18" s="132">
        <f>IF(H18="CUMPLE",0,1)</f>
        <v>1</v>
      </c>
    </row>
    <row r="19" spans="1:11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362480007062</v>
      </c>
      <c r="G19" s="152"/>
      <c r="H19" s="143"/>
      <c r="I19" s="133"/>
      <c r="J19" s="149"/>
      <c r="K19" s="133"/>
    </row>
    <row r="20" spans="1:11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413823243337</v>
      </c>
      <c r="G20" s="146">
        <f>F20/F21</f>
        <v>0.65362384947473551</v>
      </c>
      <c r="H20" s="142" t="str">
        <f>IF(G20&lt;=D20,"CUMPLE","NO CUMPLE")</f>
        <v>CUMPLE</v>
      </c>
      <c r="I20" s="132" t="s">
        <v>94</v>
      </c>
      <c r="J20" s="149"/>
      <c r="K20" s="132">
        <f>IF(H20="CUMPLE",0,1)</f>
        <v>0</v>
      </c>
    </row>
    <row r="21" spans="1:11" s="2" customFormat="1" ht="44.25" customHeight="1" x14ac:dyDescent="0.3">
      <c r="A21" s="134"/>
      <c r="B21" s="135"/>
      <c r="C21" s="133"/>
      <c r="D21" s="145"/>
      <c r="E21" s="9" t="s">
        <v>10</v>
      </c>
      <c r="F21" s="19">
        <v>633121394927</v>
      </c>
      <c r="G21" s="147"/>
      <c r="H21" s="143"/>
      <c r="I21" s="133"/>
      <c r="J21" s="149"/>
      <c r="K21" s="133"/>
    </row>
    <row r="22" spans="1:11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202066835679</v>
      </c>
      <c r="G22" s="140">
        <f>F22/F23</f>
        <v>0.92142516575691125</v>
      </c>
      <c r="H22" s="142" t="str">
        <f>IF(G22&gt;=D22,"CUMPLE","NO CUMPLE")</f>
        <v>CUMPLE</v>
      </c>
      <c r="I22" s="132" t="s">
        <v>94</v>
      </c>
      <c r="J22" s="149"/>
      <c r="K22" s="132">
        <f>IF(H22="CUMPLE",0,1)</f>
        <v>0</v>
      </c>
    </row>
    <row r="23" spans="1:11" s="6" customFormat="1" ht="44.25" customHeight="1" x14ac:dyDescent="0.3">
      <c r="A23" s="134"/>
      <c r="B23" s="135"/>
      <c r="C23" s="137"/>
      <c r="D23" s="139"/>
      <c r="E23" s="9" t="s">
        <v>12</v>
      </c>
      <c r="F23" s="19">
        <v>219298151590</v>
      </c>
      <c r="G23" s="141"/>
      <c r="H23" s="143"/>
      <c r="I23" s="133"/>
      <c r="J23" s="149"/>
      <c r="K23" s="133"/>
    </row>
    <row r="24" spans="1:11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202066835679</v>
      </c>
      <c r="G24" s="140">
        <f>F24/F25</f>
        <v>0.31915970191198273</v>
      </c>
      <c r="H24" s="142" t="str">
        <f>IF(G24&gt;=D24,"CUMPLE","NO CUMPLE")</f>
        <v>CUMPLE</v>
      </c>
      <c r="I24" s="132" t="s">
        <v>94</v>
      </c>
      <c r="J24" s="149"/>
      <c r="K24" s="132">
        <f>IF(H24="CUMPLE",0,1)</f>
        <v>0</v>
      </c>
    </row>
    <row r="25" spans="1:11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633121394927</v>
      </c>
      <c r="G25" s="141"/>
      <c r="H25" s="143"/>
      <c r="I25" s="133"/>
      <c r="J25" s="150"/>
      <c r="K25" s="133"/>
    </row>
    <row r="27" spans="1:11" ht="28.2" x14ac:dyDescent="0.5">
      <c r="E27" s="127" t="s">
        <v>20</v>
      </c>
      <c r="F27" s="128"/>
      <c r="G27" s="129" t="s">
        <v>69</v>
      </c>
      <c r="H27" s="130"/>
      <c r="I27" s="131"/>
      <c r="K27" s="49">
        <f>SUM(K12:K25)</f>
        <v>1</v>
      </c>
    </row>
    <row r="30" spans="1:11" x14ac:dyDescent="0.3">
      <c r="B30" s="67" t="s">
        <v>41</v>
      </c>
      <c r="C30" s="67"/>
    </row>
    <row r="31" spans="1:11" ht="39.75" customHeight="1" x14ac:dyDescent="0.3">
      <c r="B31" s="74" t="s">
        <v>37</v>
      </c>
      <c r="C31" s="74"/>
      <c r="E31" s="74"/>
    </row>
  </sheetData>
  <mergeCells count="54">
    <mergeCell ref="C9:I9"/>
    <mergeCell ref="C1:I1"/>
    <mergeCell ref="C3:I3"/>
    <mergeCell ref="D5:I5"/>
    <mergeCell ref="D6:I6"/>
    <mergeCell ref="D7:I7"/>
    <mergeCell ref="D11:G11"/>
    <mergeCell ref="D12:G12"/>
    <mergeCell ref="H12:I12"/>
    <mergeCell ref="D13:G13"/>
    <mergeCell ref="H13:I13"/>
    <mergeCell ref="H16:H17"/>
    <mergeCell ref="I16:I17"/>
    <mergeCell ref="J16:J25"/>
    <mergeCell ref="K16:K17"/>
    <mergeCell ref="A18:A19"/>
    <mergeCell ref="B18:B19"/>
    <mergeCell ref="C18:C19"/>
    <mergeCell ref="D18:D19"/>
    <mergeCell ref="G18:G19"/>
    <mergeCell ref="H18:H19"/>
    <mergeCell ref="A16:A17"/>
    <mergeCell ref="B16:B17"/>
    <mergeCell ref="C16:C17"/>
    <mergeCell ref="D16:D17"/>
    <mergeCell ref="G16:G17"/>
    <mergeCell ref="G22:G23"/>
    <mergeCell ref="H22:H23"/>
    <mergeCell ref="I18:I19"/>
    <mergeCell ref="K18:K19"/>
    <mergeCell ref="A20:A21"/>
    <mergeCell ref="B20:B21"/>
    <mergeCell ref="C20:C21"/>
    <mergeCell ref="D20:D21"/>
    <mergeCell ref="G20:G21"/>
    <mergeCell ref="H20:H21"/>
    <mergeCell ref="I20:I21"/>
    <mergeCell ref="K20:K21"/>
    <mergeCell ref="E27:F27"/>
    <mergeCell ref="G27:I27"/>
    <mergeCell ref="I22:I23"/>
    <mergeCell ref="K22:K23"/>
    <mergeCell ref="A24:A25"/>
    <mergeCell ref="B24:B25"/>
    <mergeCell ref="C24:C25"/>
    <mergeCell ref="D24:D25"/>
    <mergeCell ref="G24:G25"/>
    <mergeCell ref="H24:H25"/>
    <mergeCell ref="I24:I25"/>
    <mergeCell ref="K24:K25"/>
    <mergeCell ref="A22:A23"/>
    <mergeCell ref="B22:B23"/>
    <mergeCell ref="C22:C23"/>
    <mergeCell ref="D22:D23"/>
  </mergeCells>
  <conditionalFormatting sqref="I16">
    <cfRule type="cellIs" dxfId="100" priority="15" operator="equal">
      <formula>"CUMPLE"</formula>
    </cfRule>
    <cfRule type="cellIs" dxfId="99" priority="16" operator="equal">
      <formula>"NO CUMPLE"</formula>
    </cfRule>
  </conditionalFormatting>
  <conditionalFormatting sqref="K18 K20 K22 K24">
    <cfRule type="cellIs" dxfId="98" priority="11" operator="equal">
      <formula>"CUMPLE"</formula>
    </cfRule>
    <cfRule type="cellIs" dxfId="97" priority="12" operator="equal">
      <formula>"NO CUMPLE"</formula>
    </cfRule>
  </conditionalFormatting>
  <conditionalFormatting sqref="K16">
    <cfRule type="cellIs" dxfId="96" priority="13" operator="equal">
      <formula>"CUMPLE"</formula>
    </cfRule>
    <cfRule type="cellIs" dxfId="95" priority="14" operator="equal">
      <formula>"NO CUMPLE"</formula>
    </cfRule>
  </conditionalFormatting>
  <conditionalFormatting sqref="K12:K13">
    <cfRule type="cellIs" dxfId="94" priority="9" operator="equal">
      <formula>"CUMPLE"</formula>
    </cfRule>
    <cfRule type="cellIs" dxfId="93" priority="10" operator="equal">
      <formula>"NO CUMPLE"</formula>
    </cfRule>
  </conditionalFormatting>
  <conditionalFormatting sqref="H16:H25">
    <cfRule type="cellIs" dxfId="92" priority="7" operator="equal">
      <formula>"CUMPLE"</formula>
    </cfRule>
    <cfRule type="cellIs" dxfId="91" priority="8" operator="equal">
      <formula>"NO CUMPLE"</formula>
    </cfRule>
  </conditionalFormatting>
  <conditionalFormatting sqref="H12">
    <cfRule type="cellIs" dxfId="90" priority="6" operator="equal">
      <formula>"CUMPLE"</formula>
    </cfRule>
  </conditionalFormatting>
  <conditionalFormatting sqref="H13:I13">
    <cfRule type="cellIs" dxfId="89" priority="5" operator="equal">
      <formula>"CUMPLE"</formula>
    </cfRule>
  </conditionalFormatting>
  <conditionalFormatting sqref="I18 I20 I22 I24">
    <cfRule type="cellIs" dxfId="88" priority="1" operator="equal">
      <formula>"CUMPLE"</formula>
    </cfRule>
    <cfRule type="cellIs" dxfId="87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687D-8CB1-4897-B1CE-CD6E36C42C3A}">
  <sheetPr>
    <tabColor rgb="FF00B050"/>
  </sheetPr>
  <dimension ref="A1:BV31"/>
  <sheetViews>
    <sheetView view="pageBreakPreview" zoomScale="55" zoomScaleNormal="70" zoomScaleSheetLayoutView="55" workbookViewId="0"/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6" width="30.33203125" style="1" bestFit="1" customWidth="1"/>
    <col min="7" max="7" width="31.33203125" style="1" bestFit="1" customWidth="1"/>
    <col min="8" max="8" width="17.88671875" style="1" bestFit="1" customWidth="1"/>
    <col min="9" max="9" width="32.33203125" style="1" bestFit="1" customWidth="1"/>
    <col min="10" max="10" width="36.5546875" style="4" customWidth="1"/>
    <col min="11" max="11" width="11.5546875" style="49" hidden="1" customWidth="1"/>
    <col min="12" max="12" width="13.44140625" style="1" hidden="1" customWidth="1"/>
    <col min="13" max="13" width="45.44140625" style="1" hidden="1" customWidth="1"/>
    <col min="14" max="14" width="36.44140625" style="1" hidden="1" customWidth="1"/>
    <col min="15" max="74" width="11.44140625" style="1"/>
    <col min="75" max="82" width="11.44140625" style="1" customWidth="1"/>
    <col min="83" max="252" width="11.44140625" style="1"/>
    <col min="253" max="253" width="9" style="1" customWidth="1"/>
    <col min="254" max="254" width="25.44140625" style="1" customWidth="1"/>
    <col min="255" max="255" width="120" style="1" customWidth="1"/>
    <col min="256" max="257" width="6.6640625" style="1" customWidth="1"/>
    <col min="258" max="258" width="62.6640625" style="1" customWidth="1"/>
    <col min="259" max="259" width="0" style="1" hidden="1" customWidth="1"/>
    <col min="260" max="261" width="9.5546875" style="1" customWidth="1"/>
    <col min="262" max="262" width="38.33203125" style="1" customWidth="1"/>
    <col min="263" max="263" width="30.6640625" style="1" customWidth="1"/>
    <col min="264" max="265" width="6.6640625" style="1" customWidth="1"/>
    <col min="266" max="266" width="57.5546875" style="1" customWidth="1"/>
    <col min="267" max="508" width="11.44140625" style="1"/>
    <col min="509" max="509" width="9" style="1" customWidth="1"/>
    <col min="510" max="510" width="25.44140625" style="1" customWidth="1"/>
    <col min="511" max="511" width="120" style="1" customWidth="1"/>
    <col min="512" max="513" width="6.6640625" style="1" customWidth="1"/>
    <col min="514" max="514" width="62.6640625" style="1" customWidth="1"/>
    <col min="515" max="515" width="0" style="1" hidden="1" customWidth="1"/>
    <col min="516" max="517" width="9.5546875" style="1" customWidth="1"/>
    <col min="518" max="518" width="38.33203125" style="1" customWidth="1"/>
    <col min="519" max="519" width="30.6640625" style="1" customWidth="1"/>
    <col min="520" max="521" width="6.6640625" style="1" customWidth="1"/>
    <col min="522" max="522" width="57.5546875" style="1" customWidth="1"/>
    <col min="523" max="764" width="11.44140625" style="1"/>
    <col min="765" max="765" width="9" style="1" customWidth="1"/>
    <col min="766" max="766" width="25.44140625" style="1" customWidth="1"/>
    <col min="767" max="767" width="120" style="1" customWidth="1"/>
    <col min="768" max="769" width="6.6640625" style="1" customWidth="1"/>
    <col min="770" max="770" width="62.6640625" style="1" customWidth="1"/>
    <col min="771" max="771" width="0" style="1" hidden="1" customWidth="1"/>
    <col min="772" max="773" width="9.5546875" style="1" customWidth="1"/>
    <col min="774" max="774" width="38.33203125" style="1" customWidth="1"/>
    <col min="775" max="775" width="30.6640625" style="1" customWidth="1"/>
    <col min="776" max="777" width="6.6640625" style="1" customWidth="1"/>
    <col min="778" max="778" width="57.5546875" style="1" customWidth="1"/>
    <col min="779" max="1020" width="11.44140625" style="1"/>
    <col min="1021" max="1021" width="9" style="1" customWidth="1"/>
    <col min="1022" max="1022" width="25.44140625" style="1" customWidth="1"/>
    <col min="1023" max="1023" width="120" style="1" customWidth="1"/>
    <col min="1024" max="1025" width="6.6640625" style="1" customWidth="1"/>
    <col min="1026" max="1026" width="62.6640625" style="1" customWidth="1"/>
    <col min="1027" max="1027" width="0" style="1" hidden="1" customWidth="1"/>
    <col min="1028" max="1029" width="9.5546875" style="1" customWidth="1"/>
    <col min="1030" max="1030" width="38.33203125" style="1" customWidth="1"/>
    <col min="1031" max="1031" width="30.6640625" style="1" customWidth="1"/>
    <col min="1032" max="1033" width="6.6640625" style="1" customWidth="1"/>
    <col min="1034" max="1034" width="57.5546875" style="1" customWidth="1"/>
    <col min="1035" max="1276" width="11.44140625" style="1"/>
    <col min="1277" max="1277" width="9" style="1" customWidth="1"/>
    <col min="1278" max="1278" width="25.44140625" style="1" customWidth="1"/>
    <col min="1279" max="1279" width="120" style="1" customWidth="1"/>
    <col min="1280" max="1281" width="6.6640625" style="1" customWidth="1"/>
    <col min="1282" max="1282" width="62.6640625" style="1" customWidth="1"/>
    <col min="1283" max="1283" width="0" style="1" hidden="1" customWidth="1"/>
    <col min="1284" max="1285" width="9.5546875" style="1" customWidth="1"/>
    <col min="1286" max="1286" width="38.33203125" style="1" customWidth="1"/>
    <col min="1287" max="1287" width="30.6640625" style="1" customWidth="1"/>
    <col min="1288" max="1289" width="6.6640625" style="1" customWidth="1"/>
    <col min="1290" max="1290" width="57.5546875" style="1" customWidth="1"/>
    <col min="1291" max="1532" width="11.44140625" style="1"/>
    <col min="1533" max="1533" width="9" style="1" customWidth="1"/>
    <col min="1534" max="1534" width="25.44140625" style="1" customWidth="1"/>
    <col min="1535" max="1535" width="120" style="1" customWidth="1"/>
    <col min="1536" max="1537" width="6.6640625" style="1" customWidth="1"/>
    <col min="1538" max="1538" width="62.6640625" style="1" customWidth="1"/>
    <col min="1539" max="1539" width="0" style="1" hidden="1" customWidth="1"/>
    <col min="1540" max="1541" width="9.5546875" style="1" customWidth="1"/>
    <col min="1542" max="1542" width="38.33203125" style="1" customWidth="1"/>
    <col min="1543" max="1543" width="30.6640625" style="1" customWidth="1"/>
    <col min="1544" max="1545" width="6.6640625" style="1" customWidth="1"/>
    <col min="1546" max="1546" width="57.5546875" style="1" customWidth="1"/>
    <col min="1547" max="1788" width="11.44140625" style="1"/>
    <col min="1789" max="1789" width="9" style="1" customWidth="1"/>
    <col min="1790" max="1790" width="25.44140625" style="1" customWidth="1"/>
    <col min="1791" max="1791" width="120" style="1" customWidth="1"/>
    <col min="1792" max="1793" width="6.6640625" style="1" customWidth="1"/>
    <col min="1794" max="1794" width="62.6640625" style="1" customWidth="1"/>
    <col min="1795" max="1795" width="0" style="1" hidden="1" customWidth="1"/>
    <col min="1796" max="1797" width="9.5546875" style="1" customWidth="1"/>
    <col min="1798" max="1798" width="38.33203125" style="1" customWidth="1"/>
    <col min="1799" max="1799" width="30.6640625" style="1" customWidth="1"/>
    <col min="1800" max="1801" width="6.6640625" style="1" customWidth="1"/>
    <col min="1802" max="1802" width="57.5546875" style="1" customWidth="1"/>
    <col min="1803" max="2044" width="11.44140625" style="1"/>
    <col min="2045" max="2045" width="9" style="1" customWidth="1"/>
    <col min="2046" max="2046" width="25.44140625" style="1" customWidth="1"/>
    <col min="2047" max="2047" width="120" style="1" customWidth="1"/>
    <col min="2048" max="2049" width="6.6640625" style="1" customWidth="1"/>
    <col min="2050" max="2050" width="62.6640625" style="1" customWidth="1"/>
    <col min="2051" max="2051" width="0" style="1" hidden="1" customWidth="1"/>
    <col min="2052" max="2053" width="9.5546875" style="1" customWidth="1"/>
    <col min="2054" max="2054" width="38.33203125" style="1" customWidth="1"/>
    <col min="2055" max="2055" width="30.6640625" style="1" customWidth="1"/>
    <col min="2056" max="2057" width="6.6640625" style="1" customWidth="1"/>
    <col min="2058" max="2058" width="57.5546875" style="1" customWidth="1"/>
    <col min="2059" max="2300" width="11.44140625" style="1"/>
    <col min="2301" max="2301" width="9" style="1" customWidth="1"/>
    <col min="2302" max="2302" width="25.44140625" style="1" customWidth="1"/>
    <col min="2303" max="2303" width="120" style="1" customWidth="1"/>
    <col min="2304" max="2305" width="6.6640625" style="1" customWidth="1"/>
    <col min="2306" max="2306" width="62.6640625" style="1" customWidth="1"/>
    <col min="2307" max="2307" width="0" style="1" hidden="1" customWidth="1"/>
    <col min="2308" max="2309" width="9.5546875" style="1" customWidth="1"/>
    <col min="2310" max="2310" width="38.33203125" style="1" customWidth="1"/>
    <col min="2311" max="2311" width="30.6640625" style="1" customWidth="1"/>
    <col min="2312" max="2313" width="6.6640625" style="1" customWidth="1"/>
    <col min="2314" max="2314" width="57.5546875" style="1" customWidth="1"/>
    <col min="2315" max="2556" width="11.44140625" style="1"/>
    <col min="2557" max="2557" width="9" style="1" customWidth="1"/>
    <col min="2558" max="2558" width="25.44140625" style="1" customWidth="1"/>
    <col min="2559" max="2559" width="120" style="1" customWidth="1"/>
    <col min="2560" max="2561" width="6.6640625" style="1" customWidth="1"/>
    <col min="2562" max="2562" width="62.6640625" style="1" customWidth="1"/>
    <col min="2563" max="2563" width="0" style="1" hidden="1" customWidth="1"/>
    <col min="2564" max="2565" width="9.5546875" style="1" customWidth="1"/>
    <col min="2566" max="2566" width="38.33203125" style="1" customWidth="1"/>
    <col min="2567" max="2567" width="30.6640625" style="1" customWidth="1"/>
    <col min="2568" max="2569" width="6.6640625" style="1" customWidth="1"/>
    <col min="2570" max="2570" width="57.5546875" style="1" customWidth="1"/>
    <col min="2571" max="2812" width="11.44140625" style="1"/>
    <col min="2813" max="2813" width="9" style="1" customWidth="1"/>
    <col min="2814" max="2814" width="25.44140625" style="1" customWidth="1"/>
    <col min="2815" max="2815" width="120" style="1" customWidth="1"/>
    <col min="2816" max="2817" width="6.6640625" style="1" customWidth="1"/>
    <col min="2818" max="2818" width="62.6640625" style="1" customWidth="1"/>
    <col min="2819" max="2819" width="0" style="1" hidden="1" customWidth="1"/>
    <col min="2820" max="2821" width="9.5546875" style="1" customWidth="1"/>
    <col min="2822" max="2822" width="38.33203125" style="1" customWidth="1"/>
    <col min="2823" max="2823" width="30.6640625" style="1" customWidth="1"/>
    <col min="2824" max="2825" width="6.6640625" style="1" customWidth="1"/>
    <col min="2826" max="2826" width="57.5546875" style="1" customWidth="1"/>
    <col min="2827" max="3068" width="11.44140625" style="1"/>
    <col min="3069" max="3069" width="9" style="1" customWidth="1"/>
    <col min="3070" max="3070" width="25.44140625" style="1" customWidth="1"/>
    <col min="3071" max="3071" width="120" style="1" customWidth="1"/>
    <col min="3072" max="3073" width="6.6640625" style="1" customWidth="1"/>
    <col min="3074" max="3074" width="62.6640625" style="1" customWidth="1"/>
    <col min="3075" max="3075" width="0" style="1" hidden="1" customWidth="1"/>
    <col min="3076" max="3077" width="9.5546875" style="1" customWidth="1"/>
    <col min="3078" max="3078" width="38.33203125" style="1" customWidth="1"/>
    <col min="3079" max="3079" width="30.6640625" style="1" customWidth="1"/>
    <col min="3080" max="3081" width="6.6640625" style="1" customWidth="1"/>
    <col min="3082" max="3082" width="57.5546875" style="1" customWidth="1"/>
    <col min="3083" max="3324" width="11.44140625" style="1"/>
    <col min="3325" max="3325" width="9" style="1" customWidth="1"/>
    <col min="3326" max="3326" width="25.44140625" style="1" customWidth="1"/>
    <col min="3327" max="3327" width="120" style="1" customWidth="1"/>
    <col min="3328" max="3329" width="6.6640625" style="1" customWidth="1"/>
    <col min="3330" max="3330" width="62.6640625" style="1" customWidth="1"/>
    <col min="3331" max="3331" width="0" style="1" hidden="1" customWidth="1"/>
    <col min="3332" max="3333" width="9.5546875" style="1" customWidth="1"/>
    <col min="3334" max="3334" width="38.33203125" style="1" customWidth="1"/>
    <col min="3335" max="3335" width="30.6640625" style="1" customWidth="1"/>
    <col min="3336" max="3337" width="6.6640625" style="1" customWidth="1"/>
    <col min="3338" max="3338" width="57.5546875" style="1" customWidth="1"/>
    <col min="3339" max="3580" width="11.44140625" style="1"/>
    <col min="3581" max="3581" width="9" style="1" customWidth="1"/>
    <col min="3582" max="3582" width="25.44140625" style="1" customWidth="1"/>
    <col min="3583" max="3583" width="120" style="1" customWidth="1"/>
    <col min="3584" max="3585" width="6.6640625" style="1" customWidth="1"/>
    <col min="3586" max="3586" width="62.6640625" style="1" customWidth="1"/>
    <col min="3587" max="3587" width="0" style="1" hidden="1" customWidth="1"/>
    <col min="3588" max="3589" width="9.5546875" style="1" customWidth="1"/>
    <col min="3590" max="3590" width="38.33203125" style="1" customWidth="1"/>
    <col min="3591" max="3591" width="30.6640625" style="1" customWidth="1"/>
    <col min="3592" max="3593" width="6.6640625" style="1" customWidth="1"/>
    <col min="3594" max="3594" width="57.5546875" style="1" customWidth="1"/>
    <col min="3595" max="3836" width="11.44140625" style="1"/>
    <col min="3837" max="3837" width="9" style="1" customWidth="1"/>
    <col min="3838" max="3838" width="25.44140625" style="1" customWidth="1"/>
    <col min="3839" max="3839" width="120" style="1" customWidth="1"/>
    <col min="3840" max="3841" width="6.6640625" style="1" customWidth="1"/>
    <col min="3842" max="3842" width="62.6640625" style="1" customWidth="1"/>
    <col min="3843" max="3843" width="0" style="1" hidden="1" customWidth="1"/>
    <col min="3844" max="3845" width="9.5546875" style="1" customWidth="1"/>
    <col min="3846" max="3846" width="38.33203125" style="1" customWidth="1"/>
    <col min="3847" max="3847" width="30.6640625" style="1" customWidth="1"/>
    <col min="3848" max="3849" width="6.6640625" style="1" customWidth="1"/>
    <col min="3850" max="3850" width="57.5546875" style="1" customWidth="1"/>
    <col min="3851" max="4092" width="11.44140625" style="1"/>
    <col min="4093" max="4093" width="9" style="1" customWidth="1"/>
    <col min="4094" max="4094" width="25.44140625" style="1" customWidth="1"/>
    <col min="4095" max="4095" width="120" style="1" customWidth="1"/>
    <col min="4096" max="4097" width="6.6640625" style="1" customWidth="1"/>
    <col min="4098" max="4098" width="62.6640625" style="1" customWidth="1"/>
    <col min="4099" max="4099" width="0" style="1" hidden="1" customWidth="1"/>
    <col min="4100" max="4101" width="9.5546875" style="1" customWidth="1"/>
    <col min="4102" max="4102" width="38.33203125" style="1" customWidth="1"/>
    <col min="4103" max="4103" width="30.6640625" style="1" customWidth="1"/>
    <col min="4104" max="4105" width="6.6640625" style="1" customWidth="1"/>
    <col min="4106" max="4106" width="57.5546875" style="1" customWidth="1"/>
    <col min="4107" max="4348" width="11.44140625" style="1"/>
    <col min="4349" max="4349" width="9" style="1" customWidth="1"/>
    <col min="4350" max="4350" width="25.44140625" style="1" customWidth="1"/>
    <col min="4351" max="4351" width="120" style="1" customWidth="1"/>
    <col min="4352" max="4353" width="6.6640625" style="1" customWidth="1"/>
    <col min="4354" max="4354" width="62.6640625" style="1" customWidth="1"/>
    <col min="4355" max="4355" width="0" style="1" hidden="1" customWidth="1"/>
    <col min="4356" max="4357" width="9.5546875" style="1" customWidth="1"/>
    <col min="4358" max="4358" width="38.33203125" style="1" customWidth="1"/>
    <col min="4359" max="4359" width="30.6640625" style="1" customWidth="1"/>
    <col min="4360" max="4361" width="6.6640625" style="1" customWidth="1"/>
    <col min="4362" max="4362" width="57.5546875" style="1" customWidth="1"/>
    <col min="4363" max="4604" width="11.44140625" style="1"/>
    <col min="4605" max="4605" width="9" style="1" customWidth="1"/>
    <col min="4606" max="4606" width="25.44140625" style="1" customWidth="1"/>
    <col min="4607" max="4607" width="120" style="1" customWidth="1"/>
    <col min="4608" max="4609" width="6.6640625" style="1" customWidth="1"/>
    <col min="4610" max="4610" width="62.6640625" style="1" customWidth="1"/>
    <col min="4611" max="4611" width="0" style="1" hidden="1" customWidth="1"/>
    <col min="4612" max="4613" width="9.5546875" style="1" customWidth="1"/>
    <col min="4614" max="4614" width="38.33203125" style="1" customWidth="1"/>
    <col min="4615" max="4615" width="30.6640625" style="1" customWidth="1"/>
    <col min="4616" max="4617" width="6.6640625" style="1" customWidth="1"/>
    <col min="4618" max="4618" width="57.5546875" style="1" customWidth="1"/>
    <col min="4619" max="4860" width="11.44140625" style="1"/>
    <col min="4861" max="4861" width="9" style="1" customWidth="1"/>
    <col min="4862" max="4862" width="25.44140625" style="1" customWidth="1"/>
    <col min="4863" max="4863" width="120" style="1" customWidth="1"/>
    <col min="4864" max="4865" width="6.6640625" style="1" customWidth="1"/>
    <col min="4866" max="4866" width="62.6640625" style="1" customWidth="1"/>
    <col min="4867" max="4867" width="0" style="1" hidden="1" customWidth="1"/>
    <col min="4868" max="4869" width="9.5546875" style="1" customWidth="1"/>
    <col min="4870" max="4870" width="38.33203125" style="1" customWidth="1"/>
    <col min="4871" max="4871" width="30.6640625" style="1" customWidth="1"/>
    <col min="4872" max="4873" width="6.6640625" style="1" customWidth="1"/>
    <col min="4874" max="4874" width="57.5546875" style="1" customWidth="1"/>
    <col min="4875" max="5116" width="11.44140625" style="1"/>
    <col min="5117" max="5117" width="9" style="1" customWidth="1"/>
    <col min="5118" max="5118" width="25.44140625" style="1" customWidth="1"/>
    <col min="5119" max="5119" width="120" style="1" customWidth="1"/>
    <col min="5120" max="5121" width="6.6640625" style="1" customWidth="1"/>
    <col min="5122" max="5122" width="62.6640625" style="1" customWidth="1"/>
    <col min="5123" max="5123" width="0" style="1" hidden="1" customWidth="1"/>
    <col min="5124" max="5125" width="9.5546875" style="1" customWidth="1"/>
    <col min="5126" max="5126" width="38.33203125" style="1" customWidth="1"/>
    <col min="5127" max="5127" width="30.6640625" style="1" customWidth="1"/>
    <col min="5128" max="5129" width="6.6640625" style="1" customWidth="1"/>
    <col min="5130" max="5130" width="57.5546875" style="1" customWidth="1"/>
    <col min="5131" max="5372" width="11.44140625" style="1"/>
    <col min="5373" max="5373" width="9" style="1" customWidth="1"/>
    <col min="5374" max="5374" width="25.44140625" style="1" customWidth="1"/>
    <col min="5375" max="5375" width="120" style="1" customWidth="1"/>
    <col min="5376" max="5377" width="6.6640625" style="1" customWidth="1"/>
    <col min="5378" max="5378" width="62.6640625" style="1" customWidth="1"/>
    <col min="5379" max="5379" width="0" style="1" hidden="1" customWidth="1"/>
    <col min="5380" max="5381" width="9.5546875" style="1" customWidth="1"/>
    <col min="5382" max="5382" width="38.33203125" style="1" customWidth="1"/>
    <col min="5383" max="5383" width="30.6640625" style="1" customWidth="1"/>
    <col min="5384" max="5385" width="6.6640625" style="1" customWidth="1"/>
    <col min="5386" max="5386" width="57.5546875" style="1" customWidth="1"/>
    <col min="5387" max="5628" width="11.44140625" style="1"/>
    <col min="5629" max="5629" width="9" style="1" customWidth="1"/>
    <col min="5630" max="5630" width="25.44140625" style="1" customWidth="1"/>
    <col min="5631" max="5631" width="120" style="1" customWidth="1"/>
    <col min="5632" max="5633" width="6.6640625" style="1" customWidth="1"/>
    <col min="5634" max="5634" width="62.6640625" style="1" customWidth="1"/>
    <col min="5635" max="5635" width="0" style="1" hidden="1" customWidth="1"/>
    <col min="5636" max="5637" width="9.5546875" style="1" customWidth="1"/>
    <col min="5638" max="5638" width="38.33203125" style="1" customWidth="1"/>
    <col min="5639" max="5639" width="30.6640625" style="1" customWidth="1"/>
    <col min="5640" max="5641" width="6.6640625" style="1" customWidth="1"/>
    <col min="5642" max="5642" width="57.5546875" style="1" customWidth="1"/>
    <col min="5643" max="5884" width="11.44140625" style="1"/>
    <col min="5885" max="5885" width="9" style="1" customWidth="1"/>
    <col min="5886" max="5886" width="25.44140625" style="1" customWidth="1"/>
    <col min="5887" max="5887" width="120" style="1" customWidth="1"/>
    <col min="5888" max="5889" width="6.6640625" style="1" customWidth="1"/>
    <col min="5890" max="5890" width="62.6640625" style="1" customWidth="1"/>
    <col min="5891" max="5891" width="0" style="1" hidden="1" customWidth="1"/>
    <col min="5892" max="5893" width="9.5546875" style="1" customWidth="1"/>
    <col min="5894" max="5894" width="38.33203125" style="1" customWidth="1"/>
    <col min="5895" max="5895" width="30.6640625" style="1" customWidth="1"/>
    <col min="5896" max="5897" width="6.6640625" style="1" customWidth="1"/>
    <col min="5898" max="5898" width="57.5546875" style="1" customWidth="1"/>
    <col min="5899" max="6140" width="11.44140625" style="1"/>
    <col min="6141" max="6141" width="9" style="1" customWidth="1"/>
    <col min="6142" max="6142" width="25.44140625" style="1" customWidth="1"/>
    <col min="6143" max="6143" width="120" style="1" customWidth="1"/>
    <col min="6144" max="6145" width="6.6640625" style="1" customWidth="1"/>
    <col min="6146" max="6146" width="62.6640625" style="1" customWidth="1"/>
    <col min="6147" max="6147" width="0" style="1" hidden="1" customWidth="1"/>
    <col min="6148" max="6149" width="9.5546875" style="1" customWidth="1"/>
    <col min="6150" max="6150" width="38.33203125" style="1" customWidth="1"/>
    <col min="6151" max="6151" width="30.6640625" style="1" customWidth="1"/>
    <col min="6152" max="6153" width="6.6640625" style="1" customWidth="1"/>
    <col min="6154" max="6154" width="57.5546875" style="1" customWidth="1"/>
    <col min="6155" max="6396" width="11.44140625" style="1"/>
    <col min="6397" max="6397" width="9" style="1" customWidth="1"/>
    <col min="6398" max="6398" width="25.44140625" style="1" customWidth="1"/>
    <col min="6399" max="6399" width="120" style="1" customWidth="1"/>
    <col min="6400" max="6401" width="6.6640625" style="1" customWidth="1"/>
    <col min="6402" max="6402" width="62.6640625" style="1" customWidth="1"/>
    <col min="6403" max="6403" width="0" style="1" hidden="1" customWidth="1"/>
    <col min="6404" max="6405" width="9.5546875" style="1" customWidth="1"/>
    <col min="6406" max="6406" width="38.33203125" style="1" customWidth="1"/>
    <col min="6407" max="6407" width="30.6640625" style="1" customWidth="1"/>
    <col min="6408" max="6409" width="6.6640625" style="1" customWidth="1"/>
    <col min="6410" max="6410" width="57.5546875" style="1" customWidth="1"/>
    <col min="6411" max="6652" width="11.44140625" style="1"/>
    <col min="6653" max="6653" width="9" style="1" customWidth="1"/>
    <col min="6654" max="6654" width="25.44140625" style="1" customWidth="1"/>
    <col min="6655" max="6655" width="120" style="1" customWidth="1"/>
    <col min="6656" max="6657" width="6.6640625" style="1" customWidth="1"/>
    <col min="6658" max="6658" width="62.6640625" style="1" customWidth="1"/>
    <col min="6659" max="6659" width="0" style="1" hidden="1" customWidth="1"/>
    <col min="6660" max="6661" width="9.5546875" style="1" customWidth="1"/>
    <col min="6662" max="6662" width="38.33203125" style="1" customWidth="1"/>
    <col min="6663" max="6663" width="30.6640625" style="1" customWidth="1"/>
    <col min="6664" max="6665" width="6.6640625" style="1" customWidth="1"/>
    <col min="6666" max="6666" width="57.5546875" style="1" customWidth="1"/>
    <col min="6667" max="6908" width="11.44140625" style="1"/>
    <col min="6909" max="6909" width="9" style="1" customWidth="1"/>
    <col min="6910" max="6910" width="25.44140625" style="1" customWidth="1"/>
    <col min="6911" max="6911" width="120" style="1" customWidth="1"/>
    <col min="6912" max="6913" width="6.6640625" style="1" customWidth="1"/>
    <col min="6914" max="6914" width="62.6640625" style="1" customWidth="1"/>
    <col min="6915" max="6915" width="0" style="1" hidden="1" customWidth="1"/>
    <col min="6916" max="6917" width="9.5546875" style="1" customWidth="1"/>
    <col min="6918" max="6918" width="38.33203125" style="1" customWidth="1"/>
    <col min="6919" max="6919" width="30.6640625" style="1" customWidth="1"/>
    <col min="6920" max="6921" width="6.6640625" style="1" customWidth="1"/>
    <col min="6922" max="6922" width="57.5546875" style="1" customWidth="1"/>
    <col min="6923" max="7164" width="11.44140625" style="1"/>
    <col min="7165" max="7165" width="9" style="1" customWidth="1"/>
    <col min="7166" max="7166" width="25.44140625" style="1" customWidth="1"/>
    <col min="7167" max="7167" width="120" style="1" customWidth="1"/>
    <col min="7168" max="7169" width="6.6640625" style="1" customWidth="1"/>
    <col min="7170" max="7170" width="62.6640625" style="1" customWidth="1"/>
    <col min="7171" max="7171" width="0" style="1" hidden="1" customWidth="1"/>
    <col min="7172" max="7173" width="9.5546875" style="1" customWidth="1"/>
    <col min="7174" max="7174" width="38.33203125" style="1" customWidth="1"/>
    <col min="7175" max="7175" width="30.6640625" style="1" customWidth="1"/>
    <col min="7176" max="7177" width="6.6640625" style="1" customWidth="1"/>
    <col min="7178" max="7178" width="57.5546875" style="1" customWidth="1"/>
    <col min="7179" max="7420" width="11.44140625" style="1"/>
    <col min="7421" max="7421" width="9" style="1" customWidth="1"/>
    <col min="7422" max="7422" width="25.44140625" style="1" customWidth="1"/>
    <col min="7423" max="7423" width="120" style="1" customWidth="1"/>
    <col min="7424" max="7425" width="6.6640625" style="1" customWidth="1"/>
    <col min="7426" max="7426" width="62.6640625" style="1" customWidth="1"/>
    <col min="7427" max="7427" width="0" style="1" hidden="1" customWidth="1"/>
    <col min="7428" max="7429" width="9.5546875" style="1" customWidth="1"/>
    <col min="7430" max="7430" width="38.33203125" style="1" customWidth="1"/>
    <col min="7431" max="7431" width="30.6640625" style="1" customWidth="1"/>
    <col min="7432" max="7433" width="6.6640625" style="1" customWidth="1"/>
    <col min="7434" max="7434" width="57.5546875" style="1" customWidth="1"/>
    <col min="7435" max="7676" width="11.44140625" style="1"/>
    <col min="7677" max="7677" width="9" style="1" customWidth="1"/>
    <col min="7678" max="7678" width="25.44140625" style="1" customWidth="1"/>
    <col min="7679" max="7679" width="120" style="1" customWidth="1"/>
    <col min="7680" max="7681" width="6.6640625" style="1" customWidth="1"/>
    <col min="7682" max="7682" width="62.6640625" style="1" customWidth="1"/>
    <col min="7683" max="7683" width="0" style="1" hidden="1" customWidth="1"/>
    <col min="7684" max="7685" width="9.5546875" style="1" customWidth="1"/>
    <col min="7686" max="7686" width="38.33203125" style="1" customWidth="1"/>
    <col min="7687" max="7687" width="30.6640625" style="1" customWidth="1"/>
    <col min="7688" max="7689" width="6.6640625" style="1" customWidth="1"/>
    <col min="7690" max="7690" width="57.5546875" style="1" customWidth="1"/>
    <col min="7691" max="7932" width="11.44140625" style="1"/>
    <col min="7933" max="7933" width="9" style="1" customWidth="1"/>
    <col min="7934" max="7934" width="25.44140625" style="1" customWidth="1"/>
    <col min="7935" max="7935" width="120" style="1" customWidth="1"/>
    <col min="7936" max="7937" width="6.6640625" style="1" customWidth="1"/>
    <col min="7938" max="7938" width="62.6640625" style="1" customWidth="1"/>
    <col min="7939" max="7939" width="0" style="1" hidden="1" customWidth="1"/>
    <col min="7940" max="7941" width="9.5546875" style="1" customWidth="1"/>
    <col min="7942" max="7942" width="38.33203125" style="1" customWidth="1"/>
    <col min="7943" max="7943" width="30.6640625" style="1" customWidth="1"/>
    <col min="7944" max="7945" width="6.6640625" style="1" customWidth="1"/>
    <col min="7946" max="7946" width="57.5546875" style="1" customWidth="1"/>
    <col min="7947" max="8188" width="11.44140625" style="1"/>
    <col min="8189" max="8189" width="9" style="1" customWidth="1"/>
    <col min="8190" max="8190" width="25.44140625" style="1" customWidth="1"/>
    <col min="8191" max="8191" width="120" style="1" customWidth="1"/>
    <col min="8192" max="8193" width="6.6640625" style="1" customWidth="1"/>
    <col min="8194" max="8194" width="62.6640625" style="1" customWidth="1"/>
    <col min="8195" max="8195" width="0" style="1" hidden="1" customWidth="1"/>
    <col min="8196" max="8197" width="9.5546875" style="1" customWidth="1"/>
    <col min="8198" max="8198" width="38.33203125" style="1" customWidth="1"/>
    <col min="8199" max="8199" width="30.6640625" style="1" customWidth="1"/>
    <col min="8200" max="8201" width="6.6640625" style="1" customWidth="1"/>
    <col min="8202" max="8202" width="57.5546875" style="1" customWidth="1"/>
    <col min="8203" max="8444" width="11.44140625" style="1"/>
    <col min="8445" max="8445" width="9" style="1" customWidth="1"/>
    <col min="8446" max="8446" width="25.44140625" style="1" customWidth="1"/>
    <col min="8447" max="8447" width="120" style="1" customWidth="1"/>
    <col min="8448" max="8449" width="6.6640625" style="1" customWidth="1"/>
    <col min="8450" max="8450" width="62.6640625" style="1" customWidth="1"/>
    <col min="8451" max="8451" width="0" style="1" hidden="1" customWidth="1"/>
    <col min="8452" max="8453" width="9.5546875" style="1" customWidth="1"/>
    <col min="8454" max="8454" width="38.33203125" style="1" customWidth="1"/>
    <col min="8455" max="8455" width="30.6640625" style="1" customWidth="1"/>
    <col min="8456" max="8457" width="6.6640625" style="1" customWidth="1"/>
    <col min="8458" max="8458" width="57.5546875" style="1" customWidth="1"/>
    <col min="8459" max="8700" width="11.44140625" style="1"/>
    <col min="8701" max="8701" width="9" style="1" customWidth="1"/>
    <col min="8702" max="8702" width="25.44140625" style="1" customWidth="1"/>
    <col min="8703" max="8703" width="120" style="1" customWidth="1"/>
    <col min="8704" max="8705" width="6.6640625" style="1" customWidth="1"/>
    <col min="8706" max="8706" width="62.6640625" style="1" customWidth="1"/>
    <col min="8707" max="8707" width="0" style="1" hidden="1" customWidth="1"/>
    <col min="8708" max="8709" width="9.5546875" style="1" customWidth="1"/>
    <col min="8710" max="8710" width="38.33203125" style="1" customWidth="1"/>
    <col min="8711" max="8711" width="30.6640625" style="1" customWidth="1"/>
    <col min="8712" max="8713" width="6.6640625" style="1" customWidth="1"/>
    <col min="8714" max="8714" width="57.5546875" style="1" customWidth="1"/>
    <col min="8715" max="8956" width="11.44140625" style="1"/>
    <col min="8957" max="8957" width="9" style="1" customWidth="1"/>
    <col min="8958" max="8958" width="25.44140625" style="1" customWidth="1"/>
    <col min="8959" max="8959" width="120" style="1" customWidth="1"/>
    <col min="8960" max="8961" width="6.6640625" style="1" customWidth="1"/>
    <col min="8962" max="8962" width="62.6640625" style="1" customWidth="1"/>
    <col min="8963" max="8963" width="0" style="1" hidden="1" customWidth="1"/>
    <col min="8964" max="8965" width="9.5546875" style="1" customWidth="1"/>
    <col min="8966" max="8966" width="38.33203125" style="1" customWidth="1"/>
    <col min="8967" max="8967" width="30.6640625" style="1" customWidth="1"/>
    <col min="8968" max="8969" width="6.6640625" style="1" customWidth="1"/>
    <col min="8970" max="8970" width="57.5546875" style="1" customWidth="1"/>
    <col min="8971" max="9212" width="11.44140625" style="1"/>
    <col min="9213" max="9213" width="9" style="1" customWidth="1"/>
    <col min="9214" max="9214" width="25.44140625" style="1" customWidth="1"/>
    <col min="9215" max="9215" width="120" style="1" customWidth="1"/>
    <col min="9216" max="9217" width="6.6640625" style="1" customWidth="1"/>
    <col min="9218" max="9218" width="62.6640625" style="1" customWidth="1"/>
    <col min="9219" max="9219" width="0" style="1" hidden="1" customWidth="1"/>
    <col min="9220" max="9221" width="9.5546875" style="1" customWidth="1"/>
    <col min="9222" max="9222" width="38.33203125" style="1" customWidth="1"/>
    <col min="9223" max="9223" width="30.6640625" style="1" customWidth="1"/>
    <col min="9224" max="9225" width="6.6640625" style="1" customWidth="1"/>
    <col min="9226" max="9226" width="57.5546875" style="1" customWidth="1"/>
    <col min="9227" max="9468" width="11.44140625" style="1"/>
    <col min="9469" max="9469" width="9" style="1" customWidth="1"/>
    <col min="9470" max="9470" width="25.44140625" style="1" customWidth="1"/>
    <col min="9471" max="9471" width="120" style="1" customWidth="1"/>
    <col min="9472" max="9473" width="6.6640625" style="1" customWidth="1"/>
    <col min="9474" max="9474" width="62.6640625" style="1" customWidth="1"/>
    <col min="9475" max="9475" width="0" style="1" hidden="1" customWidth="1"/>
    <col min="9476" max="9477" width="9.5546875" style="1" customWidth="1"/>
    <col min="9478" max="9478" width="38.33203125" style="1" customWidth="1"/>
    <col min="9479" max="9479" width="30.6640625" style="1" customWidth="1"/>
    <col min="9480" max="9481" width="6.6640625" style="1" customWidth="1"/>
    <col min="9482" max="9482" width="57.5546875" style="1" customWidth="1"/>
    <col min="9483" max="9724" width="11.44140625" style="1"/>
    <col min="9725" max="9725" width="9" style="1" customWidth="1"/>
    <col min="9726" max="9726" width="25.44140625" style="1" customWidth="1"/>
    <col min="9727" max="9727" width="120" style="1" customWidth="1"/>
    <col min="9728" max="9729" width="6.6640625" style="1" customWidth="1"/>
    <col min="9730" max="9730" width="62.6640625" style="1" customWidth="1"/>
    <col min="9731" max="9731" width="0" style="1" hidden="1" customWidth="1"/>
    <col min="9732" max="9733" width="9.5546875" style="1" customWidth="1"/>
    <col min="9734" max="9734" width="38.33203125" style="1" customWidth="1"/>
    <col min="9735" max="9735" width="30.6640625" style="1" customWidth="1"/>
    <col min="9736" max="9737" width="6.6640625" style="1" customWidth="1"/>
    <col min="9738" max="9738" width="57.5546875" style="1" customWidth="1"/>
    <col min="9739" max="9980" width="11.44140625" style="1"/>
    <col min="9981" max="9981" width="9" style="1" customWidth="1"/>
    <col min="9982" max="9982" width="25.44140625" style="1" customWidth="1"/>
    <col min="9983" max="9983" width="120" style="1" customWidth="1"/>
    <col min="9984" max="9985" width="6.6640625" style="1" customWidth="1"/>
    <col min="9986" max="9986" width="62.6640625" style="1" customWidth="1"/>
    <col min="9987" max="9987" width="0" style="1" hidden="1" customWidth="1"/>
    <col min="9988" max="9989" width="9.5546875" style="1" customWidth="1"/>
    <col min="9990" max="9990" width="38.33203125" style="1" customWidth="1"/>
    <col min="9991" max="9991" width="30.6640625" style="1" customWidth="1"/>
    <col min="9992" max="9993" width="6.6640625" style="1" customWidth="1"/>
    <col min="9994" max="9994" width="57.5546875" style="1" customWidth="1"/>
    <col min="9995" max="10236" width="11.44140625" style="1"/>
    <col min="10237" max="10237" width="9" style="1" customWidth="1"/>
    <col min="10238" max="10238" width="25.44140625" style="1" customWidth="1"/>
    <col min="10239" max="10239" width="120" style="1" customWidth="1"/>
    <col min="10240" max="10241" width="6.6640625" style="1" customWidth="1"/>
    <col min="10242" max="10242" width="62.6640625" style="1" customWidth="1"/>
    <col min="10243" max="10243" width="0" style="1" hidden="1" customWidth="1"/>
    <col min="10244" max="10245" width="9.5546875" style="1" customWidth="1"/>
    <col min="10246" max="10246" width="38.33203125" style="1" customWidth="1"/>
    <col min="10247" max="10247" width="30.6640625" style="1" customWidth="1"/>
    <col min="10248" max="10249" width="6.6640625" style="1" customWidth="1"/>
    <col min="10250" max="10250" width="57.5546875" style="1" customWidth="1"/>
    <col min="10251" max="10492" width="11.44140625" style="1"/>
    <col min="10493" max="10493" width="9" style="1" customWidth="1"/>
    <col min="10494" max="10494" width="25.44140625" style="1" customWidth="1"/>
    <col min="10495" max="10495" width="120" style="1" customWidth="1"/>
    <col min="10496" max="10497" width="6.6640625" style="1" customWidth="1"/>
    <col min="10498" max="10498" width="62.6640625" style="1" customWidth="1"/>
    <col min="10499" max="10499" width="0" style="1" hidden="1" customWidth="1"/>
    <col min="10500" max="10501" width="9.5546875" style="1" customWidth="1"/>
    <col min="10502" max="10502" width="38.33203125" style="1" customWidth="1"/>
    <col min="10503" max="10503" width="30.6640625" style="1" customWidth="1"/>
    <col min="10504" max="10505" width="6.6640625" style="1" customWidth="1"/>
    <col min="10506" max="10506" width="57.5546875" style="1" customWidth="1"/>
    <col min="10507" max="10748" width="11.44140625" style="1"/>
    <col min="10749" max="10749" width="9" style="1" customWidth="1"/>
    <col min="10750" max="10750" width="25.44140625" style="1" customWidth="1"/>
    <col min="10751" max="10751" width="120" style="1" customWidth="1"/>
    <col min="10752" max="10753" width="6.6640625" style="1" customWidth="1"/>
    <col min="10754" max="10754" width="62.6640625" style="1" customWidth="1"/>
    <col min="10755" max="10755" width="0" style="1" hidden="1" customWidth="1"/>
    <col min="10756" max="10757" width="9.5546875" style="1" customWidth="1"/>
    <col min="10758" max="10758" width="38.33203125" style="1" customWidth="1"/>
    <col min="10759" max="10759" width="30.6640625" style="1" customWidth="1"/>
    <col min="10760" max="10761" width="6.6640625" style="1" customWidth="1"/>
    <col min="10762" max="10762" width="57.5546875" style="1" customWidth="1"/>
    <col min="10763" max="11004" width="11.44140625" style="1"/>
    <col min="11005" max="11005" width="9" style="1" customWidth="1"/>
    <col min="11006" max="11006" width="25.44140625" style="1" customWidth="1"/>
    <col min="11007" max="11007" width="120" style="1" customWidth="1"/>
    <col min="11008" max="11009" width="6.6640625" style="1" customWidth="1"/>
    <col min="11010" max="11010" width="62.6640625" style="1" customWidth="1"/>
    <col min="11011" max="11011" width="0" style="1" hidden="1" customWidth="1"/>
    <col min="11012" max="11013" width="9.5546875" style="1" customWidth="1"/>
    <col min="11014" max="11014" width="38.33203125" style="1" customWidth="1"/>
    <col min="11015" max="11015" width="30.6640625" style="1" customWidth="1"/>
    <col min="11016" max="11017" width="6.6640625" style="1" customWidth="1"/>
    <col min="11018" max="11018" width="57.5546875" style="1" customWidth="1"/>
    <col min="11019" max="11260" width="11.44140625" style="1"/>
    <col min="11261" max="11261" width="9" style="1" customWidth="1"/>
    <col min="11262" max="11262" width="25.44140625" style="1" customWidth="1"/>
    <col min="11263" max="11263" width="120" style="1" customWidth="1"/>
    <col min="11264" max="11265" width="6.6640625" style="1" customWidth="1"/>
    <col min="11266" max="11266" width="62.6640625" style="1" customWidth="1"/>
    <col min="11267" max="11267" width="0" style="1" hidden="1" customWidth="1"/>
    <col min="11268" max="11269" width="9.5546875" style="1" customWidth="1"/>
    <col min="11270" max="11270" width="38.33203125" style="1" customWidth="1"/>
    <col min="11271" max="11271" width="30.6640625" style="1" customWidth="1"/>
    <col min="11272" max="11273" width="6.6640625" style="1" customWidth="1"/>
    <col min="11274" max="11274" width="57.5546875" style="1" customWidth="1"/>
    <col min="11275" max="11516" width="11.44140625" style="1"/>
    <col min="11517" max="11517" width="9" style="1" customWidth="1"/>
    <col min="11518" max="11518" width="25.44140625" style="1" customWidth="1"/>
    <col min="11519" max="11519" width="120" style="1" customWidth="1"/>
    <col min="11520" max="11521" width="6.6640625" style="1" customWidth="1"/>
    <col min="11522" max="11522" width="62.6640625" style="1" customWidth="1"/>
    <col min="11523" max="11523" width="0" style="1" hidden="1" customWidth="1"/>
    <col min="11524" max="11525" width="9.5546875" style="1" customWidth="1"/>
    <col min="11526" max="11526" width="38.33203125" style="1" customWidth="1"/>
    <col min="11527" max="11527" width="30.6640625" style="1" customWidth="1"/>
    <col min="11528" max="11529" width="6.6640625" style="1" customWidth="1"/>
    <col min="11530" max="11530" width="57.5546875" style="1" customWidth="1"/>
    <col min="11531" max="11772" width="11.44140625" style="1"/>
    <col min="11773" max="11773" width="9" style="1" customWidth="1"/>
    <col min="11774" max="11774" width="25.44140625" style="1" customWidth="1"/>
    <col min="11775" max="11775" width="120" style="1" customWidth="1"/>
    <col min="11776" max="11777" width="6.6640625" style="1" customWidth="1"/>
    <col min="11778" max="11778" width="62.6640625" style="1" customWidth="1"/>
    <col min="11779" max="11779" width="0" style="1" hidden="1" customWidth="1"/>
    <col min="11780" max="11781" width="9.5546875" style="1" customWidth="1"/>
    <col min="11782" max="11782" width="38.33203125" style="1" customWidth="1"/>
    <col min="11783" max="11783" width="30.6640625" style="1" customWidth="1"/>
    <col min="11784" max="11785" width="6.6640625" style="1" customWidth="1"/>
    <col min="11786" max="11786" width="57.5546875" style="1" customWidth="1"/>
    <col min="11787" max="12028" width="11.44140625" style="1"/>
    <col min="12029" max="12029" width="9" style="1" customWidth="1"/>
    <col min="12030" max="12030" width="25.44140625" style="1" customWidth="1"/>
    <col min="12031" max="12031" width="120" style="1" customWidth="1"/>
    <col min="12032" max="12033" width="6.6640625" style="1" customWidth="1"/>
    <col min="12034" max="12034" width="62.6640625" style="1" customWidth="1"/>
    <col min="12035" max="12035" width="0" style="1" hidden="1" customWidth="1"/>
    <col min="12036" max="12037" width="9.5546875" style="1" customWidth="1"/>
    <col min="12038" max="12038" width="38.33203125" style="1" customWidth="1"/>
    <col min="12039" max="12039" width="30.6640625" style="1" customWidth="1"/>
    <col min="12040" max="12041" width="6.6640625" style="1" customWidth="1"/>
    <col min="12042" max="12042" width="57.5546875" style="1" customWidth="1"/>
    <col min="12043" max="12284" width="11.44140625" style="1"/>
    <col min="12285" max="12285" width="9" style="1" customWidth="1"/>
    <col min="12286" max="12286" width="25.44140625" style="1" customWidth="1"/>
    <col min="12287" max="12287" width="120" style="1" customWidth="1"/>
    <col min="12288" max="12289" width="6.6640625" style="1" customWidth="1"/>
    <col min="12290" max="12290" width="62.6640625" style="1" customWidth="1"/>
    <col min="12291" max="12291" width="0" style="1" hidden="1" customWidth="1"/>
    <col min="12292" max="12293" width="9.5546875" style="1" customWidth="1"/>
    <col min="12294" max="12294" width="38.33203125" style="1" customWidth="1"/>
    <col min="12295" max="12295" width="30.6640625" style="1" customWidth="1"/>
    <col min="12296" max="12297" width="6.6640625" style="1" customWidth="1"/>
    <col min="12298" max="12298" width="57.5546875" style="1" customWidth="1"/>
    <col min="12299" max="12540" width="11.44140625" style="1"/>
    <col min="12541" max="12541" width="9" style="1" customWidth="1"/>
    <col min="12542" max="12542" width="25.44140625" style="1" customWidth="1"/>
    <col min="12543" max="12543" width="120" style="1" customWidth="1"/>
    <col min="12544" max="12545" width="6.6640625" style="1" customWidth="1"/>
    <col min="12546" max="12546" width="62.6640625" style="1" customWidth="1"/>
    <col min="12547" max="12547" width="0" style="1" hidden="1" customWidth="1"/>
    <col min="12548" max="12549" width="9.5546875" style="1" customWidth="1"/>
    <col min="12550" max="12550" width="38.33203125" style="1" customWidth="1"/>
    <col min="12551" max="12551" width="30.6640625" style="1" customWidth="1"/>
    <col min="12552" max="12553" width="6.6640625" style="1" customWidth="1"/>
    <col min="12554" max="12554" width="57.5546875" style="1" customWidth="1"/>
    <col min="12555" max="12796" width="11.44140625" style="1"/>
    <col min="12797" max="12797" width="9" style="1" customWidth="1"/>
    <col min="12798" max="12798" width="25.44140625" style="1" customWidth="1"/>
    <col min="12799" max="12799" width="120" style="1" customWidth="1"/>
    <col min="12800" max="12801" width="6.6640625" style="1" customWidth="1"/>
    <col min="12802" max="12802" width="62.6640625" style="1" customWidth="1"/>
    <col min="12803" max="12803" width="0" style="1" hidden="1" customWidth="1"/>
    <col min="12804" max="12805" width="9.5546875" style="1" customWidth="1"/>
    <col min="12806" max="12806" width="38.33203125" style="1" customWidth="1"/>
    <col min="12807" max="12807" width="30.6640625" style="1" customWidth="1"/>
    <col min="12808" max="12809" width="6.6640625" style="1" customWidth="1"/>
    <col min="12810" max="12810" width="57.5546875" style="1" customWidth="1"/>
    <col min="12811" max="13052" width="11.44140625" style="1"/>
    <col min="13053" max="13053" width="9" style="1" customWidth="1"/>
    <col min="13054" max="13054" width="25.44140625" style="1" customWidth="1"/>
    <col min="13055" max="13055" width="120" style="1" customWidth="1"/>
    <col min="13056" max="13057" width="6.6640625" style="1" customWidth="1"/>
    <col min="13058" max="13058" width="62.6640625" style="1" customWidth="1"/>
    <col min="13059" max="13059" width="0" style="1" hidden="1" customWidth="1"/>
    <col min="13060" max="13061" width="9.5546875" style="1" customWidth="1"/>
    <col min="13062" max="13062" width="38.33203125" style="1" customWidth="1"/>
    <col min="13063" max="13063" width="30.6640625" style="1" customWidth="1"/>
    <col min="13064" max="13065" width="6.6640625" style="1" customWidth="1"/>
    <col min="13066" max="13066" width="57.5546875" style="1" customWidth="1"/>
    <col min="13067" max="13308" width="11.44140625" style="1"/>
    <col min="13309" max="13309" width="9" style="1" customWidth="1"/>
    <col min="13310" max="13310" width="25.44140625" style="1" customWidth="1"/>
    <col min="13311" max="13311" width="120" style="1" customWidth="1"/>
    <col min="13312" max="13313" width="6.6640625" style="1" customWidth="1"/>
    <col min="13314" max="13314" width="62.6640625" style="1" customWidth="1"/>
    <col min="13315" max="13315" width="0" style="1" hidden="1" customWidth="1"/>
    <col min="13316" max="13317" width="9.5546875" style="1" customWidth="1"/>
    <col min="13318" max="13318" width="38.33203125" style="1" customWidth="1"/>
    <col min="13319" max="13319" width="30.6640625" style="1" customWidth="1"/>
    <col min="13320" max="13321" width="6.6640625" style="1" customWidth="1"/>
    <col min="13322" max="13322" width="57.5546875" style="1" customWidth="1"/>
    <col min="13323" max="13564" width="11.44140625" style="1"/>
    <col min="13565" max="13565" width="9" style="1" customWidth="1"/>
    <col min="13566" max="13566" width="25.44140625" style="1" customWidth="1"/>
    <col min="13567" max="13567" width="120" style="1" customWidth="1"/>
    <col min="13568" max="13569" width="6.6640625" style="1" customWidth="1"/>
    <col min="13570" max="13570" width="62.6640625" style="1" customWidth="1"/>
    <col min="13571" max="13571" width="0" style="1" hidden="1" customWidth="1"/>
    <col min="13572" max="13573" width="9.5546875" style="1" customWidth="1"/>
    <col min="13574" max="13574" width="38.33203125" style="1" customWidth="1"/>
    <col min="13575" max="13575" width="30.6640625" style="1" customWidth="1"/>
    <col min="13576" max="13577" width="6.6640625" style="1" customWidth="1"/>
    <col min="13578" max="13578" width="57.5546875" style="1" customWidth="1"/>
    <col min="13579" max="13820" width="11.44140625" style="1"/>
    <col min="13821" max="13821" width="9" style="1" customWidth="1"/>
    <col min="13822" max="13822" width="25.44140625" style="1" customWidth="1"/>
    <col min="13823" max="13823" width="120" style="1" customWidth="1"/>
    <col min="13824" max="13825" width="6.6640625" style="1" customWidth="1"/>
    <col min="13826" max="13826" width="62.6640625" style="1" customWidth="1"/>
    <col min="13827" max="13827" width="0" style="1" hidden="1" customWidth="1"/>
    <col min="13828" max="13829" width="9.5546875" style="1" customWidth="1"/>
    <col min="13830" max="13830" width="38.33203125" style="1" customWidth="1"/>
    <col min="13831" max="13831" width="30.6640625" style="1" customWidth="1"/>
    <col min="13832" max="13833" width="6.6640625" style="1" customWidth="1"/>
    <col min="13834" max="13834" width="57.5546875" style="1" customWidth="1"/>
    <col min="13835" max="14076" width="11.44140625" style="1"/>
    <col min="14077" max="14077" width="9" style="1" customWidth="1"/>
    <col min="14078" max="14078" width="25.44140625" style="1" customWidth="1"/>
    <col min="14079" max="14079" width="120" style="1" customWidth="1"/>
    <col min="14080" max="14081" width="6.6640625" style="1" customWidth="1"/>
    <col min="14082" max="14082" width="62.6640625" style="1" customWidth="1"/>
    <col min="14083" max="14083" width="0" style="1" hidden="1" customWidth="1"/>
    <col min="14084" max="14085" width="9.5546875" style="1" customWidth="1"/>
    <col min="14086" max="14086" width="38.33203125" style="1" customWidth="1"/>
    <col min="14087" max="14087" width="30.6640625" style="1" customWidth="1"/>
    <col min="14088" max="14089" width="6.6640625" style="1" customWidth="1"/>
    <col min="14090" max="14090" width="57.5546875" style="1" customWidth="1"/>
    <col min="14091" max="14332" width="11.44140625" style="1"/>
    <col min="14333" max="14333" width="9" style="1" customWidth="1"/>
    <col min="14334" max="14334" width="25.44140625" style="1" customWidth="1"/>
    <col min="14335" max="14335" width="120" style="1" customWidth="1"/>
    <col min="14336" max="14337" width="6.6640625" style="1" customWidth="1"/>
    <col min="14338" max="14338" width="62.6640625" style="1" customWidth="1"/>
    <col min="14339" max="14339" width="0" style="1" hidden="1" customWidth="1"/>
    <col min="14340" max="14341" width="9.5546875" style="1" customWidth="1"/>
    <col min="14342" max="14342" width="38.33203125" style="1" customWidth="1"/>
    <col min="14343" max="14343" width="30.6640625" style="1" customWidth="1"/>
    <col min="14344" max="14345" width="6.6640625" style="1" customWidth="1"/>
    <col min="14346" max="14346" width="57.5546875" style="1" customWidth="1"/>
    <col min="14347" max="14588" width="11.44140625" style="1"/>
    <col min="14589" max="14589" width="9" style="1" customWidth="1"/>
    <col min="14590" max="14590" width="25.44140625" style="1" customWidth="1"/>
    <col min="14591" max="14591" width="120" style="1" customWidth="1"/>
    <col min="14592" max="14593" width="6.6640625" style="1" customWidth="1"/>
    <col min="14594" max="14594" width="62.6640625" style="1" customWidth="1"/>
    <col min="14595" max="14595" width="0" style="1" hidden="1" customWidth="1"/>
    <col min="14596" max="14597" width="9.5546875" style="1" customWidth="1"/>
    <col min="14598" max="14598" width="38.33203125" style="1" customWidth="1"/>
    <col min="14599" max="14599" width="30.6640625" style="1" customWidth="1"/>
    <col min="14600" max="14601" width="6.6640625" style="1" customWidth="1"/>
    <col min="14602" max="14602" width="57.5546875" style="1" customWidth="1"/>
    <col min="14603" max="14844" width="11.44140625" style="1"/>
    <col min="14845" max="14845" width="9" style="1" customWidth="1"/>
    <col min="14846" max="14846" width="25.44140625" style="1" customWidth="1"/>
    <col min="14847" max="14847" width="120" style="1" customWidth="1"/>
    <col min="14848" max="14849" width="6.6640625" style="1" customWidth="1"/>
    <col min="14850" max="14850" width="62.6640625" style="1" customWidth="1"/>
    <col min="14851" max="14851" width="0" style="1" hidden="1" customWidth="1"/>
    <col min="14852" max="14853" width="9.5546875" style="1" customWidth="1"/>
    <col min="14854" max="14854" width="38.33203125" style="1" customWidth="1"/>
    <col min="14855" max="14855" width="30.6640625" style="1" customWidth="1"/>
    <col min="14856" max="14857" width="6.6640625" style="1" customWidth="1"/>
    <col min="14858" max="14858" width="57.5546875" style="1" customWidth="1"/>
    <col min="14859" max="15100" width="11.44140625" style="1"/>
    <col min="15101" max="15101" width="9" style="1" customWidth="1"/>
    <col min="15102" max="15102" width="25.44140625" style="1" customWidth="1"/>
    <col min="15103" max="15103" width="120" style="1" customWidth="1"/>
    <col min="15104" max="15105" width="6.6640625" style="1" customWidth="1"/>
    <col min="15106" max="15106" width="62.6640625" style="1" customWidth="1"/>
    <col min="15107" max="15107" width="0" style="1" hidden="1" customWidth="1"/>
    <col min="15108" max="15109" width="9.5546875" style="1" customWidth="1"/>
    <col min="15110" max="15110" width="38.33203125" style="1" customWidth="1"/>
    <col min="15111" max="15111" width="30.6640625" style="1" customWidth="1"/>
    <col min="15112" max="15113" width="6.6640625" style="1" customWidth="1"/>
    <col min="15114" max="15114" width="57.5546875" style="1" customWidth="1"/>
    <col min="15115" max="15356" width="11.44140625" style="1"/>
    <col min="15357" max="15357" width="9" style="1" customWidth="1"/>
    <col min="15358" max="15358" width="25.44140625" style="1" customWidth="1"/>
    <col min="15359" max="15359" width="120" style="1" customWidth="1"/>
    <col min="15360" max="15361" width="6.6640625" style="1" customWidth="1"/>
    <col min="15362" max="15362" width="62.6640625" style="1" customWidth="1"/>
    <col min="15363" max="15363" width="0" style="1" hidden="1" customWidth="1"/>
    <col min="15364" max="15365" width="9.5546875" style="1" customWidth="1"/>
    <col min="15366" max="15366" width="38.33203125" style="1" customWidth="1"/>
    <col min="15367" max="15367" width="30.6640625" style="1" customWidth="1"/>
    <col min="15368" max="15369" width="6.6640625" style="1" customWidth="1"/>
    <col min="15370" max="15370" width="57.5546875" style="1" customWidth="1"/>
    <col min="15371" max="15612" width="11.44140625" style="1"/>
    <col min="15613" max="15613" width="9" style="1" customWidth="1"/>
    <col min="15614" max="15614" width="25.44140625" style="1" customWidth="1"/>
    <col min="15615" max="15615" width="120" style="1" customWidth="1"/>
    <col min="15616" max="15617" width="6.6640625" style="1" customWidth="1"/>
    <col min="15618" max="15618" width="62.6640625" style="1" customWidth="1"/>
    <col min="15619" max="15619" width="0" style="1" hidden="1" customWidth="1"/>
    <col min="15620" max="15621" width="9.5546875" style="1" customWidth="1"/>
    <col min="15622" max="15622" width="38.33203125" style="1" customWidth="1"/>
    <col min="15623" max="15623" width="30.6640625" style="1" customWidth="1"/>
    <col min="15624" max="15625" width="6.6640625" style="1" customWidth="1"/>
    <col min="15626" max="15626" width="57.5546875" style="1" customWidth="1"/>
    <col min="15627" max="15868" width="11.44140625" style="1"/>
    <col min="15869" max="15869" width="9" style="1" customWidth="1"/>
    <col min="15870" max="15870" width="25.44140625" style="1" customWidth="1"/>
    <col min="15871" max="15871" width="120" style="1" customWidth="1"/>
    <col min="15872" max="15873" width="6.6640625" style="1" customWidth="1"/>
    <col min="15874" max="15874" width="62.6640625" style="1" customWidth="1"/>
    <col min="15875" max="15875" width="0" style="1" hidden="1" customWidth="1"/>
    <col min="15876" max="15877" width="9.5546875" style="1" customWidth="1"/>
    <col min="15878" max="15878" width="38.33203125" style="1" customWidth="1"/>
    <col min="15879" max="15879" width="30.6640625" style="1" customWidth="1"/>
    <col min="15880" max="15881" width="6.6640625" style="1" customWidth="1"/>
    <col min="15882" max="15882" width="57.5546875" style="1" customWidth="1"/>
    <col min="15883" max="16124" width="11.44140625" style="1"/>
    <col min="16125" max="16125" width="9" style="1" customWidth="1"/>
    <col min="16126" max="16126" width="25.44140625" style="1" customWidth="1"/>
    <col min="16127" max="16127" width="120" style="1" customWidth="1"/>
    <col min="16128" max="16129" width="6.6640625" style="1" customWidth="1"/>
    <col min="16130" max="16130" width="62.6640625" style="1" customWidth="1"/>
    <col min="16131" max="16131" width="0" style="1" hidden="1" customWidth="1"/>
    <col min="16132" max="16133" width="9.5546875" style="1" customWidth="1"/>
    <col min="16134" max="16134" width="38.33203125" style="1" customWidth="1"/>
    <col min="16135" max="16135" width="30.6640625" style="1" customWidth="1"/>
    <col min="16136" max="16137" width="6.6640625" style="1" customWidth="1"/>
    <col min="16138" max="16138" width="57.5546875" style="1" customWidth="1"/>
    <col min="16139" max="16384" width="11.44140625" style="1"/>
  </cols>
  <sheetData>
    <row r="1" spans="1:74" ht="101.25" customHeight="1" x14ac:dyDescent="0.3">
      <c r="A1" s="37">
        <v>6</v>
      </c>
      <c r="C1" s="165" t="s">
        <v>1</v>
      </c>
      <c r="D1" s="165"/>
      <c r="E1" s="165"/>
      <c r="F1" s="165"/>
      <c r="G1" s="165"/>
      <c r="H1" s="165"/>
      <c r="I1" s="165"/>
      <c r="J1" s="17"/>
    </row>
    <row r="2" spans="1:74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</row>
    <row r="3" spans="1:74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8"/>
      <c r="J3" s="7"/>
    </row>
    <row r="4" spans="1:74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</row>
    <row r="5" spans="1:74" ht="78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8"/>
    </row>
    <row r="6" spans="1:74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8"/>
    </row>
    <row r="7" spans="1:74" ht="38.25" customHeight="1" x14ac:dyDescent="0.3">
      <c r="A7" s="15"/>
      <c r="C7" s="31" t="s">
        <v>19</v>
      </c>
      <c r="D7" s="169" t="str">
        <f>LOOKUP(A1,'DATOS DE ENTRADA'!A2:A11,'DATOS DE ENTRADA'!B2:B11)</f>
        <v>INDRA COLOMBIA S.A.S</v>
      </c>
      <c r="E7" s="169"/>
      <c r="F7" s="169"/>
      <c r="G7" s="169"/>
      <c r="H7" s="169"/>
      <c r="I7" s="169"/>
      <c r="J7" s="18"/>
    </row>
    <row r="8" spans="1:74" ht="31.5" customHeight="1" x14ac:dyDescent="0.3">
      <c r="A8" s="15"/>
      <c r="C8" s="28"/>
      <c r="D8" s="26"/>
      <c r="E8" s="26"/>
      <c r="F8" s="26"/>
      <c r="G8" s="26"/>
      <c r="H8" s="26"/>
      <c r="I8" s="26"/>
      <c r="J8" s="18"/>
    </row>
    <row r="9" spans="1:74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8"/>
    </row>
    <row r="10" spans="1:74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18"/>
    </row>
    <row r="11" spans="1:74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"/>
      <c r="I11" s="45"/>
      <c r="J11" s="18"/>
    </row>
    <row r="12" spans="1:74" ht="31.5" customHeight="1" x14ac:dyDescent="0.3">
      <c r="A12" s="15"/>
      <c r="C12" s="31" t="s">
        <v>24</v>
      </c>
      <c r="D12" s="159">
        <v>44153</v>
      </c>
      <c r="E12" s="173"/>
      <c r="F12" s="173"/>
      <c r="G12" s="160"/>
      <c r="H12" s="161" t="str">
        <f>IF(D12&gt;=M12,"CUMPLE","NO CUMPLE")</f>
        <v>CUMPLE</v>
      </c>
      <c r="I12" s="161"/>
      <c r="J12" s="18"/>
      <c r="K12" s="50">
        <f>IF(H12="CUMPLE",0,1)</f>
        <v>0</v>
      </c>
      <c r="M12" s="30">
        <v>44130</v>
      </c>
      <c r="N12" s="29" t="s">
        <v>42</v>
      </c>
    </row>
    <row r="13" spans="1:74" ht="31.5" customHeight="1" x14ac:dyDescent="0.3">
      <c r="A13" s="15"/>
      <c r="C13" s="31" t="s">
        <v>39</v>
      </c>
      <c r="D13" s="159">
        <v>43973</v>
      </c>
      <c r="E13" s="173"/>
      <c r="F13" s="173"/>
      <c r="G13" s="160"/>
      <c r="H13" s="162" t="str">
        <f>IF(D13&lt;=M13,"CUMPLE","NO CUMPLE")</f>
        <v>CUMPLE</v>
      </c>
      <c r="I13" s="163"/>
      <c r="J13" s="18"/>
      <c r="K13" s="50">
        <f>IF(H13="CUMPLE",0,1)</f>
        <v>0</v>
      </c>
      <c r="L13" s="29"/>
      <c r="M13" s="30">
        <v>44147</v>
      </c>
      <c r="N13" s="29" t="s">
        <v>43</v>
      </c>
    </row>
    <row r="14" spans="1:74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49"/>
    </row>
    <row r="15" spans="1:74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14</v>
      </c>
      <c r="G15" s="3" t="s">
        <v>0</v>
      </c>
      <c r="H15" s="3" t="s">
        <v>15</v>
      </c>
      <c r="I15" s="10" t="s">
        <v>23</v>
      </c>
      <c r="J15" s="10" t="s">
        <v>4</v>
      </c>
      <c r="K15" s="4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143722601609</v>
      </c>
      <c r="G16" s="155">
        <f>F16-F17</f>
        <v>50890968839</v>
      </c>
      <c r="H16" s="142" t="str">
        <f>IF(G16&gt;=D16,"CUMPLE","NO CUMPLE")</f>
        <v>CUMPLE</v>
      </c>
      <c r="I16" s="132" t="s">
        <v>93</v>
      </c>
      <c r="J16" s="148"/>
      <c r="K16" s="132">
        <f>IF(H16="CUMPLE",0,1)</f>
        <v>0</v>
      </c>
    </row>
    <row r="17" spans="1:11" s="2" customFormat="1" ht="44.25" customHeight="1" x14ac:dyDescent="0.3">
      <c r="A17" s="134"/>
      <c r="B17" s="135"/>
      <c r="C17" s="133"/>
      <c r="D17" s="154"/>
      <c r="E17" s="8" t="s">
        <v>8</v>
      </c>
      <c r="F17" s="19">
        <v>92831632770</v>
      </c>
      <c r="G17" s="156"/>
      <c r="H17" s="143"/>
      <c r="I17" s="133"/>
      <c r="J17" s="149"/>
      <c r="K17" s="133"/>
    </row>
    <row r="18" spans="1:11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143722601609</v>
      </c>
      <c r="G18" s="151">
        <f>F18/F19</f>
        <v>1.5482071931782957</v>
      </c>
      <c r="H18" s="142" t="str">
        <f>IF(G18&gt;=D18,"CUMPLE","NO CUMPLE")</f>
        <v>CUMPLE</v>
      </c>
      <c r="I18" s="132" t="s">
        <v>93</v>
      </c>
      <c r="J18" s="149"/>
      <c r="K18" s="132">
        <f>IF(H18="CUMPLE",0,1)</f>
        <v>0</v>
      </c>
    </row>
    <row r="19" spans="1:11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92831632770</v>
      </c>
      <c r="G19" s="152"/>
      <c r="H19" s="143"/>
      <c r="I19" s="133"/>
      <c r="J19" s="149"/>
      <c r="K19" s="133"/>
    </row>
    <row r="20" spans="1:11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96589412777</v>
      </c>
      <c r="G20" s="146">
        <f>F20/F21</f>
        <v>0.5982464032793029</v>
      </c>
      <c r="H20" s="142" t="str">
        <f>IF(G20&lt;=D20,"CUMPLE","NO CUMPLE")</f>
        <v>CUMPLE</v>
      </c>
      <c r="I20" s="132" t="s">
        <v>93</v>
      </c>
      <c r="J20" s="149"/>
      <c r="K20" s="132">
        <f>IF(H20="CUMPLE",0,1)</f>
        <v>0</v>
      </c>
    </row>
    <row r="21" spans="1:11" s="2" customFormat="1" ht="44.25" customHeight="1" x14ac:dyDescent="0.3">
      <c r="A21" s="134"/>
      <c r="B21" s="135"/>
      <c r="C21" s="133"/>
      <c r="D21" s="145"/>
      <c r="E21" s="9" t="s">
        <v>10</v>
      </c>
      <c r="F21" s="19">
        <v>161454230644</v>
      </c>
      <c r="G21" s="147"/>
      <c r="H21" s="143"/>
      <c r="I21" s="133"/>
      <c r="J21" s="149"/>
      <c r="K21" s="133"/>
    </row>
    <row r="22" spans="1:11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15203030714</v>
      </c>
      <c r="G22" s="140">
        <f>F22/F23</f>
        <v>0.23438022666112421</v>
      </c>
      <c r="H22" s="142" t="str">
        <f>IF(G22&gt;=D22,"CUMPLE","NO CUMPLE")</f>
        <v>CUMPLE</v>
      </c>
      <c r="I22" s="132" t="s">
        <v>93</v>
      </c>
      <c r="J22" s="149"/>
      <c r="K22" s="132">
        <f>IF(H22="CUMPLE",0,1)</f>
        <v>0</v>
      </c>
    </row>
    <row r="23" spans="1:11" s="6" customFormat="1" ht="44.25" customHeight="1" x14ac:dyDescent="0.3">
      <c r="A23" s="134"/>
      <c r="B23" s="135"/>
      <c r="C23" s="137"/>
      <c r="D23" s="139"/>
      <c r="E23" s="9" t="s">
        <v>12</v>
      </c>
      <c r="F23" s="19">
        <v>64864817867</v>
      </c>
      <c r="G23" s="141"/>
      <c r="H23" s="143"/>
      <c r="I23" s="133"/>
      <c r="J23" s="149"/>
      <c r="K23" s="133"/>
    </row>
    <row r="24" spans="1:11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15203030714</v>
      </c>
      <c r="G24" s="140">
        <f>F24/F25</f>
        <v>9.4163099061318895E-2</v>
      </c>
      <c r="H24" s="142" t="str">
        <f>IF(G24&gt;=D24,"CUMPLE","NO CUMPLE")</f>
        <v>CUMPLE</v>
      </c>
      <c r="I24" s="132" t="s">
        <v>93</v>
      </c>
      <c r="J24" s="149"/>
      <c r="K24" s="132">
        <f>IF(H24="CUMPLE",0,1)</f>
        <v>0</v>
      </c>
    </row>
    <row r="25" spans="1:11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161454230644</v>
      </c>
      <c r="G25" s="141"/>
      <c r="H25" s="143"/>
      <c r="I25" s="133"/>
      <c r="J25" s="150"/>
      <c r="K25" s="133"/>
    </row>
    <row r="27" spans="1:11" ht="28.2" x14ac:dyDescent="0.5">
      <c r="E27" s="127" t="s">
        <v>20</v>
      </c>
      <c r="F27" s="128"/>
      <c r="G27" s="129" t="str">
        <f>IF(K27=0,"HABILITADO","NO HABILITADO")</f>
        <v>HABILITADO</v>
      </c>
      <c r="H27" s="130"/>
      <c r="I27" s="131"/>
      <c r="K27" s="49">
        <f>SUM(K12:K25)</f>
        <v>0</v>
      </c>
    </row>
    <row r="30" spans="1:11" x14ac:dyDescent="0.3">
      <c r="B30" s="67" t="s">
        <v>41</v>
      </c>
      <c r="C30" s="67"/>
    </row>
    <row r="31" spans="1:11" ht="39.75" customHeight="1" x14ac:dyDescent="0.3">
      <c r="B31" s="74" t="s">
        <v>37</v>
      </c>
      <c r="C31" s="74"/>
      <c r="E31" s="74"/>
    </row>
  </sheetData>
  <mergeCells count="54">
    <mergeCell ref="C9:I9"/>
    <mergeCell ref="C1:I1"/>
    <mergeCell ref="C3:I3"/>
    <mergeCell ref="D5:I5"/>
    <mergeCell ref="D6:I6"/>
    <mergeCell ref="D7:I7"/>
    <mergeCell ref="D11:G11"/>
    <mergeCell ref="D12:G12"/>
    <mergeCell ref="H12:I12"/>
    <mergeCell ref="D13:G13"/>
    <mergeCell ref="H13:I13"/>
    <mergeCell ref="H16:H17"/>
    <mergeCell ref="I16:I17"/>
    <mergeCell ref="J16:J25"/>
    <mergeCell ref="K16:K17"/>
    <mergeCell ref="A18:A19"/>
    <mergeCell ref="B18:B19"/>
    <mergeCell ref="C18:C19"/>
    <mergeCell ref="D18:D19"/>
    <mergeCell ref="G18:G19"/>
    <mergeCell ref="H18:H19"/>
    <mergeCell ref="A16:A17"/>
    <mergeCell ref="B16:B17"/>
    <mergeCell ref="C16:C17"/>
    <mergeCell ref="D16:D17"/>
    <mergeCell ref="G16:G17"/>
    <mergeCell ref="G22:G23"/>
    <mergeCell ref="H22:H23"/>
    <mergeCell ref="I18:I19"/>
    <mergeCell ref="K18:K19"/>
    <mergeCell ref="A20:A21"/>
    <mergeCell ref="B20:B21"/>
    <mergeCell ref="C20:C21"/>
    <mergeCell ref="D20:D21"/>
    <mergeCell ref="G20:G21"/>
    <mergeCell ref="H20:H21"/>
    <mergeCell ref="I20:I21"/>
    <mergeCell ref="K20:K21"/>
    <mergeCell ref="E27:F27"/>
    <mergeCell ref="G27:I27"/>
    <mergeCell ref="I22:I23"/>
    <mergeCell ref="K22:K23"/>
    <mergeCell ref="A24:A25"/>
    <mergeCell ref="B24:B25"/>
    <mergeCell ref="C24:C25"/>
    <mergeCell ref="D24:D25"/>
    <mergeCell ref="G24:G25"/>
    <mergeCell ref="H24:H25"/>
    <mergeCell ref="I24:I25"/>
    <mergeCell ref="K24:K25"/>
    <mergeCell ref="A22:A23"/>
    <mergeCell ref="B22:B23"/>
    <mergeCell ref="C22:C23"/>
    <mergeCell ref="D22:D23"/>
  </mergeCells>
  <conditionalFormatting sqref="I16">
    <cfRule type="cellIs" dxfId="86" priority="15" operator="equal">
      <formula>"CUMPLE"</formula>
    </cfRule>
    <cfRule type="cellIs" dxfId="85" priority="16" operator="equal">
      <formula>"NO CUMPLE"</formula>
    </cfRule>
  </conditionalFormatting>
  <conditionalFormatting sqref="K18 K20 K22 K24">
    <cfRule type="cellIs" dxfId="84" priority="11" operator="equal">
      <formula>"CUMPLE"</formula>
    </cfRule>
    <cfRule type="cellIs" dxfId="83" priority="12" operator="equal">
      <formula>"NO CUMPLE"</formula>
    </cfRule>
  </conditionalFormatting>
  <conditionalFormatting sqref="K16">
    <cfRule type="cellIs" dxfId="82" priority="13" operator="equal">
      <formula>"CUMPLE"</formula>
    </cfRule>
    <cfRule type="cellIs" dxfId="81" priority="14" operator="equal">
      <formula>"NO CUMPLE"</formula>
    </cfRule>
  </conditionalFormatting>
  <conditionalFormatting sqref="K12:K13">
    <cfRule type="cellIs" dxfId="80" priority="9" operator="equal">
      <formula>"CUMPLE"</formula>
    </cfRule>
    <cfRule type="cellIs" dxfId="79" priority="10" operator="equal">
      <formula>"NO CUMPLE"</formula>
    </cfRule>
  </conditionalFormatting>
  <conditionalFormatting sqref="H16:H25">
    <cfRule type="cellIs" dxfId="78" priority="7" operator="equal">
      <formula>"CUMPLE"</formula>
    </cfRule>
    <cfRule type="cellIs" dxfId="77" priority="8" operator="equal">
      <formula>"NO CUMPLE"</formula>
    </cfRule>
  </conditionalFormatting>
  <conditionalFormatting sqref="H12">
    <cfRule type="cellIs" dxfId="76" priority="6" operator="equal">
      <formula>"CUMPLE"</formula>
    </cfRule>
  </conditionalFormatting>
  <conditionalFormatting sqref="H13:I13">
    <cfRule type="cellIs" dxfId="75" priority="5" operator="equal">
      <formula>"CUMPLE"</formula>
    </cfRule>
  </conditionalFormatting>
  <conditionalFormatting sqref="I18 I20 I22 I24">
    <cfRule type="cellIs" dxfId="74" priority="1" operator="equal">
      <formula>"CUMPLE"</formula>
    </cfRule>
    <cfRule type="cellIs" dxfId="73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FF979-6F40-4B44-9F57-B5DF8A878762}">
  <sheetPr>
    <tabColor rgb="FF00B050"/>
  </sheetPr>
  <dimension ref="A1:BY31"/>
  <sheetViews>
    <sheetView view="pageBreakPreview" topLeftCell="A7" zoomScale="55" zoomScaleNormal="70" zoomScaleSheetLayoutView="55" workbookViewId="0">
      <selection activeCell="J13" sqref="J13:K13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2.5546875" style="1" customWidth="1"/>
    <col min="8" max="8" width="30.33203125" style="1" customWidth="1"/>
    <col min="9" max="9" width="31.33203125" style="1" bestFit="1" customWidth="1"/>
    <col min="10" max="10" width="17.88671875" style="1" bestFit="1" customWidth="1"/>
    <col min="11" max="11" width="32.33203125" style="1" bestFit="1" customWidth="1"/>
    <col min="12" max="12" width="36.5546875" style="4" customWidth="1"/>
    <col min="13" max="13" width="11.5546875" style="49" hidden="1" customWidth="1"/>
    <col min="14" max="14" width="13.44140625" style="1" hidden="1" customWidth="1"/>
    <col min="15" max="15" width="45.44140625" style="1" hidden="1" customWidth="1"/>
    <col min="16" max="16" width="36.44140625" style="1" hidden="1" customWidth="1"/>
    <col min="17" max="18" width="29" style="1" hidden="1" customWidth="1"/>
    <col min="19" max="19" width="27.44140625" style="1" hidden="1" customWidth="1"/>
    <col min="20" max="20" width="29.33203125" style="1" hidden="1" customWidth="1"/>
    <col min="21" max="21" width="11.44140625" style="1" hidden="1" customWidth="1"/>
    <col min="22" max="77" width="11.44140625" style="1"/>
    <col min="78" max="85" width="11.44140625" style="1" customWidth="1"/>
    <col min="86" max="255" width="11.44140625" style="1"/>
    <col min="256" max="256" width="9" style="1" customWidth="1"/>
    <col min="257" max="257" width="25.44140625" style="1" customWidth="1"/>
    <col min="258" max="258" width="120" style="1" customWidth="1"/>
    <col min="259" max="260" width="6.6640625" style="1" customWidth="1"/>
    <col min="261" max="261" width="62.6640625" style="1" customWidth="1"/>
    <col min="262" max="262" width="0" style="1" hidden="1" customWidth="1"/>
    <col min="263" max="264" width="9.5546875" style="1" customWidth="1"/>
    <col min="265" max="265" width="38.33203125" style="1" customWidth="1"/>
    <col min="266" max="266" width="30.6640625" style="1" customWidth="1"/>
    <col min="267" max="268" width="6.6640625" style="1" customWidth="1"/>
    <col min="269" max="269" width="57.5546875" style="1" customWidth="1"/>
    <col min="270" max="511" width="11.44140625" style="1"/>
    <col min="512" max="512" width="9" style="1" customWidth="1"/>
    <col min="513" max="513" width="25.44140625" style="1" customWidth="1"/>
    <col min="514" max="514" width="120" style="1" customWidth="1"/>
    <col min="515" max="516" width="6.6640625" style="1" customWidth="1"/>
    <col min="517" max="517" width="62.6640625" style="1" customWidth="1"/>
    <col min="518" max="518" width="0" style="1" hidden="1" customWidth="1"/>
    <col min="519" max="520" width="9.5546875" style="1" customWidth="1"/>
    <col min="521" max="521" width="38.33203125" style="1" customWidth="1"/>
    <col min="522" max="522" width="30.6640625" style="1" customWidth="1"/>
    <col min="523" max="524" width="6.6640625" style="1" customWidth="1"/>
    <col min="525" max="525" width="57.5546875" style="1" customWidth="1"/>
    <col min="526" max="767" width="11.44140625" style="1"/>
    <col min="768" max="768" width="9" style="1" customWidth="1"/>
    <col min="769" max="769" width="25.44140625" style="1" customWidth="1"/>
    <col min="770" max="770" width="120" style="1" customWidth="1"/>
    <col min="771" max="772" width="6.6640625" style="1" customWidth="1"/>
    <col min="773" max="773" width="62.6640625" style="1" customWidth="1"/>
    <col min="774" max="774" width="0" style="1" hidden="1" customWidth="1"/>
    <col min="775" max="776" width="9.5546875" style="1" customWidth="1"/>
    <col min="777" max="777" width="38.33203125" style="1" customWidth="1"/>
    <col min="778" max="778" width="30.6640625" style="1" customWidth="1"/>
    <col min="779" max="780" width="6.6640625" style="1" customWidth="1"/>
    <col min="781" max="781" width="57.5546875" style="1" customWidth="1"/>
    <col min="782" max="1023" width="11.44140625" style="1"/>
    <col min="1024" max="1024" width="9" style="1" customWidth="1"/>
    <col min="1025" max="1025" width="25.44140625" style="1" customWidth="1"/>
    <col min="1026" max="1026" width="120" style="1" customWidth="1"/>
    <col min="1027" max="1028" width="6.6640625" style="1" customWidth="1"/>
    <col min="1029" max="1029" width="62.6640625" style="1" customWidth="1"/>
    <col min="1030" max="1030" width="0" style="1" hidden="1" customWidth="1"/>
    <col min="1031" max="1032" width="9.5546875" style="1" customWidth="1"/>
    <col min="1033" max="1033" width="38.33203125" style="1" customWidth="1"/>
    <col min="1034" max="1034" width="30.6640625" style="1" customWidth="1"/>
    <col min="1035" max="1036" width="6.6640625" style="1" customWidth="1"/>
    <col min="1037" max="1037" width="57.5546875" style="1" customWidth="1"/>
    <col min="1038" max="1279" width="11.44140625" style="1"/>
    <col min="1280" max="1280" width="9" style="1" customWidth="1"/>
    <col min="1281" max="1281" width="25.44140625" style="1" customWidth="1"/>
    <col min="1282" max="1282" width="120" style="1" customWidth="1"/>
    <col min="1283" max="1284" width="6.6640625" style="1" customWidth="1"/>
    <col min="1285" max="1285" width="62.6640625" style="1" customWidth="1"/>
    <col min="1286" max="1286" width="0" style="1" hidden="1" customWidth="1"/>
    <col min="1287" max="1288" width="9.5546875" style="1" customWidth="1"/>
    <col min="1289" max="1289" width="38.33203125" style="1" customWidth="1"/>
    <col min="1290" max="1290" width="30.6640625" style="1" customWidth="1"/>
    <col min="1291" max="1292" width="6.6640625" style="1" customWidth="1"/>
    <col min="1293" max="1293" width="57.5546875" style="1" customWidth="1"/>
    <col min="1294" max="1535" width="11.44140625" style="1"/>
    <col min="1536" max="1536" width="9" style="1" customWidth="1"/>
    <col min="1537" max="1537" width="25.44140625" style="1" customWidth="1"/>
    <col min="1538" max="1538" width="120" style="1" customWidth="1"/>
    <col min="1539" max="1540" width="6.6640625" style="1" customWidth="1"/>
    <col min="1541" max="1541" width="62.6640625" style="1" customWidth="1"/>
    <col min="1542" max="1542" width="0" style="1" hidden="1" customWidth="1"/>
    <col min="1543" max="1544" width="9.5546875" style="1" customWidth="1"/>
    <col min="1545" max="1545" width="38.33203125" style="1" customWidth="1"/>
    <col min="1546" max="1546" width="30.6640625" style="1" customWidth="1"/>
    <col min="1547" max="1548" width="6.6640625" style="1" customWidth="1"/>
    <col min="1549" max="1549" width="57.5546875" style="1" customWidth="1"/>
    <col min="1550" max="1791" width="11.44140625" style="1"/>
    <col min="1792" max="1792" width="9" style="1" customWidth="1"/>
    <col min="1793" max="1793" width="25.44140625" style="1" customWidth="1"/>
    <col min="1794" max="1794" width="120" style="1" customWidth="1"/>
    <col min="1795" max="1796" width="6.6640625" style="1" customWidth="1"/>
    <col min="1797" max="1797" width="62.6640625" style="1" customWidth="1"/>
    <col min="1798" max="1798" width="0" style="1" hidden="1" customWidth="1"/>
    <col min="1799" max="1800" width="9.5546875" style="1" customWidth="1"/>
    <col min="1801" max="1801" width="38.33203125" style="1" customWidth="1"/>
    <col min="1802" max="1802" width="30.6640625" style="1" customWidth="1"/>
    <col min="1803" max="1804" width="6.6640625" style="1" customWidth="1"/>
    <col min="1805" max="1805" width="57.5546875" style="1" customWidth="1"/>
    <col min="1806" max="2047" width="11.44140625" style="1"/>
    <col min="2048" max="2048" width="9" style="1" customWidth="1"/>
    <col min="2049" max="2049" width="25.44140625" style="1" customWidth="1"/>
    <col min="2050" max="2050" width="120" style="1" customWidth="1"/>
    <col min="2051" max="2052" width="6.6640625" style="1" customWidth="1"/>
    <col min="2053" max="2053" width="62.6640625" style="1" customWidth="1"/>
    <col min="2054" max="2054" width="0" style="1" hidden="1" customWidth="1"/>
    <col min="2055" max="2056" width="9.5546875" style="1" customWidth="1"/>
    <col min="2057" max="2057" width="38.33203125" style="1" customWidth="1"/>
    <col min="2058" max="2058" width="30.6640625" style="1" customWidth="1"/>
    <col min="2059" max="2060" width="6.6640625" style="1" customWidth="1"/>
    <col min="2061" max="2061" width="57.5546875" style="1" customWidth="1"/>
    <col min="2062" max="2303" width="11.44140625" style="1"/>
    <col min="2304" max="2304" width="9" style="1" customWidth="1"/>
    <col min="2305" max="2305" width="25.44140625" style="1" customWidth="1"/>
    <col min="2306" max="2306" width="120" style="1" customWidth="1"/>
    <col min="2307" max="2308" width="6.6640625" style="1" customWidth="1"/>
    <col min="2309" max="2309" width="62.6640625" style="1" customWidth="1"/>
    <col min="2310" max="2310" width="0" style="1" hidden="1" customWidth="1"/>
    <col min="2311" max="2312" width="9.5546875" style="1" customWidth="1"/>
    <col min="2313" max="2313" width="38.33203125" style="1" customWidth="1"/>
    <col min="2314" max="2314" width="30.6640625" style="1" customWidth="1"/>
    <col min="2315" max="2316" width="6.6640625" style="1" customWidth="1"/>
    <col min="2317" max="2317" width="57.5546875" style="1" customWidth="1"/>
    <col min="2318" max="2559" width="11.44140625" style="1"/>
    <col min="2560" max="2560" width="9" style="1" customWidth="1"/>
    <col min="2561" max="2561" width="25.44140625" style="1" customWidth="1"/>
    <col min="2562" max="2562" width="120" style="1" customWidth="1"/>
    <col min="2563" max="2564" width="6.6640625" style="1" customWidth="1"/>
    <col min="2565" max="2565" width="62.6640625" style="1" customWidth="1"/>
    <col min="2566" max="2566" width="0" style="1" hidden="1" customWidth="1"/>
    <col min="2567" max="2568" width="9.5546875" style="1" customWidth="1"/>
    <col min="2569" max="2569" width="38.33203125" style="1" customWidth="1"/>
    <col min="2570" max="2570" width="30.6640625" style="1" customWidth="1"/>
    <col min="2571" max="2572" width="6.6640625" style="1" customWidth="1"/>
    <col min="2573" max="2573" width="57.5546875" style="1" customWidth="1"/>
    <col min="2574" max="2815" width="11.44140625" style="1"/>
    <col min="2816" max="2816" width="9" style="1" customWidth="1"/>
    <col min="2817" max="2817" width="25.44140625" style="1" customWidth="1"/>
    <col min="2818" max="2818" width="120" style="1" customWidth="1"/>
    <col min="2819" max="2820" width="6.6640625" style="1" customWidth="1"/>
    <col min="2821" max="2821" width="62.6640625" style="1" customWidth="1"/>
    <col min="2822" max="2822" width="0" style="1" hidden="1" customWidth="1"/>
    <col min="2823" max="2824" width="9.5546875" style="1" customWidth="1"/>
    <col min="2825" max="2825" width="38.33203125" style="1" customWidth="1"/>
    <col min="2826" max="2826" width="30.6640625" style="1" customWidth="1"/>
    <col min="2827" max="2828" width="6.6640625" style="1" customWidth="1"/>
    <col min="2829" max="2829" width="57.5546875" style="1" customWidth="1"/>
    <col min="2830" max="3071" width="11.44140625" style="1"/>
    <col min="3072" max="3072" width="9" style="1" customWidth="1"/>
    <col min="3073" max="3073" width="25.44140625" style="1" customWidth="1"/>
    <col min="3074" max="3074" width="120" style="1" customWidth="1"/>
    <col min="3075" max="3076" width="6.6640625" style="1" customWidth="1"/>
    <col min="3077" max="3077" width="62.6640625" style="1" customWidth="1"/>
    <col min="3078" max="3078" width="0" style="1" hidden="1" customWidth="1"/>
    <col min="3079" max="3080" width="9.5546875" style="1" customWidth="1"/>
    <col min="3081" max="3081" width="38.33203125" style="1" customWidth="1"/>
    <col min="3082" max="3082" width="30.6640625" style="1" customWidth="1"/>
    <col min="3083" max="3084" width="6.6640625" style="1" customWidth="1"/>
    <col min="3085" max="3085" width="57.5546875" style="1" customWidth="1"/>
    <col min="3086" max="3327" width="11.44140625" style="1"/>
    <col min="3328" max="3328" width="9" style="1" customWidth="1"/>
    <col min="3329" max="3329" width="25.44140625" style="1" customWidth="1"/>
    <col min="3330" max="3330" width="120" style="1" customWidth="1"/>
    <col min="3331" max="3332" width="6.6640625" style="1" customWidth="1"/>
    <col min="3333" max="3333" width="62.6640625" style="1" customWidth="1"/>
    <col min="3334" max="3334" width="0" style="1" hidden="1" customWidth="1"/>
    <col min="3335" max="3336" width="9.5546875" style="1" customWidth="1"/>
    <col min="3337" max="3337" width="38.33203125" style="1" customWidth="1"/>
    <col min="3338" max="3338" width="30.6640625" style="1" customWidth="1"/>
    <col min="3339" max="3340" width="6.6640625" style="1" customWidth="1"/>
    <col min="3341" max="3341" width="57.5546875" style="1" customWidth="1"/>
    <col min="3342" max="3583" width="11.44140625" style="1"/>
    <col min="3584" max="3584" width="9" style="1" customWidth="1"/>
    <col min="3585" max="3585" width="25.44140625" style="1" customWidth="1"/>
    <col min="3586" max="3586" width="120" style="1" customWidth="1"/>
    <col min="3587" max="3588" width="6.6640625" style="1" customWidth="1"/>
    <col min="3589" max="3589" width="62.6640625" style="1" customWidth="1"/>
    <col min="3590" max="3590" width="0" style="1" hidden="1" customWidth="1"/>
    <col min="3591" max="3592" width="9.5546875" style="1" customWidth="1"/>
    <col min="3593" max="3593" width="38.33203125" style="1" customWidth="1"/>
    <col min="3594" max="3594" width="30.6640625" style="1" customWidth="1"/>
    <col min="3595" max="3596" width="6.6640625" style="1" customWidth="1"/>
    <col min="3597" max="3597" width="57.5546875" style="1" customWidth="1"/>
    <col min="3598" max="3839" width="11.44140625" style="1"/>
    <col min="3840" max="3840" width="9" style="1" customWidth="1"/>
    <col min="3841" max="3841" width="25.44140625" style="1" customWidth="1"/>
    <col min="3842" max="3842" width="120" style="1" customWidth="1"/>
    <col min="3843" max="3844" width="6.6640625" style="1" customWidth="1"/>
    <col min="3845" max="3845" width="62.6640625" style="1" customWidth="1"/>
    <col min="3846" max="3846" width="0" style="1" hidden="1" customWidth="1"/>
    <col min="3847" max="3848" width="9.5546875" style="1" customWidth="1"/>
    <col min="3849" max="3849" width="38.33203125" style="1" customWidth="1"/>
    <col min="3850" max="3850" width="30.6640625" style="1" customWidth="1"/>
    <col min="3851" max="3852" width="6.6640625" style="1" customWidth="1"/>
    <col min="3853" max="3853" width="57.5546875" style="1" customWidth="1"/>
    <col min="3854" max="4095" width="11.44140625" style="1"/>
    <col min="4096" max="4096" width="9" style="1" customWidth="1"/>
    <col min="4097" max="4097" width="25.44140625" style="1" customWidth="1"/>
    <col min="4098" max="4098" width="120" style="1" customWidth="1"/>
    <col min="4099" max="4100" width="6.6640625" style="1" customWidth="1"/>
    <col min="4101" max="4101" width="62.6640625" style="1" customWidth="1"/>
    <col min="4102" max="4102" width="0" style="1" hidden="1" customWidth="1"/>
    <col min="4103" max="4104" width="9.5546875" style="1" customWidth="1"/>
    <col min="4105" max="4105" width="38.33203125" style="1" customWidth="1"/>
    <col min="4106" max="4106" width="30.6640625" style="1" customWidth="1"/>
    <col min="4107" max="4108" width="6.6640625" style="1" customWidth="1"/>
    <col min="4109" max="4109" width="57.5546875" style="1" customWidth="1"/>
    <col min="4110" max="4351" width="11.44140625" style="1"/>
    <col min="4352" max="4352" width="9" style="1" customWidth="1"/>
    <col min="4353" max="4353" width="25.44140625" style="1" customWidth="1"/>
    <col min="4354" max="4354" width="120" style="1" customWidth="1"/>
    <col min="4355" max="4356" width="6.6640625" style="1" customWidth="1"/>
    <col min="4357" max="4357" width="62.6640625" style="1" customWidth="1"/>
    <col min="4358" max="4358" width="0" style="1" hidden="1" customWidth="1"/>
    <col min="4359" max="4360" width="9.5546875" style="1" customWidth="1"/>
    <col min="4361" max="4361" width="38.33203125" style="1" customWidth="1"/>
    <col min="4362" max="4362" width="30.6640625" style="1" customWidth="1"/>
    <col min="4363" max="4364" width="6.6640625" style="1" customWidth="1"/>
    <col min="4365" max="4365" width="57.5546875" style="1" customWidth="1"/>
    <col min="4366" max="4607" width="11.44140625" style="1"/>
    <col min="4608" max="4608" width="9" style="1" customWidth="1"/>
    <col min="4609" max="4609" width="25.44140625" style="1" customWidth="1"/>
    <col min="4610" max="4610" width="120" style="1" customWidth="1"/>
    <col min="4611" max="4612" width="6.6640625" style="1" customWidth="1"/>
    <col min="4613" max="4613" width="62.6640625" style="1" customWidth="1"/>
    <col min="4614" max="4614" width="0" style="1" hidden="1" customWidth="1"/>
    <col min="4615" max="4616" width="9.5546875" style="1" customWidth="1"/>
    <col min="4617" max="4617" width="38.33203125" style="1" customWidth="1"/>
    <col min="4618" max="4618" width="30.6640625" style="1" customWidth="1"/>
    <col min="4619" max="4620" width="6.6640625" style="1" customWidth="1"/>
    <col min="4621" max="4621" width="57.5546875" style="1" customWidth="1"/>
    <col min="4622" max="4863" width="11.44140625" style="1"/>
    <col min="4864" max="4864" width="9" style="1" customWidth="1"/>
    <col min="4865" max="4865" width="25.44140625" style="1" customWidth="1"/>
    <col min="4866" max="4866" width="120" style="1" customWidth="1"/>
    <col min="4867" max="4868" width="6.6640625" style="1" customWidth="1"/>
    <col min="4869" max="4869" width="62.6640625" style="1" customWidth="1"/>
    <col min="4870" max="4870" width="0" style="1" hidden="1" customWidth="1"/>
    <col min="4871" max="4872" width="9.5546875" style="1" customWidth="1"/>
    <col min="4873" max="4873" width="38.33203125" style="1" customWidth="1"/>
    <col min="4874" max="4874" width="30.6640625" style="1" customWidth="1"/>
    <col min="4875" max="4876" width="6.6640625" style="1" customWidth="1"/>
    <col min="4877" max="4877" width="57.5546875" style="1" customWidth="1"/>
    <col min="4878" max="5119" width="11.44140625" style="1"/>
    <col min="5120" max="5120" width="9" style="1" customWidth="1"/>
    <col min="5121" max="5121" width="25.44140625" style="1" customWidth="1"/>
    <col min="5122" max="5122" width="120" style="1" customWidth="1"/>
    <col min="5123" max="5124" width="6.6640625" style="1" customWidth="1"/>
    <col min="5125" max="5125" width="62.6640625" style="1" customWidth="1"/>
    <col min="5126" max="5126" width="0" style="1" hidden="1" customWidth="1"/>
    <col min="5127" max="5128" width="9.5546875" style="1" customWidth="1"/>
    <col min="5129" max="5129" width="38.33203125" style="1" customWidth="1"/>
    <col min="5130" max="5130" width="30.6640625" style="1" customWidth="1"/>
    <col min="5131" max="5132" width="6.6640625" style="1" customWidth="1"/>
    <col min="5133" max="5133" width="57.5546875" style="1" customWidth="1"/>
    <col min="5134" max="5375" width="11.44140625" style="1"/>
    <col min="5376" max="5376" width="9" style="1" customWidth="1"/>
    <col min="5377" max="5377" width="25.44140625" style="1" customWidth="1"/>
    <col min="5378" max="5378" width="120" style="1" customWidth="1"/>
    <col min="5379" max="5380" width="6.6640625" style="1" customWidth="1"/>
    <col min="5381" max="5381" width="62.6640625" style="1" customWidth="1"/>
    <col min="5382" max="5382" width="0" style="1" hidden="1" customWidth="1"/>
    <col min="5383" max="5384" width="9.5546875" style="1" customWidth="1"/>
    <col min="5385" max="5385" width="38.33203125" style="1" customWidth="1"/>
    <col min="5386" max="5386" width="30.6640625" style="1" customWidth="1"/>
    <col min="5387" max="5388" width="6.6640625" style="1" customWidth="1"/>
    <col min="5389" max="5389" width="57.5546875" style="1" customWidth="1"/>
    <col min="5390" max="5631" width="11.44140625" style="1"/>
    <col min="5632" max="5632" width="9" style="1" customWidth="1"/>
    <col min="5633" max="5633" width="25.44140625" style="1" customWidth="1"/>
    <col min="5634" max="5634" width="120" style="1" customWidth="1"/>
    <col min="5635" max="5636" width="6.6640625" style="1" customWidth="1"/>
    <col min="5637" max="5637" width="62.6640625" style="1" customWidth="1"/>
    <col min="5638" max="5638" width="0" style="1" hidden="1" customWidth="1"/>
    <col min="5639" max="5640" width="9.5546875" style="1" customWidth="1"/>
    <col min="5641" max="5641" width="38.33203125" style="1" customWidth="1"/>
    <col min="5642" max="5642" width="30.6640625" style="1" customWidth="1"/>
    <col min="5643" max="5644" width="6.6640625" style="1" customWidth="1"/>
    <col min="5645" max="5645" width="57.5546875" style="1" customWidth="1"/>
    <col min="5646" max="5887" width="11.44140625" style="1"/>
    <col min="5888" max="5888" width="9" style="1" customWidth="1"/>
    <col min="5889" max="5889" width="25.44140625" style="1" customWidth="1"/>
    <col min="5890" max="5890" width="120" style="1" customWidth="1"/>
    <col min="5891" max="5892" width="6.6640625" style="1" customWidth="1"/>
    <col min="5893" max="5893" width="62.6640625" style="1" customWidth="1"/>
    <col min="5894" max="5894" width="0" style="1" hidden="1" customWidth="1"/>
    <col min="5895" max="5896" width="9.5546875" style="1" customWidth="1"/>
    <col min="5897" max="5897" width="38.33203125" style="1" customWidth="1"/>
    <col min="5898" max="5898" width="30.6640625" style="1" customWidth="1"/>
    <col min="5899" max="5900" width="6.6640625" style="1" customWidth="1"/>
    <col min="5901" max="5901" width="57.5546875" style="1" customWidth="1"/>
    <col min="5902" max="6143" width="11.44140625" style="1"/>
    <col min="6144" max="6144" width="9" style="1" customWidth="1"/>
    <col min="6145" max="6145" width="25.44140625" style="1" customWidth="1"/>
    <col min="6146" max="6146" width="120" style="1" customWidth="1"/>
    <col min="6147" max="6148" width="6.6640625" style="1" customWidth="1"/>
    <col min="6149" max="6149" width="62.6640625" style="1" customWidth="1"/>
    <col min="6150" max="6150" width="0" style="1" hidden="1" customWidth="1"/>
    <col min="6151" max="6152" width="9.5546875" style="1" customWidth="1"/>
    <col min="6153" max="6153" width="38.33203125" style="1" customWidth="1"/>
    <col min="6154" max="6154" width="30.6640625" style="1" customWidth="1"/>
    <col min="6155" max="6156" width="6.6640625" style="1" customWidth="1"/>
    <col min="6157" max="6157" width="57.5546875" style="1" customWidth="1"/>
    <col min="6158" max="6399" width="11.44140625" style="1"/>
    <col min="6400" max="6400" width="9" style="1" customWidth="1"/>
    <col min="6401" max="6401" width="25.44140625" style="1" customWidth="1"/>
    <col min="6402" max="6402" width="120" style="1" customWidth="1"/>
    <col min="6403" max="6404" width="6.6640625" style="1" customWidth="1"/>
    <col min="6405" max="6405" width="62.6640625" style="1" customWidth="1"/>
    <col min="6406" max="6406" width="0" style="1" hidden="1" customWidth="1"/>
    <col min="6407" max="6408" width="9.5546875" style="1" customWidth="1"/>
    <col min="6409" max="6409" width="38.33203125" style="1" customWidth="1"/>
    <col min="6410" max="6410" width="30.6640625" style="1" customWidth="1"/>
    <col min="6411" max="6412" width="6.6640625" style="1" customWidth="1"/>
    <col min="6413" max="6413" width="57.5546875" style="1" customWidth="1"/>
    <col min="6414" max="6655" width="11.44140625" style="1"/>
    <col min="6656" max="6656" width="9" style="1" customWidth="1"/>
    <col min="6657" max="6657" width="25.44140625" style="1" customWidth="1"/>
    <col min="6658" max="6658" width="120" style="1" customWidth="1"/>
    <col min="6659" max="6660" width="6.6640625" style="1" customWidth="1"/>
    <col min="6661" max="6661" width="62.6640625" style="1" customWidth="1"/>
    <col min="6662" max="6662" width="0" style="1" hidden="1" customWidth="1"/>
    <col min="6663" max="6664" width="9.5546875" style="1" customWidth="1"/>
    <col min="6665" max="6665" width="38.33203125" style="1" customWidth="1"/>
    <col min="6666" max="6666" width="30.6640625" style="1" customWidth="1"/>
    <col min="6667" max="6668" width="6.6640625" style="1" customWidth="1"/>
    <col min="6669" max="6669" width="57.5546875" style="1" customWidth="1"/>
    <col min="6670" max="6911" width="11.44140625" style="1"/>
    <col min="6912" max="6912" width="9" style="1" customWidth="1"/>
    <col min="6913" max="6913" width="25.44140625" style="1" customWidth="1"/>
    <col min="6914" max="6914" width="120" style="1" customWidth="1"/>
    <col min="6915" max="6916" width="6.6640625" style="1" customWidth="1"/>
    <col min="6917" max="6917" width="62.6640625" style="1" customWidth="1"/>
    <col min="6918" max="6918" width="0" style="1" hidden="1" customWidth="1"/>
    <col min="6919" max="6920" width="9.5546875" style="1" customWidth="1"/>
    <col min="6921" max="6921" width="38.33203125" style="1" customWidth="1"/>
    <col min="6922" max="6922" width="30.6640625" style="1" customWidth="1"/>
    <col min="6923" max="6924" width="6.6640625" style="1" customWidth="1"/>
    <col min="6925" max="6925" width="57.5546875" style="1" customWidth="1"/>
    <col min="6926" max="7167" width="11.44140625" style="1"/>
    <col min="7168" max="7168" width="9" style="1" customWidth="1"/>
    <col min="7169" max="7169" width="25.44140625" style="1" customWidth="1"/>
    <col min="7170" max="7170" width="120" style="1" customWidth="1"/>
    <col min="7171" max="7172" width="6.6640625" style="1" customWidth="1"/>
    <col min="7173" max="7173" width="62.6640625" style="1" customWidth="1"/>
    <col min="7174" max="7174" width="0" style="1" hidden="1" customWidth="1"/>
    <col min="7175" max="7176" width="9.5546875" style="1" customWidth="1"/>
    <col min="7177" max="7177" width="38.33203125" style="1" customWidth="1"/>
    <col min="7178" max="7178" width="30.6640625" style="1" customWidth="1"/>
    <col min="7179" max="7180" width="6.6640625" style="1" customWidth="1"/>
    <col min="7181" max="7181" width="57.5546875" style="1" customWidth="1"/>
    <col min="7182" max="7423" width="11.44140625" style="1"/>
    <col min="7424" max="7424" width="9" style="1" customWidth="1"/>
    <col min="7425" max="7425" width="25.44140625" style="1" customWidth="1"/>
    <col min="7426" max="7426" width="120" style="1" customWidth="1"/>
    <col min="7427" max="7428" width="6.6640625" style="1" customWidth="1"/>
    <col min="7429" max="7429" width="62.6640625" style="1" customWidth="1"/>
    <col min="7430" max="7430" width="0" style="1" hidden="1" customWidth="1"/>
    <col min="7431" max="7432" width="9.5546875" style="1" customWidth="1"/>
    <col min="7433" max="7433" width="38.33203125" style="1" customWidth="1"/>
    <col min="7434" max="7434" width="30.6640625" style="1" customWidth="1"/>
    <col min="7435" max="7436" width="6.6640625" style="1" customWidth="1"/>
    <col min="7437" max="7437" width="57.5546875" style="1" customWidth="1"/>
    <col min="7438" max="7679" width="11.44140625" style="1"/>
    <col min="7680" max="7680" width="9" style="1" customWidth="1"/>
    <col min="7681" max="7681" width="25.44140625" style="1" customWidth="1"/>
    <col min="7682" max="7682" width="120" style="1" customWidth="1"/>
    <col min="7683" max="7684" width="6.6640625" style="1" customWidth="1"/>
    <col min="7685" max="7685" width="62.6640625" style="1" customWidth="1"/>
    <col min="7686" max="7686" width="0" style="1" hidden="1" customWidth="1"/>
    <col min="7687" max="7688" width="9.5546875" style="1" customWidth="1"/>
    <col min="7689" max="7689" width="38.33203125" style="1" customWidth="1"/>
    <col min="7690" max="7690" width="30.6640625" style="1" customWidth="1"/>
    <col min="7691" max="7692" width="6.6640625" style="1" customWidth="1"/>
    <col min="7693" max="7693" width="57.5546875" style="1" customWidth="1"/>
    <col min="7694" max="7935" width="11.44140625" style="1"/>
    <col min="7936" max="7936" width="9" style="1" customWidth="1"/>
    <col min="7937" max="7937" width="25.44140625" style="1" customWidth="1"/>
    <col min="7938" max="7938" width="120" style="1" customWidth="1"/>
    <col min="7939" max="7940" width="6.6640625" style="1" customWidth="1"/>
    <col min="7941" max="7941" width="62.6640625" style="1" customWidth="1"/>
    <col min="7942" max="7942" width="0" style="1" hidden="1" customWidth="1"/>
    <col min="7943" max="7944" width="9.5546875" style="1" customWidth="1"/>
    <col min="7945" max="7945" width="38.33203125" style="1" customWidth="1"/>
    <col min="7946" max="7946" width="30.6640625" style="1" customWidth="1"/>
    <col min="7947" max="7948" width="6.6640625" style="1" customWidth="1"/>
    <col min="7949" max="7949" width="57.5546875" style="1" customWidth="1"/>
    <col min="7950" max="8191" width="11.44140625" style="1"/>
    <col min="8192" max="8192" width="9" style="1" customWidth="1"/>
    <col min="8193" max="8193" width="25.44140625" style="1" customWidth="1"/>
    <col min="8194" max="8194" width="120" style="1" customWidth="1"/>
    <col min="8195" max="8196" width="6.6640625" style="1" customWidth="1"/>
    <col min="8197" max="8197" width="62.6640625" style="1" customWidth="1"/>
    <col min="8198" max="8198" width="0" style="1" hidden="1" customWidth="1"/>
    <col min="8199" max="8200" width="9.5546875" style="1" customWidth="1"/>
    <col min="8201" max="8201" width="38.33203125" style="1" customWidth="1"/>
    <col min="8202" max="8202" width="30.6640625" style="1" customWidth="1"/>
    <col min="8203" max="8204" width="6.6640625" style="1" customWidth="1"/>
    <col min="8205" max="8205" width="57.5546875" style="1" customWidth="1"/>
    <col min="8206" max="8447" width="11.44140625" style="1"/>
    <col min="8448" max="8448" width="9" style="1" customWidth="1"/>
    <col min="8449" max="8449" width="25.44140625" style="1" customWidth="1"/>
    <col min="8450" max="8450" width="120" style="1" customWidth="1"/>
    <col min="8451" max="8452" width="6.6640625" style="1" customWidth="1"/>
    <col min="8453" max="8453" width="62.6640625" style="1" customWidth="1"/>
    <col min="8454" max="8454" width="0" style="1" hidden="1" customWidth="1"/>
    <col min="8455" max="8456" width="9.5546875" style="1" customWidth="1"/>
    <col min="8457" max="8457" width="38.33203125" style="1" customWidth="1"/>
    <col min="8458" max="8458" width="30.6640625" style="1" customWidth="1"/>
    <col min="8459" max="8460" width="6.6640625" style="1" customWidth="1"/>
    <col min="8461" max="8461" width="57.5546875" style="1" customWidth="1"/>
    <col min="8462" max="8703" width="11.44140625" style="1"/>
    <col min="8704" max="8704" width="9" style="1" customWidth="1"/>
    <col min="8705" max="8705" width="25.44140625" style="1" customWidth="1"/>
    <col min="8706" max="8706" width="120" style="1" customWidth="1"/>
    <col min="8707" max="8708" width="6.6640625" style="1" customWidth="1"/>
    <col min="8709" max="8709" width="62.6640625" style="1" customWidth="1"/>
    <col min="8710" max="8710" width="0" style="1" hidden="1" customWidth="1"/>
    <col min="8711" max="8712" width="9.5546875" style="1" customWidth="1"/>
    <col min="8713" max="8713" width="38.33203125" style="1" customWidth="1"/>
    <col min="8714" max="8714" width="30.6640625" style="1" customWidth="1"/>
    <col min="8715" max="8716" width="6.6640625" style="1" customWidth="1"/>
    <col min="8717" max="8717" width="57.5546875" style="1" customWidth="1"/>
    <col min="8718" max="8959" width="11.44140625" style="1"/>
    <col min="8960" max="8960" width="9" style="1" customWidth="1"/>
    <col min="8961" max="8961" width="25.44140625" style="1" customWidth="1"/>
    <col min="8962" max="8962" width="120" style="1" customWidth="1"/>
    <col min="8963" max="8964" width="6.6640625" style="1" customWidth="1"/>
    <col min="8965" max="8965" width="62.6640625" style="1" customWidth="1"/>
    <col min="8966" max="8966" width="0" style="1" hidden="1" customWidth="1"/>
    <col min="8967" max="8968" width="9.5546875" style="1" customWidth="1"/>
    <col min="8969" max="8969" width="38.33203125" style="1" customWidth="1"/>
    <col min="8970" max="8970" width="30.6640625" style="1" customWidth="1"/>
    <col min="8971" max="8972" width="6.6640625" style="1" customWidth="1"/>
    <col min="8973" max="8973" width="57.5546875" style="1" customWidth="1"/>
    <col min="8974" max="9215" width="11.44140625" style="1"/>
    <col min="9216" max="9216" width="9" style="1" customWidth="1"/>
    <col min="9217" max="9217" width="25.44140625" style="1" customWidth="1"/>
    <col min="9218" max="9218" width="120" style="1" customWidth="1"/>
    <col min="9219" max="9220" width="6.6640625" style="1" customWidth="1"/>
    <col min="9221" max="9221" width="62.6640625" style="1" customWidth="1"/>
    <col min="9222" max="9222" width="0" style="1" hidden="1" customWidth="1"/>
    <col min="9223" max="9224" width="9.5546875" style="1" customWidth="1"/>
    <col min="9225" max="9225" width="38.33203125" style="1" customWidth="1"/>
    <col min="9226" max="9226" width="30.6640625" style="1" customWidth="1"/>
    <col min="9227" max="9228" width="6.6640625" style="1" customWidth="1"/>
    <col min="9229" max="9229" width="57.5546875" style="1" customWidth="1"/>
    <col min="9230" max="9471" width="11.44140625" style="1"/>
    <col min="9472" max="9472" width="9" style="1" customWidth="1"/>
    <col min="9473" max="9473" width="25.44140625" style="1" customWidth="1"/>
    <col min="9474" max="9474" width="120" style="1" customWidth="1"/>
    <col min="9475" max="9476" width="6.6640625" style="1" customWidth="1"/>
    <col min="9477" max="9477" width="62.6640625" style="1" customWidth="1"/>
    <col min="9478" max="9478" width="0" style="1" hidden="1" customWidth="1"/>
    <col min="9479" max="9480" width="9.5546875" style="1" customWidth="1"/>
    <col min="9481" max="9481" width="38.33203125" style="1" customWidth="1"/>
    <col min="9482" max="9482" width="30.6640625" style="1" customWidth="1"/>
    <col min="9483" max="9484" width="6.6640625" style="1" customWidth="1"/>
    <col min="9485" max="9485" width="57.5546875" style="1" customWidth="1"/>
    <col min="9486" max="9727" width="11.44140625" style="1"/>
    <col min="9728" max="9728" width="9" style="1" customWidth="1"/>
    <col min="9729" max="9729" width="25.44140625" style="1" customWidth="1"/>
    <col min="9730" max="9730" width="120" style="1" customWidth="1"/>
    <col min="9731" max="9732" width="6.6640625" style="1" customWidth="1"/>
    <col min="9733" max="9733" width="62.6640625" style="1" customWidth="1"/>
    <col min="9734" max="9734" width="0" style="1" hidden="1" customWidth="1"/>
    <col min="9735" max="9736" width="9.5546875" style="1" customWidth="1"/>
    <col min="9737" max="9737" width="38.33203125" style="1" customWidth="1"/>
    <col min="9738" max="9738" width="30.6640625" style="1" customWidth="1"/>
    <col min="9739" max="9740" width="6.6640625" style="1" customWidth="1"/>
    <col min="9741" max="9741" width="57.5546875" style="1" customWidth="1"/>
    <col min="9742" max="9983" width="11.44140625" style="1"/>
    <col min="9984" max="9984" width="9" style="1" customWidth="1"/>
    <col min="9985" max="9985" width="25.44140625" style="1" customWidth="1"/>
    <col min="9986" max="9986" width="120" style="1" customWidth="1"/>
    <col min="9987" max="9988" width="6.6640625" style="1" customWidth="1"/>
    <col min="9989" max="9989" width="62.6640625" style="1" customWidth="1"/>
    <col min="9990" max="9990" width="0" style="1" hidden="1" customWidth="1"/>
    <col min="9991" max="9992" width="9.5546875" style="1" customWidth="1"/>
    <col min="9993" max="9993" width="38.33203125" style="1" customWidth="1"/>
    <col min="9994" max="9994" width="30.6640625" style="1" customWidth="1"/>
    <col min="9995" max="9996" width="6.6640625" style="1" customWidth="1"/>
    <col min="9997" max="9997" width="57.5546875" style="1" customWidth="1"/>
    <col min="9998" max="10239" width="11.44140625" style="1"/>
    <col min="10240" max="10240" width="9" style="1" customWidth="1"/>
    <col min="10241" max="10241" width="25.44140625" style="1" customWidth="1"/>
    <col min="10242" max="10242" width="120" style="1" customWidth="1"/>
    <col min="10243" max="10244" width="6.6640625" style="1" customWidth="1"/>
    <col min="10245" max="10245" width="62.6640625" style="1" customWidth="1"/>
    <col min="10246" max="10246" width="0" style="1" hidden="1" customWidth="1"/>
    <col min="10247" max="10248" width="9.5546875" style="1" customWidth="1"/>
    <col min="10249" max="10249" width="38.33203125" style="1" customWidth="1"/>
    <col min="10250" max="10250" width="30.6640625" style="1" customWidth="1"/>
    <col min="10251" max="10252" width="6.6640625" style="1" customWidth="1"/>
    <col min="10253" max="10253" width="57.5546875" style="1" customWidth="1"/>
    <col min="10254" max="10495" width="11.44140625" style="1"/>
    <col min="10496" max="10496" width="9" style="1" customWidth="1"/>
    <col min="10497" max="10497" width="25.44140625" style="1" customWidth="1"/>
    <col min="10498" max="10498" width="120" style="1" customWidth="1"/>
    <col min="10499" max="10500" width="6.6640625" style="1" customWidth="1"/>
    <col min="10501" max="10501" width="62.6640625" style="1" customWidth="1"/>
    <col min="10502" max="10502" width="0" style="1" hidden="1" customWidth="1"/>
    <col min="10503" max="10504" width="9.5546875" style="1" customWidth="1"/>
    <col min="10505" max="10505" width="38.33203125" style="1" customWidth="1"/>
    <col min="10506" max="10506" width="30.6640625" style="1" customWidth="1"/>
    <col min="10507" max="10508" width="6.6640625" style="1" customWidth="1"/>
    <col min="10509" max="10509" width="57.5546875" style="1" customWidth="1"/>
    <col min="10510" max="10751" width="11.44140625" style="1"/>
    <col min="10752" max="10752" width="9" style="1" customWidth="1"/>
    <col min="10753" max="10753" width="25.44140625" style="1" customWidth="1"/>
    <col min="10754" max="10754" width="120" style="1" customWidth="1"/>
    <col min="10755" max="10756" width="6.6640625" style="1" customWidth="1"/>
    <col min="10757" max="10757" width="62.6640625" style="1" customWidth="1"/>
    <col min="10758" max="10758" width="0" style="1" hidden="1" customWidth="1"/>
    <col min="10759" max="10760" width="9.5546875" style="1" customWidth="1"/>
    <col min="10761" max="10761" width="38.33203125" style="1" customWidth="1"/>
    <col min="10762" max="10762" width="30.6640625" style="1" customWidth="1"/>
    <col min="10763" max="10764" width="6.6640625" style="1" customWidth="1"/>
    <col min="10765" max="10765" width="57.5546875" style="1" customWidth="1"/>
    <col min="10766" max="11007" width="11.44140625" style="1"/>
    <col min="11008" max="11008" width="9" style="1" customWidth="1"/>
    <col min="11009" max="11009" width="25.44140625" style="1" customWidth="1"/>
    <col min="11010" max="11010" width="120" style="1" customWidth="1"/>
    <col min="11011" max="11012" width="6.6640625" style="1" customWidth="1"/>
    <col min="11013" max="11013" width="62.6640625" style="1" customWidth="1"/>
    <col min="11014" max="11014" width="0" style="1" hidden="1" customWidth="1"/>
    <col min="11015" max="11016" width="9.5546875" style="1" customWidth="1"/>
    <col min="11017" max="11017" width="38.33203125" style="1" customWidth="1"/>
    <col min="11018" max="11018" width="30.6640625" style="1" customWidth="1"/>
    <col min="11019" max="11020" width="6.6640625" style="1" customWidth="1"/>
    <col min="11021" max="11021" width="57.5546875" style="1" customWidth="1"/>
    <col min="11022" max="11263" width="11.44140625" style="1"/>
    <col min="11264" max="11264" width="9" style="1" customWidth="1"/>
    <col min="11265" max="11265" width="25.44140625" style="1" customWidth="1"/>
    <col min="11266" max="11266" width="120" style="1" customWidth="1"/>
    <col min="11267" max="11268" width="6.6640625" style="1" customWidth="1"/>
    <col min="11269" max="11269" width="62.6640625" style="1" customWidth="1"/>
    <col min="11270" max="11270" width="0" style="1" hidden="1" customWidth="1"/>
    <col min="11271" max="11272" width="9.5546875" style="1" customWidth="1"/>
    <col min="11273" max="11273" width="38.33203125" style="1" customWidth="1"/>
    <col min="11274" max="11274" width="30.6640625" style="1" customWidth="1"/>
    <col min="11275" max="11276" width="6.6640625" style="1" customWidth="1"/>
    <col min="11277" max="11277" width="57.5546875" style="1" customWidth="1"/>
    <col min="11278" max="11519" width="11.44140625" style="1"/>
    <col min="11520" max="11520" width="9" style="1" customWidth="1"/>
    <col min="11521" max="11521" width="25.44140625" style="1" customWidth="1"/>
    <col min="11522" max="11522" width="120" style="1" customWidth="1"/>
    <col min="11523" max="11524" width="6.6640625" style="1" customWidth="1"/>
    <col min="11525" max="11525" width="62.6640625" style="1" customWidth="1"/>
    <col min="11526" max="11526" width="0" style="1" hidden="1" customWidth="1"/>
    <col min="11527" max="11528" width="9.5546875" style="1" customWidth="1"/>
    <col min="11529" max="11529" width="38.33203125" style="1" customWidth="1"/>
    <col min="11530" max="11530" width="30.6640625" style="1" customWidth="1"/>
    <col min="11531" max="11532" width="6.6640625" style="1" customWidth="1"/>
    <col min="11533" max="11533" width="57.5546875" style="1" customWidth="1"/>
    <col min="11534" max="11775" width="11.44140625" style="1"/>
    <col min="11776" max="11776" width="9" style="1" customWidth="1"/>
    <col min="11777" max="11777" width="25.44140625" style="1" customWidth="1"/>
    <col min="11778" max="11778" width="120" style="1" customWidth="1"/>
    <col min="11779" max="11780" width="6.6640625" style="1" customWidth="1"/>
    <col min="11781" max="11781" width="62.6640625" style="1" customWidth="1"/>
    <col min="11782" max="11782" width="0" style="1" hidden="1" customWidth="1"/>
    <col min="11783" max="11784" width="9.5546875" style="1" customWidth="1"/>
    <col min="11785" max="11785" width="38.33203125" style="1" customWidth="1"/>
    <col min="11786" max="11786" width="30.6640625" style="1" customWidth="1"/>
    <col min="11787" max="11788" width="6.6640625" style="1" customWidth="1"/>
    <col min="11789" max="11789" width="57.5546875" style="1" customWidth="1"/>
    <col min="11790" max="12031" width="11.44140625" style="1"/>
    <col min="12032" max="12032" width="9" style="1" customWidth="1"/>
    <col min="12033" max="12033" width="25.44140625" style="1" customWidth="1"/>
    <col min="12034" max="12034" width="120" style="1" customWidth="1"/>
    <col min="12035" max="12036" width="6.6640625" style="1" customWidth="1"/>
    <col min="12037" max="12037" width="62.6640625" style="1" customWidth="1"/>
    <col min="12038" max="12038" width="0" style="1" hidden="1" customWidth="1"/>
    <col min="12039" max="12040" width="9.5546875" style="1" customWidth="1"/>
    <col min="12041" max="12041" width="38.33203125" style="1" customWidth="1"/>
    <col min="12042" max="12042" width="30.6640625" style="1" customWidth="1"/>
    <col min="12043" max="12044" width="6.6640625" style="1" customWidth="1"/>
    <col min="12045" max="12045" width="57.5546875" style="1" customWidth="1"/>
    <col min="12046" max="12287" width="11.44140625" style="1"/>
    <col min="12288" max="12288" width="9" style="1" customWidth="1"/>
    <col min="12289" max="12289" width="25.44140625" style="1" customWidth="1"/>
    <col min="12290" max="12290" width="120" style="1" customWidth="1"/>
    <col min="12291" max="12292" width="6.6640625" style="1" customWidth="1"/>
    <col min="12293" max="12293" width="62.6640625" style="1" customWidth="1"/>
    <col min="12294" max="12294" width="0" style="1" hidden="1" customWidth="1"/>
    <col min="12295" max="12296" width="9.5546875" style="1" customWidth="1"/>
    <col min="12297" max="12297" width="38.33203125" style="1" customWidth="1"/>
    <col min="12298" max="12298" width="30.6640625" style="1" customWidth="1"/>
    <col min="12299" max="12300" width="6.6640625" style="1" customWidth="1"/>
    <col min="12301" max="12301" width="57.5546875" style="1" customWidth="1"/>
    <col min="12302" max="12543" width="11.44140625" style="1"/>
    <col min="12544" max="12544" width="9" style="1" customWidth="1"/>
    <col min="12545" max="12545" width="25.44140625" style="1" customWidth="1"/>
    <col min="12546" max="12546" width="120" style="1" customWidth="1"/>
    <col min="12547" max="12548" width="6.6640625" style="1" customWidth="1"/>
    <col min="12549" max="12549" width="62.6640625" style="1" customWidth="1"/>
    <col min="12550" max="12550" width="0" style="1" hidden="1" customWidth="1"/>
    <col min="12551" max="12552" width="9.5546875" style="1" customWidth="1"/>
    <col min="12553" max="12553" width="38.33203125" style="1" customWidth="1"/>
    <col min="12554" max="12554" width="30.6640625" style="1" customWidth="1"/>
    <col min="12555" max="12556" width="6.6640625" style="1" customWidth="1"/>
    <col min="12557" max="12557" width="57.5546875" style="1" customWidth="1"/>
    <col min="12558" max="12799" width="11.44140625" style="1"/>
    <col min="12800" max="12800" width="9" style="1" customWidth="1"/>
    <col min="12801" max="12801" width="25.44140625" style="1" customWidth="1"/>
    <col min="12802" max="12802" width="120" style="1" customWidth="1"/>
    <col min="12803" max="12804" width="6.6640625" style="1" customWidth="1"/>
    <col min="12805" max="12805" width="62.6640625" style="1" customWidth="1"/>
    <col min="12806" max="12806" width="0" style="1" hidden="1" customWidth="1"/>
    <col min="12807" max="12808" width="9.5546875" style="1" customWidth="1"/>
    <col min="12809" max="12809" width="38.33203125" style="1" customWidth="1"/>
    <col min="12810" max="12810" width="30.6640625" style="1" customWidth="1"/>
    <col min="12811" max="12812" width="6.6640625" style="1" customWidth="1"/>
    <col min="12813" max="12813" width="57.5546875" style="1" customWidth="1"/>
    <col min="12814" max="13055" width="11.44140625" style="1"/>
    <col min="13056" max="13056" width="9" style="1" customWidth="1"/>
    <col min="13057" max="13057" width="25.44140625" style="1" customWidth="1"/>
    <col min="13058" max="13058" width="120" style="1" customWidth="1"/>
    <col min="13059" max="13060" width="6.6640625" style="1" customWidth="1"/>
    <col min="13061" max="13061" width="62.6640625" style="1" customWidth="1"/>
    <col min="13062" max="13062" width="0" style="1" hidden="1" customWidth="1"/>
    <col min="13063" max="13064" width="9.5546875" style="1" customWidth="1"/>
    <col min="13065" max="13065" width="38.33203125" style="1" customWidth="1"/>
    <col min="13066" max="13066" width="30.6640625" style="1" customWidth="1"/>
    <col min="13067" max="13068" width="6.6640625" style="1" customWidth="1"/>
    <col min="13069" max="13069" width="57.5546875" style="1" customWidth="1"/>
    <col min="13070" max="13311" width="11.44140625" style="1"/>
    <col min="13312" max="13312" width="9" style="1" customWidth="1"/>
    <col min="13313" max="13313" width="25.44140625" style="1" customWidth="1"/>
    <col min="13314" max="13314" width="120" style="1" customWidth="1"/>
    <col min="13315" max="13316" width="6.6640625" style="1" customWidth="1"/>
    <col min="13317" max="13317" width="62.6640625" style="1" customWidth="1"/>
    <col min="13318" max="13318" width="0" style="1" hidden="1" customWidth="1"/>
    <col min="13319" max="13320" width="9.5546875" style="1" customWidth="1"/>
    <col min="13321" max="13321" width="38.33203125" style="1" customWidth="1"/>
    <col min="13322" max="13322" width="30.6640625" style="1" customWidth="1"/>
    <col min="13323" max="13324" width="6.6640625" style="1" customWidth="1"/>
    <col min="13325" max="13325" width="57.5546875" style="1" customWidth="1"/>
    <col min="13326" max="13567" width="11.44140625" style="1"/>
    <col min="13568" max="13568" width="9" style="1" customWidth="1"/>
    <col min="13569" max="13569" width="25.44140625" style="1" customWidth="1"/>
    <col min="13570" max="13570" width="120" style="1" customWidth="1"/>
    <col min="13571" max="13572" width="6.6640625" style="1" customWidth="1"/>
    <col min="13573" max="13573" width="62.6640625" style="1" customWidth="1"/>
    <col min="13574" max="13574" width="0" style="1" hidden="1" customWidth="1"/>
    <col min="13575" max="13576" width="9.5546875" style="1" customWidth="1"/>
    <col min="13577" max="13577" width="38.33203125" style="1" customWidth="1"/>
    <col min="13578" max="13578" width="30.6640625" style="1" customWidth="1"/>
    <col min="13579" max="13580" width="6.6640625" style="1" customWidth="1"/>
    <col min="13581" max="13581" width="57.5546875" style="1" customWidth="1"/>
    <col min="13582" max="13823" width="11.44140625" style="1"/>
    <col min="13824" max="13824" width="9" style="1" customWidth="1"/>
    <col min="13825" max="13825" width="25.44140625" style="1" customWidth="1"/>
    <col min="13826" max="13826" width="120" style="1" customWidth="1"/>
    <col min="13827" max="13828" width="6.6640625" style="1" customWidth="1"/>
    <col min="13829" max="13829" width="62.6640625" style="1" customWidth="1"/>
    <col min="13830" max="13830" width="0" style="1" hidden="1" customWidth="1"/>
    <col min="13831" max="13832" width="9.5546875" style="1" customWidth="1"/>
    <col min="13833" max="13833" width="38.33203125" style="1" customWidth="1"/>
    <col min="13834" max="13834" width="30.6640625" style="1" customWidth="1"/>
    <col min="13835" max="13836" width="6.6640625" style="1" customWidth="1"/>
    <col min="13837" max="13837" width="57.5546875" style="1" customWidth="1"/>
    <col min="13838" max="14079" width="11.44140625" style="1"/>
    <col min="14080" max="14080" width="9" style="1" customWidth="1"/>
    <col min="14081" max="14081" width="25.44140625" style="1" customWidth="1"/>
    <col min="14082" max="14082" width="120" style="1" customWidth="1"/>
    <col min="14083" max="14084" width="6.6640625" style="1" customWidth="1"/>
    <col min="14085" max="14085" width="62.6640625" style="1" customWidth="1"/>
    <col min="14086" max="14086" width="0" style="1" hidden="1" customWidth="1"/>
    <col min="14087" max="14088" width="9.5546875" style="1" customWidth="1"/>
    <col min="14089" max="14089" width="38.33203125" style="1" customWidth="1"/>
    <col min="14090" max="14090" width="30.6640625" style="1" customWidth="1"/>
    <col min="14091" max="14092" width="6.6640625" style="1" customWidth="1"/>
    <col min="14093" max="14093" width="57.5546875" style="1" customWidth="1"/>
    <col min="14094" max="14335" width="11.44140625" style="1"/>
    <col min="14336" max="14336" width="9" style="1" customWidth="1"/>
    <col min="14337" max="14337" width="25.44140625" style="1" customWidth="1"/>
    <col min="14338" max="14338" width="120" style="1" customWidth="1"/>
    <col min="14339" max="14340" width="6.6640625" style="1" customWidth="1"/>
    <col min="14341" max="14341" width="62.6640625" style="1" customWidth="1"/>
    <col min="14342" max="14342" width="0" style="1" hidden="1" customWidth="1"/>
    <col min="14343" max="14344" width="9.5546875" style="1" customWidth="1"/>
    <col min="14345" max="14345" width="38.33203125" style="1" customWidth="1"/>
    <col min="14346" max="14346" width="30.6640625" style="1" customWidth="1"/>
    <col min="14347" max="14348" width="6.6640625" style="1" customWidth="1"/>
    <col min="14349" max="14349" width="57.5546875" style="1" customWidth="1"/>
    <col min="14350" max="14591" width="11.44140625" style="1"/>
    <col min="14592" max="14592" width="9" style="1" customWidth="1"/>
    <col min="14593" max="14593" width="25.44140625" style="1" customWidth="1"/>
    <col min="14594" max="14594" width="120" style="1" customWidth="1"/>
    <col min="14595" max="14596" width="6.6640625" style="1" customWidth="1"/>
    <col min="14597" max="14597" width="62.6640625" style="1" customWidth="1"/>
    <col min="14598" max="14598" width="0" style="1" hidden="1" customWidth="1"/>
    <col min="14599" max="14600" width="9.5546875" style="1" customWidth="1"/>
    <col min="14601" max="14601" width="38.33203125" style="1" customWidth="1"/>
    <col min="14602" max="14602" width="30.6640625" style="1" customWidth="1"/>
    <col min="14603" max="14604" width="6.6640625" style="1" customWidth="1"/>
    <col min="14605" max="14605" width="57.5546875" style="1" customWidth="1"/>
    <col min="14606" max="14847" width="11.44140625" style="1"/>
    <col min="14848" max="14848" width="9" style="1" customWidth="1"/>
    <col min="14849" max="14849" width="25.44140625" style="1" customWidth="1"/>
    <col min="14850" max="14850" width="120" style="1" customWidth="1"/>
    <col min="14851" max="14852" width="6.6640625" style="1" customWidth="1"/>
    <col min="14853" max="14853" width="62.6640625" style="1" customWidth="1"/>
    <col min="14854" max="14854" width="0" style="1" hidden="1" customWidth="1"/>
    <col min="14855" max="14856" width="9.5546875" style="1" customWidth="1"/>
    <col min="14857" max="14857" width="38.33203125" style="1" customWidth="1"/>
    <col min="14858" max="14858" width="30.6640625" style="1" customWidth="1"/>
    <col min="14859" max="14860" width="6.6640625" style="1" customWidth="1"/>
    <col min="14861" max="14861" width="57.5546875" style="1" customWidth="1"/>
    <col min="14862" max="15103" width="11.44140625" style="1"/>
    <col min="15104" max="15104" width="9" style="1" customWidth="1"/>
    <col min="15105" max="15105" width="25.44140625" style="1" customWidth="1"/>
    <col min="15106" max="15106" width="120" style="1" customWidth="1"/>
    <col min="15107" max="15108" width="6.6640625" style="1" customWidth="1"/>
    <col min="15109" max="15109" width="62.6640625" style="1" customWidth="1"/>
    <col min="15110" max="15110" width="0" style="1" hidden="1" customWidth="1"/>
    <col min="15111" max="15112" width="9.5546875" style="1" customWidth="1"/>
    <col min="15113" max="15113" width="38.33203125" style="1" customWidth="1"/>
    <col min="15114" max="15114" width="30.6640625" style="1" customWidth="1"/>
    <col min="15115" max="15116" width="6.6640625" style="1" customWidth="1"/>
    <col min="15117" max="15117" width="57.5546875" style="1" customWidth="1"/>
    <col min="15118" max="15359" width="11.44140625" style="1"/>
    <col min="15360" max="15360" width="9" style="1" customWidth="1"/>
    <col min="15361" max="15361" width="25.44140625" style="1" customWidth="1"/>
    <col min="15362" max="15362" width="120" style="1" customWidth="1"/>
    <col min="15363" max="15364" width="6.6640625" style="1" customWidth="1"/>
    <col min="15365" max="15365" width="62.6640625" style="1" customWidth="1"/>
    <col min="15366" max="15366" width="0" style="1" hidden="1" customWidth="1"/>
    <col min="15367" max="15368" width="9.5546875" style="1" customWidth="1"/>
    <col min="15369" max="15369" width="38.33203125" style="1" customWidth="1"/>
    <col min="15370" max="15370" width="30.6640625" style="1" customWidth="1"/>
    <col min="15371" max="15372" width="6.6640625" style="1" customWidth="1"/>
    <col min="15373" max="15373" width="57.5546875" style="1" customWidth="1"/>
    <col min="15374" max="15615" width="11.44140625" style="1"/>
    <col min="15616" max="15616" width="9" style="1" customWidth="1"/>
    <col min="15617" max="15617" width="25.44140625" style="1" customWidth="1"/>
    <col min="15618" max="15618" width="120" style="1" customWidth="1"/>
    <col min="15619" max="15620" width="6.6640625" style="1" customWidth="1"/>
    <col min="15621" max="15621" width="62.6640625" style="1" customWidth="1"/>
    <col min="15622" max="15622" width="0" style="1" hidden="1" customWidth="1"/>
    <col min="15623" max="15624" width="9.5546875" style="1" customWidth="1"/>
    <col min="15625" max="15625" width="38.33203125" style="1" customWidth="1"/>
    <col min="15626" max="15626" width="30.6640625" style="1" customWidth="1"/>
    <col min="15627" max="15628" width="6.6640625" style="1" customWidth="1"/>
    <col min="15629" max="15629" width="57.5546875" style="1" customWidth="1"/>
    <col min="15630" max="15871" width="11.44140625" style="1"/>
    <col min="15872" max="15872" width="9" style="1" customWidth="1"/>
    <col min="15873" max="15873" width="25.44140625" style="1" customWidth="1"/>
    <col min="15874" max="15874" width="120" style="1" customWidth="1"/>
    <col min="15875" max="15876" width="6.6640625" style="1" customWidth="1"/>
    <col min="15877" max="15877" width="62.6640625" style="1" customWidth="1"/>
    <col min="15878" max="15878" width="0" style="1" hidden="1" customWidth="1"/>
    <col min="15879" max="15880" width="9.5546875" style="1" customWidth="1"/>
    <col min="15881" max="15881" width="38.33203125" style="1" customWidth="1"/>
    <col min="15882" max="15882" width="30.6640625" style="1" customWidth="1"/>
    <col min="15883" max="15884" width="6.6640625" style="1" customWidth="1"/>
    <col min="15885" max="15885" width="57.5546875" style="1" customWidth="1"/>
    <col min="15886" max="16127" width="11.44140625" style="1"/>
    <col min="16128" max="16128" width="9" style="1" customWidth="1"/>
    <col min="16129" max="16129" width="25.44140625" style="1" customWidth="1"/>
    <col min="16130" max="16130" width="120" style="1" customWidth="1"/>
    <col min="16131" max="16132" width="6.6640625" style="1" customWidth="1"/>
    <col min="16133" max="16133" width="62.6640625" style="1" customWidth="1"/>
    <col min="16134" max="16134" width="0" style="1" hidden="1" customWidth="1"/>
    <col min="16135" max="16136" width="9.5546875" style="1" customWidth="1"/>
    <col min="16137" max="16137" width="38.33203125" style="1" customWidth="1"/>
    <col min="16138" max="16138" width="30.6640625" style="1" customWidth="1"/>
    <col min="16139" max="16140" width="6.6640625" style="1" customWidth="1"/>
    <col min="16141" max="16141" width="57.5546875" style="1" customWidth="1"/>
    <col min="16142" max="16384" width="11.44140625" style="1"/>
  </cols>
  <sheetData>
    <row r="1" spans="1:77" ht="101.25" customHeight="1" x14ac:dyDescent="0.3">
      <c r="A1" s="37">
        <v>4</v>
      </c>
      <c r="C1" s="165" t="s">
        <v>1</v>
      </c>
      <c r="D1" s="165"/>
      <c r="E1" s="165"/>
      <c r="F1" s="165"/>
      <c r="G1" s="165"/>
      <c r="H1" s="165"/>
      <c r="I1" s="165"/>
      <c r="J1" s="165"/>
      <c r="K1" s="165"/>
      <c r="L1" s="17"/>
    </row>
    <row r="2" spans="1:77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77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7"/>
      <c r="J3" s="167"/>
      <c r="K3" s="168"/>
      <c r="L3" s="7"/>
    </row>
    <row r="4" spans="1:77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77" ht="60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69"/>
      <c r="K5" s="169"/>
      <c r="L5" s="18"/>
    </row>
    <row r="6" spans="1:77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69"/>
      <c r="K6" s="169"/>
      <c r="L6" s="18"/>
    </row>
    <row r="7" spans="1:77" ht="38.25" customHeight="1" x14ac:dyDescent="0.3">
      <c r="A7" s="15"/>
      <c r="C7" s="31" t="s">
        <v>19</v>
      </c>
      <c r="D7" s="169" t="str">
        <f>LOOKUP(A1,'DATOS DE ENTRADA'!A2:A11,'DATOS DE ENTRADA'!B2:B11)</f>
        <v>CONSORCIO ISI FABRICA FNA 2020</v>
      </c>
      <c r="E7" s="169"/>
      <c r="F7" s="169"/>
      <c r="G7" s="169"/>
      <c r="H7" s="169"/>
      <c r="I7" s="169"/>
      <c r="J7" s="169"/>
      <c r="K7" s="169"/>
      <c r="L7" s="18"/>
    </row>
    <row r="8" spans="1:77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26"/>
      <c r="L8" s="18"/>
    </row>
    <row r="9" spans="1:77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64"/>
      <c r="K9" s="164"/>
      <c r="L9" s="18"/>
    </row>
    <row r="10" spans="1:77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26"/>
      <c r="L10" s="18"/>
    </row>
    <row r="11" spans="1:77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7"/>
      <c r="I11" s="157"/>
      <c r="J11" s="15"/>
      <c r="K11" s="45"/>
      <c r="L11" s="18"/>
    </row>
    <row r="12" spans="1:77" ht="31.5" customHeight="1" x14ac:dyDescent="0.3">
      <c r="A12" s="15"/>
      <c r="C12" s="31" t="s">
        <v>24</v>
      </c>
      <c r="D12" s="159" t="s">
        <v>40</v>
      </c>
      <c r="E12" s="160"/>
      <c r="F12" s="159">
        <v>44147</v>
      </c>
      <c r="G12" s="160"/>
      <c r="H12" s="159">
        <v>44149</v>
      </c>
      <c r="I12" s="160"/>
      <c r="J12" s="161" t="s">
        <v>105</v>
      </c>
      <c r="K12" s="161"/>
      <c r="L12" s="18"/>
      <c r="M12" s="50">
        <f>IF(J12="CUMPLE",0,1)</f>
        <v>0</v>
      </c>
      <c r="O12" s="30">
        <v>44130</v>
      </c>
      <c r="P12" s="29" t="s">
        <v>42</v>
      </c>
    </row>
    <row r="13" spans="1:77" ht="31.5" customHeight="1" x14ac:dyDescent="0.3">
      <c r="A13" s="15"/>
      <c r="C13" s="31" t="s">
        <v>39</v>
      </c>
      <c r="D13" s="159" t="s">
        <v>40</v>
      </c>
      <c r="E13" s="160"/>
      <c r="F13" s="159">
        <v>43986</v>
      </c>
      <c r="G13" s="160"/>
      <c r="H13" s="159">
        <v>44025</v>
      </c>
      <c r="I13" s="160"/>
      <c r="J13" s="162" t="s">
        <v>105</v>
      </c>
      <c r="K13" s="163"/>
      <c r="L13" s="18"/>
      <c r="M13" s="50">
        <f>IF(J13="CUMPLE",0,1)</f>
        <v>0</v>
      </c>
      <c r="N13" s="29"/>
      <c r="O13" s="30">
        <v>44147</v>
      </c>
      <c r="P13" s="29" t="s">
        <v>43</v>
      </c>
    </row>
    <row r="14" spans="1:77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49"/>
    </row>
    <row r="15" spans="1:77" s="16" customFormat="1" ht="65.2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101</v>
      </c>
      <c r="G15" s="3" t="s">
        <v>102</v>
      </c>
      <c r="H15" s="3" t="s">
        <v>103</v>
      </c>
      <c r="I15" s="3" t="s">
        <v>0</v>
      </c>
      <c r="J15" s="3" t="s">
        <v>15</v>
      </c>
      <c r="K15" s="10" t="s">
        <v>23</v>
      </c>
      <c r="L15" s="10" t="s">
        <v>4</v>
      </c>
      <c r="M15" s="49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</row>
    <row r="16" spans="1:77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14715570846.85</v>
      </c>
      <c r="G16" s="19">
        <v>1091040589</v>
      </c>
      <c r="H16" s="19">
        <v>1502324360</v>
      </c>
      <c r="I16" s="155">
        <f>(F16-F17)+(G16-G17)+(H16-H17)</f>
        <v>8716457802.7900009</v>
      </c>
      <c r="J16" s="142" t="str">
        <f>IF(I16&gt;=D16,"CUMPLE","NO CUMPLE")</f>
        <v>CUMPLE</v>
      </c>
      <c r="K16" s="132" t="s">
        <v>104</v>
      </c>
      <c r="L16" s="148"/>
      <c r="M16" s="132">
        <f>IF(J16="CUMPLE",0,1)</f>
        <v>0</v>
      </c>
    </row>
    <row r="17" spans="1:21" s="2" customFormat="1" ht="44.25" customHeight="1" x14ac:dyDescent="0.3">
      <c r="A17" s="134"/>
      <c r="B17" s="135"/>
      <c r="C17" s="133"/>
      <c r="D17" s="154"/>
      <c r="E17" s="8" t="s">
        <v>8</v>
      </c>
      <c r="F17" s="19">
        <v>7261451681.0600004</v>
      </c>
      <c r="G17" s="19">
        <v>491441182</v>
      </c>
      <c r="H17" s="19">
        <v>839585130</v>
      </c>
      <c r="I17" s="156"/>
      <c r="J17" s="143"/>
      <c r="K17" s="133"/>
      <c r="L17" s="149"/>
      <c r="M17" s="133"/>
    </row>
    <row r="18" spans="1:21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 t="shared" ref="F18:H19" si="0">F16</f>
        <v>14715570846.85</v>
      </c>
      <c r="G18" s="32">
        <f t="shared" si="0"/>
        <v>1091040589</v>
      </c>
      <c r="H18" s="32">
        <f t="shared" si="0"/>
        <v>1502324360</v>
      </c>
      <c r="I18" s="151">
        <f>U18</f>
        <v>2.0157501643128057</v>
      </c>
      <c r="J18" s="142" t="str">
        <f>IF(I18&gt;=D18,"CUMPLE","NO CUMPLE")</f>
        <v>CUMPLE</v>
      </c>
      <c r="K18" s="132" t="s">
        <v>104</v>
      </c>
      <c r="L18" s="149"/>
      <c r="M18" s="132">
        <f>IF(J18="CUMPLE",0,1)</f>
        <v>0</v>
      </c>
      <c r="Q18" s="71">
        <f>F18*60%</f>
        <v>8829342508.1100006</v>
      </c>
      <c r="R18" s="71">
        <f>G18*10%</f>
        <v>109104058.90000001</v>
      </c>
      <c r="S18" s="71">
        <f>H18*30%</f>
        <v>450697308</v>
      </c>
      <c r="T18" s="71">
        <f>SUM(Q18:S18)</f>
        <v>9389143875.0100002</v>
      </c>
      <c r="U18" s="2">
        <f>T18/T19</f>
        <v>2.0157501643128057</v>
      </c>
    </row>
    <row r="19" spans="1:21" s="2" customFormat="1" ht="44.25" customHeight="1" x14ac:dyDescent="0.3">
      <c r="A19" s="134"/>
      <c r="B19" s="135"/>
      <c r="C19" s="133"/>
      <c r="D19" s="139"/>
      <c r="E19" s="8" t="s">
        <v>8</v>
      </c>
      <c r="F19" s="32">
        <f t="shared" si="0"/>
        <v>7261451681.0600004</v>
      </c>
      <c r="G19" s="32">
        <f t="shared" si="0"/>
        <v>491441182</v>
      </c>
      <c r="H19" s="32">
        <f t="shared" si="0"/>
        <v>839585130</v>
      </c>
      <c r="I19" s="152"/>
      <c r="J19" s="143"/>
      <c r="K19" s="133"/>
      <c r="L19" s="149"/>
      <c r="M19" s="133"/>
      <c r="Q19" s="71">
        <f t="shared" ref="Q19:Q25" si="1">F19*60%</f>
        <v>4356871008.6359997</v>
      </c>
      <c r="R19" s="71">
        <f t="shared" ref="R19:R25" si="2">G19*10%</f>
        <v>49144118.200000003</v>
      </c>
      <c r="S19" s="71">
        <f t="shared" ref="S19:S25" si="3">H19*30%</f>
        <v>251875539</v>
      </c>
      <c r="T19" s="71">
        <f t="shared" ref="T19:T25" si="4">SUM(Q19:S19)</f>
        <v>4657890665.8359995</v>
      </c>
    </row>
    <row r="20" spans="1:21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11938248966.299999</v>
      </c>
      <c r="G20" s="19">
        <v>591465275</v>
      </c>
      <c r="H20" s="19">
        <v>839585130</v>
      </c>
      <c r="I20" s="146">
        <f>U20</f>
        <v>0.3306930021235992</v>
      </c>
      <c r="J20" s="142" t="str">
        <f>IF(I20&lt;=D20,"CUMPLE","NO CUMPLE")</f>
        <v>CUMPLE</v>
      </c>
      <c r="K20" s="132" t="s">
        <v>104</v>
      </c>
      <c r="L20" s="149"/>
      <c r="M20" s="132">
        <f>IF(J20="CUMPLE",0,1)</f>
        <v>0</v>
      </c>
      <c r="Q20" s="71">
        <f t="shared" si="1"/>
        <v>7162949379.7799997</v>
      </c>
      <c r="R20" s="71">
        <f t="shared" si="2"/>
        <v>59146527.5</v>
      </c>
      <c r="S20" s="71">
        <f t="shared" si="3"/>
        <v>251875539</v>
      </c>
      <c r="T20" s="71">
        <f t="shared" si="4"/>
        <v>7473971446.2799997</v>
      </c>
      <c r="U20" s="72">
        <f t="shared" ref="U20" si="5">T20/T21</f>
        <v>0.3306930021235992</v>
      </c>
    </row>
    <row r="21" spans="1:21" s="2" customFormat="1" ht="44.25" customHeight="1" x14ac:dyDescent="0.3">
      <c r="A21" s="134"/>
      <c r="B21" s="135"/>
      <c r="C21" s="133"/>
      <c r="D21" s="145"/>
      <c r="E21" s="9" t="s">
        <v>10</v>
      </c>
      <c r="F21" s="19">
        <v>34857153941.129997</v>
      </c>
      <c r="G21" s="19">
        <v>1172176905</v>
      </c>
      <c r="H21" s="19">
        <v>5231420518</v>
      </c>
      <c r="I21" s="147"/>
      <c r="J21" s="143"/>
      <c r="K21" s="133"/>
      <c r="L21" s="149"/>
      <c r="M21" s="133"/>
      <c r="Q21" s="71">
        <f t="shared" si="1"/>
        <v>20914292364.677998</v>
      </c>
      <c r="R21" s="71">
        <f t="shared" si="2"/>
        <v>117217690.5</v>
      </c>
      <c r="S21" s="71">
        <f t="shared" si="3"/>
        <v>1569426155.3999999</v>
      </c>
      <c r="T21" s="71">
        <f t="shared" si="4"/>
        <v>22600936210.577999</v>
      </c>
    </row>
    <row r="22" spans="1:21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2049168671.1400001</v>
      </c>
      <c r="G22" s="19">
        <v>240021763</v>
      </c>
      <c r="H22" s="19">
        <v>646755000</v>
      </c>
      <c r="I22" s="140">
        <f>U22</f>
        <v>9.5692024245365909E-2</v>
      </c>
      <c r="J22" s="142" t="str">
        <f>IF(I22&gt;=D22,"CUMPLE","NO CUMPLE")</f>
        <v>CUMPLE</v>
      </c>
      <c r="K22" s="132" t="s">
        <v>104</v>
      </c>
      <c r="L22" s="149"/>
      <c r="M22" s="132">
        <f>IF(J22="CUMPLE",0,1)</f>
        <v>0</v>
      </c>
      <c r="Q22" s="71">
        <f t="shared" si="1"/>
        <v>1229501202.684</v>
      </c>
      <c r="R22" s="71">
        <f t="shared" si="2"/>
        <v>24002176.300000001</v>
      </c>
      <c r="S22" s="71">
        <f t="shared" si="3"/>
        <v>194026500</v>
      </c>
      <c r="T22" s="71">
        <f t="shared" si="4"/>
        <v>1447529878.984</v>
      </c>
      <c r="U22" s="2">
        <f t="shared" ref="U22" si="6">T22/T23</f>
        <v>9.5692024245365909E-2</v>
      </c>
    </row>
    <row r="23" spans="1:21" s="6" customFormat="1" ht="44.25" customHeight="1" x14ac:dyDescent="0.3">
      <c r="A23" s="134"/>
      <c r="B23" s="135"/>
      <c r="C23" s="137"/>
      <c r="D23" s="139"/>
      <c r="E23" s="9" t="s">
        <v>12</v>
      </c>
      <c r="F23" s="19">
        <v>22918904974.830002</v>
      </c>
      <c r="G23" s="19">
        <v>580711630</v>
      </c>
      <c r="H23" s="19">
        <v>4391835388</v>
      </c>
      <c r="I23" s="141"/>
      <c r="J23" s="143"/>
      <c r="K23" s="133"/>
      <c r="L23" s="149"/>
      <c r="M23" s="133"/>
      <c r="Q23" s="71">
        <f t="shared" si="1"/>
        <v>13751342984.898001</v>
      </c>
      <c r="R23" s="71">
        <f t="shared" si="2"/>
        <v>58071163</v>
      </c>
      <c r="S23" s="71">
        <f t="shared" si="3"/>
        <v>1317550616.3999999</v>
      </c>
      <c r="T23" s="71">
        <f t="shared" si="4"/>
        <v>15126964764.298</v>
      </c>
      <c r="U23" s="2"/>
    </row>
    <row r="24" spans="1:21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2049168671.1400001</v>
      </c>
      <c r="G24" s="32">
        <f>G22</f>
        <v>240021763</v>
      </c>
      <c r="H24" s="32">
        <f>H22</f>
        <v>646755000</v>
      </c>
      <c r="I24" s="140">
        <f>U24</f>
        <v>6.4047341468381619E-2</v>
      </c>
      <c r="J24" s="142" t="str">
        <f>IF(I24&gt;=D24,"CUMPLE","NO CUMPLE")</f>
        <v>CUMPLE</v>
      </c>
      <c r="K24" s="132" t="s">
        <v>104</v>
      </c>
      <c r="L24" s="149"/>
      <c r="M24" s="132">
        <f>IF(J24="CUMPLE",0,1)</f>
        <v>0</v>
      </c>
      <c r="Q24" s="71">
        <f t="shared" si="1"/>
        <v>1229501202.684</v>
      </c>
      <c r="R24" s="71">
        <f t="shared" si="2"/>
        <v>24002176.300000001</v>
      </c>
      <c r="S24" s="71">
        <f t="shared" si="3"/>
        <v>194026500</v>
      </c>
      <c r="T24" s="71">
        <f t="shared" si="4"/>
        <v>1447529878.984</v>
      </c>
      <c r="U24" s="2">
        <f t="shared" ref="U24" si="7">T24/T25</f>
        <v>6.4047341468381619E-2</v>
      </c>
    </row>
    <row r="25" spans="1:21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34857153941.129997</v>
      </c>
      <c r="G25" s="32">
        <f>G21</f>
        <v>1172176905</v>
      </c>
      <c r="H25" s="32">
        <f>H21</f>
        <v>5231420518</v>
      </c>
      <c r="I25" s="141"/>
      <c r="J25" s="143"/>
      <c r="K25" s="133"/>
      <c r="L25" s="150"/>
      <c r="M25" s="133"/>
      <c r="Q25" s="71">
        <f t="shared" si="1"/>
        <v>20914292364.677998</v>
      </c>
      <c r="R25" s="71">
        <f t="shared" si="2"/>
        <v>117217690.5</v>
      </c>
      <c r="S25" s="71">
        <f t="shared" si="3"/>
        <v>1569426155.3999999</v>
      </c>
      <c r="T25" s="71">
        <f t="shared" si="4"/>
        <v>22600936210.577999</v>
      </c>
      <c r="U25" s="2"/>
    </row>
    <row r="27" spans="1:21" ht="28.2" x14ac:dyDescent="0.5">
      <c r="E27" s="127" t="s">
        <v>20</v>
      </c>
      <c r="F27" s="128"/>
      <c r="G27" s="76"/>
      <c r="H27" s="129" t="str">
        <f>IF(M27=0,"HABILITADO","NO HABILITADO")</f>
        <v>HABILITADO</v>
      </c>
      <c r="I27" s="130"/>
      <c r="J27" s="131"/>
      <c r="K27" s="27"/>
      <c r="M27" s="49">
        <f>SUM(M12:M25)</f>
        <v>0</v>
      </c>
    </row>
    <row r="30" spans="1:21" x14ac:dyDescent="0.3">
      <c r="B30" s="67" t="s">
        <v>41</v>
      </c>
      <c r="C30" s="67"/>
    </row>
    <row r="31" spans="1:21" ht="39.75" customHeight="1" x14ac:dyDescent="0.3">
      <c r="B31" s="74" t="s">
        <v>37</v>
      </c>
      <c r="D31" s="74"/>
      <c r="E31" s="74"/>
    </row>
  </sheetData>
  <mergeCells count="58">
    <mergeCell ref="D13:E13"/>
    <mergeCell ref="F13:G13"/>
    <mergeCell ref="H13:I13"/>
    <mergeCell ref="J13:K13"/>
    <mergeCell ref="C1:K1"/>
    <mergeCell ref="C3:K3"/>
    <mergeCell ref="D5:K5"/>
    <mergeCell ref="D6:K6"/>
    <mergeCell ref="D7:K7"/>
    <mergeCell ref="C9:K9"/>
    <mergeCell ref="D11:I11"/>
    <mergeCell ref="D12:E12"/>
    <mergeCell ref="F12:G12"/>
    <mergeCell ref="H12:I12"/>
    <mergeCell ref="J12:K12"/>
    <mergeCell ref="K16:K17"/>
    <mergeCell ref="L16:L25"/>
    <mergeCell ref="M16:M17"/>
    <mergeCell ref="A18:A19"/>
    <mergeCell ref="B18:B19"/>
    <mergeCell ref="C18:C19"/>
    <mergeCell ref="D18:D19"/>
    <mergeCell ref="I18:I19"/>
    <mergeCell ref="J18:J19"/>
    <mergeCell ref="K18:K19"/>
    <mergeCell ref="A16:A17"/>
    <mergeCell ref="B16:B17"/>
    <mergeCell ref="C16:C17"/>
    <mergeCell ref="D16:D17"/>
    <mergeCell ref="I16:I17"/>
    <mergeCell ref="J16:J17"/>
    <mergeCell ref="I22:I23"/>
    <mergeCell ref="J22:J23"/>
    <mergeCell ref="M18:M19"/>
    <mergeCell ref="A20:A21"/>
    <mergeCell ref="B20:B21"/>
    <mergeCell ref="C20:C21"/>
    <mergeCell ref="D20:D21"/>
    <mergeCell ref="I20:I21"/>
    <mergeCell ref="J20:J21"/>
    <mergeCell ref="K20:K21"/>
    <mergeCell ref="M20:M21"/>
    <mergeCell ref="E27:F27"/>
    <mergeCell ref="H27:J27"/>
    <mergeCell ref="K22:K23"/>
    <mergeCell ref="M22:M23"/>
    <mergeCell ref="A24:A25"/>
    <mergeCell ref="B24:B25"/>
    <mergeCell ref="C24:C25"/>
    <mergeCell ref="D24:D25"/>
    <mergeCell ref="I24:I25"/>
    <mergeCell ref="J24:J25"/>
    <mergeCell ref="K24:K25"/>
    <mergeCell ref="M24:M25"/>
    <mergeCell ref="A22:A23"/>
    <mergeCell ref="B22:B23"/>
    <mergeCell ref="C22:C23"/>
    <mergeCell ref="D22:D23"/>
  </mergeCells>
  <conditionalFormatting sqref="J16:K16 J17:J25">
    <cfRule type="cellIs" dxfId="72" priority="13" operator="equal">
      <formula>"CUMPLE"</formula>
    </cfRule>
    <cfRule type="cellIs" dxfId="71" priority="14" operator="equal">
      <formula>"NO CUMPLE"</formula>
    </cfRule>
  </conditionalFormatting>
  <conditionalFormatting sqref="J12">
    <cfRule type="cellIs" dxfId="70" priority="12" operator="equal">
      <formula>"CUMPLE"</formula>
    </cfRule>
  </conditionalFormatting>
  <conditionalFormatting sqref="M18 M20 M22 M24">
    <cfRule type="cellIs" dxfId="69" priority="8" operator="equal">
      <formula>"CUMPLE"</formula>
    </cfRule>
    <cfRule type="cellIs" dxfId="68" priority="9" operator="equal">
      <formula>"NO CUMPLE"</formula>
    </cfRule>
  </conditionalFormatting>
  <conditionalFormatting sqref="M16">
    <cfRule type="cellIs" dxfId="67" priority="10" operator="equal">
      <formula>"CUMPLE"</formula>
    </cfRule>
    <cfRule type="cellIs" dxfId="66" priority="11" operator="equal">
      <formula>"NO CUMPLE"</formula>
    </cfRule>
  </conditionalFormatting>
  <conditionalFormatting sqref="J13:K13">
    <cfRule type="cellIs" dxfId="65" priority="7" operator="equal">
      <formula>"CUMPLE"</formula>
    </cfRule>
  </conditionalFormatting>
  <conditionalFormatting sqref="M12:M13">
    <cfRule type="cellIs" dxfId="64" priority="5" operator="equal">
      <formula>"CUMPLE"</formula>
    </cfRule>
    <cfRule type="cellIs" dxfId="63" priority="6" operator="equal">
      <formula>"NO CUMPLE"</formula>
    </cfRule>
  </conditionalFormatting>
  <conditionalFormatting sqref="K18 K20 K22 K24">
    <cfRule type="cellIs" dxfId="62" priority="1" operator="equal">
      <formula>"CUMPLE"</formula>
    </cfRule>
    <cfRule type="cellIs" dxfId="61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1" fitToWidth="2" fitToHeight="2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BD92F-9273-4395-B0BE-EC2310E98F22}">
  <sheetPr>
    <tabColor rgb="FF00B050"/>
  </sheetPr>
  <dimension ref="A1:BY31"/>
  <sheetViews>
    <sheetView view="pageBreakPreview" zoomScale="55" zoomScaleNormal="70" zoomScaleSheetLayoutView="55" workbookViewId="0"/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2.5546875" style="1" customWidth="1"/>
    <col min="8" max="8" width="30.33203125" style="1" customWidth="1"/>
    <col min="9" max="9" width="31.33203125" style="1" bestFit="1" customWidth="1"/>
    <col min="10" max="10" width="17.88671875" style="1" bestFit="1" customWidth="1"/>
    <col min="11" max="11" width="32.33203125" style="1" bestFit="1" customWidth="1"/>
    <col min="12" max="12" width="36.5546875" style="4" customWidth="1"/>
    <col min="13" max="13" width="11.5546875" style="49" hidden="1" customWidth="1"/>
    <col min="14" max="14" width="13.44140625" style="1" hidden="1" customWidth="1"/>
    <col min="15" max="15" width="45.44140625" style="1" hidden="1" customWidth="1"/>
    <col min="16" max="16" width="36.44140625" style="1" hidden="1" customWidth="1"/>
    <col min="17" max="18" width="29" style="1" hidden="1" customWidth="1"/>
    <col min="19" max="19" width="27.44140625" style="1" hidden="1" customWidth="1"/>
    <col min="20" max="20" width="29.33203125" style="1" hidden="1" customWidth="1"/>
    <col min="21" max="21" width="11.44140625" style="1" hidden="1" customWidth="1"/>
    <col min="22" max="77" width="11.44140625" style="1"/>
    <col min="78" max="85" width="11.44140625" style="1" customWidth="1"/>
    <col min="86" max="255" width="11.44140625" style="1"/>
    <col min="256" max="256" width="9" style="1" customWidth="1"/>
    <col min="257" max="257" width="25.44140625" style="1" customWidth="1"/>
    <col min="258" max="258" width="120" style="1" customWidth="1"/>
    <col min="259" max="260" width="6.6640625" style="1" customWidth="1"/>
    <col min="261" max="261" width="62.6640625" style="1" customWidth="1"/>
    <col min="262" max="262" width="0" style="1" hidden="1" customWidth="1"/>
    <col min="263" max="264" width="9.5546875" style="1" customWidth="1"/>
    <col min="265" max="265" width="38.33203125" style="1" customWidth="1"/>
    <col min="266" max="266" width="30.6640625" style="1" customWidth="1"/>
    <col min="267" max="268" width="6.6640625" style="1" customWidth="1"/>
    <col min="269" max="269" width="57.5546875" style="1" customWidth="1"/>
    <col min="270" max="511" width="11.44140625" style="1"/>
    <col min="512" max="512" width="9" style="1" customWidth="1"/>
    <col min="513" max="513" width="25.44140625" style="1" customWidth="1"/>
    <col min="514" max="514" width="120" style="1" customWidth="1"/>
    <col min="515" max="516" width="6.6640625" style="1" customWidth="1"/>
    <col min="517" max="517" width="62.6640625" style="1" customWidth="1"/>
    <col min="518" max="518" width="0" style="1" hidden="1" customWidth="1"/>
    <col min="519" max="520" width="9.5546875" style="1" customWidth="1"/>
    <col min="521" max="521" width="38.33203125" style="1" customWidth="1"/>
    <col min="522" max="522" width="30.6640625" style="1" customWidth="1"/>
    <col min="523" max="524" width="6.6640625" style="1" customWidth="1"/>
    <col min="525" max="525" width="57.5546875" style="1" customWidth="1"/>
    <col min="526" max="767" width="11.44140625" style="1"/>
    <col min="768" max="768" width="9" style="1" customWidth="1"/>
    <col min="769" max="769" width="25.44140625" style="1" customWidth="1"/>
    <col min="770" max="770" width="120" style="1" customWidth="1"/>
    <col min="771" max="772" width="6.6640625" style="1" customWidth="1"/>
    <col min="773" max="773" width="62.6640625" style="1" customWidth="1"/>
    <col min="774" max="774" width="0" style="1" hidden="1" customWidth="1"/>
    <col min="775" max="776" width="9.5546875" style="1" customWidth="1"/>
    <col min="777" max="777" width="38.33203125" style="1" customWidth="1"/>
    <col min="778" max="778" width="30.6640625" style="1" customWidth="1"/>
    <col min="779" max="780" width="6.6640625" style="1" customWidth="1"/>
    <col min="781" max="781" width="57.5546875" style="1" customWidth="1"/>
    <col min="782" max="1023" width="11.44140625" style="1"/>
    <col min="1024" max="1024" width="9" style="1" customWidth="1"/>
    <col min="1025" max="1025" width="25.44140625" style="1" customWidth="1"/>
    <col min="1026" max="1026" width="120" style="1" customWidth="1"/>
    <col min="1027" max="1028" width="6.6640625" style="1" customWidth="1"/>
    <col min="1029" max="1029" width="62.6640625" style="1" customWidth="1"/>
    <col min="1030" max="1030" width="0" style="1" hidden="1" customWidth="1"/>
    <col min="1031" max="1032" width="9.5546875" style="1" customWidth="1"/>
    <col min="1033" max="1033" width="38.33203125" style="1" customWidth="1"/>
    <col min="1034" max="1034" width="30.6640625" style="1" customWidth="1"/>
    <col min="1035" max="1036" width="6.6640625" style="1" customWidth="1"/>
    <col min="1037" max="1037" width="57.5546875" style="1" customWidth="1"/>
    <col min="1038" max="1279" width="11.44140625" style="1"/>
    <col min="1280" max="1280" width="9" style="1" customWidth="1"/>
    <col min="1281" max="1281" width="25.44140625" style="1" customWidth="1"/>
    <col min="1282" max="1282" width="120" style="1" customWidth="1"/>
    <col min="1283" max="1284" width="6.6640625" style="1" customWidth="1"/>
    <col min="1285" max="1285" width="62.6640625" style="1" customWidth="1"/>
    <col min="1286" max="1286" width="0" style="1" hidden="1" customWidth="1"/>
    <col min="1287" max="1288" width="9.5546875" style="1" customWidth="1"/>
    <col min="1289" max="1289" width="38.33203125" style="1" customWidth="1"/>
    <col min="1290" max="1290" width="30.6640625" style="1" customWidth="1"/>
    <col min="1291" max="1292" width="6.6640625" style="1" customWidth="1"/>
    <col min="1293" max="1293" width="57.5546875" style="1" customWidth="1"/>
    <col min="1294" max="1535" width="11.44140625" style="1"/>
    <col min="1536" max="1536" width="9" style="1" customWidth="1"/>
    <col min="1537" max="1537" width="25.44140625" style="1" customWidth="1"/>
    <col min="1538" max="1538" width="120" style="1" customWidth="1"/>
    <col min="1539" max="1540" width="6.6640625" style="1" customWidth="1"/>
    <col min="1541" max="1541" width="62.6640625" style="1" customWidth="1"/>
    <col min="1542" max="1542" width="0" style="1" hidden="1" customWidth="1"/>
    <col min="1543" max="1544" width="9.5546875" style="1" customWidth="1"/>
    <col min="1545" max="1545" width="38.33203125" style="1" customWidth="1"/>
    <col min="1546" max="1546" width="30.6640625" style="1" customWidth="1"/>
    <col min="1547" max="1548" width="6.6640625" style="1" customWidth="1"/>
    <col min="1549" max="1549" width="57.5546875" style="1" customWidth="1"/>
    <col min="1550" max="1791" width="11.44140625" style="1"/>
    <col min="1792" max="1792" width="9" style="1" customWidth="1"/>
    <col min="1793" max="1793" width="25.44140625" style="1" customWidth="1"/>
    <col min="1794" max="1794" width="120" style="1" customWidth="1"/>
    <col min="1795" max="1796" width="6.6640625" style="1" customWidth="1"/>
    <col min="1797" max="1797" width="62.6640625" style="1" customWidth="1"/>
    <col min="1798" max="1798" width="0" style="1" hidden="1" customWidth="1"/>
    <col min="1799" max="1800" width="9.5546875" style="1" customWidth="1"/>
    <col min="1801" max="1801" width="38.33203125" style="1" customWidth="1"/>
    <col min="1802" max="1802" width="30.6640625" style="1" customWidth="1"/>
    <col min="1803" max="1804" width="6.6640625" style="1" customWidth="1"/>
    <col min="1805" max="1805" width="57.5546875" style="1" customWidth="1"/>
    <col min="1806" max="2047" width="11.44140625" style="1"/>
    <col min="2048" max="2048" width="9" style="1" customWidth="1"/>
    <col min="2049" max="2049" width="25.44140625" style="1" customWidth="1"/>
    <col min="2050" max="2050" width="120" style="1" customWidth="1"/>
    <col min="2051" max="2052" width="6.6640625" style="1" customWidth="1"/>
    <col min="2053" max="2053" width="62.6640625" style="1" customWidth="1"/>
    <col min="2054" max="2054" width="0" style="1" hidden="1" customWidth="1"/>
    <col min="2055" max="2056" width="9.5546875" style="1" customWidth="1"/>
    <col min="2057" max="2057" width="38.33203125" style="1" customWidth="1"/>
    <col min="2058" max="2058" width="30.6640625" style="1" customWidth="1"/>
    <col min="2059" max="2060" width="6.6640625" style="1" customWidth="1"/>
    <col min="2061" max="2061" width="57.5546875" style="1" customWidth="1"/>
    <col min="2062" max="2303" width="11.44140625" style="1"/>
    <col min="2304" max="2304" width="9" style="1" customWidth="1"/>
    <col min="2305" max="2305" width="25.44140625" style="1" customWidth="1"/>
    <col min="2306" max="2306" width="120" style="1" customWidth="1"/>
    <col min="2307" max="2308" width="6.6640625" style="1" customWidth="1"/>
    <col min="2309" max="2309" width="62.6640625" style="1" customWidth="1"/>
    <col min="2310" max="2310" width="0" style="1" hidden="1" customWidth="1"/>
    <col min="2311" max="2312" width="9.5546875" style="1" customWidth="1"/>
    <col min="2313" max="2313" width="38.33203125" style="1" customWidth="1"/>
    <col min="2314" max="2314" width="30.6640625" style="1" customWidth="1"/>
    <col min="2315" max="2316" width="6.6640625" style="1" customWidth="1"/>
    <col min="2317" max="2317" width="57.5546875" style="1" customWidth="1"/>
    <col min="2318" max="2559" width="11.44140625" style="1"/>
    <col min="2560" max="2560" width="9" style="1" customWidth="1"/>
    <col min="2561" max="2561" width="25.44140625" style="1" customWidth="1"/>
    <col min="2562" max="2562" width="120" style="1" customWidth="1"/>
    <col min="2563" max="2564" width="6.6640625" style="1" customWidth="1"/>
    <col min="2565" max="2565" width="62.6640625" style="1" customWidth="1"/>
    <col min="2566" max="2566" width="0" style="1" hidden="1" customWidth="1"/>
    <col min="2567" max="2568" width="9.5546875" style="1" customWidth="1"/>
    <col min="2569" max="2569" width="38.33203125" style="1" customWidth="1"/>
    <col min="2570" max="2570" width="30.6640625" style="1" customWidth="1"/>
    <col min="2571" max="2572" width="6.6640625" style="1" customWidth="1"/>
    <col min="2573" max="2573" width="57.5546875" style="1" customWidth="1"/>
    <col min="2574" max="2815" width="11.44140625" style="1"/>
    <col min="2816" max="2816" width="9" style="1" customWidth="1"/>
    <col min="2817" max="2817" width="25.44140625" style="1" customWidth="1"/>
    <col min="2818" max="2818" width="120" style="1" customWidth="1"/>
    <col min="2819" max="2820" width="6.6640625" style="1" customWidth="1"/>
    <col min="2821" max="2821" width="62.6640625" style="1" customWidth="1"/>
    <col min="2822" max="2822" width="0" style="1" hidden="1" customWidth="1"/>
    <col min="2823" max="2824" width="9.5546875" style="1" customWidth="1"/>
    <col min="2825" max="2825" width="38.33203125" style="1" customWidth="1"/>
    <col min="2826" max="2826" width="30.6640625" style="1" customWidth="1"/>
    <col min="2827" max="2828" width="6.6640625" style="1" customWidth="1"/>
    <col min="2829" max="2829" width="57.5546875" style="1" customWidth="1"/>
    <col min="2830" max="3071" width="11.44140625" style="1"/>
    <col min="3072" max="3072" width="9" style="1" customWidth="1"/>
    <col min="3073" max="3073" width="25.44140625" style="1" customWidth="1"/>
    <col min="3074" max="3074" width="120" style="1" customWidth="1"/>
    <col min="3075" max="3076" width="6.6640625" style="1" customWidth="1"/>
    <col min="3077" max="3077" width="62.6640625" style="1" customWidth="1"/>
    <col min="3078" max="3078" width="0" style="1" hidden="1" customWidth="1"/>
    <col min="3079" max="3080" width="9.5546875" style="1" customWidth="1"/>
    <col min="3081" max="3081" width="38.33203125" style="1" customWidth="1"/>
    <col min="3082" max="3082" width="30.6640625" style="1" customWidth="1"/>
    <col min="3083" max="3084" width="6.6640625" style="1" customWidth="1"/>
    <col min="3085" max="3085" width="57.5546875" style="1" customWidth="1"/>
    <col min="3086" max="3327" width="11.44140625" style="1"/>
    <col min="3328" max="3328" width="9" style="1" customWidth="1"/>
    <col min="3329" max="3329" width="25.44140625" style="1" customWidth="1"/>
    <col min="3330" max="3330" width="120" style="1" customWidth="1"/>
    <col min="3331" max="3332" width="6.6640625" style="1" customWidth="1"/>
    <col min="3333" max="3333" width="62.6640625" style="1" customWidth="1"/>
    <col min="3334" max="3334" width="0" style="1" hidden="1" customWidth="1"/>
    <col min="3335" max="3336" width="9.5546875" style="1" customWidth="1"/>
    <col min="3337" max="3337" width="38.33203125" style="1" customWidth="1"/>
    <col min="3338" max="3338" width="30.6640625" style="1" customWidth="1"/>
    <col min="3339" max="3340" width="6.6640625" style="1" customWidth="1"/>
    <col min="3341" max="3341" width="57.5546875" style="1" customWidth="1"/>
    <col min="3342" max="3583" width="11.44140625" style="1"/>
    <col min="3584" max="3584" width="9" style="1" customWidth="1"/>
    <col min="3585" max="3585" width="25.44140625" style="1" customWidth="1"/>
    <col min="3586" max="3586" width="120" style="1" customWidth="1"/>
    <col min="3587" max="3588" width="6.6640625" style="1" customWidth="1"/>
    <col min="3589" max="3589" width="62.6640625" style="1" customWidth="1"/>
    <col min="3590" max="3590" width="0" style="1" hidden="1" customWidth="1"/>
    <col min="3591" max="3592" width="9.5546875" style="1" customWidth="1"/>
    <col min="3593" max="3593" width="38.33203125" style="1" customWidth="1"/>
    <col min="3594" max="3594" width="30.6640625" style="1" customWidth="1"/>
    <col min="3595" max="3596" width="6.6640625" style="1" customWidth="1"/>
    <col min="3597" max="3597" width="57.5546875" style="1" customWidth="1"/>
    <col min="3598" max="3839" width="11.44140625" style="1"/>
    <col min="3840" max="3840" width="9" style="1" customWidth="1"/>
    <col min="3841" max="3841" width="25.44140625" style="1" customWidth="1"/>
    <col min="3842" max="3842" width="120" style="1" customWidth="1"/>
    <col min="3843" max="3844" width="6.6640625" style="1" customWidth="1"/>
    <col min="3845" max="3845" width="62.6640625" style="1" customWidth="1"/>
    <col min="3846" max="3846" width="0" style="1" hidden="1" customWidth="1"/>
    <col min="3847" max="3848" width="9.5546875" style="1" customWidth="1"/>
    <col min="3849" max="3849" width="38.33203125" style="1" customWidth="1"/>
    <col min="3850" max="3850" width="30.6640625" style="1" customWidth="1"/>
    <col min="3851" max="3852" width="6.6640625" style="1" customWidth="1"/>
    <col min="3853" max="3853" width="57.5546875" style="1" customWidth="1"/>
    <col min="3854" max="4095" width="11.44140625" style="1"/>
    <col min="4096" max="4096" width="9" style="1" customWidth="1"/>
    <col min="4097" max="4097" width="25.44140625" style="1" customWidth="1"/>
    <col min="4098" max="4098" width="120" style="1" customWidth="1"/>
    <col min="4099" max="4100" width="6.6640625" style="1" customWidth="1"/>
    <col min="4101" max="4101" width="62.6640625" style="1" customWidth="1"/>
    <col min="4102" max="4102" width="0" style="1" hidden="1" customWidth="1"/>
    <col min="4103" max="4104" width="9.5546875" style="1" customWidth="1"/>
    <col min="4105" max="4105" width="38.33203125" style="1" customWidth="1"/>
    <col min="4106" max="4106" width="30.6640625" style="1" customWidth="1"/>
    <col min="4107" max="4108" width="6.6640625" style="1" customWidth="1"/>
    <col min="4109" max="4109" width="57.5546875" style="1" customWidth="1"/>
    <col min="4110" max="4351" width="11.44140625" style="1"/>
    <col min="4352" max="4352" width="9" style="1" customWidth="1"/>
    <col min="4353" max="4353" width="25.44140625" style="1" customWidth="1"/>
    <col min="4354" max="4354" width="120" style="1" customWidth="1"/>
    <col min="4355" max="4356" width="6.6640625" style="1" customWidth="1"/>
    <col min="4357" max="4357" width="62.6640625" style="1" customWidth="1"/>
    <col min="4358" max="4358" width="0" style="1" hidden="1" customWidth="1"/>
    <col min="4359" max="4360" width="9.5546875" style="1" customWidth="1"/>
    <col min="4361" max="4361" width="38.33203125" style="1" customWidth="1"/>
    <col min="4362" max="4362" width="30.6640625" style="1" customWidth="1"/>
    <col min="4363" max="4364" width="6.6640625" style="1" customWidth="1"/>
    <col min="4365" max="4365" width="57.5546875" style="1" customWidth="1"/>
    <col min="4366" max="4607" width="11.44140625" style="1"/>
    <col min="4608" max="4608" width="9" style="1" customWidth="1"/>
    <col min="4609" max="4609" width="25.44140625" style="1" customWidth="1"/>
    <col min="4610" max="4610" width="120" style="1" customWidth="1"/>
    <col min="4611" max="4612" width="6.6640625" style="1" customWidth="1"/>
    <col min="4613" max="4613" width="62.6640625" style="1" customWidth="1"/>
    <col min="4614" max="4614" width="0" style="1" hidden="1" customWidth="1"/>
    <col min="4615" max="4616" width="9.5546875" style="1" customWidth="1"/>
    <col min="4617" max="4617" width="38.33203125" style="1" customWidth="1"/>
    <col min="4618" max="4618" width="30.6640625" style="1" customWidth="1"/>
    <col min="4619" max="4620" width="6.6640625" style="1" customWidth="1"/>
    <col min="4621" max="4621" width="57.5546875" style="1" customWidth="1"/>
    <col min="4622" max="4863" width="11.44140625" style="1"/>
    <col min="4864" max="4864" width="9" style="1" customWidth="1"/>
    <col min="4865" max="4865" width="25.44140625" style="1" customWidth="1"/>
    <col min="4866" max="4866" width="120" style="1" customWidth="1"/>
    <col min="4867" max="4868" width="6.6640625" style="1" customWidth="1"/>
    <col min="4869" max="4869" width="62.6640625" style="1" customWidth="1"/>
    <col min="4870" max="4870" width="0" style="1" hidden="1" customWidth="1"/>
    <col min="4871" max="4872" width="9.5546875" style="1" customWidth="1"/>
    <col min="4873" max="4873" width="38.33203125" style="1" customWidth="1"/>
    <col min="4874" max="4874" width="30.6640625" style="1" customWidth="1"/>
    <col min="4875" max="4876" width="6.6640625" style="1" customWidth="1"/>
    <col min="4877" max="4877" width="57.5546875" style="1" customWidth="1"/>
    <col min="4878" max="5119" width="11.44140625" style="1"/>
    <col min="5120" max="5120" width="9" style="1" customWidth="1"/>
    <col min="5121" max="5121" width="25.44140625" style="1" customWidth="1"/>
    <col min="5122" max="5122" width="120" style="1" customWidth="1"/>
    <col min="5123" max="5124" width="6.6640625" style="1" customWidth="1"/>
    <col min="5125" max="5125" width="62.6640625" style="1" customWidth="1"/>
    <col min="5126" max="5126" width="0" style="1" hidden="1" customWidth="1"/>
    <col min="5127" max="5128" width="9.5546875" style="1" customWidth="1"/>
    <col min="5129" max="5129" width="38.33203125" style="1" customWidth="1"/>
    <col min="5130" max="5130" width="30.6640625" style="1" customWidth="1"/>
    <col min="5131" max="5132" width="6.6640625" style="1" customWidth="1"/>
    <col min="5133" max="5133" width="57.5546875" style="1" customWidth="1"/>
    <col min="5134" max="5375" width="11.44140625" style="1"/>
    <col min="5376" max="5376" width="9" style="1" customWidth="1"/>
    <col min="5377" max="5377" width="25.44140625" style="1" customWidth="1"/>
    <col min="5378" max="5378" width="120" style="1" customWidth="1"/>
    <col min="5379" max="5380" width="6.6640625" style="1" customWidth="1"/>
    <col min="5381" max="5381" width="62.6640625" style="1" customWidth="1"/>
    <col min="5382" max="5382" width="0" style="1" hidden="1" customWidth="1"/>
    <col min="5383" max="5384" width="9.5546875" style="1" customWidth="1"/>
    <col min="5385" max="5385" width="38.33203125" style="1" customWidth="1"/>
    <col min="5386" max="5386" width="30.6640625" style="1" customWidth="1"/>
    <col min="5387" max="5388" width="6.6640625" style="1" customWidth="1"/>
    <col min="5389" max="5389" width="57.5546875" style="1" customWidth="1"/>
    <col min="5390" max="5631" width="11.44140625" style="1"/>
    <col min="5632" max="5632" width="9" style="1" customWidth="1"/>
    <col min="5633" max="5633" width="25.44140625" style="1" customWidth="1"/>
    <col min="5634" max="5634" width="120" style="1" customWidth="1"/>
    <col min="5635" max="5636" width="6.6640625" style="1" customWidth="1"/>
    <col min="5637" max="5637" width="62.6640625" style="1" customWidth="1"/>
    <col min="5638" max="5638" width="0" style="1" hidden="1" customWidth="1"/>
    <col min="5639" max="5640" width="9.5546875" style="1" customWidth="1"/>
    <col min="5641" max="5641" width="38.33203125" style="1" customWidth="1"/>
    <col min="5642" max="5642" width="30.6640625" style="1" customWidth="1"/>
    <col min="5643" max="5644" width="6.6640625" style="1" customWidth="1"/>
    <col min="5645" max="5645" width="57.5546875" style="1" customWidth="1"/>
    <col min="5646" max="5887" width="11.44140625" style="1"/>
    <col min="5888" max="5888" width="9" style="1" customWidth="1"/>
    <col min="5889" max="5889" width="25.44140625" style="1" customWidth="1"/>
    <col min="5890" max="5890" width="120" style="1" customWidth="1"/>
    <col min="5891" max="5892" width="6.6640625" style="1" customWidth="1"/>
    <col min="5893" max="5893" width="62.6640625" style="1" customWidth="1"/>
    <col min="5894" max="5894" width="0" style="1" hidden="1" customWidth="1"/>
    <col min="5895" max="5896" width="9.5546875" style="1" customWidth="1"/>
    <col min="5897" max="5897" width="38.33203125" style="1" customWidth="1"/>
    <col min="5898" max="5898" width="30.6640625" style="1" customWidth="1"/>
    <col min="5899" max="5900" width="6.6640625" style="1" customWidth="1"/>
    <col min="5901" max="5901" width="57.5546875" style="1" customWidth="1"/>
    <col min="5902" max="6143" width="11.44140625" style="1"/>
    <col min="6144" max="6144" width="9" style="1" customWidth="1"/>
    <col min="6145" max="6145" width="25.44140625" style="1" customWidth="1"/>
    <col min="6146" max="6146" width="120" style="1" customWidth="1"/>
    <col min="6147" max="6148" width="6.6640625" style="1" customWidth="1"/>
    <col min="6149" max="6149" width="62.6640625" style="1" customWidth="1"/>
    <col min="6150" max="6150" width="0" style="1" hidden="1" customWidth="1"/>
    <col min="6151" max="6152" width="9.5546875" style="1" customWidth="1"/>
    <col min="6153" max="6153" width="38.33203125" style="1" customWidth="1"/>
    <col min="6154" max="6154" width="30.6640625" style="1" customWidth="1"/>
    <col min="6155" max="6156" width="6.6640625" style="1" customWidth="1"/>
    <col min="6157" max="6157" width="57.5546875" style="1" customWidth="1"/>
    <col min="6158" max="6399" width="11.44140625" style="1"/>
    <col min="6400" max="6400" width="9" style="1" customWidth="1"/>
    <col min="6401" max="6401" width="25.44140625" style="1" customWidth="1"/>
    <col min="6402" max="6402" width="120" style="1" customWidth="1"/>
    <col min="6403" max="6404" width="6.6640625" style="1" customWidth="1"/>
    <col min="6405" max="6405" width="62.6640625" style="1" customWidth="1"/>
    <col min="6406" max="6406" width="0" style="1" hidden="1" customWidth="1"/>
    <col min="6407" max="6408" width="9.5546875" style="1" customWidth="1"/>
    <col min="6409" max="6409" width="38.33203125" style="1" customWidth="1"/>
    <col min="6410" max="6410" width="30.6640625" style="1" customWidth="1"/>
    <col min="6411" max="6412" width="6.6640625" style="1" customWidth="1"/>
    <col min="6413" max="6413" width="57.5546875" style="1" customWidth="1"/>
    <col min="6414" max="6655" width="11.44140625" style="1"/>
    <col min="6656" max="6656" width="9" style="1" customWidth="1"/>
    <col min="6657" max="6657" width="25.44140625" style="1" customWidth="1"/>
    <col min="6658" max="6658" width="120" style="1" customWidth="1"/>
    <col min="6659" max="6660" width="6.6640625" style="1" customWidth="1"/>
    <col min="6661" max="6661" width="62.6640625" style="1" customWidth="1"/>
    <col min="6662" max="6662" width="0" style="1" hidden="1" customWidth="1"/>
    <col min="6663" max="6664" width="9.5546875" style="1" customWidth="1"/>
    <col min="6665" max="6665" width="38.33203125" style="1" customWidth="1"/>
    <col min="6666" max="6666" width="30.6640625" style="1" customWidth="1"/>
    <col min="6667" max="6668" width="6.6640625" style="1" customWidth="1"/>
    <col min="6669" max="6669" width="57.5546875" style="1" customWidth="1"/>
    <col min="6670" max="6911" width="11.44140625" style="1"/>
    <col min="6912" max="6912" width="9" style="1" customWidth="1"/>
    <col min="6913" max="6913" width="25.44140625" style="1" customWidth="1"/>
    <col min="6914" max="6914" width="120" style="1" customWidth="1"/>
    <col min="6915" max="6916" width="6.6640625" style="1" customWidth="1"/>
    <col min="6917" max="6917" width="62.6640625" style="1" customWidth="1"/>
    <col min="6918" max="6918" width="0" style="1" hidden="1" customWidth="1"/>
    <col min="6919" max="6920" width="9.5546875" style="1" customWidth="1"/>
    <col min="6921" max="6921" width="38.33203125" style="1" customWidth="1"/>
    <col min="6922" max="6922" width="30.6640625" style="1" customWidth="1"/>
    <col min="6923" max="6924" width="6.6640625" style="1" customWidth="1"/>
    <col min="6925" max="6925" width="57.5546875" style="1" customWidth="1"/>
    <col min="6926" max="7167" width="11.44140625" style="1"/>
    <col min="7168" max="7168" width="9" style="1" customWidth="1"/>
    <col min="7169" max="7169" width="25.44140625" style="1" customWidth="1"/>
    <col min="7170" max="7170" width="120" style="1" customWidth="1"/>
    <col min="7171" max="7172" width="6.6640625" style="1" customWidth="1"/>
    <col min="7173" max="7173" width="62.6640625" style="1" customWidth="1"/>
    <col min="7174" max="7174" width="0" style="1" hidden="1" customWidth="1"/>
    <col min="7175" max="7176" width="9.5546875" style="1" customWidth="1"/>
    <col min="7177" max="7177" width="38.33203125" style="1" customWidth="1"/>
    <col min="7178" max="7178" width="30.6640625" style="1" customWidth="1"/>
    <col min="7179" max="7180" width="6.6640625" style="1" customWidth="1"/>
    <col min="7181" max="7181" width="57.5546875" style="1" customWidth="1"/>
    <col min="7182" max="7423" width="11.44140625" style="1"/>
    <col min="7424" max="7424" width="9" style="1" customWidth="1"/>
    <col min="7425" max="7425" width="25.44140625" style="1" customWidth="1"/>
    <col min="7426" max="7426" width="120" style="1" customWidth="1"/>
    <col min="7427" max="7428" width="6.6640625" style="1" customWidth="1"/>
    <col min="7429" max="7429" width="62.6640625" style="1" customWidth="1"/>
    <col min="7430" max="7430" width="0" style="1" hidden="1" customWidth="1"/>
    <col min="7431" max="7432" width="9.5546875" style="1" customWidth="1"/>
    <col min="7433" max="7433" width="38.33203125" style="1" customWidth="1"/>
    <col min="7434" max="7434" width="30.6640625" style="1" customWidth="1"/>
    <col min="7435" max="7436" width="6.6640625" style="1" customWidth="1"/>
    <col min="7437" max="7437" width="57.5546875" style="1" customWidth="1"/>
    <col min="7438" max="7679" width="11.44140625" style="1"/>
    <col min="7680" max="7680" width="9" style="1" customWidth="1"/>
    <col min="7681" max="7681" width="25.44140625" style="1" customWidth="1"/>
    <col min="7682" max="7682" width="120" style="1" customWidth="1"/>
    <col min="7683" max="7684" width="6.6640625" style="1" customWidth="1"/>
    <col min="7685" max="7685" width="62.6640625" style="1" customWidth="1"/>
    <col min="7686" max="7686" width="0" style="1" hidden="1" customWidth="1"/>
    <col min="7687" max="7688" width="9.5546875" style="1" customWidth="1"/>
    <col min="7689" max="7689" width="38.33203125" style="1" customWidth="1"/>
    <col min="7690" max="7690" width="30.6640625" style="1" customWidth="1"/>
    <col min="7691" max="7692" width="6.6640625" style="1" customWidth="1"/>
    <col min="7693" max="7693" width="57.5546875" style="1" customWidth="1"/>
    <col min="7694" max="7935" width="11.44140625" style="1"/>
    <col min="7936" max="7936" width="9" style="1" customWidth="1"/>
    <col min="7937" max="7937" width="25.44140625" style="1" customWidth="1"/>
    <col min="7938" max="7938" width="120" style="1" customWidth="1"/>
    <col min="7939" max="7940" width="6.6640625" style="1" customWidth="1"/>
    <col min="7941" max="7941" width="62.6640625" style="1" customWidth="1"/>
    <col min="7942" max="7942" width="0" style="1" hidden="1" customWidth="1"/>
    <col min="7943" max="7944" width="9.5546875" style="1" customWidth="1"/>
    <col min="7945" max="7945" width="38.33203125" style="1" customWidth="1"/>
    <col min="7946" max="7946" width="30.6640625" style="1" customWidth="1"/>
    <col min="7947" max="7948" width="6.6640625" style="1" customWidth="1"/>
    <col min="7949" max="7949" width="57.5546875" style="1" customWidth="1"/>
    <col min="7950" max="8191" width="11.44140625" style="1"/>
    <col min="8192" max="8192" width="9" style="1" customWidth="1"/>
    <col min="8193" max="8193" width="25.44140625" style="1" customWidth="1"/>
    <col min="8194" max="8194" width="120" style="1" customWidth="1"/>
    <col min="8195" max="8196" width="6.6640625" style="1" customWidth="1"/>
    <col min="8197" max="8197" width="62.6640625" style="1" customWidth="1"/>
    <col min="8198" max="8198" width="0" style="1" hidden="1" customWidth="1"/>
    <col min="8199" max="8200" width="9.5546875" style="1" customWidth="1"/>
    <col min="8201" max="8201" width="38.33203125" style="1" customWidth="1"/>
    <col min="8202" max="8202" width="30.6640625" style="1" customWidth="1"/>
    <col min="8203" max="8204" width="6.6640625" style="1" customWidth="1"/>
    <col min="8205" max="8205" width="57.5546875" style="1" customWidth="1"/>
    <col min="8206" max="8447" width="11.44140625" style="1"/>
    <col min="8448" max="8448" width="9" style="1" customWidth="1"/>
    <col min="8449" max="8449" width="25.44140625" style="1" customWidth="1"/>
    <col min="8450" max="8450" width="120" style="1" customWidth="1"/>
    <col min="8451" max="8452" width="6.6640625" style="1" customWidth="1"/>
    <col min="8453" max="8453" width="62.6640625" style="1" customWidth="1"/>
    <col min="8454" max="8454" width="0" style="1" hidden="1" customWidth="1"/>
    <col min="8455" max="8456" width="9.5546875" style="1" customWidth="1"/>
    <col min="8457" max="8457" width="38.33203125" style="1" customWidth="1"/>
    <col min="8458" max="8458" width="30.6640625" style="1" customWidth="1"/>
    <col min="8459" max="8460" width="6.6640625" style="1" customWidth="1"/>
    <col min="8461" max="8461" width="57.5546875" style="1" customWidth="1"/>
    <col min="8462" max="8703" width="11.44140625" style="1"/>
    <col min="8704" max="8704" width="9" style="1" customWidth="1"/>
    <col min="8705" max="8705" width="25.44140625" style="1" customWidth="1"/>
    <col min="8706" max="8706" width="120" style="1" customWidth="1"/>
    <col min="8707" max="8708" width="6.6640625" style="1" customWidth="1"/>
    <col min="8709" max="8709" width="62.6640625" style="1" customWidth="1"/>
    <col min="8710" max="8710" width="0" style="1" hidden="1" customWidth="1"/>
    <col min="8711" max="8712" width="9.5546875" style="1" customWidth="1"/>
    <col min="8713" max="8713" width="38.33203125" style="1" customWidth="1"/>
    <col min="8714" max="8714" width="30.6640625" style="1" customWidth="1"/>
    <col min="8715" max="8716" width="6.6640625" style="1" customWidth="1"/>
    <col min="8717" max="8717" width="57.5546875" style="1" customWidth="1"/>
    <col min="8718" max="8959" width="11.44140625" style="1"/>
    <col min="8960" max="8960" width="9" style="1" customWidth="1"/>
    <col min="8961" max="8961" width="25.44140625" style="1" customWidth="1"/>
    <col min="8962" max="8962" width="120" style="1" customWidth="1"/>
    <col min="8963" max="8964" width="6.6640625" style="1" customWidth="1"/>
    <col min="8965" max="8965" width="62.6640625" style="1" customWidth="1"/>
    <col min="8966" max="8966" width="0" style="1" hidden="1" customWidth="1"/>
    <col min="8967" max="8968" width="9.5546875" style="1" customWidth="1"/>
    <col min="8969" max="8969" width="38.33203125" style="1" customWidth="1"/>
    <col min="8970" max="8970" width="30.6640625" style="1" customWidth="1"/>
    <col min="8971" max="8972" width="6.6640625" style="1" customWidth="1"/>
    <col min="8973" max="8973" width="57.5546875" style="1" customWidth="1"/>
    <col min="8974" max="9215" width="11.44140625" style="1"/>
    <col min="9216" max="9216" width="9" style="1" customWidth="1"/>
    <col min="9217" max="9217" width="25.44140625" style="1" customWidth="1"/>
    <col min="9218" max="9218" width="120" style="1" customWidth="1"/>
    <col min="9219" max="9220" width="6.6640625" style="1" customWidth="1"/>
    <col min="9221" max="9221" width="62.6640625" style="1" customWidth="1"/>
    <col min="9222" max="9222" width="0" style="1" hidden="1" customWidth="1"/>
    <col min="9223" max="9224" width="9.5546875" style="1" customWidth="1"/>
    <col min="9225" max="9225" width="38.33203125" style="1" customWidth="1"/>
    <col min="9226" max="9226" width="30.6640625" style="1" customWidth="1"/>
    <col min="9227" max="9228" width="6.6640625" style="1" customWidth="1"/>
    <col min="9229" max="9229" width="57.5546875" style="1" customWidth="1"/>
    <col min="9230" max="9471" width="11.44140625" style="1"/>
    <col min="9472" max="9472" width="9" style="1" customWidth="1"/>
    <col min="9473" max="9473" width="25.44140625" style="1" customWidth="1"/>
    <col min="9474" max="9474" width="120" style="1" customWidth="1"/>
    <col min="9475" max="9476" width="6.6640625" style="1" customWidth="1"/>
    <col min="9477" max="9477" width="62.6640625" style="1" customWidth="1"/>
    <col min="9478" max="9478" width="0" style="1" hidden="1" customWidth="1"/>
    <col min="9479" max="9480" width="9.5546875" style="1" customWidth="1"/>
    <col min="9481" max="9481" width="38.33203125" style="1" customWidth="1"/>
    <col min="9482" max="9482" width="30.6640625" style="1" customWidth="1"/>
    <col min="9483" max="9484" width="6.6640625" style="1" customWidth="1"/>
    <col min="9485" max="9485" width="57.5546875" style="1" customWidth="1"/>
    <col min="9486" max="9727" width="11.44140625" style="1"/>
    <col min="9728" max="9728" width="9" style="1" customWidth="1"/>
    <col min="9729" max="9729" width="25.44140625" style="1" customWidth="1"/>
    <col min="9730" max="9730" width="120" style="1" customWidth="1"/>
    <col min="9731" max="9732" width="6.6640625" style="1" customWidth="1"/>
    <col min="9733" max="9733" width="62.6640625" style="1" customWidth="1"/>
    <col min="9734" max="9734" width="0" style="1" hidden="1" customWidth="1"/>
    <col min="9735" max="9736" width="9.5546875" style="1" customWidth="1"/>
    <col min="9737" max="9737" width="38.33203125" style="1" customWidth="1"/>
    <col min="9738" max="9738" width="30.6640625" style="1" customWidth="1"/>
    <col min="9739" max="9740" width="6.6640625" style="1" customWidth="1"/>
    <col min="9741" max="9741" width="57.5546875" style="1" customWidth="1"/>
    <col min="9742" max="9983" width="11.44140625" style="1"/>
    <col min="9984" max="9984" width="9" style="1" customWidth="1"/>
    <col min="9985" max="9985" width="25.44140625" style="1" customWidth="1"/>
    <col min="9986" max="9986" width="120" style="1" customWidth="1"/>
    <col min="9987" max="9988" width="6.6640625" style="1" customWidth="1"/>
    <col min="9989" max="9989" width="62.6640625" style="1" customWidth="1"/>
    <col min="9990" max="9990" width="0" style="1" hidden="1" customWidth="1"/>
    <col min="9991" max="9992" width="9.5546875" style="1" customWidth="1"/>
    <col min="9993" max="9993" width="38.33203125" style="1" customWidth="1"/>
    <col min="9994" max="9994" width="30.6640625" style="1" customWidth="1"/>
    <col min="9995" max="9996" width="6.6640625" style="1" customWidth="1"/>
    <col min="9997" max="9997" width="57.5546875" style="1" customWidth="1"/>
    <col min="9998" max="10239" width="11.44140625" style="1"/>
    <col min="10240" max="10240" width="9" style="1" customWidth="1"/>
    <col min="10241" max="10241" width="25.44140625" style="1" customWidth="1"/>
    <col min="10242" max="10242" width="120" style="1" customWidth="1"/>
    <col min="10243" max="10244" width="6.6640625" style="1" customWidth="1"/>
    <col min="10245" max="10245" width="62.6640625" style="1" customWidth="1"/>
    <col min="10246" max="10246" width="0" style="1" hidden="1" customWidth="1"/>
    <col min="10247" max="10248" width="9.5546875" style="1" customWidth="1"/>
    <col min="10249" max="10249" width="38.33203125" style="1" customWidth="1"/>
    <col min="10250" max="10250" width="30.6640625" style="1" customWidth="1"/>
    <col min="10251" max="10252" width="6.6640625" style="1" customWidth="1"/>
    <col min="10253" max="10253" width="57.5546875" style="1" customWidth="1"/>
    <col min="10254" max="10495" width="11.44140625" style="1"/>
    <col min="10496" max="10496" width="9" style="1" customWidth="1"/>
    <col min="10497" max="10497" width="25.44140625" style="1" customWidth="1"/>
    <col min="10498" max="10498" width="120" style="1" customWidth="1"/>
    <col min="10499" max="10500" width="6.6640625" style="1" customWidth="1"/>
    <col min="10501" max="10501" width="62.6640625" style="1" customWidth="1"/>
    <col min="10502" max="10502" width="0" style="1" hidden="1" customWidth="1"/>
    <col min="10503" max="10504" width="9.5546875" style="1" customWidth="1"/>
    <col min="10505" max="10505" width="38.33203125" style="1" customWidth="1"/>
    <col min="10506" max="10506" width="30.6640625" style="1" customWidth="1"/>
    <col min="10507" max="10508" width="6.6640625" style="1" customWidth="1"/>
    <col min="10509" max="10509" width="57.5546875" style="1" customWidth="1"/>
    <col min="10510" max="10751" width="11.44140625" style="1"/>
    <col min="10752" max="10752" width="9" style="1" customWidth="1"/>
    <col min="10753" max="10753" width="25.44140625" style="1" customWidth="1"/>
    <col min="10754" max="10754" width="120" style="1" customWidth="1"/>
    <col min="10755" max="10756" width="6.6640625" style="1" customWidth="1"/>
    <col min="10757" max="10757" width="62.6640625" style="1" customWidth="1"/>
    <col min="10758" max="10758" width="0" style="1" hidden="1" customWidth="1"/>
    <col min="10759" max="10760" width="9.5546875" style="1" customWidth="1"/>
    <col min="10761" max="10761" width="38.33203125" style="1" customWidth="1"/>
    <col min="10762" max="10762" width="30.6640625" style="1" customWidth="1"/>
    <col min="10763" max="10764" width="6.6640625" style="1" customWidth="1"/>
    <col min="10765" max="10765" width="57.5546875" style="1" customWidth="1"/>
    <col min="10766" max="11007" width="11.44140625" style="1"/>
    <col min="11008" max="11008" width="9" style="1" customWidth="1"/>
    <col min="11009" max="11009" width="25.44140625" style="1" customWidth="1"/>
    <col min="11010" max="11010" width="120" style="1" customWidth="1"/>
    <col min="11011" max="11012" width="6.6640625" style="1" customWidth="1"/>
    <col min="11013" max="11013" width="62.6640625" style="1" customWidth="1"/>
    <col min="11014" max="11014" width="0" style="1" hidden="1" customWidth="1"/>
    <col min="11015" max="11016" width="9.5546875" style="1" customWidth="1"/>
    <col min="11017" max="11017" width="38.33203125" style="1" customWidth="1"/>
    <col min="11018" max="11018" width="30.6640625" style="1" customWidth="1"/>
    <col min="11019" max="11020" width="6.6640625" style="1" customWidth="1"/>
    <col min="11021" max="11021" width="57.5546875" style="1" customWidth="1"/>
    <col min="11022" max="11263" width="11.44140625" style="1"/>
    <col min="11264" max="11264" width="9" style="1" customWidth="1"/>
    <col min="11265" max="11265" width="25.44140625" style="1" customWidth="1"/>
    <col min="11266" max="11266" width="120" style="1" customWidth="1"/>
    <col min="11267" max="11268" width="6.6640625" style="1" customWidth="1"/>
    <col min="11269" max="11269" width="62.6640625" style="1" customWidth="1"/>
    <col min="11270" max="11270" width="0" style="1" hidden="1" customWidth="1"/>
    <col min="11271" max="11272" width="9.5546875" style="1" customWidth="1"/>
    <col min="11273" max="11273" width="38.33203125" style="1" customWidth="1"/>
    <col min="11274" max="11274" width="30.6640625" style="1" customWidth="1"/>
    <col min="11275" max="11276" width="6.6640625" style="1" customWidth="1"/>
    <col min="11277" max="11277" width="57.5546875" style="1" customWidth="1"/>
    <col min="11278" max="11519" width="11.44140625" style="1"/>
    <col min="11520" max="11520" width="9" style="1" customWidth="1"/>
    <col min="11521" max="11521" width="25.44140625" style="1" customWidth="1"/>
    <col min="11522" max="11522" width="120" style="1" customWidth="1"/>
    <col min="11523" max="11524" width="6.6640625" style="1" customWidth="1"/>
    <col min="11525" max="11525" width="62.6640625" style="1" customWidth="1"/>
    <col min="11526" max="11526" width="0" style="1" hidden="1" customWidth="1"/>
    <col min="11527" max="11528" width="9.5546875" style="1" customWidth="1"/>
    <col min="11529" max="11529" width="38.33203125" style="1" customWidth="1"/>
    <col min="11530" max="11530" width="30.6640625" style="1" customWidth="1"/>
    <col min="11531" max="11532" width="6.6640625" style="1" customWidth="1"/>
    <col min="11533" max="11533" width="57.5546875" style="1" customWidth="1"/>
    <col min="11534" max="11775" width="11.44140625" style="1"/>
    <col min="11776" max="11776" width="9" style="1" customWidth="1"/>
    <col min="11777" max="11777" width="25.44140625" style="1" customWidth="1"/>
    <col min="11778" max="11778" width="120" style="1" customWidth="1"/>
    <col min="11779" max="11780" width="6.6640625" style="1" customWidth="1"/>
    <col min="11781" max="11781" width="62.6640625" style="1" customWidth="1"/>
    <col min="11782" max="11782" width="0" style="1" hidden="1" customWidth="1"/>
    <col min="11783" max="11784" width="9.5546875" style="1" customWidth="1"/>
    <col min="11785" max="11785" width="38.33203125" style="1" customWidth="1"/>
    <col min="11786" max="11786" width="30.6640625" style="1" customWidth="1"/>
    <col min="11787" max="11788" width="6.6640625" style="1" customWidth="1"/>
    <col min="11789" max="11789" width="57.5546875" style="1" customWidth="1"/>
    <col min="11790" max="12031" width="11.44140625" style="1"/>
    <col min="12032" max="12032" width="9" style="1" customWidth="1"/>
    <col min="12033" max="12033" width="25.44140625" style="1" customWidth="1"/>
    <col min="12034" max="12034" width="120" style="1" customWidth="1"/>
    <col min="12035" max="12036" width="6.6640625" style="1" customWidth="1"/>
    <col min="12037" max="12037" width="62.6640625" style="1" customWidth="1"/>
    <col min="12038" max="12038" width="0" style="1" hidden="1" customWidth="1"/>
    <col min="12039" max="12040" width="9.5546875" style="1" customWidth="1"/>
    <col min="12041" max="12041" width="38.33203125" style="1" customWidth="1"/>
    <col min="12042" max="12042" width="30.6640625" style="1" customWidth="1"/>
    <col min="12043" max="12044" width="6.6640625" style="1" customWidth="1"/>
    <col min="12045" max="12045" width="57.5546875" style="1" customWidth="1"/>
    <col min="12046" max="12287" width="11.44140625" style="1"/>
    <col min="12288" max="12288" width="9" style="1" customWidth="1"/>
    <col min="12289" max="12289" width="25.44140625" style="1" customWidth="1"/>
    <col min="12290" max="12290" width="120" style="1" customWidth="1"/>
    <col min="12291" max="12292" width="6.6640625" style="1" customWidth="1"/>
    <col min="12293" max="12293" width="62.6640625" style="1" customWidth="1"/>
    <col min="12294" max="12294" width="0" style="1" hidden="1" customWidth="1"/>
    <col min="12295" max="12296" width="9.5546875" style="1" customWidth="1"/>
    <col min="12297" max="12297" width="38.33203125" style="1" customWidth="1"/>
    <col min="12298" max="12298" width="30.6640625" style="1" customWidth="1"/>
    <col min="12299" max="12300" width="6.6640625" style="1" customWidth="1"/>
    <col min="12301" max="12301" width="57.5546875" style="1" customWidth="1"/>
    <col min="12302" max="12543" width="11.44140625" style="1"/>
    <col min="12544" max="12544" width="9" style="1" customWidth="1"/>
    <col min="12545" max="12545" width="25.44140625" style="1" customWidth="1"/>
    <col min="12546" max="12546" width="120" style="1" customWidth="1"/>
    <col min="12547" max="12548" width="6.6640625" style="1" customWidth="1"/>
    <col min="12549" max="12549" width="62.6640625" style="1" customWidth="1"/>
    <col min="12550" max="12550" width="0" style="1" hidden="1" customWidth="1"/>
    <col min="12551" max="12552" width="9.5546875" style="1" customWidth="1"/>
    <col min="12553" max="12553" width="38.33203125" style="1" customWidth="1"/>
    <col min="12554" max="12554" width="30.6640625" style="1" customWidth="1"/>
    <col min="12555" max="12556" width="6.6640625" style="1" customWidth="1"/>
    <col min="12557" max="12557" width="57.5546875" style="1" customWidth="1"/>
    <col min="12558" max="12799" width="11.44140625" style="1"/>
    <col min="12800" max="12800" width="9" style="1" customWidth="1"/>
    <col min="12801" max="12801" width="25.44140625" style="1" customWidth="1"/>
    <col min="12802" max="12802" width="120" style="1" customWidth="1"/>
    <col min="12803" max="12804" width="6.6640625" style="1" customWidth="1"/>
    <col min="12805" max="12805" width="62.6640625" style="1" customWidth="1"/>
    <col min="12806" max="12806" width="0" style="1" hidden="1" customWidth="1"/>
    <col min="12807" max="12808" width="9.5546875" style="1" customWidth="1"/>
    <col min="12809" max="12809" width="38.33203125" style="1" customWidth="1"/>
    <col min="12810" max="12810" width="30.6640625" style="1" customWidth="1"/>
    <col min="12811" max="12812" width="6.6640625" style="1" customWidth="1"/>
    <col min="12813" max="12813" width="57.5546875" style="1" customWidth="1"/>
    <col min="12814" max="13055" width="11.44140625" style="1"/>
    <col min="13056" max="13056" width="9" style="1" customWidth="1"/>
    <col min="13057" max="13057" width="25.44140625" style="1" customWidth="1"/>
    <col min="13058" max="13058" width="120" style="1" customWidth="1"/>
    <col min="13059" max="13060" width="6.6640625" style="1" customWidth="1"/>
    <col min="13061" max="13061" width="62.6640625" style="1" customWidth="1"/>
    <col min="13062" max="13062" width="0" style="1" hidden="1" customWidth="1"/>
    <col min="13063" max="13064" width="9.5546875" style="1" customWidth="1"/>
    <col min="13065" max="13065" width="38.33203125" style="1" customWidth="1"/>
    <col min="13066" max="13066" width="30.6640625" style="1" customWidth="1"/>
    <col min="13067" max="13068" width="6.6640625" style="1" customWidth="1"/>
    <col min="13069" max="13069" width="57.5546875" style="1" customWidth="1"/>
    <col min="13070" max="13311" width="11.44140625" style="1"/>
    <col min="13312" max="13312" width="9" style="1" customWidth="1"/>
    <col min="13313" max="13313" width="25.44140625" style="1" customWidth="1"/>
    <col min="13314" max="13314" width="120" style="1" customWidth="1"/>
    <col min="13315" max="13316" width="6.6640625" style="1" customWidth="1"/>
    <col min="13317" max="13317" width="62.6640625" style="1" customWidth="1"/>
    <col min="13318" max="13318" width="0" style="1" hidden="1" customWidth="1"/>
    <col min="13319" max="13320" width="9.5546875" style="1" customWidth="1"/>
    <col min="13321" max="13321" width="38.33203125" style="1" customWidth="1"/>
    <col min="13322" max="13322" width="30.6640625" style="1" customWidth="1"/>
    <col min="13323" max="13324" width="6.6640625" style="1" customWidth="1"/>
    <col min="13325" max="13325" width="57.5546875" style="1" customWidth="1"/>
    <col min="13326" max="13567" width="11.44140625" style="1"/>
    <col min="13568" max="13568" width="9" style="1" customWidth="1"/>
    <col min="13569" max="13569" width="25.44140625" style="1" customWidth="1"/>
    <col min="13570" max="13570" width="120" style="1" customWidth="1"/>
    <col min="13571" max="13572" width="6.6640625" style="1" customWidth="1"/>
    <col min="13573" max="13573" width="62.6640625" style="1" customWidth="1"/>
    <col min="13574" max="13574" width="0" style="1" hidden="1" customWidth="1"/>
    <col min="13575" max="13576" width="9.5546875" style="1" customWidth="1"/>
    <col min="13577" max="13577" width="38.33203125" style="1" customWidth="1"/>
    <col min="13578" max="13578" width="30.6640625" style="1" customWidth="1"/>
    <col min="13579" max="13580" width="6.6640625" style="1" customWidth="1"/>
    <col min="13581" max="13581" width="57.5546875" style="1" customWidth="1"/>
    <col min="13582" max="13823" width="11.44140625" style="1"/>
    <col min="13824" max="13824" width="9" style="1" customWidth="1"/>
    <col min="13825" max="13825" width="25.44140625" style="1" customWidth="1"/>
    <col min="13826" max="13826" width="120" style="1" customWidth="1"/>
    <col min="13827" max="13828" width="6.6640625" style="1" customWidth="1"/>
    <col min="13829" max="13829" width="62.6640625" style="1" customWidth="1"/>
    <col min="13830" max="13830" width="0" style="1" hidden="1" customWidth="1"/>
    <col min="13831" max="13832" width="9.5546875" style="1" customWidth="1"/>
    <col min="13833" max="13833" width="38.33203125" style="1" customWidth="1"/>
    <col min="13834" max="13834" width="30.6640625" style="1" customWidth="1"/>
    <col min="13835" max="13836" width="6.6640625" style="1" customWidth="1"/>
    <col min="13837" max="13837" width="57.5546875" style="1" customWidth="1"/>
    <col min="13838" max="14079" width="11.44140625" style="1"/>
    <col min="14080" max="14080" width="9" style="1" customWidth="1"/>
    <col min="14081" max="14081" width="25.44140625" style="1" customWidth="1"/>
    <col min="14082" max="14082" width="120" style="1" customWidth="1"/>
    <col min="14083" max="14084" width="6.6640625" style="1" customWidth="1"/>
    <col min="14085" max="14085" width="62.6640625" style="1" customWidth="1"/>
    <col min="14086" max="14086" width="0" style="1" hidden="1" customWidth="1"/>
    <col min="14087" max="14088" width="9.5546875" style="1" customWidth="1"/>
    <col min="14089" max="14089" width="38.33203125" style="1" customWidth="1"/>
    <col min="14090" max="14090" width="30.6640625" style="1" customWidth="1"/>
    <col min="14091" max="14092" width="6.6640625" style="1" customWidth="1"/>
    <col min="14093" max="14093" width="57.5546875" style="1" customWidth="1"/>
    <col min="14094" max="14335" width="11.44140625" style="1"/>
    <col min="14336" max="14336" width="9" style="1" customWidth="1"/>
    <col min="14337" max="14337" width="25.44140625" style="1" customWidth="1"/>
    <col min="14338" max="14338" width="120" style="1" customWidth="1"/>
    <col min="14339" max="14340" width="6.6640625" style="1" customWidth="1"/>
    <col min="14341" max="14341" width="62.6640625" style="1" customWidth="1"/>
    <col min="14342" max="14342" width="0" style="1" hidden="1" customWidth="1"/>
    <col min="14343" max="14344" width="9.5546875" style="1" customWidth="1"/>
    <col min="14345" max="14345" width="38.33203125" style="1" customWidth="1"/>
    <col min="14346" max="14346" width="30.6640625" style="1" customWidth="1"/>
    <col min="14347" max="14348" width="6.6640625" style="1" customWidth="1"/>
    <col min="14349" max="14349" width="57.5546875" style="1" customWidth="1"/>
    <col min="14350" max="14591" width="11.44140625" style="1"/>
    <col min="14592" max="14592" width="9" style="1" customWidth="1"/>
    <col min="14593" max="14593" width="25.44140625" style="1" customWidth="1"/>
    <col min="14594" max="14594" width="120" style="1" customWidth="1"/>
    <col min="14595" max="14596" width="6.6640625" style="1" customWidth="1"/>
    <col min="14597" max="14597" width="62.6640625" style="1" customWidth="1"/>
    <col min="14598" max="14598" width="0" style="1" hidden="1" customWidth="1"/>
    <col min="14599" max="14600" width="9.5546875" style="1" customWidth="1"/>
    <col min="14601" max="14601" width="38.33203125" style="1" customWidth="1"/>
    <col min="14602" max="14602" width="30.6640625" style="1" customWidth="1"/>
    <col min="14603" max="14604" width="6.6640625" style="1" customWidth="1"/>
    <col min="14605" max="14605" width="57.5546875" style="1" customWidth="1"/>
    <col min="14606" max="14847" width="11.44140625" style="1"/>
    <col min="14848" max="14848" width="9" style="1" customWidth="1"/>
    <col min="14849" max="14849" width="25.44140625" style="1" customWidth="1"/>
    <col min="14850" max="14850" width="120" style="1" customWidth="1"/>
    <col min="14851" max="14852" width="6.6640625" style="1" customWidth="1"/>
    <col min="14853" max="14853" width="62.6640625" style="1" customWidth="1"/>
    <col min="14854" max="14854" width="0" style="1" hidden="1" customWidth="1"/>
    <col min="14855" max="14856" width="9.5546875" style="1" customWidth="1"/>
    <col min="14857" max="14857" width="38.33203125" style="1" customWidth="1"/>
    <col min="14858" max="14858" width="30.6640625" style="1" customWidth="1"/>
    <col min="14859" max="14860" width="6.6640625" style="1" customWidth="1"/>
    <col min="14861" max="14861" width="57.5546875" style="1" customWidth="1"/>
    <col min="14862" max="15103" width="11.44140625" style="1"/>
    <col min="15104" max="15104" width="9" style="1" customWidth="1"/>
    <col min="15105" max="15105" width="25.44140625" style="1" customWidth="1"/>
    <col min="15106" max="15106" width="120" style="1" customWidth="1"/>
    <col min="15107" max="15108" width="6.6640625" style="1" customWidth="1"/>
    <col min="15109" max="15109" width="62.6640625" style="1" customWidth="1"/>
    <col min="15110" max="15110" width="0" style="1" hidden="1" customWidth="1"/>
    <col min="15111" max="15112" width="9.5546875" style="1" customWidth="1"/>
    <col min="15113" max="15113" width="38.33203125" style="1" customWidth="1"/>
    <col min="15114" max="15114" width="30.6640625" style="1" customWidth="1"/>
    <col min="15115" max="15116" width="6.6640625" style="1" customWidth="1"/>
    <col min="15117" max="15117" width="57.5546875" style="1" customWidth="1"/>
    <col min="15118" max="15359" width="11.44140625" style="1"/>
    <col min="15360" max="15360" width="9" style="1" customWidth="1"/>
    <col min="15361" max="15361" width="25.44140625" style="1" customWidth="1"/>
    <col min="15362" max="15362" width="120" style="1" customWidth="1"/>
    <col min="15363" max="15364" width="6.6640625" style="1" customWidth="1"/>
    <col min="15365" max="15365" width="62.6640625" style="1" customWidth="1"/>
    <col min="15366" max="15366" width="0" style="1" hidden="1" customWidth="1"/>
    <col min="15367" max="15368" width="9.5546875" style="1" customWidth="1"/>
    <col min="15369" max="15369" width="38.33203125" style="1" customWidth="1"/>
    <col min="15370" max="15370" width="30.6640625" style="1" customWidth="1"/>
    <col min="15371" max="15372" width="6.6640625" style="1" customWidth="1"/>
    <col min="15373" max="15373" width="57.5546875" style="1" customWidth="1"/>
    <col min="15374" max="15615" width="11.44140625" style="1"/>
    <col min="15616" max="15616" width="9" style="1" customWidth="1"/>
    <col min="15617" max="15617" width="25.44140625" style="1" customWidth="1"/>
    <col min="15618" max="15618" width="120" style="1" customWidth="1"/>
    <col min="15619" max="15620" width="6.6640625" style="1" customWidth="1"/>
    <col min="15621" max="15621" width="62.6640625" style="1" customWidth="1"/>
    <col min="15622" max="15622" width="0" style="1" hidden="1" customWidth="1"/>
    <col min="15623" max="15624" width="9.5546875" style="1" customWidth="1"/>
    <col min="15625" max="15625" width="38.33203125" style="1" customWidth="1"/>
    <col min="15626" max="15626" width="30.6640625" style="1" customWidth="1"/>
    <col min="15627" max="15628" width="6.6640625" style="1" customWidth="1"/>
    <col min="15629" max="15629" width="57.5546875" style="1" customWidth="1"/>
    <col min="15630" max="15871" width="11.44140625" style="1"/>
    <col min="15872" max="15872" width="9" style="1" customWidth="1"/>
    <col min="15873" max="15873" width="25.44140625" style="1" customWidth="1"/>
    <col min="15874" max="15874" width="120" style="1" customWidth="1"/>
    <col min="15875" max="15876" width="6.6640625" style="1" customWidth="1"/>
    <col min="15877" max="15877" width="62.6640625" style="1" customWidth="1"/>
    <col min="15878" max="15878" width="0" style="1" hidden="1" customWidth="1"/>
    <col min="15879" max="15880" width="9.5546875" style="1" customWidth="1"/>
    <col min="15881" max="15881" width="38.33203125" style="1" customWidth="1"/>
    <col min="15882" max="15882" width="30.6640625" style="1" customWidth="1"/>
    <col min="15883" max="15884" width="6.6640625" style="1" customWidth="1"/>
    <col min="15885" max="15885" width="57.5546875" style="1" customWidth="1"/>
    <col min="15886" max="16127" width="11.44140625" style="1"/>
    <col min="16128" max="16128" width="9" style="1" customWidth="1"/>
    <col min="16129" max="16129" width="25.44140625" style="1" customWidth="1"/>
    <col min="16130" max="16130" width="120" style="1" customWidth="1"/>
    <col min="16131" max="16132" width="6.6640625" style="1" customWidth="1"/>
    <col min="16133" max="16133" width="62.6640625" style="1" customWidth="1"/>
    <col min="16134" max="16134" width="0" style="1" hidden="1" customWidth="1"/>
    <col min="16135" max="16136" width="9.5546875" style="1" customWidth="1"/>
    <col min="16137" max="16137" width="38.33203125" style="1" customWidth="1"/>
    <col min="16138" max="16138" width="30.6640625" style="1" customWidth="1"/>
    <col min="16139" max="16140" width="6.6640625" style="1" customWidth="1"/>
    <col min="16141" max="16141" width="57.5546875" style="1" customWidth="1"/>
    <col min="16142" max="16384" width="11.44140625" style="1"/>
  </cols>
  <sheetData>
    <row r="1" spans="1:77" ht="101.25" customHeight="1" x14ac:dyDescent="0.3">
      <c r="A1" s="37">
        <v>4</v>
      </c>
      <c r="C1" s="165" t="s">
        <v>1</v>
      </c>
      <c r="D1" s="165"/>
      <c r="E1" s="165"/>
      <c r="F1" s="165"/>
      <c r="G1" s="165"/>
      <c r="H1" s="165"/>
      <c r="I1" s="165"/>
      <c r="J1" s="165"/>
      <c r="K1" s="165"/>
      <c r="L1" s="17"/>
    </row>
    <row r="2" spans="1:77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77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7"/>
      <c r="J3" s="167"/>
      <c r="K3" s="168"/>
      <c r="L3" s="7"/>
    </row>
    <row r="4" spans="1:77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77" ht="60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69"/>
      <c r="K5" s="169"/>
      <c r="L5" s="18"/>
    </row>
    <row r="6" spans="1:77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69"/>
      <c r="K6" s="169"/>
      <c r="L6" s="18"/>
    </row>
    <row r="7" spans="1:77" ht="38.25" customHeight="1" x14ac:dyDescent="0.3">
      <c r="A7" s="15"/>
      <c r="C7" s="31" t="s">
        <v>19</v>
      </c>
      <c r="D7" s="169" t="str">
        <f>LOOKUP(A1,'DATOS DE ENTRADA'!A2:A11,'DATOS DE ENTRADA'!B2:B11)</f>
        <v>CONSORCIO ISI FABRICA FNA 2020</v>
      </c>
      <c r="E7" s="169"/>
      <c r="F7" s="169"/>
      <c r="G7" s="169"/>
      <c r="H7" s="169"/>
      <c r="I7" s="169"/>
      <c r="J7" s="169"/>
      <c r="K7" s="169"/>
      <c r="L7" s="18"/>
    </row>
    <row r="8" spans="1:77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26"/>
      <c r="L8" s="18"/>
    </row>
    <row r="9" spans="1:77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64"/>
      <c r="K9" s="164"/>
      <c r="L9" s="18"/>
    </row>
    <row r="10" spans="1:77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26"/>
      <c r="L10" s="18"/>
    </row>
    <row r="11" spans="1:77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7"/>
      <c r="I11" s="157"/>
      <c r="J11" s="15"/>
      <c r="K11" s="45"/>
      <c r="L11" s="18"/>
    </row>
    <row r="12" spans="1:77" ht="31.5" customHeight="1" x14ac:dyDescent="0.3">
      <c r="A12" s="15"/>
      <c r="C12" s="31" t="s">
        <v>24</v>
      </c>
      <c r="D12" s="159">
        <v>44145</v>
      </c>
      <c r="E12" s="160"/>
      <c r="F12" s="159">
        <v>44139</v>
      </c>
      <c r="G12" s="160"/>
      <c r="H12" s="159">
        <v>44152</v>
      </c>
      <c r="I12" s="160"/>
      <c r="J12" s="161" t="str">
        <f>IF(D12&gt;=O12,"CUMPLE","NO CUMPLE")</f>
        <v>CUMPLE</v>
      </c>
      <c r="K12" s="161"/>
      <c r="L12" s="18"/>
      <c r="M12" s="50">
        <f>IF(J12="CUMPLE",0,1)</f>
        <v>0</v>
      </c>
      <c r="O12" s="30">
        <v>44130</v>
      </c>
      <c r="P12" s="29" t="s">
        <v>42</v>
      </c>
    </row>
    <row r="13" spans="1:77" ht="31.5" customHeight="1" x14ac:dyDescent="0.3">
      <c r="A13" s="15"/>
      <c r="C13" s="31" t="s">
        <v>39</v>
      </c>
      <c r="D13" s="159">
        <v>43916</v>
      </c>
      <c r="E13" s="160"/>
      <c r="F13" s="159">
        <v>44021</v>
      </c>
      <c r="G13" s="160"/>
      <c r="H13" s="159">
        <v>44036</v>
      </c>
      <c r="I13" s="160"/>
      <c r="J13" s="162" t="str">
        <f>IF(D13&lt;=O13,"CUMPLE","NO CUMPLE")</f>
        <v>CUMPLE</v>
      </c>
      <c r="K13" s="163"/>
      <c r="L13" s="18"/>
      <c r="M13" s="50">
        <f>IF(J13="CUMPLE",0,1)</f>
        <v>0</v>
      </c>
      <c r="N13" s="29"/>
      <c r="O13" s="30">
        <v>44147</v>
      </c>
      <c r="P13" s="29" t="s">
        <v>43</v>
      </c>
    </row>
    <row r="14" spans="1:77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49"/>
    </row>
    <row r="15" spans="1:77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89</v>
      </c>
      <c r="G15" s="3" t="s">
        <v>90</v>
      </c>
      <c r="H15" s="3" t="s">
        <v>91</v>
      </c>
      <c r="I15" s="3" t="s">
        <v>0</v>
      </c>
      <c r="J15" s="3" t="s">
        <v>15</v>
      </c>
      <c r="K15" s="10" t="s">
        <v>23</v>
      </c>
      <c r="L15" s="10" t="s">
        <v>4</v>
      </c>
      <c r="M15" s="49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</row>
    <row r="16" spans="1:77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3037713000</v>
      </c>
      <c r="G16" s="19">
        <v>5514189686</v>
      </c>
      <c r="H16" s="19">
        <v>2536277017</v>
      </c>
      <c r="I16" s="155">
        <f>(F16-F17)+(G16-G17)+(H16-H17)</f>
        <v>5572139239</v>
      </c>
      <c r="J16" s="142" t="str">
        <f>IF(I16&gt;=D16,"CUMPLE","NO CUMPLE")</f>
        <v>CUMPLE</v>
      </c>
      <c r="K16" s="132" t="s">
        <v>92</v>
      </c>
      <c r="L16" s="148"/>
      <c r="M16" s="132">
        <f>IF(J16="CUMPLE",0,1)</f>
        <v>0</v>
      </c>
    </row>
    <row r="17" spans="1:21" s="2" customFormat="1" ht="44.25" customHeight="1" x14ac:dyDescent="0.3">
      <c r="A17" s="134"/>
      <c r="B17" s="135"/>
      <c r="C17" s="133"/>
      <c r="D17" s="154"/>
      <c r="E17" s="8" t="s">
        <v>8</v>
      </c>
      <c r="F17" s="19">
        <v>1188210000</v>
      </c>
      <c r="G17" s="19">
        <v>3298020532</v>
      </c>
      <c r="H17" s="19">
        <v>1029809932</v>
      </c>
      <c r="I17" s="156"/>
      <c r="J17" s="143"/>
      <c r="K17" s="133"/>
      <c r="L17" s="149"/>
      <c r="M17" s="133"/>
    </row>
    <row r="18" spans="1:21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 t="shared" ref="F18:H19" si="0">F16</f>
        <v>3037713000</v>
      </c>
      <c r="G18" s="32">
        <f t="shared" si="0"/>
        <v>5514189686</v>
      </c>
      <c r="H18" s="32">
        <f t="shared" si="0"/>
        <v>2536277017</v>
      </c>
      <c r="I18" s="151">
        <f>U18</f>
        <v>2.0137134932722813</v>
      </c>
      <c r="J18" s="142" t="str">
        <f>IF(I18&gt;=D18,"CUMPLE","NO CUMPLE")</f>
        <v>CUMPLE</v>
      </c>
      <c r="K18" s="132" t="s">
        <v>92</v>
      </c>
      <c r="L18" s="149"/>
      <c r="M18" s="132">
        <f>IF(J18="CUMPLE",0,1)</f>
        <v>0</v>
      </c>
      <c r="Q18" s="71">
        <f>F18*34%</f>
        <v>1032822420.0000001</v>
      </c>
      <c r="R18" s="71">
        <f>G18*33%</f>
        <v>1819682596.3800001</v>
      </c>
      <c r="S18" s="71">
        <f>H18*33%</f>
        <v>836971415.61000001</v>
      </c>
      <c r="T18" s="71">
        <f>SUM(Q18:S18)</f>
        <v>3689476431.9900002</v>
      </c>
      <c r="U18" s="2">
        <f>T18/T19</f>
        <v>2.0137134932722813</v>
      </c>
    </row>
    <row r="19" spans="1:21" s="2" customFormat="1" ht="44.25" customHeight="1" x14ac:dyDescent="0.3">
      <c r="A19" s="134"/>
      <c r="B19" s="135"/>
      <c r="C19" s="133"/>
      <c r="D19" s="139"/>
      <c r="E19" s="8" t="s">
        <v>8</v>
      </c>
      <c r="F19" s="32">
        <f t="shared" si="0"/>
        <v>1188210000</v>
      </c>
      <c r="G19" s="32">
        <f t="shared" si="0"/>
        <v>3298020532</v>
      </c>
      <c r="H19" s="32">
        <f t="shared" si="0"/>
        <v>1029809932</v>
      </c>
      <c r="I19" s="152"/>
      <c r="J19" s="143"/>
      <c r="K19" s="133"/>
      <c r="L19" s="149"/>
      <c r="M19" s="133"/>
      <c r="Q19" s="71">
        <f t="shared" ref="Q19:Q25" si="1">F19*34%</f>
        <v>403991400</v>
      </c>
      <c r="R19" s="71">
        <f t="shared" ref="R19:R25" si="2">G19*33%</f>
        <v>1088346775.5599999</v>
      </c>
      <c r="S19" s="71">
        <f t="shared" ref="S19:S25" si="3">H19*33%</f>
        <v>339837277.56</v>
      </c>
      <c r="T19" s="71">
        <f t="shared" ref="T19:T25" si="4">SUM(Q19:S19)</f>
        <v>1832175453.1199999</v>
      </c>
    </row>
    <row r="20" spans="1:21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1792606000</v>
      </c>
      <c r="G20" s="19">
        <v>3298020532</v>
      </c>
      <c r="H20" s="19">
        <v>4426547758</v>
      </c>
      <c r="I20" s="146">
        <f>U20</f>
        <v>0.64435046254266892</v>
      </c>
      <c r="J20" s="142" t="str">
        <f>IF(I20&lt;=D20,"CUMPLE","NO CUMPLE")</f>
        <v>CUMPLE</v>
      </c>
      <c r="K20" s="132" t="s">
        <v>92</v>
      </c>
      <c r="L20" s="149"/>
      <c r="M20" s="132">
        <f>IF(J20="CUMPLE",0,1)</f>
        <v>0</v>
      </c>
      <c r="Q20" s="71">
        <f t="shared" si="1"/>
        <v>609486040</v>
      </c>
      <c r="R20" s="71">
        <f t="shared" si="2"/>
        <v>1088346775.5599999</v>
      </c>
      <c r="S20" s="71">
        <f t="shared" si="3"/>
        <v>1460760760.1400001</v>
      </c>
      <c r="T20" s="71">
        <f t="shared" si="4"/>
        <v>3158593575.6999998</v>
      </c>
      <c r="U20" s="72">
        <f t="shared" ref="U20" si="5">T20/T21</f>
        <v>0.64435046254266892</v>
      </c>
    </row>
    <row r="21" spans="1:21" s="2" customFormat="1" ht="44.25" customHeight="1" x14ac:dyDescent="0.3">
      <c r="A21" s="134"/>
      <c r="B21" s="135"/>
      <c r="C21" s="133"/>
      <c r="D21" s="145"/>
      <c r="E21" s="9" t="s">
        <v>10</v>
      </c>
      <c r="F21" s="19">
        <v>3303247000</v>
      </c>
      <c r="G21" s="19">
        <v>5555960533</v>
      </c>
      <c r="H21" s="19">
        <v>5895181251</v>
      </c>
      <c r="I21" s="147"/>
      <c r="J21" s="143"/>
      <c r="K21" s="133"/>
      <c r="L21" s="149"/>
      <c r="M21" s="133"/>
      <c r="Q21" s="71">
        <f t="shared" si="1"/>
        <v>1123103980</v>
      </c>
      <c r="R21" s="71">
        <f t="shared" si="2"/>
        <v>1833466975.8900001</v>
      </c>
      <c r="S21" s="71">
        <f t="shared" si="3"/>
        <v>1945409812.8300002</v>
      </c>
      <c r="T21" s="71">
        <f t="shared" si="4"/>
        <v>4901980768.7200003</v>
      </c>
    </row>
    <row r="22" spans="1:21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510316000</v>
      </c>
      <c r="G22" s="19">
        <v>818311753</v>
      </c>
      <c r="H22" s="19">
        <v>1108612007</v>
      </c>
      <c r="I22" s="140">
        <f>U22</f>
        <v>0.46426421166827658</v>
      </c>
      <c r="J22" s="142" t="str">
        <f>IF(I22&gt;=D22,"CUMPLE","NO CUMPLE")</f>
        <v>CUMPLE</v>
      </c>
      <c r="K22" s="132" t="s">
        <v>92</v>
      </c>
      <c r="L22" s="149"/>
      <c r="M22" s="132">
        <f>IF(J22="CUMPLE",0,1)</f>
        <v>0</v>
      </c>
      <c r="Q22" s="71">
        <f t="shared" si="1"/>
        <v>173507440</v>
      </c>
      <c r="R22" s="71">
        <f t="shared" si="2"/>
        <v>270042878.49000001</v>
      </c>
      <c r="S22" s="71">
        <f t="shared" si="3"/>
        <v>365841962.31</v>
      </c>
      <c r="T22" s="71">
        <f t="shared" si="4"/>
        <v>809392280.79999995</v>
      </c>
      <c r="U22" s="2">
        <f t="shared" ref="U22" si="6">T22/T23</f>
        <v>0.46426421166827658</v>
      </c>
    </row>
    <row r="23" spans="1:21" s="6" customFormat="1" ht="44.25" customHeight="1" x14ac:dyDescent="0.3">
      <c r="A23" s="134"/>
      <c r="B23" s="135"/>
      <c r="C23" s="137"/>
      <c r="D23" s="139"/>
      <c r="E23" s="9" t="s">
        <v>12</v>
      </c>
      <c r="F23" s="19">
        <v>1510641000</v>
      </c>
      <c r="G23" s="19">
        <v>2257940001</v>
      </c>
      <c r="H23" s="19">
        <v>1468633493</v>
      </c>
      <c r="I23" s="141"/>
      <c r="J23" s="143"/>
      <c r="K23" s="133"/>
      <c r="L23" s="149"/>
      <c r="M23" s="133"/>
      <c r="Q23" s="71">
        <f t="shared" si="1"/>
        <v>513617940.00000006</v>
      </c>
      <c r="R23" s="71">
        <f t="shared" si="2"/>
        <v>745120200.33000004</v>
      </c>
      <c r="S23" s="71">
        <f t="shared" si="3"/>
        <v>484649052.69</v>
      </c>
      <c r="T23" s="71">
        <f t="shared" si="4"/>
        <v>1743387193.0200002</v>
      </c>
      <c r="U23" s="2"/>
    </row>
    <row r="24" spans="1:21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510316000</v>
      </c>
      <c r="G24" s="32">
        <f>G22</f>
        <v>818311753</v>
      </c>
      <c r="H24" s="32">
        <f>H22</f>
        <v>1108612007</v>
      </c>
      <c r="I24" s="140">
        <f>U24</f>
        <v>0.165115352137815</v>
      </c>
      <c r="J24" s="142" t="str">
        <f>IF(I24&gt;=D24,"CUMPLE","NO CUMPLE")</f>
        <v>CUMPLE</v>
      </c>
      <c r="K24" s="132" t="s">
        <v>92</v>
      </c>
      <c r="L24" s="149"/>
      <c r="M24" s="132">
        <f>IF(J24="CUMPLE",0,1)</f>
        <v>0</v>
      </c>
      <c r="Q24" s="71">
        <f t="shared" si="1"/>
        <v>173507440</v>
      </c>
      <c r="R24" s="71">
        <f t="shared" si="2"/>
        <v>270042878.49000001</v>
      </c>
      <c r="S24" s="71">
        <f t="shared" si="3"/>
        <v>365841962.31</v>
      </c>
      <c r="T24" s="71">
        <f t="shared" si="4"/>
        <v>809392280.79999995</v>
      </c>
      <c r="U24" s="2">
        <f t="shared" ref="U24" si="7">T24/T25</f>
        <v>0.165115352137815</v>
      </c>
    </row>
    <row r="25" spans="1:21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3303247000</v>
      </c>
      <c r="G25" s="32">
        <f>G21</f>
        <v>5555960533</v>
      </c>
      <c r="H25" s="32">
        <f>H21</f>
        <v>5895181251</v>
      </c>
      <c r="I25" s="141"/>
      <c r="J25" s="143"/>
      <c r="K25" s="133"/>
      <c r="L25" s="150"/>
      <c r="M25" s="133"/>
      <c r="Q25" s="71">
        <f t="shared" si="1"/>
        <v>1123103980</v>
      </c>
      <c r="R25" s="71">
        <f t="shared" si="2"/>
        <v>1833466975.8900001</v>
      </c>
      <c r="S25" s="71">
        <f t="shared" si="3"/>
        <v>1945409812.8300002</v>
      </c>
      <c r="T25" s="71">
        <f t="shared" si="4"/>
        <v>4901980768.7200003</v>
      </c>
      <c r="U25" s="2"/>
    </row>
    <row r="27" spans="1:21" ht="28.2" x14ac:dyDescent="0.5">
      <c r="E27" s="127" t="s">
        <v>20</v>
      </c>
      <c r="F27" s="128"/>
      <c r="G27" s="76"/>
      <c r="H27" s="129" t="str">
        <f>IF(M27=0,"HABILITADO","NO HABILITADO")</f>
        <v>HABILITADO</v>
      </c>
      <c r="I27" s="130"/>
      <c r="J27" s="131"/>
      <c r="K27" s="27"/>
      <c r="M27" s="49">
        <f>SUM(M12:M25)</f>
        <v>0</v>
      </c>
    </row>
    <row r="30" spans="1:21" x14ac:dyDescent="0.3">
      <c r="B30" s="67" t="s">
        <v>41</v>
      </c>
      <c r="C30" s="67"/>
    </row>
    <row r="31" spans="1:21" ht="39.75" customHeight="1" x14ac:dyDescent="0.3">
      <c r="B31" s="74" t="s">
        <v>37</v>
      </c>
      <c r="D31" s="74"/>
      <c r="E31" s="74"/>
    </row>
  </sheetData>
  <mergeCells count="58">
    <mergeCell ref="C9:K9"/>
    <mergeCell ref="C1:K1"/>
    <mergeCell ref="C3:K3"/>
    <mergeCell ref="D5:K5"/>
    <mergeCell ref="D6:K6"/>
    <mergeCell ref="D7:K7"/>
    <mergeCell ref="D11:I11"/>
    <mergeCell ref="H12:I12"/>
    <mergeCell ref="J12:K12"/>
    <mergeCell ref="H13:I13"/>
    <mergeCell ref="J13:K13"/>
    <mergeCell ref="K16:K17"/>
    <mergeCell ref="L16:L25"/>
    <mergeCell ref="M16:M17"/>
    <mergeCell ref="A18:A19"/>
    <mergeCell ref="B18:B19"/>
    <mergeCell ref="C18:C19"/>
    <mergeCell ref="D18:D19"/>
    <mergeCell ref="I18:I19"/>
    <mergeCell ref="J18:J19"/>
    <mergeCell ref="K18:K19"/>
    <mergeCell ref="A16:A17"/>
    <mergeCell ref="B16:B17"/>
    <mergeCell ref="C16:C17"/>
    <mergeCell ref="D16:D17"/>
    <mergeCell ref="I16:I17"/>
    <mergeCell ref="J16:J17"/>
    <mergeCell ref="M18:M19"/>
    <mergeCell ref="A20:A21"/>
    <mergeCell ref="B20:B21"/>
    <mergeCell ref="C20:C21"/>
    <mergeCell ref="D20:D21"/>
    <mergeCell ref="I20:I21"/>
    <mergeCell ref="J20:J21"/>
    <mergeCell ref="K20:K21"/>
    <mergeCell ref="M20:M21"/>
    <mergeCell ref="K22:K23"/>
    <mergeCell ref="M22:M23"/>
    <mergeCell ref="A24:A25"/>
    <mergeCell ref="B24:B25"/>
    <mergeCell ref="C24:C25"/>
    <mergeCell ref="D24:D25"/>
    <mergeCell ref="I24:I25"/>
    <mergeCell ref="J24:J25"/>
    <mergeCell ref="K24:K25"/>
    <mergeCell ref="M24:M25"/>
    <mergeCell ref="A22:A23"/>
    <mergeCell ref="B22:B23"/>
    <mergeCell ref="C22:C23"/>
    <mergeCell ref="D22:D23"/>
    <mergeCell ref="I22:I23"/>
    <mergeCell ref="J22:J23"/>
    <mergeCell ref="E27:F27"/>
    <mergeCell ref="H27:J27"/>
    <mergeCell ref="D12:E12"/>
    <mergeCell ref="D13:E13"/>
    <mergeCell ref="F12:G12"/>
    <mergeCell ref="F13:G13"/>
  </mergeCells>
  <conditionalFormatting sqref="J16:K16 J17:J25">
    <cfRule type="cellIs" dxfId="60" priority="13" operator="equal">
      <formula>"CUMPLE"</formula>
    </cfRule>
    <cfRule type="cellIs" dxfId="59" priority="14" operator="equal">
      <formula>"NO CUMPLE"</formula>
    </cfRule>
  </conditionalFormatting>
  <conditionalFormatting sqref="J12">
    <cfRule type="cellIs" dxfId="58" priority="12" operator="equal">
      <formula>"CUMPLE"</formula>
    </cfRule>
  </conditionalFormatting>
  <conditionalFormatting sqref="M18 M20 M22 M24">
    <cfRule type="cellIs" dxfId="57" priority="8" operator="equal">
      <formula>"CUMPLE"</formula>
    </cfRule>
    <cfRule type="cellIs" dxfId="56" priority="9" operator="equal">
      <formula>"NO CUMPLE"</formula>
    </cfRule>
  </conditionalFormatting>
  <conditionalFormatting sqref="M16">
    <cfRule type="cellIs" dxfId="55" priority="10" operator="equal">
      <formula>"CUMPLE"</formula>
    </cfRule>
    <cfRule type="cellIs" dxfId="54" priority="11" operator="equal">
      <formula>"NO CUMPLE"</formula>
    </cfRule>
  </conditionalFormatting>
  <conditionalFormatting sqref="J13:K13">
    <cfRule type="cellIs" dxfId="53" priority="7" operator="equal">
      <formula>"CUMPLE"</formula>
    </cfRule>
  </conditionalFormatting>
  <conditionalFormatting sqref="M12:M13">
    <cfRule type="cellIs" dxfId="52" priority="5" operator="equal">
      <formula>"CUMPLE"</formula>
    </cfRule>
    <cfRule type="cellIs" dxfId="51" priority="6" operator="equal">
      <formula>"NO CUMPLE"</formula>
    </cfRule>
  </conditionalFormatting>
  <conditionalFormatting sqref="K18 K20 K22 K24">
    <cfRule type="cellIs" dxfId="50" priority="1" operator="equal">
      <formula>"CUMPLE"</formula>
    </cfRule>
    <cfRule type="cellIs" dxfId="49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1" fitToWidth="2" fitToHeight="2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52C3-7044-41F7-9106-73378F1BACEA}">
  <sheetPr>
    <tabColor rgb="FF00B050"/>
  </sheetPr>
  <dimension ref="A1:BV31"/>
  <sheetViews>
    <sheetView view="pageBreakPreview" zoomScale="55" zoomScaleNormal="70" zoomScaleSheetLayoutView="55" workbookViewId="0"/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6" width="30.33203125" style="1" bestFit="1" customWidth="1"/>
    <col min="7" max="7" width="31.33203125" style="1" bestFit="1" customWidth="1"/>
    <col min="8" max="8" width="17.88671875" style="1" bestFit="1" customWidth="1"/>
    <col min="9" max="9" width="32.33203125" style="1" bestFit="1" customWidth="1"/>
    <col min="10" max="10" width="36.5546875" style="4" customWidth="1"/>
    <col min="11" max="11" width="11.5546875" style="49" hidden="1" customWidth="1"/>
    <col min="12" max="12" width="13.44140625" style="1" hidden="1" customWidth="1"/>
    <col min="13" max="13" width="45.44140625" style="1" hidden="1" customWidth="1"/>
    <col min="14" max="14" width="36.44140625" style="1" hidden="1" customWidth="1"/>
    <col min="15" max="74" width="11.44140625" style="1"/>
    <col min="75" max="82" width="11.44140625" style="1" customWidth="1"/>
    <col min="83" max="252" width="11.44140625" style="1"/>
    <col min="253" max="253" width="9" style="1" customWidth="1"/>
    <col min="254" max="254" width="25.44140625" style="1" customWidth="1"/>
    <col min="255" max="255" width="120" style="1" customWidth="1"/>
    <col min="256" max="257" width="6.6640625" style="1" customWidth="1"/>
    <col min="258" max="258" width="62.6640625" style="1" customWidth="1"/>
    <col min="259" max="259" width="0" style="1" hidden="1" customWidth="1"/>
    <col min="260" max="261" width="9.5546875" style="1" customWidth="1"/>
    <col min="262" max="262" width="38.33203125" style="1" customWidth="1"/>
    <col min="263" max="263" width="30.6640625" style="1" customWidth="1"/>
    <col min="264" max="265" width="6.6640625" style="1" customWidth="1"/>
    <col min="266" max="266" width="57.5546875" style="1" customWidth="1"/>
    <col min="267" max="508" width="11.44140625" style="1"/>
    <col min="509" max="509" width="9" style="1" customWidth="1"/>
    <col min="510" max="510" width="25.44140625" style="1" customWidth="1"/>
    <col min="511" max="511" width="120" style="1" customWidth="1"/>
    <col min="512" max="513" width="6.6640625" style="1" customWidth="1"/>
    <col min="514" max="514" width="62.6640625" style="1" customWidth="1"/>
    <col min="515" max="515" width="0" style="1" hidden="1" customWidth="1"/>
    <col min="516" max="517" width="9.5546875" style="1" customWidth="1"/>
    <col min="518" max="518" width="38.33203125" style="1" customWidth="1"/>
    <col min="519" max="519" width="30.6640625" style="1" customWidth="1"/>
    <col min="520" max="521" width="6.6640625" style="1" customWidth="1"/>
    <col min="522" max="522" width="57.5546875" style="1" customWidth="1"/>
    <col min="523" max="764" width="11.44140625" style="1"/>
    <col min="765" max="765" width="9" style="1" customWidth="1"/>
    <col min="766" max="766" width="25.44140625" style="1" customWidth="1"/>
    <col min="767" max="767" width="120" style="1" customWidth="1"/>
    <col min="768" max="769" width="6.6640625" style="1" customWidth="1"/>
    <col min="770" max="770" width="62.6640625" style="1" customWidth="1"/>
    <col min="771" max="771" width="0" style="1" hidden="1" customWidth="1"/>
    <col min="772" max="773" width="9.5546875" style="1" customWidth="1"/>
    <col min="774" max="774" width="38.33203125" style="1" customWidth="1"/>
    <col min="775" max="775" width="30.6640625" style="1" customWidth="1"/>
    <col min="776" max="777" width="6.6640625" style="1" customWidth="1"/>
    <col min="778" max="778" width="57.5546875" style="1" customWidth="1"/>
    <col min="779" max="1020" width="11.44140625" style="1"/>
    <col min="1021" max="1021" width="9" style="1" customWidth="1"/>
    <col min="1022" max="1022" width="25.44140625" style="1" customWidth="1"/>
    <col min="1023" max="1023" width="120" style="1" customWidth="1"/>
    <col min="1024" max="1025" width="6.6640625" style="1" customWidth="1"/>
    <col min="1026" max="1026" width="62.6640625" style="1" customWidth="1"/>
    <col min="1027" max="1027" width="0" style="1" hidden="1" customWidth="1"/>
    <col min="1028" max="1029" width="9.5546875" style="1" customWidth="1"/>
    <col min="1030" max="1030" width="38.33203125" style="1" customWidth="1"/>
    <col min="1031" max="1031" width="30.6640625" style="1" customWidth="1"/>
    <col min="1032" max="1033" width="6.6640625" style="1" customWidth="1"/>
    <col min="1034" max="1034" width="57.5546875" style="1" customWidth="1"/>
    <col min="1035" max="1276" width="11.44140625" style="1"/>
    <col min="1277" max="1277" width="9" style="1" customWidth="1"/>
    <col min="1278" max="1278" width="25.44140625" style="1" customWidth="1"/>
    <col min="1279" max="1279" width="120" style="1" customWidth="1"/>
    <col min="1280" max="1281" width="6.6640625" style="1" customWidth="1"/>
    <col min="1282" max="1282" width="62.6640625" style="1" customWidth="1"/>
    <col min="1283" max="1283" width="0" style="1" hidden="1" customWidth="1"/>
    <col min="1284" max="1285" width="9.5546875" style="1" customWidth="1"/>
    <col min="1286" max="1286" width="38.33203125" style="1" customWidth="1"/>
    <col min="1287" max="1287" width="30.6640625" style="1" customWidth="1"/>
    <col min="1288" max="1289" width="6.6640625" style="1" customWidth="1"/>
    <col min="1290" max="1290" width="57.5546875" style="1" customWidth="1"/>
    <col min="1291" max="1532" width="11.44140625" style="1"/>
    <col min="1533" max="1533" width="9" style="1" customWidth="1"/>
    <col min="1534" max="1534" width="25.44140625" style="1" customWidth="1"/>
    <col min="1535" max="1535" width="120" style="1" customWidth="1"/>
    <col min="1536" max="1537" width="6.6640625" style="1" customWidth="1"/>
    <col min="1538" max="1538" width="62.6640625" style="1" customWidth="1"/>
    <col min="1539" max="1539" width="0" style="1" hidden="1" customWidth="1"/>
    <col min="1540" max="1541" width="9.5546875" style="1" customWidth="1"/>
    <col min="1542" max="1542" width="38.33203125" style="1" customWidth="1"/>
    <col min="1543" max="1543" width="30.6640625" style="1" customWidth="1"/>
    <col min="1544" max="1545" width="6.6640625" style="1" customWidth="1"/>
    <col min="1546" max="1546" width="57.5546875" style="1" customWidth="1"/>
    <col min="1547" max="1788" width="11.44140625" style="1"/>
    <col min="1789" max="1789" width="9" style="1" customWidth="1"/>
    <col min="1790" max="1790" width="25.44140625" style="1" customWidth="1"/>
    <col min="1791" max="1791" width="120" style="1" customWidth="1"/>
    <col min="1792" max="1793" width="6.6640625" style="1" customWidth="1"/>
    <col min="1794" max="1794" width="62.6640625" style="1" customWidth="1"/>
    <col min="1795" max="1795" width="0" style="1" hidden="1" customWidth="1"/>
    <col min="1796" max="1797" width="9.5546875" style="1" customWidth="1"/>
    <col min="1798" max="1798" width="38.33203125" style="1" customWidth="1"/>
    <col min="1799" max="1799" width="30.6640625" style="1" customWidth="1"/>
    <col min="1800" max="1801" width="6.6640625" style="1" customWidth="1"/>
    <col min="1802" max="1802" width="57.5546875" style="1" customWidth="1"/>
    <col min="1803" max="2044" width="11.44140625" style="1"/>
    <col min="2045" max="2045" width="9" style="1" customWidth="1"/>
    <col min="2046" max="2046" width="25.44140625" style="1" customWidth="1"/>
    <col min="2047" max="2047" width="120" style="1" customWidth="1"/>
    <col min="2048" max="2049" width="6.6640625" style="1" customWidth="1"/>
    <col min="2050" max="2050" width="62.6640625" style="1" customWidth="1"/>
    <col min="2051" max="2051" width="0" style="1" hidden="1" customWidth="1"/>
    <col min="2052" max="2053" width="9.5546875" style="1" customWidth="1"/>
    <col min="2054" max="2054" width="38.33203125" style="1" customWidth="1"/>
    <col min="2055" max="2055" width="30.6640625" style="1" customWidth="1"/>
    <col min="2056" max="2057" width="6.6640625" style="1" customWidth="1"/>
    <col min="2058" max="2058" width="57.5546875" style="1" customWidth="1"/>
    <col min="2059" max="2300" width="11.44140625" style="1"/>
    <col min="2301" max="2301" width="9" style="1" customWidth="1"/>
    <col min="2302" max="2302" width="25.44140625" style="1" customWidth="1"/>
    <col min="2303" max="2303" width="120" style="1" customWidth="1"/>
    <col min="2304" max="2305" width="6.6640625" style="1" customWidth="1"/>
    <col min="2306" max="2306" width="62.6640625" style="1" customWidth="1"/>
    <col min="2307" max="2307" width="0" style="1" hidden="1" customWidth="1"/>
    <col min="2308" max="2309" width="9.5546875" style="1" customWidth="1"/>
    <col min="2310" max="2310" width="38.33203125" style="1" customWidth="1"/>
    <col min="2311" max="2311" width="30.6640625" style="1" customWidth="1"/>
    <col min="2312" max="2313" width="6.6640625" style="1" customWidth="1"/>
    <col min="2314" max="2314" width="57.5546875" style="1" customWidth="1"/>
    <col min="2315" max="2556" width="11.44140625" style="1"/>
    <col min="2557" max="2557" width="9" style="1" customWidth="1"/>
    <col min="2558" max="2558" width="25.44140625" style="1" customWidth="1"/>
    <col min="2559" max="2559" width="120" style="1" customWidth="1"/>
    <col min="2560" max="2561" width="6.6640625" style="1" customWidth="1"/>
    <col min="2562" max="2562" width="62.6640625" style="1" customWidth="1"/>
    <col min="2563" max="2563" width="0" style="1" hidden="1" customWidth="1"/>
    <col min="2564" max="2565" width="9.5546875" style="1" customWidth="1"/>
    <col min="2566" max="2566" width="38.33203125" style="1" customWidth="1"/>
    <col min="2567" max="2567" width="30.6640625" style="1" customWidth="1"/>
    <col min="2568" max="2569" width="6.6640625" style="1" customWidth="1"/>
    <col min="2570" max="2570" width="57.5546875" style="1" customWidth="1"/>
    <col min="2571" max="2812" width="11.44140625" style="1"/>
    <col min="2813" max="2813" width="9" style="1" customWidth="1"/>
    <col min="2814" max="2814" width="25.44140625" style="1" customWidth="1"/>
    <col min="2815" max="2815" width="120" style="1" customWidth="1"/>
    <col min="2816" max="2817" width="6.6640625" style="1" customWidth="1"/>
    <col min="2818" max="2818" width="62.6640625" style="1" customWidth="1"/>
    <col min="2819" max="2819" width="0" style="1" hidden="1" customWidth="1"/>
    <col min="2820" max="2821" width="9.5546875" style="1" customWidth="1"/>
    <col min="2822" max="2822" width="38.33203125" style="1" customWidth="1"/>
    <col min="2823" max="2823" width="30.6640625" style="1" customWidth="1"/>
    <col min="2824" max="2825" width="6.6640625" style="1" customWidth="1"/>
    <col min="2826" max="2826" width="57.5546875" style="1" customWidth="1"/>
    <col min="2827" max="3068" width="11.44140625" style="1"/>
    <col min="3069" max="3069" width="9" style="1" customWidth="1"/>
    <col min="3070" max="3070" width="25.44140625" style="1" customWidth="1"/>
    <col min="3071" max="3071" width="120" style="1" customWidth="1"/>
    <col min="3072" max="3073" width="6.6640625" style="1" customWidth="1"/>
    <col min="3074" max="3074" width="62.6640625" style="1" customWidth="1"/>
    <col min="3075" max="3075" width="0" style="1" hidden="1" customWidth="1"/>
    <col min="3076" max="3077" width="9.5546875" style="1" customWidth="1"/>
    <col min="3078" max="3078" width="38.33203125" style="1" customWidth="1"/>
    <col min="3079" max="3079" width="30.6640625" style="1" customWidth="1"/>
    <col min="3080" max="3081" width="6.6640625" style="1" customWidth="1"/>
    <col min="3082" max="3082" width="57.5546875" style="1" customWidth="1"/>
    <col min="3083" max="3324" width="11.44140625" style="1"/>
    <col min="3325" max="3325" width="9" style="1" customWidth="1"/>
    <col min="3326" max="3326" width="25.44140625" style="1" customWidth="1"/>
    <col min="3327" max="3327" width="120" style="1" customWidth="1"/>
    <col min="3328" max="3329" width="6.6640625" style="1" customWidth="1"/>
    <col min="3330" max="3330" width="62.6640625" style="1" customWidth="1"/>
    <col min="3331" max="3331" width="0" style="1" hidden="1" customWidth="1"/>
    <col min="3332" max="3333" width="9.5546875" style="1" customWidth="1"/>
    <col min="3334" max="3334" width="38.33203125" style="1" customWidth="1"/>
    <col min="3335" max="3335" width="30.6640625" style="1" customWidth="1"/>
    <col min="3336" max="3337" width="6.6640625" style="1" customWidth="1"/>
    <col min="3338" max="3338" width="57.5546875" style="1" customWidth="1"/>
    <col min="3339" max="3580" width="11.44140625" style="1"/>
    <col min="3581" max="3581" width="9" style="1" customWidth="1"/>
    <col min="3582" max="3582" width="25.44140625" style="1" customWidth="1"/>
    <col min="3583" max="3583" width="120" style="1" customWidth="1"/>
    <col min="3584" max="3585" width="6.6640625" style="1" customWidth="1"/>
    <col min="3586" max="3586" width="62.6640625" style="1" customWidth="1"/>
    <col min="3587" max="3587" width="0" style="1" hidden="1" customWidth="1"/>
    <col min="3588" max="3589" width="9.5546875" style="1" customWidth="1"/>
    <col min="3590" max="3590" width="38.33203125" style="1" customWidth="1"/>
    <col min="3591" max="3591" width="30.6640625" style="1" customWidth="1"/>
    <col min="3592" max="3593" width="6.6640625" style="1" customWidth="1"/>
    <col min="3594" max="3594" width="57.5546875" style="1" customWidth="1"/>
    <col min="3595" max="3836" width="11.44140625" style="1"/>
    <col min="3837" max="3837" width="9" style="1" customWidth="1"/>
    <col min="3838" max="3838" width="25.44140625" style="1" customWidth="1"/>
    <col min="3839" max="3839" width="120" style="1" customWidth="1"/>
    <col min="3840" max="3841" width="6.6640625" style="1" customWidth="1"/>
    <col min="3842" max="3842" width="62.6640625" style="1" customWidth="1"/>
    <col min="3843" max="3843" width="0" style="1" hidden="1" customWidth="1"/>
    <col min="3844" max="3845" width="9.5546875" style="1" customWidth="1"/>
    <col min="3846" max="3846" width="38.33203125" style="1" customWidth="1"/>
    <col min="3847" max="3847" width="30.6640625" style="1" customWidth="1"/>
    <col min="3848" max="3849" width="6.6640625" style="1" customWidth="1"/>
    <col min="3850" max="3850" width="57.5546875" style="1" customWidth="1"/>
    <col min="3851" max="4092" width="11.44140625" style="1"/>
    <col min="4093" max="4093" width="9" style="1" customWidth="1"/>
    <col min="4094" max="4094" width="25.44140625" style="1" customWidth="1"/>
    <col min="4095" max="4095" width="120" style="1" customWidth="1"/>
    <col min="4096" max="4097" width="6.6640625" style="1" customWidth="1"/>
    <col min="4098" max="4098" width="62.6640625" style="1" customWidth="1"/>
    <col min="4099" max="4099" width="0" style="1" hidden="1" customWidth="1"/>
    <col min="4100" max="4101" width="9.5546875" style="1" customWidth="1"/>
    <col min="4102" max="4102" width="38.33203125" style="1" customWidth="1"/>
    <col min="4103" max="4103" width="30.6640625" style="1" customWidth="1"/>
    <col min="4104" max="4105" width="6.6640625" style="1" customWidth="1"/>
    <col min="4106" max="4106" width="57.5546875" style="1" customWidth="1"/>
    <col min="4107" max="4348" width="11.44140625" style="1"/>
    <col min="4349" max="4349" width="9" style="1" customWidth="1"/>
    <col min="4350" max="4350" width="25.44140625" style="1" customWidth="1"/>
    <col min="4351" max="4351" width="120" style="1" customWidth="1"/>
    <col min="4352" max="4353" width="6.6640625" style="1" customWidth="1"/>
    <col min="4354" max="4354" width="62.6640625" style="1" customWidth="1"/>
    <col min="4355" max="4355" width="0" style="1" hidden="1" customWidth="1"/>
    <col min="4356" max="4357" width="9.5546875" style="1" customWidth="1"/>
    <col min="4358" max="4358" width="38.33203125" style="1" customWidth="1"/>
    <col min="4359" max="4359" width="30.6640625" style="1" customWidth="1"/>
    <col min="4360" max="4361" width="6.6640625" style="1" customWidth="1"/>
    <col min="4362" max="4362" width="57.5546875" style="1" customWidth="1"/>
    <col min="4363" max="4604" width="11.44140625" style="1"/>
    <col min="4605" max="4605" width="9" style="1" customWidth="1"/>
    <col min="4606" max="4606" width="25.44140625" style="1" customWidth="1"/>
    <col min="4607" max="4607" width="120" style="1" customWidth="1"/>
    <col min="4608" max="4609" width="6.6640625" style="1" customWidth="1"/>
    <col min="4610" max="4610" width="62.6640625" style="1" customWidth="1"/>
    <col min="4611" max="4611" width="0" style="1" hidden="1" customWidth="1"/>
    <col min="4612" max="4613" width="9.5546875" style="1" customWidth="1"/>
    <col min="4614" max="4614" width="38.33203125" style="1" customWidth="1"/>
    <col min="4615" max="4615" width="30.6640625" style="1" customWidth="1"/>
    <col min="4616" max="4617" width="6.6640625" style="1" customWidth="1"/>
    <col min="4618" max="4618" width="57.5546875" style="1" customWidth="1"/>
    <col min="4619" max="4860" width="11.44140625" style="1"/>
    <col min="4861" max="4861" width="9" style="1" customWidth="1"/>
    <col min="4862" max="4862" width="25.44140625" style="1" customWidth="1"/>
    <col min="4863" max="4863" width="120" style="1" customWidth="1"/>
    <col min="4864" max="4865" width="6.6640625" style="1" customWidth="1"/>
    <col min="4866" max="4866" width="62.6640625" style="1" customWidth="1"/>
    <col min="4867" max="4867" width="0" style="1" hidden="1" customWidth="1"/>
    <col min="4868" max="4869" width="9.5546875" style="1" customWidth="1"/>
    <col min="4870" max="4870" width="38.33203125" style="1" customWidth="1"/>
    <col min="4871" max="4871" width="30.6640625" style="1" customWidth="1"/>
    <col min="4872" max="4873" width="6.6640625" style="1" customWidth="1"/>
    <col min="4874" max="4874" width="57.5546875" style="1" customWidth="1"/>
    <col min="4875" max="5116" width="11.44140625" style="1"/>
    <col min="5117" max="5117" width="9" style="1" customWidth="1"/>
    <col min="5118" max="5118" width="25.44140625" style="1" customWidth="1"/>
    <col min="5119" max="5119" width="120" style="1" customWidth="1"/>
    <col min="5120" max="5121" width="6.6640625" style="1" customWidth="1"/>
    <col min="5122" max="5122" width="62.6640625" style="1" customWidth="1"/>
    <col min="5123" max="5123" width="0" style="1" hidden="1" customWidth="1"/>
    <col min="5124" max="5125" width="9.5546875" style="1" customWidth="1"/>
    <col min="5126" max="5126" width="38.33203125" style="1" customWidth="1"/>
    <col min="5127" max="5127" width="30.6640625" style="1" customWidth="1"/>
    <col min="5128" max="5129" width="6.6640625" style="1" customWidth="1"/>
    <col min="5130" max="5130" width="57.5546875" style="1" customWidth="1"/>
    <col min="5131" max="5372" width="11.44140625" style="1"/>
    <col min="5373" max="5373" width="9" style="1" customWidth="1"/>
    <col min="5374" max="5374" width="25.44140625" style="1" customWidth="1"/>
    <col min="5375" max="5375" width="120" style="1" customWidth="1"/>
    <col min="5376" max="5377" width="6.6640625" style="1" customWidth="1"/>
    <col min="5378" max="5378" width="62.6640625" style="1" customWidth="1"/>
    <col min="5379" max="5379" width="0" style="1" hidden="1" customWidth="1"/>
    <col min="5380" max="5381" width="9.5546875" style="1" customWidth="1"/>
    <col min="5382" max="5382" width="38.33203125" style="1" customWidth="1"/>
    <col min="5383" max="5383" width="30.6640625" style="1" customWidth="1"/>
    <col min="5384" max="5385" width="6.6640625" style="1" customWidth="1"/>
    <col min="5386" max="5386" width="57.5546875" style="1" customWidth="1"/>
    <col min="5387" max="5628" width="11.44140625" style="1"/>
    <col min="5629" max="5629" width="9" style="1" customWidth="1"/>
    <col min="5630" max="5630" width="25.44140625" style="1" customWidth="1"/>
    <col min="5631" max="5631" width="120" style="1" customWidth="1"/>
    <col min="5632" max="5633" width="6.6640625" style="1" customWidth="1"/>
    <col min="5634" max="5634" width="62.6640625" style="1" customWidth="1"/>
    <col min="5635" max="5635" width="0" style="1" hidden="1" customWidth="1"/>
    <col min="5636" max="5637" width="9.5546875" style="1" customWidth="1"/>
    <col min="5638" max="5638" width="38.33203125" style="1" customWidth="1"/>
    <col min="5639" max="5639" width="30.6640625" style="1" customWidth="1"/>
    <col min="5640" max="5641" width="6.6640625" style="1" customWidth="1"/>
    <col min="5642" max="5642" width="57.5546875" style="1" customWidth="1"/>
    <col min="5643" max="5884" width="11.44140625" style="1"/>
    <col min="5885" max="5885" width="9" style="1" customWidth="1"/>
    <col min="5886" max="5886" width="25.44140625" style="1" customWidth="1"/>
    <col min="5887" max="5887" width="120" style="1" customWidth="1"/>
    <col min="5888" max="5889" width="6.6640625" style="1" customWidth="1"/>
    <col min="5890" max="5890" width="62.6640625" style="1" customWidth="1"/>
    <col min="5891" max="5891" width="0" style="1" hidden="1" customWidth="1"/>
    <col min="5892" max="5893" width="9.5546875" style="1" customWidth="1"/>
    <col min="5894" max="5894" width="38.33203125" style="1" customWidth="1"/>
    <col min="5895" max="5895" width="30.6640625" style="1" customWidth="1"/>
    <col min="5896" max="5897" width="6.6640625" style="1" customWidth="1"/>
    <col min="5898" max="5898" width="57.5546875" style="1" customWidth="1"/>
    <col min="5899" max="6140" width="11.44140625" style="1"/>
    <col min="6141" max="6141" width="9" style="1" customWidth="1"/>
    <col min="6142" max="6142" width="25.44140625" style="1" customWidth="1"/>
    <col min="6143" max="6143" width="120" style="1" customWidth="1"/>
    <col min="6144" max="6145" width="6.6640625" style="1" customWidth="1"/>
    <col min="6146" max="6146" width="62.6640625" style="1" customWidth="1"/>
    <col min="6147" max="6147" width="0" style="1" hidden="1" customWidth="1"/>
    <col min="6148" max="6149" width="9.5546875" style="1" customWidth="1"/>
    <col min="6150" max="6150" width="38.33203125" style="1" customWidth="1"/>
    <col min="6151" max="6151" width="30.6640625" style="1" customWidth="1"/>
    <col min="6152" max="6153" width="6.6640625" style="1" customWidth="1"/>
    <col min="6154" max="6154" width="57.5546875" style="1" customWidth="1"/>
    <col min="6155" max="6396" width="11.44140625" style="1"/>
    <col min="6397" max="6397" width="9" style="1" customWidth="1"/>
    <col min="6398" max="6398" width="25.44140625" style="1" customWidth="1"/>
    <col min="6399" max="6399" width="120" style="1" customWidth="1"/>
    <col min="6400" max="6401" width="6.6640625" style="1" customWidth="1"/>
    <col min="6402" max="6402" width="62.6640625" style="1" customWidth="1"/>
    <col min="6403" max="6403" width="0" style="1" hidden="1" customWidth="1"/>
    <col min="6404" max="6405" width="9.5546875" style="1" customWidth="1"/>
    <col min="6406" max="6406" width="38.33203125" style="1" customWidth="1"/>
    <col min="6407" max="6407" width="30.6640625" style="1" customWidth="1"/>
    <col min="6408" max="6409" width="6.6640625" style="1" customWidth="1"/>
    <col min="6410" max="6410" width="57.5546875" style="1" customWidth="1"/>
    <col min="6411" max="6652" width="11.44140625" style="1"/>
    <col min="6653" max="6653" width="9" style="1" customWidth="1"/>
    <col min="6654" max="6654" width="25.44140625" style="1" customWidth="1"/>
    <col min="6655" max="6655" width="120" style="1" customWidth="1"/>
    <col min="6656" max="6657" width="6.6640625" style="1" customWidth="1"/>
    <col min="6658" max="6658" width="62.6640625" style="1" customWidth="1"/>
    <col min="6659" max="6659" width="0" style="1" hidden="1" customWidth="1"/>
    <col min="6660" max="6661" width="9.5546875" style="1" customWidth="1"/>
    <col min="6662" max="6662" width="38.33203125" style="1" customWidth="1"/>
    <col min="6663" max="6663" width="30.6640625" style="1" customWidth="1"/>
    <col min="6664" max="6665" width="6.6640625" style="1" customWidth="1"/>
    <col min="6666" max="6666" width="57.5546875" style="1" customWidth="1"/>
    <col min="6667" max="6908" width="11.44140625" style="1"/>
    <col min="6909" max="6909" width="9" style="1" customWidth="1"/>
    <col min="6910" max="6910" width="25.44140625" style="1" customWidth="1"/>
    <col min="6911" max="6911" width="120" style="1" customWidth="1"/>
    <col min="6912" max="6913" width="6.6640625" style="1" customWidth="1"/>
    <col min="6914" max="6914" width="62.6640625" style="1" customWidth="1"/>
    <col min="6915" max="6915" width="0" style="1" hidden="1" customWidth="1"/>
    <col min="6916" max="6917" width="9.5546875" style="1" customWidth="1"/>
    <col min="6918" max="6918" width="38.33203125" style="1" customWidth="1"/>
    <col min="6919" max="6919" width="30.6640625" style="1" customWidth="1"/>
    <col min="6920" max="6921" width="6.6640625" style="1" customWidth="1"/>
    <col min="6922" max="6922" width="57.5546875" style="1" customWidth="1"/>
    <col min="6923" max="7164" width="11.44140625" style="1"/>
    <col min="7165" max="7165" width="9" style="1" customWidth="1"/>
    <col min="7166" max="7166" width="25.44140625" style="1" customWidth="1"/>
    <col min="7167" max="7167" width="120" style="1" customWidth="1"/>
    <col min="7168" max="7169" width="6.6640625" style="1" customWidth="1"/>
    <col min="7170" max="7170" width="62.6640625" style="1" customWidth="1"/>
    <col min="7171" max="7171" width="0" style="1" hidden="1" customWidth="1"/>
    <col min="7172" max="7173" width="9.5546875" style="1" customWidth="1"/>
    <col min="7174" max="7174" width="38.33203125" style="1" customWidth="1"/>
    <col min="7175" max="7175" width="30.6640625" style="1" customWidth="1"/>
    <col min="7176" max="7177" width="6.6640625" style="1" customWidth="1"/>
    <col min="7178" max="7178" width="57.5546875" style="1" customWidth="1"/>
    <col min="7179" max="7420" width="11.44140625" style="1"/>
    <col min="7421" max="7421" width="9" style="1" customWidth="1"/>
    <col min="7422" max="7422" width="25.44140625" style="1" customWidth="1"/>
    <col min="7423" max="7423" width="120" style="1" customWidth="1"/>
    <col min="7424" max="7425" width="6.6640625" style="1" customWidth="1"/>
    <col min="7426" max="7426" width="62.6640625" style="1" customWidth="1"/>
    <col min="7427" max="7427" width="0" style="1" hidden="1" customWidth="1"/>
    <col min="7428" max="7429" width="9.5546875" style="1" customWidth="1"/>
    <col min="7430" max="7430" width="38.33203125" style="1" customWidth="1"/>
    <col min="7431" max="7431" width="30.6640625" style="1" customWidth="1"/>
    <col min="7432" max="7433" width="6.6640625" style="1" customWidth="1"/>
    <col min="7434" max="7434" width="57.5546875" style="1" customWidth="1"/>
    <col min="7435" max="7676" width="11.44140625" style="1"/>
    <col min="7677" max="7677" width="9" style="1" customWidth="1"/>
    <col min="7678" max="7678" width="25.44140625" style="1" customWidth="1"/>
    <col min="7679" max="7679" width="120" style="1" customWidth="1"/>
    <col min="7680" max="7681" width="6.6640625" style="1" customWidth="1"/>
    <col min="7682" max="7682" width="62.6640625" style="1" customWidth="1"/>
    <col min="7683" max="7683" width="0" style="1" hidden="1" customWidth="1"/>
    <col min="7684" max="7685" width="9.5546875" style="1" customWidth="1"/>
    <col min="7686" max="7686" width="38.33203125" style="1" customWidth="1"/>
    <col min="7687" max="7687" width="30.6640625" style="1" customWidth="1"/>
    <col min="7688" max="7689" width="6.6640625" style="1" customWidth="1"/>
    <col min="7690" max="7690" width="57.5546875" style="1" customWidth="1"/>
    <col min="7691" max="7932" width="11.44140625" style="1"/>
    <col min="7933" max="7933" width="9" style="1" customWidth="1"/>
    <col min="7934" max="7934" width="25.44140625" style="1" customWidth="1"/>
    <col min="7935" max="7935" width="120" style="1" customWidth="1"/>
    <col min="7936" max="7937" width="6.6640625" style="1" customWidth="1"/>
    <col min="7938" max="7938" width="62.6640625" style="1" customWidth="1"/>
    <col min="7939" max="7939" width="0" style="1" hidden="1" customWidth="1"/>
    <col min="7940" max="7941" width="9.5546875" style="1" customWidth="1"/>
    <col min="7942" max="7942" width="38.33203125" style="1" customWidth="1"/>
    <col min="7943" max="7943" width="30.6640625" style="1" customWidth="1"/>
    <col min="7944" max="7945" width="6.6640625" style="1" customWidth="1"/>
    <col min="7946" max="7946" width="57.5546875" style="1" customWidth="1"/>
    <col min="7947" max="8188" width="11.44140625" style="1"/>
    <col min="8189" max="8189" width="9" style="1" customWidth="1"/>
    <col min="8190" max="8190" width="25.44140625" style="1" customWidth="1"/>
    <col min="8191" max="8191" width="120" style="1" customWidth="1"/>
    <col min="8192" max="8193" width="6.6640625" style="1" customWidth="1"/>
    <col min="8194" max="8194" width="62.6640625" style="1" customWidth="1"/>
    <col min="8195" max="8195" width="0" style="1" hidden="1" customWidth="1"/>
    <col min="8196" max="8197" width="9.5546875" style="1" customWidth="1"/>
    <col min="8198" max="8198" width="38.33203125" style="1" customWidth="1"/>
    <col min="8199" max="8199" width="30.6640625" style="1" customWidth="1"/>
    <col min="8200" max="8201" width="6.6640625" style="1" customWidth="1"/>
    <col min="8202" max="8202" width="57.5546875" style="1" customWidth="1"/>
    <col min="8203" max="8444" width="11.44140625" style="1"/>
    <col min="8445" max="8445" width="9" style="1" customWidth="1"/>
    <col min="8446" max="8446" width="25.44140625" style="1" customWidth="1"/>
    <col min="8447" max="8447" width="120" style="1" customWidth="1"/>
    <col min="8448" max="8449" width="6.6640625" style="1" customWidth="1"/>
    <col min="8450" max="8450" width="62.6640625" style="1" customWidth="1"/>
    <col min="8451" max="8451" width="0" style="1" hidden="1" customWidth="1"/>
    <col min="8452" max="8453" width="9.5546875" style="1" customWidth="1"/>
    <col min="8454" max="8454" width="38.33203125" style="1" customWidth="1"/>
    <col min="8455" max="8455" width="30.6640625" style="1" customWidth="1"/>
    <col min="8456" max="8457" width="6.6640625" style="1" customWidth="1"/>
    <col min="8458" max="8458" width="57.5546875" style="1" customWidth="1"/>
    <col min="8459" max="8700" width="11.44140625" style="1"/>
    <col min="8701" max="8701" width="9" style="1" customWidth="1"/>
    <col min="8702" max="8702" width="25.44140625" style="1" customWidth="1"/>
    <col min="8703" max="8703" width="120" style="1" customWidth="1"/>
    <col min="8704" max="8705" width="6.6640625" style="1" customWidth="1"/>
    <col min="8706" max="8706" width="62.6640625" style="1" customWidth="1"/>
    <col min="8707" max="8707" width="0" style="1" hidden="1" customWidth="1"/>
    <col min="8708" max="8709" width="9.5546875" style="1" customWidth="1"/>
    <col min="8710" max="8710" width="38.33203125" style="1" customWidth="1"/>
    <col min="8711" max="8711" width="30.6640625" style="1" customWidth="1"/>
    <col min="8712" max="8713" width="6.6640625" style="1" customWidth="1"/>
    <col min="8714" max="8714" width="57.5546875" style="1" customWidth="1"/>
    <col min="8715" max="8956" width="11.44140625" style="1"/>
    <col min="8957" max="8957" width="9" style="1" customWidth="1"/>
    <col min="8958" max="8958" width="25.44140625" style="1" customWidth="1"/>
    <col min="8959" max="8959" width="120" style="1" customWidth="1"/>
    <col min="8960" max="8961" width="6.6640625" style="1" customWidth="1"/>
    <col min="8962" max="8962" width="62.6640625" style="1" customWidth="1"/>
    <col min="8963" max="8963" width="0" style="1" hidden="1" customWidth="1"/>
    <col min="8964" max="8965" width="9.5546875" style="1" customWidth="1"/>
    <col min="8966" max="8966" width="38.33203125" style="1" customWidth="1"/>
    <col min="8967" max="8967" width="30.6640625" style="1" customWidth="1"/>
    <col min="8968" max="8969" width="6.6640625" style="1" customWidth="1"/>
    <col min="8970" max="8970" width="57.5546875" style="1" customWidth="1"/>
    <col min="8971" max="9212" width="11.44140625" style="1"/>
    <col min="9213" max="9213" width="9" style="1" customWidth="1"/>
    <col min="9214" max="9214" width="25.44140625" style="1" customWidth="1"/>
    <col min="9215" max="9215" width="120" style="1" customWidth="1"/>
    <col min="9216" max="9217" width="6.6640625" style="1" customWidth="1"/>
    <col min="9218" max="9218" width="62.6640625" style="1" customWidth="1"/>
    <col min="9219" max="9219" width="0" style="1" hidden="1" customWidth="1"/>
    <col min="9220" max="9221" width="9.5546875" style="1" customWidth="1"/>
    <col min="9222" max="9222" width="38.33203125" style="1" customWidth="1"/>
    <col min="9223" max="9223" width="30.6640625" style="1" customWidth="1"/>
    <col min="9224" max="9225" width="6.6640625" style="1" customWidth="1"/>
    <col min="9226" max="9226" width="57.5546875" style="1" customWidth="1"/>
    <col min="9227" max="9468" width="11.44140625" style="1"/>
    <col min="9469" max="9469" width="9" style="1" customWidth="1"/>
    <col min="9470" max="9470" width="25.44140625" style="1" customWidth="1"/>
    <col min="9471" max="9471" width="120" style="1" customWidth="1"/>
    <col min="9472" max="9473" width="6.6640625" style="1" customWidth="1"/>
    <col min="9474" max="9474" width="62.6640625" style="1" customWidth="1"/>
    <col min="9475" max="9475" width="0" style="1" hidden="1" customWidth="1"/>
    <col min="9476" max="9477" width="9.5546875" style="1" customWidth="1"/>
    <col min="9478" max="9478" width="38.33203125" style="1" customWidth="1"/>
    <col min="9479" max="9479" width="30.6640625" style="1" customWidth="1"/>
    <col min="9480" max="9481" width="6.6640625" style="1" customWidth="1"/>
    <col min="9482" max="9482" width="57.5546875" style="1" customWidth="1"/>
    <col min="9483" max="9724" width="11.44140625" style="1"/>
    <col min="9725" max="9725" width="9" style="1" customWidth="1"/>
    <col min="9726" max="9726" width="25.44140625" style="1" customWidth="1"/>
    <col min="9727" max="9727" width="120" style="1" customWidth="1"/>
    <col min="9728" max="9729" width="6.6640625" style="1" customWidth="1"/>
    <col min="9730" max="9730" width="62.6640625" style="1" customWidth="1"/>
    <col min="9731" max="9731" width="0" style="1" hidden="1" customWidth="1"/>
    <col min="9732" max="9733" width="9.5546875" style="1" customWidth="1"/>
    <col min="9734" max="9734" width="38.33203125" style="1" customWidth="1"/>
    <col min="9735" max="9735" width="30.6640625" style="1" customWidth="1"/>
    <col min="9736" max="9737" width="6.6640625" style="1" customWidth="1"/>
    <col min="9738" max="9738" width="57.5546875" style="1" customWidth="1"/>
    <col min="9739" max="9980" width="11.44140625" style="1"/>
    <col min="9981" max="9981" width="9" style="1" customWidth="1"/>
    <col min="9982" max="9982" width="25.44140625" style="1" customWidth="1"/>
    <col min="9983" max="9983" width="120" style="1" customWidth="1"/>
    <col min="9984" max="9985" width="6.6640625" style="1" customWidth="1"/>
    <col min="9986" max="9986" width="62.6640625" style="1" customWidth="1"/>
    <col min="9987" max="9987" width="0" style="1" hidden="1" customWidth="1"/>
    <col min="9988" max="9989" width="9.5546875" style="1" customWidth="1"/>
    <col min="9990" max="9990" width="38.33203125" style="1" customWidth="1"/>
    <col min="9991" max="9991" width="30.6640625" style="1" customWidth="1"/>
    <col min="9992" max="9993" width="6.6640625" style="1" customWidth="1"/>
    <col min="9994" max="9994" width="57.5546875" style="1" customWidth="1"/>
    <col min="9995" max="10236" width="11.44140625" style="1"/>
    <col min="10237" max="10237" width="9" style="1" customWidth="1"/>
    <col min="10238" max="10238" width="25.44140625" style="1" customWidth="1"/>
    <col min="10239" max="10239" width="120" style="1" customWidth="1"/>
    <col min="10240" max="10241" width="6.6640625" style="1" customWidth="1"/>
    <col min="10242" max="10242" width="62.6640625" style="1" customWidth="1"/>
    <col min="10243" max="10243" width="0" style="1" hidden="1" customWidth="1"/>
    <col min="10244" max="10245" width="9.5546875" style="1" customWidth="1"/>
    <col min="10246" max="10246" width="38.33203125" style="1" customWidth="1"/>
    <col min="10247" max="10247" width="30.6640625" style="1" customWidth="1"/>
    <col min="10248" max="10249" width="6.6640625" style="1" customWidth="1"/>
    <col min="10250" max="10250" width="57.5546875" style="1" customWidth="1"/>
    <col min="10251" max="10492" width="11.44140625" style="1"/>
    <col min="10493" max="10493" width="9" style="1" customWidth="1"/>
    <col min="10494" max="10494" width="25.44140625" style="1" customWidth="1"/>
    <col min="10495" max="10495" width="120" style="1" customWidth="1"/>
    <col min="10496" max="10497" width="6.6640625" style="1" customWidth="1"/>
    <col min="10498" max="10498" width="62.6640625" style="1" customWidth="1"/>
    <col min="10499" max="10499" width="0" style="1" hidden="1" customWidth="1"/>
    <col min="10500" max="10501" width="9.5546875" style="1" customWidth="1"/>
    <col min="10502" max="10502" width="38.33203125" style="1" customWidth="1"/>
    <col min="10503" max="10503" width="30.6640625" style="1" customWidth="1"/>
    <col min="10504" max="10505" width="6.6640625" style="1" customWidth="1"/>
    <col min="10506" max="10506" width="57.5546875" style="1" customWidth="1"/>
    <col min="10507" max="10748" width="11.44140625" style="1"/>
    <col min="10749" max="10749" width="9" style="1" customWidth="1"/>
    <col min="10750" max="10750" width="25.44140625" style="1" customWidth="1"/>
    <col min="10751" max="10751" width="120" style="1" customWidth="1"/>
    <col min="10752" max="10753" width="6.6640625" style="1" customWidth="1"/>
    <col min="10754" max="10754" width="62.6640625" style="1" customWidth="1"/>
    <col min="10755" max="10755" width="0" style="1" hidden="1" customWidth="1"/>
    <col min="10756" max="10757" width="9.5546875" style="1" customWidth="1"/>
    <col min="10758" max="10758" width="38.33203125" style="1" customWidth="1"/>
    <col min="10759" max="10759" width="30.6640625" style="1" customWidth="1"/>
    <col min="10760" max="10761" width="6.6640625" style="1" customWidth="1"/>
    <col min="10762" max="10762" width="57.5546875" style="1" customWidth="1"/>
    <col min="10763" max="11004" width="11.44140625" style="1"/>
    <col min="11005" max="11005" width="9" style="1" customWidth="1"/>
    <col min="11006" max="11006" width="25.44140625" style="1" customWidth="1"/>
    <col min="11007" max="11007" width="120" style="1" customWidth="1"/>
    <col min="11008" max="11009" width="6.6640625" style="1" customWidth="1"/>
    <col min="11010" max="11010" width="62.6640625" style="1" customWidth="1"/>
    <col min="11011" max="11011" width="0" style="1" hidden="1" customWidth="1"/>
    <col min="11012" max="11013" width="9.5546875" style="1" customWidth="1"/>
    <col min="11014" max="11014" width="38.33203125" style="1" customWidth="1"/>
    <col min="11015" max="11015" width="30.6640625" style="1" customWidth="1"/>
    <col min="11016" max="11017" width="6.6640625" style="1" customWidth="1"/>
    <col min="11018" max="11018" width="57.5546875" style="1" customWidth="1"/>
    <col min="11019" max="11260" width="11.44140625" style="1"/>
    <col min="11261" max="11261" width="9" style="1" customWidth="1"/>
    <col min="11262" max="11262" width="25.44140625" style="1" customWidth="1"/>
    <col min="11263" max="11263" width="120" style="1" customWidth="1"/>
    <col min="11264" max="11265" width="6.6640625" style="1" customWidth="1"/>
    <col min="11266" max="11266" width="62.6640625" style="1" customWidth="1"/>
    <col min="11267" max="11267" width="0" style="1" hidden="1" customWidth="1"/>
    <col min="11268" max="11269" width="9.5546875" style="1" customWidth="1"/>
    <col min="11270" max="11270" width="38.33203125" style="1" customWidth="1"/>
    <col min="11271" max="11271" width="30.6640625" style="1" customWidth="1"/>
    <col min="11272" max="11273" width="6.6640625" style="1" customWidth="1"/>
    <col min="11274" max="11274" width="57.5546875" style="1" customWidth="1"/>
    <col min="11275" max="11516" width="11.44140625" style="1"/>
    <col min="11517" max="11517" width="9" style="1" customWidth="1"/>
    <col min="11518" max="11518" width="25.44140625" style="1" customWidth="1"/>
    <col min="11519" max="11519" width="120" style="1" customWidth="1"/>
    <col min="11520" max="11521" width="6.6640625" style="1" customWidth="1"/>
    <col min="11522" max="11522" width="62.6640625" style="1" customWidth="1"/>
    <col min="11523" max="11523" width="0" style="1" hidden="1" customWidth="1"/>
    <col min="11524" max="11525" width="9.5546875" style="1" customWidth="1"/>
    <col min="11526" max="11526" width="38.33203125" style="1" customWidth="1"/>
    <col min="11527" max="11527" width="30.6640625" style="1" customWidth="1"/>
    <col min="11528" max="11529" width="6.6640625" style="1" customWidth="1"/>
    <col min="11530" max="11530" width="57.5546875" style="1" customWidth="1"/>
    <col min="11531" max="11772" width="11.44140625" style="1"/>
    <col min="11773" max="11773" width="9" style="1" customWidth="1"/>
    <col min="11774" max="11774" width="25.44140625" style="1" customWidth="1"/>
    <col min="11775" max="11775" width="120" style="1" customWidth="1"/>
    <col min="11776" max="11777" width="6.6640625" style="1" customWidth="1"/>
    <col min="11778" max="11778" width="62.6640625" style="1" customWidth="1"/>
    <col min="11779" max="11779" width="0" style="1" hidden="1" customWidth="1"/>
    <col min="11780" max="11781" width="9.5546875" style="1" customWidth="1"/>
    <col min="11782" max="11782" width="38.33203125" style="1" customWidth="1"/>
    <col min="11783" max="11783" width="30.6640625" style="1" customWidth="1"/>
    <col min="11784" max="11785" width="6.6640625" style="1" customWidth="1"/>
    <col min="11786" max="11786" width="57.5546875" style="1" customWidth="1"/>
    <col min="11787" max="12028" width="11.44140625" style="1"/>
    <col min="12029" max="12029" width="9" style="1" customWidth="1"/>
    <col min="12030" max="12030" width="25.44140625" style="1" customWidth="1"/>
    <col min="12031" max="12031" width="120" style="1" customWidth="1"/>
    <col min="12032" max="12033" width="6.6640625" style="1" customWidth="1"/>
    <col min="12034" max="12034" width="62.6640625" style="1" customWidth="1"/>
    <col min="12035" max="12035" width="0" style="1" hidden="1" customWidth="1"/>
    <col min="12036" max="12037" width="9.5546875" style="1" customWidth="1"/>
    <col min="12038" max="12038" width="38.33203125" style="1" customWidth="1"/>
    <col min="12039" max="12039" width="30.6640625" style="1" customWidth="1"/>
    <col min="12040" max="12041" width="6.6640625" style="1" customWidth="1"/>
    <col min="12042" max="12042" width="57.5546875" style="1" customWidth="1"/>
    <col min="12043" max="12284" width="11.44140625" style="1"/>
    <col min="12285" max="12285" width="9" style="1" customWidth="1"/>
    <col min="12286" max="12286" width="25.44140625" style="1" customWidth="1"/>
    <col min="12287" max="12287" width="120" style="1" customWidth="1"/>
    <col min="12288" max="12289" width="6.6640625" style="1" customWidth="1"/>
    <col min="12290" max="12290" width="62.6640625" style="1" customWidth="1"/>
    <col min="12291" max="12291" width="0" style="1" hidden="1" customWidth="1"/>
    <col min="12292" max="12293" width="9.5546875" style="1" customWidth="1"/>
    <col min="12294" max="12294" width="38.33203125" style="1" customWidth="1"/>
    <col min="12295" max="12295" width="30.6640625" style="1" customWidth="1"/>
    <col min="12296" max="12297" width="6.6640625" style="1" customWidth="1"/>
    <col min="12298" max="12298" width="57.5546875" style="1" customWidth="1"/>
    <col min="12299" max="12540" width="11.44140625" style="1"/>
    <col min="12541" max="12541" width="9" style="1" customWidth="1"/>
    <col min="12542" max="12542" width="25.44140625" style="1" customWidth="1"/>
    <col min="12543" max="12543" width="120" style="1" customWidth="1"/>
    <col min="12544" max="12545" width="6.6640625" style="1" customWidth="1"/>
    <col min="12546" max="12546" width="62.6640625" style="1" customWidth="1"/>
    <col min="12547" max="12547" width="0" style="1" hidden="1" customWidth="1"/>
    <col min="12548" max="12549" width="9.5546875" style="1" customWidth="1"/>
    <col min="12550" max="12550" width="38.33203125" style="1" customWidth="1"/>
    <col min="12551" max="12551" width="30.6640625" style="1" customWidth="1"/>
    <col min="12552" max="12553" width="6.6640625" style="1" customWidth="1"/>
    <col min="12554" max="12554" width="57.5546875" style="1" customWidth="1"/>
    <col min="12555" max="12796" width="11.44140625" style="1"/>
    <col min="12797" max="12797" width="9" style="1" customWidth="1"/>
    <col min="12798" max="12798" width="25.44140625" style="1" customWidth="1"/>
    <col min="12799" max="12799" width="120" style="1" customWidth="1"/>
    <col min="12800" max="12801" width="6.6640625" style="1" customWidth="1"/>
    <col min="12802" max="12802" width="62.6640625" style="1" customWidth="1"/>
    <col min="12803" max="12803" width="0" style="1" hidden="1" customWidth="1"/>
    <col min="12804" max="12805" width="9.5546875" style="1" customWidth="1"/>
    <col min="12806" max="12806" width="38.33203125" style="1" customWidth="1"/>
    <col min="12807" max="12807" width="30.6640625" style="1" customWidth="1"/>
    <col min="12808" max="12809" width="6.6640625" style="1" customWidth="1"/>
    <col min="12810" max="12810" width="57.5546875" style="1" customWidth="1"/>
    <col min="12811" max="13052" width="11.44140625" style="1"/>
    <col min="13053" max="13053" width="9" style="1" customWidth="1"/>
    <col min="13054" max="13054" width="25.44140625" style="1" customWidth="1"/>
    <col min="13055" max="13055" width="120" style="1" customWidth="1"/>
    <col min="13056" max="13057" width="6.6640625" style="1" customWidth="1"/>
    <col min="13058" max="13058" width="62.6640625" style="1" customWidth="1"/>
    <col min="13059" max="13059" width="0" style="1" hidden="1" customWidth="1"/>
    <col min="13060" max="13061" width="9.5546875" style="1" customWidth="1"/>
    <col min="13062" max="13062" width="38.33203125" style="1" customWidth="1"/>
    <col min="13063" max="13063" width="30.6640625" style="1" customWidth="1"/>
    <col min="13064" max="13065" width="6.6640625" style="1" customWidth="1"/>
    <col min="13066" max="13066" width="57.5546875" style="1" customWidth="1"/>
    <col min="13067" max="13308" width="11.44140625" style="1"/>
    <col min="13309" max="13309" width="9" style="1" customWidth="1"/>
    <col min="13310" max="13310" width="25.44140625" style="1" customWidth="1"/>
    <col min="13311" max="13311" width="120" style="1" customWidth="1"/>
    <col min="13312" max="13313" width="6.6640625" style="1" customWidth="1"/>
    <col min="13314" max="13314" width="62.6640625" style="1" customWidth="1"/>
    <col min="13315" max="13315" width="0" style="1" hidden="1" customWidth="1"/>
    <col min="13316" max="13317" width="9.5546875" style="1" customWidth="1"/>
    <col min="13318" max="13318" width="38.33203125" style="1" customWidth="1"/>
    <col min="13319" max="13319" width="30.6640625" style="1" customWidth="1"/>
    <col min="13320" max="13321" width="6.6640625" style="1" customWidth="1"/>
    <col min="13322" max="13322" width="57.5546875" style="1" customWidth="1"/>
    <col min="13323" max="13564" width="11.44140625" style="1"/>
    <col min="13565" max="13565" width="9" style="1" customWidth="1"/>
    <col min="13566" max="13566" width="25.44140625" style="1" customWidth="1"/>
    <col min="13567" max="13567" width="120" style="1" customWidth="1"/>
    <col min="13568" max="13569" width="6.6640625" style="1" customWidth="1"/>
    <col min="13570" max="13570" width="62.6640625" style="1" customWidth="1"/>
    <col min="13571" max="13571" width="0" style="1" hidden="1" customWidth="1"/>
    <col min="13572" max="13573" width="9.5546875" style="1" customWidth="1"/>
    <col min="13574" max="13574" width="38.33203125" style="1" customWidth="1"/>
    <col min="13575" max="13575" width="30.6640625" style="1" customWidth="1"/>
    <col min="13576" max="13577" width="6.6640625" style="1" customWidth="1"/>
    <col min="13578" max="13578" width="57.5546875" style="1" customWidth="1"/>
    <col min="13579" max="13820" width="11.44140625" style="1"/>
    <col min="13821" max="13821" width="9" style="1" customWidth="1"/>
    <col min="13822" max="13822" width="25.44140625" style="1" customWidth="1"/>
    <col min="13823" max="13823" width="120" style="1" customWidth="1"/>
    <col min="13824" max="13825" width="6.6640625" style="1" customWidth="1"/>
    <col min="13826" max="13826" width="62.6640625" style="1" customWidth="1"/>
    <col min="13827" max="13827" width="0" style="1" hidden="1" customWidth="1"/>
    <col min="13828" max="13829" width="9.5546875" style="1" customWidth="1"/>
    <col min="13830" max="13830" width="38.33203125" style="1" customWidth="1"/>
    <col min="13831" max="13831" width="30.6640625" style="1" customWidth="1"/>
    <col min="13832" max="13833" width="6.6640625" style="1" customWidth="1"/>
    <col min="13834" max="13834" width="57.5546875" style="1" customWidth="1"/>
    <col min="13835" max="14076" width="11.44140625" style="1"/>
    <col min="14077" max="14077" width="9" style="1" customWidth="1"/>
    <col min="14078" max="14078" width="25.44140625" style="1" customWidth="1"/>
    <col min="14079" max="14079" width="120" style="1" customWidth="1"/>
    <col min="14080" max="14081" width="6.6640625" style="1" customWidth="1"/>
    <col min="14082" max="14082" width="62.6640625" style="1" customWidth="1"/>
    <col min="14083" max="14083" width="0" style="1" hidden="1" customWidth="1"/>
    <col min="14084" max="14085" width="9.5546875" style="1" customWidth="1"/>
    <col min="14086" max="14086" width="38.33203125" style="1" customWidth="1"/>
    <col min="14087" max="14087" width="30.6640625" style="1" customWidth="1"/>
    <col min="14088" max="14089" width="6.6640625" style="1" customWidth="1"/>
    <col min="14090" max="14090" width="57.5546875" style="1" customWidth="1"/>
    <col min="14091" max="14332" width="11.44140625" style="1"/>
    <col min="14333" max="14333" width="9" style="1" customWidth="1"/>
    <col min="14334" max="14334" width="25.44140625" style="1" customWidth="1"/>
    <col min="14335" max="14335" width="120" style="1" customWidth="1"/>
    <col min="14336" max="14337" width="6.6640625" style="1" customWidth="1"/>
    <col min="14338" max="14338" width="62.6640625" style="1" customWidth="1"/>
    <col min="14339" max="14339" width="0" style="1" hidden="1" customWidth="1"/>
    <col min="14340" max="14341" width="9.5546875" style="1" customWidth="1"/>
    <col min="14342" max="14342" width="38.33203125" style="1" customWidth="1"/>
    <col min="14343" max="14343" width="30.6640625" style="1" customWidth="1"/>
    <col min="14344" max="14345" width="6.6640625" style="1" customWidth="1"/>
    <col min="14346" max="14346" width="57.5546875" style="1" customWidth="1"/>
    <col min="14347" max="14588" width="11.44140625" style="1"/>
    <col min="14589" max="14589" width="9" style="1" customWidth="1"/>
    <col min="14590" max="14590" width="25.44140625" style="1" customWidth="1"/>
    <col min="14591" max="14591" width="120" style="1" customWidth="1"/>
    <col min="14592" max="14593" width="6.6640625" style="1" customWidth="1"/>
    <col min="14594" max="14594" width="62.6640625" style="1" customWidth="1"/>
    <col min="14595" max="14595" width="0" style="1" hidden="1" customWidth="1"/>
    <col min="14596" max="14597" width="9.5546875" style="1" customWidth="1"/>
    <col min="14598" max="14598" width="38.33203125" style="1" customWidth="1"/>
    <col min="14599" max="14599" width="30.6640625" style="1" customWidth="1"/>
    <col min="14600" max="14601" width="6.6640625" style="1" customWidth="1"/>
    <col min="14602" max="14602" width="57.5546875" style="1" customWidth="1"/>
    <col min="14603" max="14844" width="11.44140625" style="1"/>
    <col min="14845" max="14845" width="9" style="1" customWidth="1"/>
    <col min="14846" max="14846" width="25.44140625" style="1" customWidth="1"/>
    <col min="14847" max="14847" width="120" style="1" customWidth="1"/>
    <col min="14848" max="14849" width="6.6640625" style="1" customWidth="1"/>
    <col min="14850" max="14850" width="62.6640625" style="1" customWidth="1"/>
    <col min="14851" max="14851" width="0" style="1" hidden="1" customWidth="1"/>
    <col min="14852" max="14853" width="9.5546875" style="1" customWidth="1"/>
    <col min="14854" max="14854" width="38.33203125" style="1" customWidth="1"/>
    <col min="14855" max="14855" width="30.6640625" style="1" customWidth="1"/>
    <col min="14856" max="14857" width="6.6640625" style="1" customWidth="1"/>
    <col min="14858" max="14858" width="57.5546875" style="1" customWidth="1"/>
    <col min="14859" max="15100" width="11.44140625" style="1"/>
    <col min="15101" max="15101" width="9" style="1" customWidth="1"/>
    <col min="15102" max="15102" width="25.44140625" style="1" customWidth="1"/>
    <col min="15103" max="15103" width="120" style="1" customWidth="1"/>
    <col min="15104" max="15105" width="6.6640625" style="1" customWidth="1"/>
    <col min="15106" max="15106" width="62.6640625" style="1" customWidth="1"/>
    <col min="15107" max="15107" width="0" style="1" hidden="1" customWidth="1"/>
    <col min="15108" max="15109" width="9.5546875" style="1" customWidth="1"/>
    <col min="15110" max="15110" width="38.33203125" style="1" customWidth="1"/>
    <col min="15111" max="15111" width="30.6640625" style="1" customWidth="1"/>
    <col min="15112" max="15113" width="6.6640625" style="1" customWidth="1"/>
    <col min="15114" max="15114" width="57.5546875" style="1" customWidth="1"/>
    <col min="15115" max="15356" width="11.44140625" style="1"/>
    <col min="15357" max="15357" width="9" style="1" customWidth="1"/>
    <col min="15358" max="15358" width="25.44140625" style="1" customWidth="1"/>
    <col min="15359" max="15359" width="120" style="1" customWidth="1"/>
    <col min="15360" max="15361" width="6.6640625" style="1" customWidth="1"/>
    <col min="15362" max="15362" width="62.6640625" style="1" customWidth="1"/>
    <col min="15363" max="15363" width="0" style="1" hidden="1" customWidth="1"/>
    <col min="15364" max="15365" width="9.5546875" style="1" customWidth="1"/>
    <col min="15366" max="15366" width="38.33203125" style="1" customWidth="1"/>
    <col min="15367" max="15367" width="30.6640625" style="1" customWidth="1"/>
    <col min="15368" max="15369" width="6.6640625" style="1" customWidth="1"/>
    <col min="15370" max="15370" width="57.5546875" style="1" customWidth="1"/>
    <col min="15371" max="15612" width="11.44140625" style="1"/>
    <col min="15613" max="15613" width="9" style="1" customWidth="1"/>
    <col min="15614" max="15614" width="25.44140625" style="1" customWidth="1"/>
    <col min="15615" max="15615" width="120" style="1" customWidth="1"/>
    <col min="15616" max="15617" width="6.6640625" style="1" customWidth="1"/>
    <col min="15618" max="15618" width="62.6640625" style="1" customWidth="1"/>
    <col min="15619" max="15619" width="0" style="1" hidden="1" customWidth="1"/>
    <col min="15620" max="15621" width="9.5546875" style="1" customWidth="1"/>
    <col min="15622" max="15622" width="38.33203125" style="1" customWidth="1"/>
    <col min="15623" max="15623" width="30.6640625" style="1" customWidth="1"/>
    <col min="15624" max="15625" width="6.6640625" style="1" customWidth="1"/>
    <col min="15626" max="15626" width="57.5546875" style="1" customWidth="1"/>
    <col min="15627" max="15868" width="11.44140625" style="1"/>
    <col min="15869" max="15869" width="9" style="1" customWidth="1"/>
    <col min="15870" max="15870" width="25.44140625" style="1" customWidth="1"/>
    <col min="15871" max="15871" width="120" style="1" customWidth="1"/>
    <col min="15872" max="15873" width="6.6640625" style="1" customWidth="1"/>
    <col min="15874" max="15874" width="62.6640625" style="1" customWidth="1"/>
    <col min="15875" max="15875" width="0" style="1" hidden="1" customWidth="1"/>
    <col min="15876" max="15877" width="9.5546875" style="1" customWidth="1"/>
    <col min="15878" max="15878" width="38.33203125" style="1" customWidth="1"/>
    <col min="15879" max="15879" width="30.6640625" style="1" customWidth="1"/>
    <col min="15880" max="15881" width="6.6640625" style="1" customWidth="1"/>
    <col min="15882" max="15882" width="57.5546875" style="1" customWidth="1"/>
    <col min="15883" max="16124" width="11.44140625" style="1"/>
    <col min="16125" max="16125" width="9" style="1" customWidth="1"/>
    <col min="16126" max="16126" width="25.44140625" style="1" customWidth="1"/>
    <col min="16127" max="16127" width="120" style="1" customWidth="1"/>
    <col min="16128" max="16129" width="6.6640625" style="1" customWidth="1"/>
    <col min="16130" max="16130" width="62.6640625" style="1" customWidth="1"/>
    <col min="16131" max="16131" width="0" style="1" hidden="1" customWidth="1"/>
    <col min="16132" max="16133" width="9.5546875" style="1" customWidth="1"/>
    <col min="16134" max="16134" width="38.33203125" style="1" customWidth="1"/>
    <col min="16135" max="16135" width="30.6640625" style="1" customWidth="1"/>
    <col min="16136" max="16137" width="6.6640625" style="1" customWidth="1"/>
    <col min="16138" max="16138" width="57.5546875" style="1" customWidth="1"/>
    <col min="16139" max="16384" width="11.44140625" style="1"/>
  </cols>
  <sheetData>
    <row r="1" spans="1:74" ht="101.25" customHeight="1" x14ac:dyDescent="0.3">
      <c r="A1" s="37">
        <v>3</v>
      </c>
      <c r="C1" s="165" t="s">
        <v>1</v>
      </c>
      <c r="D1" s="165"/>
      <c r="E1" s="165"/>
      <c r="F1" s="165"/>
      <c r="G1" s="165"/>
      <c r="H1" s="165"/>
      <c r="I1" s="165"/>
      <c r="J1" s="17"/>
    </row>
    <row r="2" spans="1:74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</row>
    <row r="3" spans="1:74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8"/>
      <c r="J3" s="7"/>
    </row>
    <row r="4" spans="1:74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</row>
    <row r="5" spans="1:74" ht="78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8"/>
    </row>
    <row r="6" spans="1:74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8"/>
    </row>
    <row r="7" spans="1:74" ht="38.25" customHeight="1" x14ac:dyDescent="0.3">
      <c r="A7" s="15"/>
      <c r="C7" s="31" t="s">
        <v>19</v>
      </c>
      <c r="D7" s="169" t="str">
        <f>LOOKUP(A1,'DATOS DE ENTRADA'!A2:A11,'DATOS DE ENTRADA'!B2:B11)</f>
        <v>IG SERVICES S.A.S.</v>
      </c>
      <c r="E7" s="169"/>
      <c r="F7" s="169"/>
      <c r="G7" s="169"/>
      <c r="H7" s="169"/>
      <c r="I7" s="169"/>
      <c r="J7" s="18"/>
    </row>
    <row r="8" spans="1:74" ht="31.5" customHeight="1" x14ac:dyDescent="0.3">
      <c r="A8" s="15"/>
      <c r="C8" s="28"/>
      <c r="D8" s="26"/>
      <c r="E8" s="26"/>
      <c r="F8" s="26"/>
      <c r="G8" s="26"/>
      <c r="H8" s="26"/>
      <c r="I8" s="26"/>
      <c r="J8" s="18"/>
    </row>
    <row r="9" spans="1:74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8"/>
    </row>
    <row r="10" spans="1:74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18"/>
    </row>
    <row r="11" spans="1:74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"/>
      <c r="I11" s="45"/>
      <c r="J11" s="18"/>
    </row>
    <row r="12" spans="1:74" ht="31.5" customHeight="1" x14ac:dyDescent="0.3">
      <c r="A12" s="15"/>
      <c r="C12" s="31" t="s">
        <v>24</v>
      </c>
      <c r="D12" s="159">
        <v>44138</v>
      </c>
      <c r="E12" s="173"/>
      <c r="F12" s="173"/>
      <c r="G12" s="160"/>
      <c r="H12" s="161" t="str">
        <f>IF(D12&gt;=M12,"CUMPLE","NO CUMPLE")</f>
        <v>CUMPLE</v>
      </c>
      <c r="I12" s="161"/>
      <c r="J12" s="18"/>
      <c r="K12" s="50">
        <f>IF(H12="CUMPLE",0,1)</f>
        <v>0</v>
      </c>
      <c r="M12" s="30">
        <v>44130</v>
      </c>
      <c r="N12" s="29" t="s">
        <v>42</v>
      </c>
    </row>
    <row r="13" spans="1:74" ht="31.5" customHeight="1" x14ac:dyDescent="0.3">
      <c r="A13" s="15"/>
      <c r="C13" s="31" t="s">
        <v>39</v>
      </c>
      <c r="D13" s="159">
        <v>43959</v>
      </c>
      <c r="E13" s="173"/>
      <c r="F13" s="173"/>
      <c r="G13" s="160"/>
      <c r="H13" s="162" t="str">
        <f>IF(D13&lt;=M13,"CUMPLE","NO CUMPLE")</f>
        <v>CUMPLE</v>
      </c>
      <c r="I13" s="163"/>
      <c r="J13" s="18"/>
      <c r="K13" s="50">
        <f>IF(H13="CUMPLE",0,1)</f>
        <v>0</v>
      </c>
      <c r="L13" s="29"/>
      <c r="M13" s="30">
        <v>44147</v>
      </c>
      <c r="N13" s="29" t="s">
        <v>43</v>
      </c>
    </row>
    <row r="14" spans="1:74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49"/>
    </row>
    <row r="15" spans="1:74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14</v>
      </c>
      <c r="G15" s="3" t="s">
        <v>0</v>
      </c>
      <c r="H15" s="3" t="s">
        <v>15</v>
      </c>
      <c r="I15" s="10" t="s">
        <v>23</v>
      </c>
      <c r="J15" s="10" t="s">
        <v>4</v>
      </c>
      <c r="K15" s="4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38320145000</v>
      </c>
      <c r="G16" s="155">
        <f>F16-F17</f>
        <v>14335502000</v>
      </c>
      <c r="H16" s="142" t="str">
        <f>IF(G16&gt;=D16,"CUMPLE","NO CUMPLE")</f>
        <v>CUMPLE</v>
      </c>
      <c r="I16" s="132" t="s">
        <v>88</v>
      </c>
      <c r="J16" s="148"/>
      <c r="K16" s="132">
        <f>IF(H16="CUMPLE",0,1)</f>
        <v>0</v>
      </c>
    </row>
    <row r="17" spans="1:11" s="2" customFormat="1" ht="44.25" customHeight="1" x14ac:dyDescent="0.3">
      <c r="A17" s="134"/>
      <c r="B17" s="135"/>
      <c r="C17" s="133"/>
      <c r="D17" s="154"/>
      <c r="E17" s="8" t="s">
        <v>8</v>
      </c>
      <c r="F17" s="19">
        <v>23984643000</v>
      </c>
      <c r="G17" s="156"/>
      <c r="H17" s="143"/>
      <c r="I17" s="133"/>
      <c r="J17" s="149"/>
      <c r="K17" s="133"/>
    </row>
    <row r="18" spans="1:11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38320145000</v>
      </c>
      <c r="G18" s="151">
        <f>F18/F19</f>
        <v>1.5976950334428577</v>
      </c>
      <c r="H18" s="142" t="str">
        <f>IF(G18&gt;=D18,"CUMPLE","NO CUMPLE")</f>
        <v>CUMPLE</v>
      </c>
      <c r="I18" s="132" t="s">
        <v>88</v>
      </c>
      <c r="J18" s="149"/>
      <c r="K18" s="132">
        <f>IF(H18="CUMPLE",0,1)</f>
        <v>0</v>
      </c>
    </row>
    <row r="19" spans="1:11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23984643000</v>
      </c>
      <c r="G19" s="152"/>
      <c r="H19" s="143"/>
      <c r="I19" s="133"/>
      <c r="J19" s="149"/>
      <c r="K19" s="133"/>
    </row>
    <row r="20" spans="1:11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45896785000</v>
      </c>
      <c r="G20" s="146">
        <f>F20/F21</f>
        <v>0.50467644065060491</v>
      </c>
      <c r="H20" s="142" t="str">
        <f>IF(G20&lt;=D20,"CUMPLE","NO CUMPLE")</f>
        <v>CUMPLE</v>
      </c>
      <c r="I20" s="132" t="s">
        <v>88</v>
      </c>
      <c r="J20" s="149"/>
      <c r="K20" s="132">
        <f>IF(H20="CUMPLE",0,1)</f>
        <v>0</v>
      </c>
    </row>
    <row r="21" spans="1:11" s="2" customFormat="1" ht="44.25" customHeight="1" x14ac:dyDescent="0.3">
      <c r="A21" s="134"/>
      <c r="B21" s="135"/>
      <c r="C21" s="133"/>
      <c r="D21" s="145"/>
      <c r="E21" s="9" t="s">
        <v>10</v>
      </c>
      <c r="F21" s="19">
        <v>90942991000</v>
      </c>
      <c r="G21" s="147"/>
      <c r="H21" s="143"/>
      <c r="I21" s="133"/>
      <c r="J21" s="149"/>
      <c r="K21" s="133"/>
    </row>
    <row r="22" spans="1:11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7985325000</v>
      </c>
      <c r="G22" s="140">
        <f>F22/F23</f>
        <v>0.17726964619395472</v>
      </c>
      <c r="H22" s="142" t="str">
        <f>IF(G22&gt;=D22,"CUMPLE","NO CUMPLE")</f>
        <v>CUMPLE</v>
      </c>
      <c r="I22" s="132" t="s">
        <v>88</v>
      </c>
      <c r="J22" s="149"/>
      <c r="K22" s="132">
        <f>IF(H22="CUMPLE",0,1)</f>
        <v>0</v>
      </c>
    </row>
    <row r="23" spans="1:11" s="6" customFormat="1" ht="44.25" customHeight="1" x14ac:dyDescent="0.3">
      <c r="A23" s="134"/>
      <c r="B23" s="135"/>
      <c r="C23" s="137"/>
      <c r="D23" s="139"/>
      <c r="E23" s="9" t="s">
        <v>12</v>
      </c>
      <c r="F23" s="19">
        <v>45046206000</v>
      </c>
      <c r="G23" s="141"/>
      <c r="H23" s="143"/>
      <c r="I23" s="133"/>
      <c r="J23" s="149"/>
      <c r="K23" s="133"/>
    </row>
    <row r="24" spans="1:11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7985325000</v>
      </c>
      <c r="G24" s="140">
        <f>F24/F25</f>
        <v>8.7805832117397592E-2</v>
      </c>
      <c r="H24" s="142" t="str">
        <f>IF(G24&gt;=D24,"CUMPLE","NO CUMPLE")</f>
        <v>CUMPLE</v>
      </c>
      <c r="I24" s="132" t="s">
        <v>88</v>
      </c>
      <c r="J24" s="149"/>
      <c r="K24" s="132">
        <f>IF(H24="CUMPLE",0,1)</f>
        <v>0</v>
      </c>
    </row>
    <row r="25" spans="1:11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90942991000</v>
      </c>
      <c r="G25" s="141"/>
      <c r="H25" s="143"/>
      <c r="I25" s="133"/>
      <c r="J25" s="150"/>
      <c r="K25" s="133"/>
    </row>
    <row r="27" spans="1:11" ht="28.2" x14ac:dyDescent="0.5">
      <c r="E27" s="127" t="s">
        <v>20</v>
      </c>
      <c r="F27" s="128"/>
      <c r="G27" s="129" t="str">
        <f>IF(K27=0,"HABILITADO","NO HABILITADO")</f>
        <v>HABILITADO</v>
      </c>
      <c r="H27" s="130"/>
      <c r="I27" s="131"/>
      <c r="K27" s="49">
        <f>SUM(K12:K25)</f>
        <v>0</v>
      </c>
    </row>
    <row r="30" spans="1:11" x14ac:dyDescent="0.3">
      <c r="B30" s="67" t="s">
        <v>41</v>
      </c>
      <c r="C30" s="67"/>
    </row>
    <row r="31" spans="1:11" ht="39.75" customHeight="1" x14ac:dyDescent="0.3">
      <c r="B31" s="74" t="s">
        <v>37</v>
      </c>
      <c r="C31" s="74"/>
      <c r="E31" s="74"/>
    </row>
  </sheetData>
  <mergeCells count="54">
    <mergeCell ref="C9:I9"/>
    <mergeCell ref="C1:I1"/>
    <mergeCell ref="C3:I3"/>
    <mergeCell ref="D5:I5"/>
    <mergeCell ref="D6:I6"/>
    <mergeCell ref="D7:I7"/>
    <mergeCell ref="D11:G11"/>
    <mergeCell ref="D12:G12"/>
    <mergeCell ref="H12:I12"/>
    <mergeCell ref="D13:G13"/>
    <mergeCell ref="H13:I13"/>
    <mergeCell ref="H16:H17"/>
    <mergeCell ref="I16:I17"/>
    <mergeCell ref="J16:J25"/>
    <mergeCell ref="K16:K17"/>
    <mergeCell ref="A18:A19"/>
    <mergeCell ref="B18:B19"/>
    <mergeCell ref="C18:C19"/>
    <mergeCell ref="D18:D19"/>
    <mergeCell ref="G18:G19"/>
    <mergeCell ref="H18:H19"/>
    <mergeCell ref="A16:A17"/>
    <mergeCell ref="B16:B17"/>
    <mergeCell ref="C16:C17"/>
    <mergeCell ref="D16:D17"/>
    <mergeCell ref="G16:G17"/>
    <mergeCell ref="G22:G23"/>
    <mergeCell ref="H22:H23"/>
    <mergeCell ref="I18:I19"/>
    <mergeCell ref="K18:K19"/>
    <mergeCell ref="A20:A21"/>
    <mergeCell ref="B20:B21"/>
    <mergeCell ref="C20:C21"/>
    <mergeCell ref="D20:D21"/>
    <mergeCell ref="G20:G21"/>
    <mergeCell ref="H20:H21"/>
    <mergeCell ref="I20:I21"/>
    <mergeCell ref="K20:K21"/>
    <mergeCell ref="E27:F27"/>
    <mergeCell ref="G27:I27"/>
    <mergeCell ref="I22:I23"/>
    <mergeCell ref="K22:K23"/>
    <mergeCell ref="A24:A25"/>
    <mergeCell ref="B24:B25"/>
    <mergeCell ref="C24:C25"/>
    <mergeCell ref="D24:D25"/>
    <mergeCell ref="G24:G25"/>
    <mergeCell ref="H24:H25"/>
    <mergeCell ref="I24:I25"/>
    <mergeCell ref="K24:K25"/>
    <mergeCell ref="A22:A23"/>
    <mergeCell ref="B22:B23"/>
    <mergeCell ref="C22:C23"/>
    <mergeCell ref="D22:D23"/>
  </mergeCells>
  <conditionalFormatting sqref="I16">
    <cfRule type="cellIs" dxfId="48" priority="15" operator="equal">
      <formula>"CUMPLE"</formula>
    </cfRule>
    <cfRule type="cellIs" dxfId="47" priority="16" operator="equal">
      <formula>"NO CUMPLE"</formula>
    </cfRule>
  </conditionalFormatting>
  <conditionalFormatting sqref="K18 K20 K22 K24">
    <cfRule type="cellIs" dxfId="46" priority="11" operator="equal">
      <formula>"CUMPLE"</formula>
    </cfRule>
    <cfRule type="cellIs" dxfId="45" priority="12" operator="equal">
      <formula>"NO CUMPLE"</formula>
    </cfRule>
  </conditionalFormatting>
  <conditionalFormatting sqref="K16">
    <cfRule type="cellIs" dxfId="44" priority="13" operator="equal">
      <formula>"CUMPLE"</formula>
    </cfRule>
    <cfRule type="cellIs" dxfId="43" priority="14" operator="equal">
      <formula>"NO CUMPLE"</formula>
    </cfRule>
  </conditionalFormatting>
  <conditionalFormatting sqref="K12:K13">
    <cfRule type="cellIs" dxfId="42" priority="9" operator="equal">
      <formula>"CUMPLE"</formula>
    </cfRule>
    <cfRule type="cellIs" dxfId="41" priority="10" operator="equal">
      <formula>"NO CUMPLE"</formula>
    </cfRule>
  </conditionalFormatting>
  <conditionalFormatting sqref="H16:H25">
    <cfRule type="cellIs" dxfId="40" priority="7" operator="equal">
      <formula>"CUMPLE"</formula>
    </cfRule>
    <cfRule type="cellIs" dxfId="39" priority="8" operator="equal">
      <formula>"NO CUMPLE"</formula>
    </cfRule>
  </conditionalFormatting>
  <conditionalFormatting sqref="H12">
    <cfRule type="cellIs" dxfId="38" priority="6" operator="equal">
      <formula>"CUMPLE"</formula>
    </cfRule>
  </conditionalFormatting>
  <conditionalFormatting sqref="H13:I13">
    <cfRule type="cellIs" dxfId="37" priority="5" operator="equal">
      <formula>"CUMPLE"</formula>
    </cfRule>
  </conditionalFormatting>
  <conditionalFormatting sqref="I18 I20 I22 I24">
    <cfRule type="cellIs" dxfId="36" priority="1" operator="equal">
      <formula>"CUMPLE"</formula>
    </cfRule>
    <cfRule type="cellIs" dxfId="35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BEFE-96CC-450A-B4A0-47A5061CFB07}">
  <sheetPr>
    <tabColor rgb="FF00B050"/>
  </sheetPr>
  <dimension ref="A1:BW31"/>
  <sheetViews>
    <sheetView view="pageBreakPreview" topLeftCell="A7" zoomScale="55" zoomScaleNormal="70" zoomScaleSheetLayoutView="55" workbookViewId="0">
      <selection activeCell="H16" sqref="H16:I25"/>
    </sheetView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7" width="30.33203125" style="1" customWidth="1"/>
    <col min="8" max="8" width="31.33203125" style="1" bestFit="1" customWidth="1"/>
    <col min="9" max="9" width="17.88671875" style="1" bestFit="1" customWidth="1"/>
    <col min="10" max="10" width="32.33203125" style="1" bestFit="1" customWidth="1"/>
    <col min="11" max="11" width="36.5546875" style="4" customWidth="1"/>
    <col min="12" max="12" width="11.5546875" style="49" hidden="1" customWidth="1"/>
    <col min="13" max="13" width="13.44140625" style="1" hidden="1" customWidth="1"/>
    <col min="14" max="14" width="45.44140625" style="1" hidden="1" customWidth="1"/>
    <col min="15" max="15" width="36.44140625" style="1" hidden="1" customWidth="1"/>
    <col min="16" max="16" width="29" style="1" hidden="1" customWidth="1"/>
    <col min="17" max="17" width="27.44140625" style="1" hidden="1" customWidth="1"/>
    <col min="18" max="18" width="29.33203125" style="1" hidden="1" customWidth="1"/>
    <col min="19" max="19" width="11.44140625" style="1" hidden="1" customWidth="1"/>
    <col min="20" max="75" width="11.44140625" style="1"/>
    <col min="76" max="83" width="11.44140625" style="1" customWidth="1"/>
    <col min="84" max="253" width="11.44140625" style="1"/>
    <col min="254" max="254" width="9" style="1" customWidth="1"/>
    <col min="255" max="255" width="25.44140625" style="1" customWidth="1"/>
    <col min="256" max="256" width="120" style="1" customWidth="1"/>
    <col min="257" max="258" width="6.6640625" style="1" customWidth="1"/>
    <col min="259" max="259" width="62.6640625" style="1" customWidth="1"/>
    <col min="260" max="260" width="0" style="1" hidden="1" customWidth="1"/>
    <col min="261" max="262" width="9.5546875" style="1" customWidth="1"/>
    <col min="263" max="263" width="38.33203125" style="1" customWidth="1"/>
    <col min="264" max="264" width="30.6640625" style="1" customWidth="1"/>
    <col min="265" max="266" width="6.6640625" style="1" customWidth="1"/>
    <col min="267" max="267" width="57.5546875" style="1" customWidth="1"/>
    <col min="268" max="509" width="11.44140625" style="1"/>
    <col min="510" max="510" width="9" style="1" customWidth="1"/>
    <col min="511" max="511" width="25.44140625" style="1" customWidth="1"/>
    <col min="512" max="512" width="120" style="1" customWidth="1"/>
    <col min="513" max="514" width="6.6640625" style="1" customWidth="1"/>
    <col min="515" max="515" width="62.6640625" style="1" customWidth="1"/>
    <col min="516" max="516" width="0" style="1" hidden="1" customWidth="1"/>
    <col min="517" max="518" width="9.5546875" style="1" customWidth="1"/>
    <col min="519" max="519" width="38.33203125" style="1" customWidth="1"/>
    <col min="520" max="520" width="30.6640625" style="1" customWidth="1"/>
    <col min="521" max="522" width="6.6640625" style="1" customWidth="1"/>
    <col min="523" max="523" width="57.5546875" style="1" customWidth="1"/>
    <col min="524" max="765" width="11.44140625" style="1"/>
    <col min="766" max="766" width="9" style="1" customWidth="1"/>
    <col min="767" max="767" width="25.44140625" style="1" customWidth="1"/>
    <col min="768" max="768" width="120" style="1" customWidth="1"/>
    <col min="769" max="770" width="6.6640625" style="1" customWidth="1"/>
    <col min="771" max="771" width="62.6640625" style="1" customWidth="1"/>
    <col min="772" max="772" width="0" style="1" hidden="1" customWidth="1"/>
    <col min="773" max="774" width="9.5546875" style="1" customWidth="1"/>
    <col min="775" max="775" width="38.33203125" style="1" customWidth="1"/>
    <col min="776" max="776" width="30.6640625" style="1" customWidth="1"/>
    <col min="777" max="778" width="6.6640625" style="1" customWidth="1"/>
    <col min="779" max="779" width="57.5546875" style="1" customWidth="1"/>
    <col min="780" max="1021" width="11.44140625" style="1"/>
    <col min="1022" max="1022" width="9" style="1" customWidth="1"/>
    <col min="1023" max="1023" width="25.44140625" style="1" customWidth="1"/>
    <col min="1024" max="1024" width="120" style="1" customWidth="1"/>
    <col min="1025" max="1026" width="6.6640625" style="1" customWidth="1"/>
    <col min="1027" max="1027" width="62.6640625" style="1" customWidth="1"/>
    <col min="1028" max="1028" width="0" style="1" hidden="1" customWidth="1"/>
    <col min="1029" max="1030" width="9.5546875" style="1" customWidth="1"/>
    <col min="1031" max="1031" width="38.33203125" style="1" customWidth="1"/>
    <col min="1032" max="1032" width="30.6640625" style="1" customWidth="1"/>
    <col min="1033" max="1034" width="6.6640625" style="1" customWidth="1"/>
    <col min="1035" max="1035" width="57.5546875" style="1" customWidth="1"/>
    <col min="1036" max="1277" width="11.44140625" style="1"/>
    <col min="1278" max="1278" width="9" style="1" customWidth="1"/>
    <col min="1279" max="1279" width="25.44140625" style="1" customWidth="1"/>
    <col min="1280" max="1280" width="120" style="1" customWidth="1"/>
    <col min="1281" max="1282" width="6.6640625" style="1" customWidth="1"/>
    <col min="1283" max="1283" width="62.6640625" style="1" customWidth="1"/>
    <col min="1284" max="1284" width="0" style="1" hidden="1" customWidth="1"/>
    <col min="1285" max="1286" width="9.5546875" style="1" customWidth="1"/>
    <col min="1287" max="1287" width="38.33203125" style="1" customWidth="1"/>
    <col min="1288" max="1288" width="30.6640625" style="1" customWidth="1"/>
    <col min="1289" max="1290" width="6.6640625" style="1" customWidth="1"/>
    <col min="1291" max="1291" width="57.5546875" style="1" customWidth="1"/>
    <col min="1292" max="1533" width="11.44140625" style="1"/>
    <col min="1534" max="1534" width="9" style="1" customWidth="1"/>
    <col min="1535" max="1535" width="25.44140625" style="1" customWidth="1"/>
    <col min="1536" max="1536" width="120" style="1" customWidth="1"/>
    <col min="1537" max="1538" width="6.6640625" style="1" customWidth="1"/>
    <col min="1539" max="1539" width="62.6640625" style="1" customWidth="1"/>
    <col min="1540" max="1540" width="0" style="1" hidden="1" customWidth="1"/>
    <col min="1541" max="1542" width="9.5546875" style="1" customWidth="1"/>
    <col min="1543" max="1543" width="38.33203125" style="1" customWidth="1"/>
    <col min="1544" max="1544" width="30.6640625" style="1" customWidth="1"/>
    <col min="1545" max="1546" width="6.6640625" style="1" customWidth="1"/>
    <col min="1547" max="1547" width="57.5546875" style="1" customWidth="1"/>
    <col min="1548" max="1789" width="11.44140625" style="1"/>
    <col min="1790" max="1790" width="9" style="1" customWidth="1"/>
    <col min="1791" max="1791" width="25.44140625" style="1" customWidth="1"/>
    <col min="1792" max="1792" width="120" style="1" customWidth="1"/>
    <col min="1793" max="1794" width="6.6640625" style="1" customWidth="1"/>
    <col min="1795" max="1795" width="62.6640625" style="1" customWidth="1"/>
    <col min="1796" max="1796" width="0" style="1" hidden="1" customWidth="1"/>
    <col min="1797" max="1798" width="9.5546875" style="1" customWidth="1"/>
    <col min="1799" max="1799" width="38.33203125" style="1" customWidth="1"/>
    <col min="1800" max="1800" width="30.6640625" style="1" customWidth="1"/>
    <col min="1801" max="1802" width="6.6640625" style="1" customWidth="1"/>
    <col min="1803" max="1803" width="57.5546875" style="1" customWidth="1"/>
    <col min="1804" max="2045" width="11.44140625" style="1"/>
    <col min="2046" max="2046" width="9" style="1" customWidth="1"/>
    <col min="2047" max="2047" width="25.44140625" style="1" customWidth="1"/>
    <col min="2048" max="2048" width="120" style="1" customWidth="1"/>
    <col min="2049" max="2050" width="6.6640625" style="1" customWidth="1"/>
    <col min="2051" max="2051" width="62.6640625" style="1" customWidth="1"/>
    <col min="2052" max="2052" width="0" style="1" hidden="1" customWidth="1"/>
    <col min="2053" max="2054" width="9.5546875" style="1" customWidth="1"/>
    <col min="2055" max="2055" width="38.33203125" style="1" customWidth="1"/>
    <col min="2056" max="2056" width="30.6640625" style="1" customWidth="1"/>
    <col min="2057" max="2058" width="6.6640625" style="1" customWidth="1"/>
    <col min="2059" max="2059" width="57.5546875" style="1" customWidth="1"/>
    <col min="2060" max="2301" width="11.44140625" style="1"/>
    <col min="2302" max="2302" width="9" style="1" customWidth="1"/>
    <col min="2303" max="2303" width="25.44140625" style="1" customWidth="1"/>
    <col min="2304" max="2304" width="120" style="1" customWidth="1"/>
    <col min="2305" max="2306" width="6.6640625" style="1" customWidth="1"/>
    <col min="2307" max="2307" width="62.6640625" style="1" customWidth="1"/>
    <col min="2308" max="2308" width="0" style="1" hidden="1" customWidth="1"/>
    <col min="2309" max="2310" width="9.5546875" style="1" customWidth="1"/>
    <col min="2311" max="2311" width="38.33203125" style="1" customWidth="1"/>
    <col min="2312" max="2312" width="30.6640625" style="1" customWidth="1"/>
    <col min="2313" max="2314" width="6.6640625" style="1" customWidth="1"/>
    <col min="2315" max="2315" width="57.5546875" style="1" customWidth="1"/>
    <col min="2316" max="2557" width="11.44140625" style="1"/>
    <col min="2558" max="2558" width="9" style="1" customWidth="1"/>
    <col min="2559" max="2559" width="25.44140625" style="1" customWidth="1"/>
    <col min="2560" max="2560" width="120" style="1" customWidth="1"/>
    <col min="2561" max="2562" width="6.6640625" style="1" customWidth="1"/>
    <col min="2563" max="2563" width="62.6640625" style="1" customWidth="1"/>
    <col min="2564" max="2564" width="0" style="1" hidden="1" customWidth="1"/>
    <col min="2565" max="2566" width="9.5546875" style="1" customWidth="1"/>
    <col min="2567" max="2567" width="38.33203125" style="1" customWidth="1"/>
    <col min="2568" max="2568" width="30.6640625" style="1" customWidth="1"/>
    <col min="2569" max="2570" width="6.6640625" style="1" customWidth="1"/>
    <col min="2571" max="2571" width="57.5546875" style="1" customWidth="1"/>
    <col min="2572" max="2813" width="11.44140625" style="1"/>
    <col min="2814" max="2814" width="9" style="1" customWidth="1"/>
    <col min="2815" max="2815" width="25.44140625" style="1" customWidth="1"/>
    <col min="2816" max="2816" width="120" style="1" customWidth="1"/>
    <col min="2817" max="2818" width="6.6640625" style="1" customWidth="1"/>
    <col min="2819" max="2819" width="62.6640625" style="1" customWidth="1"/>
    <col min="2820" max="2820" width="0" style="1" hidden="1" customWidth="1"/>
    <col min="2821" max="2822" width="9.5546875" style="1" customWidth="1"/>
    <col min="2823" max="2823" width="38.33203125" style="1" customWidth="1"/>
    <col min="2824" max="2824" width="30.6640625" style="1" customWidth="1"/>
    <col min="2825" max="2826" width="6.6640625" style="1" customWidth="1"/>
    <col min="2827" max="2827" width="57.5546875" style="1" customWidth="1"/>
    <col min="2828" max="3069" width="11.44140625" style="1"/>
    <col min="3070" max="3070" width="9" style="1" customWidth="1"/>
    <col min="3071" max="3071" width="25.44140625" style="1" customWidth="1"/>
    <col min="3072" max="3072" width="120" style="1" customWidth="1"/>
    <col min="3073" max="3074" width="6.6640625" style="1" customWidth="1"/>
    <col min="3075" max="3075" width="62.6640625" style="1" customWidth="1"/>
    <col min="3076" max="3076" width="0" style="1" hidden="1" customWidth="1"/>
    <col min="3077" max="3078" width="9.5546875" style="1" customWidth="1"/>
    <col min="3079" max="3079" width="38.33203125" style="1" customWidth="1"/>
    <col min="3080" max="3080" width="30.6640625" style="1" customWidth="1"/>
    <col min="3081" max="3082" width="6.6640625" style="1" customWidth="1"/>
    <col min="3083" max="3083" width="57.5546875" style="1" customWidth="1"/>
    <col min="3084" max="3325" width="11.44140625" style="1"/>
    <col min="3326" max="3326" width="9" style="1" customWidth="1"/>
    <col min="3327" max="3327" width="25.44140625" style="1" customWidth="1"/>
    <col min="3328" max="3328" width="120" style="1" customWidth="1"/>
    <col min="3329" max="3330" width="6.6640625" style="1" customWidth="1"/>
    <col min="3331" max="3331" width="62.6640625" style="1" customWidth="1"/>
    <col min="3332" max="3332" width="0" style="1" hidden="1" customWidth="1"/>
    <col min="3333" max="3334" width="9.5546875" style="1" customWidth="1"/>
    <col min="3335" max="3335" width="38.33203125" style="1" customWidth="1"/>
    <col min="3336" max="3336" width="30.6640625" style="1" customWidth="1"/>
    <col min="3337" max="3338" width="6.6640625" style="1" customWidth="1"/>
    <col min="3339" max="3339" width="57.5546875" style="1" customWidth="1"/>
    <col min="3340" max="3581" width="11.44140625" style="1"/>
    <col min="3582" max="3582" width="9" style="1" customWidth="1"/>
    <col min="3583" max="3583" width="25.44140625" style="1" customWidth="1"/>
    <col min="3584" max="3584" width="120" style="1" customWidth="1"/>
    <col min="3585" max="3586" width="6.6640625" style="1" customWidth="1"/>
    <col min="3587" max="3587" width="62.6640625" style="1" customWidth="1"/>
    <col min="3588" max="3588" width="0" style="1" hidden="1" customWidth="1"/>
    <col min="3589" max="3590" width="9.5546875" style="1" customWidth="1"/>
    <col min="3591" max="3591" width="38.33203125" style="1" customWidth="1"/>
    <col min="3592" max="3592" width="30.6640625" style="1" customWidth="1"/>
    <col min="3593" max="3594" width="6.6640625" style="1" customWidth="1"/>
    <col min="3595" max="3595" width="57.5546875" style="1" customWidth="1"/>
    <col min="3596" max="3837" width="11.44140625" style="1"/>
    <col min="3838" max="3838" width="9" style="1" customWidth="1"/>
    <col min="3839" max="3839" width="25.44140625" style="1" customWidth="1"/>
    <col min="3840" max="3840" width="120" style="1" customWidth="1"/>
    <col min="3841" max="3842" width="6.6640625" style="1" customWidth="1"/>
    <col min="3843" max="3843" width="62.6640625" style="1" customWidth="1"/>
    <col min="3844" max="3844" width="0" style="1" hidden="1" customWidth="1"/>
    <col min="3845" max="3846" width="9.5546875" style="1" customWidth="1"/>
    <col min="3847" max="3847" width="38.33203125" style="1" customWidth="1"/>
    <col min="3848" max="3848" width="30.6640625" style="1" customWidth="1"/>
    <col min="3849" max="3850" width="6.6640625" style="1" customWidth="1"/>
    <col min="3851" max="3851" width="57.5546875" style="1" customWidth="1"/>
    <col min="3852" max="4093" width="11.44140625" style="1"/>
    <col min="4094" max="4094" width="9" style="1" customWidth="1"/>
    <col min="4095" max="4095" width="25.44140625" style="1" customWidth="1"/>
    <col min="4096" max="4096" width="120" style="1" customWidth="1"/>
    <col min="4097" max="4098" width="6.6640625" style="1" customWidth="1"/>
    <col min="4099" max="4099" width="62.6640625" style="1" customWidth="1"/>
    <col min="4100" max="4100" width="0" style="1" hidden="1" customWidth="1"/>
    <col min="4101" max="4102" width="9.5546875" style="1" customWidth="1"/>
    <col min="4103" max="4103" width="38.33203125" style="1" customWidth="1"/>
    <col min="4104" max="4104" width="30.6640625" style="1" customWidth="1"/>
    <col min="4105" max="4106" width="6.6640625" style="1" customWidth="1"/>
    <col min="4107" max="4107" width="57.5546875" style="1" customWidth="1"/>
    <col min="4108" max="4349" width="11.44140625" style="1"/>
    <col min="4350" max="4350" width="9" style="1" customWidth="1"/>
    <col min="4351" max="4351" width="25.44140625" style="1" customWidth="1"/>
    <col min="4352" max="4352" width="120" style="1" customWidth="1"/>
    <col min="4353" max="4354" width="6.6640625" style="1" customWidth="1"/>
    <col min="4355" max="4355" width="62.6640625" style="1" customWidth="1"/>
    <col min="4356" max="4356" width="0" style="1" hidden="1" customWidth="1"/>
    <col min="4357" max="4358" width="9.5546875" style="1" customWidth="1"/>
    <col min="4359" max="4359" width="38.33203125" style="1" customWidth="1"/>
    <col min="4360" max="4360" width="30.6640625" style="1" customWidth="1"/>
    <col min="4361" max="4362" width="6.6640625" style="1" customWidth="1"/>
    <col min="4363" max="4363" width="57.5546875" style="1" customWidth="1"/>
    <col min="4364" max="4605" width="11.44140625" style="1"/>
    <col min="4606" max="4606" width="9" style="1" customWidth="1"/>
    <col min="4607" max="4607" width="25.44140625" style="1" customWidth="1"/>
    <col min="4608" max="4608" width="120" style="1" customWidth="1"/>
    <col min="4609" max="4610" width="6.6640625" style="1" customWidth="1"/>
    <col min="4611" max="4611" width="62.6640625" style="1" customWidth="1"/>
    <col min="4612" max="4612" width="0" style="1" hidden="1" customWidth="1"/>
    <col min="4613" max="4614" width="9.5546875" style="1" customWidth="1"/>
    <col min="4615" max="4615" width="38.33203125" style="1" customWidth="1"/>
    <col min="4616" max="4616" width="30.6640625" style="1" customWidth="1"/>
    <col min="4617" max="4618" width="6.6640625" style="1" customWidth="1"/>
    <col min="4619" max="4619" width="57.5546875" style="1" customWidth="1"/>
    <col min="4620" max="4861" width="11.44140625" style="1"/>
    <col min="4862" max="4862" width="9" style="1" customWidth="1"/>
    <col min="4863" max="4863" width="25.44140625" style="1" customWidth="1"/>
    <col min="4864" max="4864" width="120" style="1" customWidth="1"/>
    <col min="4865" max="4866" width="6.6640625" style="1" customWidth="1"/>
    <col min="4867" max="4867" width="62.6640625" style="1" customWidth="1"/>
    <col min="4868" max="4868" width="0" style="1" hidden="1" customWidth="1"/>
    <col min="4869" max="4870" width="9.5546875" style="1" customWidth="1"/>
    <col min="4871" max="4871" width="38.33203125" style="1" customWidth="1"/>
    <col min="4872" max="4872" width="30.6640625" style="1" customWidth="1"/>
    <col min="4873" max="4874" width="6.6640625" style="1" customWidth="1"/>
    <col min="4875" max="4875" width="57.5546875" style="1" customWidth="1"/>
    <col min="4876" max="5117" width="11.44140625" style="1"/>
    <col min="5118" max="5118" width="9" style="1" customWidth="1"/>
    <col min="5119" max="5119" width="25.44140625" style="1" customWidth="1"/>
    <col min="5120" max="5120" width="120" style="1" customWidth="1"/>
    <col min="5121" max="5122" width="6.6640625" style="1" customWidth="1"/>
    <col min="5123" max="5123" width="62.6640625" style="1" customWidth="1"/>
    <col min="5124" max="5124" width="0" style="1" hidden="1" customWidth="1"/>
    <col min="5125" max="5126" width="9.5546875" style="1" customWidth="1"/>
    <col min="5127" max="5127" width="38.33203125" style="1" customWidth="1"/>
    <col min="5128" max="5128" width="30.6640625" style="1" customWidth="1"/>
    <col min="5129" max="5130" width="6.6640625" style="1" customWidth="1"/>
    <col min="5131" max="5131" width="57.5546875" style="1" customWidth="1"/>
    <col min="5132" max="5373" width="11.44140625" style="1"/>
    <col min="5374" max="5374" width="9" style="1" customWidth="1"/>
    <col min="5375" max="5375" width="25.44140625" style="1" customWidth="1"/>
    <col min="5376" max="5376" width="120" style="1" customWidth="1"/>
    <col min="5377" max="5378" width="6.6640625" style="1" customWidth="1"/>
    <col min="5379" max="5379" width="62.6640625" style="1" customWidth="1"/>
    <col min="5380" max="5380" width="0" style="1" hidden="1" customWidth="1"/>
    <col min="5381" max="5382" width="9.5546875" style="1" customWidth="1"/>
    <col min="5383" max="5383" width="38.33203125" style="1" customWidth="1"/>
    <col min="5384" max="5384" width="30.6640625" style="1" customWidth="1"/>
    <col min="5385" max="5386" width="6.6640625" style="1" customWidth="1"/>
    <col min="5387" max="5387" width="57.5546875" style="1" customWidth="1"/>
    <col min="5388" max="5629" width="11.44140625" style="1"/>
    <col min="5630" max="5630" width="9" style="1" customWidth="1"/>
    <col min="5631" max="5631" width="25.44140625" style="1" customWidth="1"/>
    <col min="5632" max="5632" width="120" style="1" customWidth="1"/>
    <col min="5633" max="5634" width="6.6640625" style="1" customWidth="1"/>
    <col min="5635" max="5635" width="62.6640625" style="1" customWidth="1"/>
    <col min="5636" max="5636" width="0" style="1" hidden="1" customWidth="1"/>
    <col min="5637" max="5638" width="9.5546875" style="1" customWidth="1"/>
    <col min="5639" max="5639" width="38.33203125" style="1" customWidth="1"/>
    <col min="5640" max="5640" width="30.6640625" style="1" customWidth="1"/>
    <col min="5641" max="5642" width="6.6640625" style="1" customWidth="1"/>
    <col min="5643" max="5643" width="57.5546875" style="1" customWidth="1"/>
    <col min="5644" max="5885" width="11.44140625" style="1"/>
    <col min="5886" max="5886" width="9" style="1" customWidth="1"/>
    <col min="5887" max="5887" width="25.44140625" style="1" customWidth="1"/>
    <col min="5888" max="5888" width="120" style="1" customWidth="1"/>
    <col min="5889" max="5890" width="6.6640625" style="1" customWidth="1"/>
    <col min="5891" max="5891" width="62.6640625" style="1" customWidth="1"/>
    <col min="5892" max="5892" width="0" style="1" hidden="1" customWidth="1"/>
    <col min="5893" max="5894" width="9.5546875" style="1" customWidth="1"/>
    <col min="5895" max="5895" width="38.33203125" style="1" customWidth="1"/>
    <col min="5896" max="5896" width="30.6640625" style="1" customWidth="1"/>
    <col min="5897" max="5898" width="6.6640625" style="1" customWidth="1"/>
    <col min="5899" max="5899" width="57.5546875" style="1" customWidth="1"/>
    <col min="5900" max="6141" width="11.44140625" style="1"/>
    <col min="6142" max="6142" width="9" style="1" customWidth="1"/>
    <col min="6143" max="6143" width="25.44140625" style="1" customWidth="1"/>
    <col min="6144" max="6144" width="120" style="1" customWidth="1"/>
    <col min="6145" max="6146" width="6.6640625" style="1" customWidth="1"/>
    <col min="6147" max="6147" width="62.6640625" style="1" customWidth="1"/>
    <col min="6148" max="6148" width="0" style="1" hidden="1" customWidth="1"/>
    <col min="6149" max="6150" width="9.5546875" style="1" customWidth="1"/>
    <col min="6151" max="6151" width="38.33203125" style="1" customWidth="1"/>
    <col min="6152" max="6152" width="30.6640625" style="1" customWidth="1"/>
    <col min="6153" max="6154" width="6.6640625" style="1" customWidth="1"/>
    <col min="6155" max="6155" width="57.5546875" style="1" customWidth="1"/>
    <col min="6156" max="6397" width="11.44140625" style="1"/>
    <col min="6398" max="6398" width="9" style="1" customWidth="1"/>
    <col min="6399" max="6399" width="25.44140625" style="1" customWidth="1"/>
    <col min="6400" max="6400" width="120" style="1" customWidth="1"/>
    <col min="6401" max="6402" width="6.6640625" style="1" customWidth="1"/>
    <col min="6403" max="6403" width="62.6640625" style="1" customWidth="1"/>
    <col min="6404" max="6404" width="0" style="1" hidden="1" customWidth="1"/>
    <col min="6405" max="6406" width="9.5546875" style="1" customWidth="1"/>
    <col min="6407" max="6407" width="38.33203125" style="1" customWidth="1"/>
    <col min="6408" max="6408" width="30.6640625" style="1" customWidth="1"/>
    <col min="6409" max="6410" width="6.6640625" style="1" customWidth="1"/>
    <col min="6411" max="6411" width="57.5546875" style="1" customWidth="1"/>
    <col min="6412" max="6653" width="11.44140625" style="1"/>
    <col min="6654" max="6654" width="9" style="1" customWidth="1"/>
    <col min="6655" max="6655" width="25.44140625" style="1" customWidth="1"/>
    <col min="6656" max="6656" width="120" style="1" customWidth="1"/>
    <col min="6657" max="6658" width="6.6640625" style="1" customWidth="1"/>
    <col min="6659" max="6659" width="62.6640625" style="1" customWidth="1"/>
    <col min="6660" max="6660" width="0" style="1" hidden="1" customWidth="1"/>
    <col min="6661" max="6662" width="9.5546875" style="1" customWidth="1"/>
    <col min="6663" max="6663" width="38.33203125" style="1" customWidth="1"/>
    <col min="6664" max="6664" width="30.6640625" style="1" customWidth="1"/>
    <col min="6665" max="6666" width="6.6640625" style="1" customWidth="1"/>
    <col min="6667" max="6667" width="57.5546875" style="1" customWidth="1"/>
    <col min="6668" max="6909" width="11.44140625" style="1"/>
    <col min="6910" max="6910" width="9" style="1" customWidth="1"/>
    <col min="6911" max="6911" width="25.44140625" style="1" customWidth="1"/>
    <col min="6912" max="6912" width="120" style="1" customWidth="1"/>
    <col min="6913" max="6914" width="6.6640625" style="1" customWidth="1"/>
    <col min="6915" max="6915" width="62.6640625" style="1" customWidth="1"/>
    <col min="6916" max="6916" width="0" style="1" hidden="1" customWidth="1"/>
    <col min="6917" max="6918" width="9.5546875" style="1" customWidth="1"/>
    <col min="6919" max="6919" width="38.33203125" style="1" customWidth="1"/>
    <col min="6920" max="6920" width="30.6640625" style="1" customWidth="1"/>
    <col min="6921" max="6922" width="6.6640625" style="1" customWidth="1"/>
    <col min="6923" max="6923" width="57.5546875" style="1" customWidth="1"/>
    <col min="6924" max="7165" width="11.44140625" style="1"/>
    <col min="7166" max="7166" width="9" style="1" customWidth="1"/>
    <col min="7167" max="7167" width="25.44140625" style="1" customWidth="1"/>
    <col min="7168" max="7168" width="120" style="1" customWidth="1"/>
    <col min="7169" max="7170" width="6.6640625" style="1" customWidth="1"/>
    <col min="7171" max="7171" width="62.6640625" style="1" customWidth="1"/>
    <col min="7172" max="7172" width="0" style="1" hidden="1" customWidth="1"/>
    <col min="7173" max="7174" width="9.5546875" style="1" customWidth="1"/>
    <col min="7175" max="7175" width="38.33203125" style="1" customWidth="1"/>
    <col min="7176" max="7176" width="30.6640625" style="1" customWidth="1"/>
    <col min="7177" max="7178" width="6.6640625" style="1" customWidth="1"/>
    <col min="7179" max="7179" width="57.5546875" style="1" customWidth="1"/>
    <col min="7180" max="7421" width="11.44140625" style="1"/>
    <col min="7422" max="7422" width="9" style="1" customWidth="1"/>
    <col min="7423" max="7423" width="25.44140625" style="1" customWidth="1"/>
    <col min="7424" max="7424" width="120" style="1" customWidth="1"/>
    <col min="7425" max="7426" width="6.6640625" style="1" customWidth="1"/>
    <col min="7427" max="7427" width="62.6640625" style="1" customWidth="1"/>
    <col min="7428" max="7428" width="0" style="1" hidden="1" customWidth="1"/>
    <col min="7429" max="7430" width="9.5546875" style="1" customWidth="1"/>
    <col min="7431" max="7431" width="38.33203125" style="1" customWidth="1"/>
    <col min="7432" max="7432" width="30.6640625" style="1" customWidth="1"/>
    <col min="7433" max="7434" width="6.6640625" style="1" customWidth="1"/>
    <col min="7435" max="7435" width="57.5546875" style="1" customWidth="1"/>
    <col min="7436" max="7677" width="11.44140625" style="1"/>
    <col min="7678" max="7678" width="9" style="1" customWidth="1"/>
    <col min="7679" max="7679" width="25.44140625" style="1" customWidth="1"/>
    <col min="7680" max="7680" width="120" style="1" customWidth="1"/>
    <col min="7681" max="7682" width="6.6640625" style="1" customWidth="1"/>
    <col min="7683" max="7683" width="62.6640625" style="1" customWidth="1"/>
    <col min="7684" max="7684" width="0" style="1" hidden="1" customWidth="1"/>
    <col min="7685" max="7686" width="9.5546875" style="1" customWidth="1"/>
    <col min="7687" max="7687" width="38.33203125" style="1" customWidth="1"/>
    <col min="7688" max="7688" width="30.6640625" style="1" customWidth="1"/>
    <col min="7689" max="7690" width="6.6640625" style="1" customWidth="1"/>
    <col min="7691" max="7691" width="57.5546875" style="1" customWidth="1"/>
    <col min="7692" max="7933" width="11.44140625" style="1"/>
    <col min="7934" max="7934" width="9" style="1" customWidth="1"/>
    <col min="7935" max="7935" width="25.44140625" style="1" customWidth="1"/>
    <col min="7936" max="7936" width="120" style="1" customWidth="1"/>
    <col min="7937" max="7938" width="6.6640625" style="1" customWidth="1"/>
    <col min="7939" max="7939" width="62.6640625" style="1" customWidth="1"/>
    <col min="7940" max="7940" width="0" style="1" hidden="1" customWidth="1"/>
    <col min="7941" max="7942" width="9.5546875" style="1" customWidth="1"/>
    <col min="7943" max="7943" width="38.33203125" style="1" customWidth="1"/>
    <col min="7944" max="7944" width="30.6640625" style="1" customWidth="1"/>
    <col min="7945" max="7946" width="6.6640625" style="1" customWidth="1"/>
    <col min="7947" max="7947" width="57.5546875" style="1" customWidth="1"/>
    <col min="7948" max="8189" width="11.44140625" style="1"/>
    <col min="8190" max="8190" width="9" style="1" customWidth="1"/>
    <col min="8191" max="8191" width="25.44140625" style="1" customWidth="1"/>
    <col min="8192" max="8192" width="120" style="1" customWidth="1"/>
    <col min="8193" max="8194" width="6.6640625" style="1" customWidth="1"/>
    <col min="8195" max="8195" width="62.6640625" style="1" customWidth="1"/>
    <col min="8196" max="8196" width="0" style="1" hidden="1" customWidth="1"/>
    <col min="8197" max="8198" width="9.5546875" style="1" customWidth="1"/>
    <col min="8199" max="8199" width="38.33203125" style="1" customWidth="1"/>
    <col min="8200" max="8200" width="30.6640625" style="1" customWidth="1"/>
    <col min="8201" max="8202" width="6.6640625" style="1" customWidth="1"/>
    <col min="8203" max="8203" width="57.5546875" style="1" customWidth="1"/>
    <col min="8204" max="8445" width="11.44140625" style="1"/>
    <col min="8446" max="8446" width="9" style="1" customWidth="1"/>
    <col min="8447" max="8447" width="25.44140625" style="1" customWidth="1"/>
    <col min="8448" max="8448" width="120" style="1" customWidth="1"/>
    <col min="8449" max="8450" width="6.6640625" style="1" customWidth="1"/>
    <col min="8451" max="8451" width="62.6640625" style="1" customWidth="1"/>
    <col min="8452" max="8452" width="0" style="1" hidden="1" customWidth="1"/>
    <col min="8453" max="8454" width="9.5546875" style="1" customWidth="1"/>
    <col min="8455" max="8455" width="38.33203125" style="1" customWidth="1"/>
    <col min="8456" max="8456" width="30.6640625" style="1" customWidth="1"/>
    <col min="8457" max="8458" width="6.6640625" style="1" customWidth="1"/>
    <col min="8459" max="8459" width="57.5546875" style="1" customWidth="1"/>
    <col min="8460" max="8701" width="11.44140625" style="1"/>
    <col min="8702" max="8702" width="9" style="1" customWidth="1"/>
    <col min="8703" max="8703" width="25.44140625" style="1" customWidth="1"/>
    <col min="8704" max="8704" width="120" style="1" customWidth="1"/>
    <col min="8705" max="8706" width="6.6640625" style="1" customWidth="1"/>
    <col min="8707" max="8707" width="62.6640625" style="1" customWidth="1"/>
    <col min="8708" max="8708" width="0" style="1" hidden="1" customWidth="1"/>
    <col min="8709" max="8710" width="9.5546875" style="1" customWidth="1"/>
    <col min="8711" max="8711" width="38.33203125" style="1" customWidth="1"/>
    <col min="8712" max="8712" width="30.6640625" style="1" customWidth="1"/>
    <col min="8713" max="8714" width="6.6640625" style="1" customWidth="1"/>
    <col min="8715" max="8715" width="57.5546875" style="1" customWidth="1"/>
    <col min="8716" max="8957" width="11.44140625" style="1"/>
    <col min="8958" max="8958" width="9" style="1" customWidth="1"/>
    <col min="8959" max="8959" width="25.44140625" style="1" customWidth="1"/>
    <col min="8960" max="8960" width="120" style="1" customWidth="1"/>
    <col min="8961" max="8962" width="6.6640625" style="1" customWidth="1"/>
    <col min="8963" max="8963" width="62.6640625" style="1" customWidth="1"/>
    <col min="8964" max="8964" width="0" style="1" hidden="1" customWidth="1"/>
    <col min="8965" max="8966" width="9.5546875" style="1" customWidth="1"/>
    <col min="8967" max="8967" width="38.33203125" style="1" customWidth="1"/>
    <col min="8968" max="8968" width="30.6640625" style="1" customWidth="1"/>
    <col min="8969" max="8970" width="6.6640625" style="1" customWidth="1"/>
    <col min="8971" max="8971" width="57.5546875" style="1" customWidth="1"/>
    <col min="8972" max="9213" width="11.44140625" style="1"/>
    <col min="9214" max="9214" width="9" style="1" customWidth="1"/>
    <col min="9215" max="9215" width="25.44140625" style="1" customWidth="1"/>
    <col min="9216" max="9216" width="120" style="1" customWidth="1"/>
    <col min="9217" max="9218" width="6.6640625" style="1" customWidth="1"/>
    <col min="9219" max="9219" width="62.6640625" style="1" customWidth="1"/>
    <col min="9220" max="9220" width="0" style="1" hidden="1" customWidth="1"/>
    <col min="9221" max="9222" width="9.5546875" style="1" customWidth="1"/>
    <col min="9223" max="9223" width="38.33203125" style="1" customWidth="1"/>
    <col min="9224" max="9224" width="30.6640625" style="1" customWidth="1"/>
    <col min="9225" max="9226" width="6.6640625" style="1" customWidth="1"/>
    <col min="9227" max="9227" width="57.5546875" style="1" customWidth="1"/>
    <col min="9228" max="9469" width="11.44140625" style="1"/>
    <col min="9470" max="9470" width="9" style="1" customWidth="1"/>
    <col min="9471" max="9471" width="25.44140625" style="1" customWidth="1"/>
    <col min="9472" max="9472" width="120" style="1" customWidth="1"/>
    <col min="9473" max="9474" width="6.6640625" style="1" customWidth="1"/>
    <col min="9475" max="9475" width="62.6640625" style="1" customWidth="1"/>
    <col min="9476" max="9476" width="0" style="1" hidden="1" customWidth="1"/>
    <col min="9477" max="9478" width="9.5546875" style="1" customWidth="1"/>
    <col min="9479" max="9479" width="38.33203125" style="1" customWidth="1"/>
    <col min="9480" max="9480" width="30.6640625" style="1" customWidth="1"/>
    <col min="9481" max="9482" width="6.6640625" style="1" customWidth="1"/>
    <col min="9483" max="9483" width="57.5546875" style="1" customWidth="1"/>
    <col min="9484" max="9725" width="11.44140625" style="1"/>
    <col min="9726" max="9726" width="9" style="1" customWidth="1"/>
    <col min="9727" max="9727" width="25.44140625" style="1" customWidth="1"/>
    <col min="9728" max="9728" width="120" style="1" customWidth="1"/>
    <col min="9729" max="9730" width="6.6640625" style="1" customWidth="1"/>
    <col min="9731" max="9731" width="62.6640625" style="1" customWidth="1"/>
    <col min="9732" max="9732" width="0" style="1" hidden="1" customWidth="1"/>
    <col min="9733" max="9734" width="9.5546875" style="1" customWidth="1"/>
    <col min="9735" max="9735" width="38.33203125" style="1" customWidth="1"/>
    <col min="9736" max="9736" width="30.6640625" style="1" customWidth="1"/>
    <col min="9737" max="9738" width="6.6640625" style="1" customWidth="1"/>
    <col min="9739" max="9739" width="57.5546875" style="1" customWidth="1"/>
    <col min="9740" max="9981" width="11.44140625" style="1"/>
    <col min="9982" max="9982" width="9" style="1" customWidth="1"/>
    <col min="9983" max="9983" width="25.44140625" style="1" customWidth="1"/>
    <col min="9984" max="9984" width="120" style="1" customWidth="1"/>
    <col min="9985" max="9986" width="6.6640625" style="1" customWidth="1"/>
    <col min="9987" max="9987" width="62.6640625" style="1" customWidth="1"/>
    <col min="9988" max="9988" width="0" style="1" hidden="1" customWidth="1"/>
    <col min="9989" max="9990" width="9.5546875" style="1" customWidth="1"/>
    <col min="9991" max="9991" width="38.33203125" style="1" customWidth="1"/>
    <col min="9992" max="9992" width="30.6640625" style="1" customWidth="1"/>
    <col min="9993" max="9994" width="6.6640625" style="1" customWidth="1"/>
    <col min="9995" max="9995" width="57.5546875" style="1" customWidth="1"/>
    <col min="9996" max="10237" width="11.44140625" style="1"/>
    <col min="10238" max="10238" width="9" style="1" customWidth="1"/>
    <col min="10239" max="10239" width="25.44140625" style="1" customWidth="1"/>
    <col min="10240" max="10240" width="120" style="1" customWidth="1"/>
    <col min="10241" max="10242" width="6.6640625" style="1" customWidth="1"/>
    <col min="10243" max="10243" width="62.6640625" style="1" customWidth="1"/>
    <col min="10244" max="10244" width="0" style="1" hidden="1" customWidth="1"/>
    <col min="10245" max="10246" width="9.5546875" style="1" customWidth="1"/>
    <col min="10247" max="10247" width="38.33203125" style="1" customWidth="1"/>
    <col min="10248" max="10248" width="30.6640625" style="1" customWidth="1"/>
    <col min="10249" max="10250" width="6.6640625" style="1" customWidth="1"/>
    <col min="10251" max="10251" width="57.5546875" style="1" customWidth="1"/>
    <col min="10252" max="10493" width="11.44140625" style="1"/>
    <col min="10494" max="10494" width="9" style="1" customWidth="1"/>
    <col min="10495" max="10495" width="25.44140625" style="1" customWidth="1"/>
    <col min="10496" max="10496" width="120" style="1" customWidth="1"/>
    <col min="10497" max="10498" width="6.6640625" style="1" customWidth="1"/>
    <col min="10499" max="10499" width="62.6640625" style="1" customWidth="1"/>
    <col min="10500" max="10500" width="0" style="1" hidden="1" customWidth="1"/>
    <col min="10501" max="10502" width="9.5546875" style="1" customWidth="1"/>
    <col min="10503" max="10503" width="38.33203125" style="1" customWidth="1"/>
    <col min="10504" max="10504" width="30.6640625" style="1" customWidth="1"/>
    <col min="10505" max="10506" width="6.6640625" style="1" customWidth="1"/>
    <col min="10507" max="10507" width="57.5546875" style="1" customWidth="1"/>
    <col min="10508" max="10749" width="11.44140625" style="1"/>
    <col min="10750" max="10750" width="9" style="1" customWidth="1"/>
    <col min="10751" max="10751" width="25.44140625" style="1" customWidth="1"/>
    <col min="10752" max="10752" width="120" style="1" customWidth="1"/>
    <col min="10753" max="10754" width="6.6640625" style="1" customWidth="1"/>
    <col min="10755" max="10755" width="62.6640625" style="1" customWidth="1"/>
    <col min="10756" max="10756" width="0" style="1" hidden="1" customWidth="1"/>
    <col min="10757" max="10758" width="9.5546875" style="1" customWidth="1"/>
    <col min="10759" max="10759" width="38.33203125" style="1" customWidth="1"/>
    <col min="10760" max="10760" width="30.6640625" style="1" customWidth="1"/>
    <col min="10761" max="10762" width="6.6640625" style="1" customWidth="1"/>
    <col min="10763" max="10763" width="57.5546875" style="1" customWidth="1"/>
    <col min="10764" max="11005" width="11.44140625" style="1"/>
    <col min="11006" max="11006" width="9" style="1" customWidth="1"/>
    <col min="11007" max="11007" width="25.44140625" style="1" customWidth="1"/>
    <col min="11008" max="11008" width="120" style="1" customWidth="1"/>
    <col min="11009" max="11010" width="6.6640625" style="1" customWidth="1"/>
    <col min="11011" max="11011" width="62.6640625" style="1" customWidth="1"/>
    <col min="11012" max="11012" width="0" style="1" hidden="1" customWidth="1"/>
    <col min="11013" max="11014" width="9.5546875" style="1" customWidth="1"/>
    <col min="11015" max="11015" width="38.33203125" style="1" customWidth="1"/>
    <col min="11016" max="11016" width="30.6640625" style="1" customWidth="1"/>
    <col min="11017" max="11018" width="6.6640625" style="1" customWidth="1"/>
    <col min="11019" max="11019" width="57.5546875" style="1" customWidth="1"/>
    <col min="11020" max="11261" width="11.44140625" style="1"/>
    <col min="11262" max="11262" width="9" style="1" customWidth="1"/>
    <col min="11263" max="11263" width="25.44140625" style="1" customWidth="1"/>
    <col min="11264" max="11264" width="120" style="1" customWidth="1"/>
    <col min="11265" max="11266" width="6.6640625" style="1" customWidth="1"/>
    <col min="11267" max="11267" width="62.6640625" style="1" customWidth="1"/>
    <col min="11268" max="11268" width="0" style="1" hidden="1" customWidth="1"/>
    <col min="11269" max="11270" width="9.5546875" style="1" customWidth="1"/>
    <col min="11271" max="11271" width="38.33203125" style="1" customWidth="1"/>
    <col min="11272" max="11272" width="30.6640625" style="1" customWidth="1"/>
    <col min="11273" max="11274" width="6.6640625" style="1" customWidth="1"/>
    <col min="11275" max="11275" width="57.5546875" style="1" customWidth="1"/>
    <col min="11276" max="11517" width="11.44140625" style="1"/>
    <col min="11518" max="11518" width="9" style="1" customWidth="1"/>
    <col min="11519" max="11519" width="25.44140625" style="1" customWidth="1"/>
    <col min="11520" max="11520" width="120" style="1" customWidth="1"/>
    <col min="11521" max="11522" width="6.6640625" style="1" customWidth="1"/>
    <col min="11523" max="11523" width="62.6640625" style="1" customWidth="1"/>
    <col min="11524" max="11524" width="0" style="1" hidden="1" customWidth="1"/>
    <col min="11525" max="11526" width="9.5546875" style="1" customWidth="1"/>
    <col min="11527" max="11527" width="38.33203125" style="1" customWidth="1"/>
    <col min="11528" max="11528" width="30.6640625" style="1" customWidth="1"/>
    <col min="11529" max="11530" width="6.6640625" style="1" customWidth="1"/>
    <col min="11531" max="11531" width="57.5546875" style="1" customWidth="1"/>
    <col min="11532" max="11773" width="11.44140625" style="1"/>
    <col min="11774" max="11774" width="9" style="1" customWidth="1"/>
    <col min="11775" max="11775" width="25.44140625" style="1" customWidth="1"/>
    <col min="11776" max="11776" width="120" style="1" customWidth="1"/>
    <col min="11777" max="11778" width="6.6640625" style="1" customWidth="1"/>
    <col min="11779" max="11779" width="62.6640625" style="1" customWidth="1"/>
    <col min="11780" max="11780" width="0" style="1" hidden="1" customWidth="1"/>
    <col min="11781" max="11782" width="9.5546875" style="1" customWidth="1"/>
    <col min="11783" max="11783" width="38.33203125" style="1" customWidth="1"/>
    <col min="11784" max="11784" width="30.6640625" style="1" customWidth="1"/>
    <col min="11785" max="11786" width="6.6640625" style="1" customWidth="1"/>
    <col min="11787" max="11787" width="57.5546875" style="1" customWidth="1"/>
    <col min="11788" max="12029" width="11.44140625" style="1"/>
    <col min="12030" max="12030" width="9" style="1" customWidth="1"/>
    <col min="12031" max="12031" width="25.44140625" style="1" customWidth="1"/>
    <col min="12032" max="12032" width="120" style="1" customWidth="1"/>
    <col min="12033" max="12034" width="6.6640625" style="1" customWidth="1"/>
    <col min="12035" max="12035" width="62.6640625" style="1" customWidth="1"/>
    <col min="12036" max="12036" width="0" style="1" hidden="1" customWidth="1"/>
    <col min="12037" max="12038" width="9.5546875" style="1" customWidth="1"/>
    <col min="12039" max="12039" width="38.33203125" style="1" customWidth="1"/>
    <col min="12040" max="12040" width="30.6640625" style="1" customWidth="1"/>
    <col min="12041" max="12042" width="6.6640625" style="1" customWidth="1"/>
    <col min="12043" max="12043" width="57.5546875" style="1" customWidth="1"/>
    <col min="12044" max="12285" width="11.44140625" style="1"/>
    <col min="12286" max="12286" width="9" style="1" customWidth="1"/>
    <col min="12287" max="12287" width="25.44140625" style="1" customWidth="1"/>
    <col min="12288" max="12288" width="120" style="1" customWidth="1"/>
    <col min="12289" max="12290" width="6.6640625" style="1" customWidth="1"/>
    <col min="12291" max="12291" width="62.6640625" style="1" customWidth="1"/>
    <col min="12292" max="12292" width="0" style="1" hidden="1" customWidth="1"/>
    <col min="12293" max="12294" width="9.5546875" style="1" customWidth="1"/>
    <col min="12295" max="12295" width="38.33203125" style="1" customWidth="1"/>
    <col min="12296" max="12296" width="30.6640625" style="1" customWidth="1"/>
    <col min="12297" max="12298" width="6.6640625" style="1" customWidth="1"/>
    <col min="12299" max="12299" width="57.5546875" style="1" customWidth="1"/>
    <col min="12300" max="12541" width="11.44140625" style="1"/>
    <col min="12542" max="12542" width="9" style="1" customWidth="1"/>
    <col min="12543" max="12543" width="25.44140625" style="1" customWidth="1"/>
    <col min="12544" max="12544" width="120" style="1" customWidth="1"/>
    <col min="12545" max="12546" width="6.6640625" style="1" customWidth="1"/>
    <col min="12547" max="12547" width="62.6640625" style="1" customWidth="1"/>
    <col min="12548" max="12548" width="0" style="1" hidden="1" customWidth="1"/>
    <col min="12549" max="12550" width="9.5546875" style="1" customWidth="1"/>
    <col min="12551" max="12551" width="38.33203125" style="1" customWidth="1"/>
    <col min="12552" max="12552" width="30.6640625" style="1" customWidth="1"/>
    <col min="12553" max="12554" width="6.6640625" style="1" customWidth="1"/>
    <col min="12555" max="12555" width="57.5546875" style="1" customWidth="1"/>
    <col min="12556" max="12797" width="11.44140625" style="1"/>
    <col min="12798" max="12798" width="9" style="1" customWidth="1"/>
    <col min="12799" max="12799" width="25.44140625" style="1" customWidth="1"/>
    <col min="12800" max="12800" width="120" style="1" customWidth="1"/>
    <col min="12801" max="12802" width="6.6640625" style="1" customWidth="1"/>
    <col min="12803" max="12803" width="62.6640625" style="1" customWidth="1"/>
    <col min="12804" max="12804" width="0" style="1" hidden="1" customWidth="1"/>
    <col min="12805" max="12806" width="9.5546875" style="1" customWidth="1"/>
    <col min="12807" max="12807" width="38.33203125" style="1" customWidth="1"/>
    <col min="12808" max="12808" width="30.6640625" style="1" customWidth="1"/>
    <col min="12809" max="12810" width="6.6640625" style="1" customWidth="1"/>
    <col min="12811" max="12811" width="57.5546875" style="1" customWidth="1"/>
    <col min="12812" max="13053" width="11.44140625" style="1"/>
    <col min="13054" max="13054" width="9" style="1" customWidth="1"/>
    <col min="13055" max="13055" width="25.44140625" style="1" customWidth="1"/>
    <col min="13056" max="13056" width="120" style="1" customWidth="1"/>
    <col min="13057" max="13058" width="6.6640625" style="1" customWidth="1"/>
    <col min="13059" max="13059" width="62.6640625" style="1" customWidth="1"/>
    <col min="13060" max="13060" width="0" style="1" hidden="1" customWidth="1"/>
    <col min="13061" max="13062" width="9.5546875" style="1" customWidth="1"/>
    <col min="13063" max="13063" width="38.33203125" style="1" customWidth="1"/>
    <col min="13064" max="13064" width="30.6640625" style="1" customWidth="1"/>
    <col min="13065" max="13066" width="6.6640625" style="1" customWidth="1"/>
    <col min="13067" max="13067" width="57.5546875" style="1" customWidth="1"/>
    <col min="13068" max="13309" width="11.44140625" style="1"/>
    <col min="13310" max="13310" width="9" style="1" customWidth="1"/>
    <col min="13311" max="13311" width="25.44140625" style="1" customWidth="1"/>
    <col min="13312" max="13312" width="120" style="1" customWidth="1"/>
    <col min="13313" max="13314" width="6.6640625" style="1" customWidth="1"/>
    <col min="13315" max="13315" width="62.6640625" style="1" customWidth="1"/>
    <col min="13316" max="13316" width="0" style="1" hidden="1" customWidth="1"/>
    <col min="13317" max="13318" width="9.5546875" style="1" customWidth="1"/>
    <col min="13319" max="13319" width="38.33203125" style="1" customWidth="1"/>
    <col min="13320" max="13320" width="30.6640625" style="1" customWidth="1"/>
    <col min="13321" max="13322" width="6.6640625" style="1" customWidth="1"/>
    <col min="13323" max="13323" width="57.5546875" style="1" customWidth="1"/>
    <col min="13324" max="13565" width="11.44140625" style="1"/>
    <col min="13566" max="13566" width="9" style="1" customWidth="1"/>
    <col min="13567" max="13567" width="25.44140625" style="1" customWidth="1"/>
    <col min="13568" max="13568" width="120" style="1" customWidth="1"/>
    <col min="13569" max="13570" width="6.6640625" style="1" customWidth="1"/>
    <col min="13571" max="13571" width="62.6640625" style="1" customWidth="1"/>
    <col min="13572" max="13572" width="0" style="1" hidden="1" customWidth="1"/>
    <col min="13573" max="13574" width="9.5546875" style="1" customWidth="1"/>
    <col min="13575" max="13575" width="38.33203125" style="1" customWidth="1"/>
    <col min="13576" max="13576" width="30.6640625" style="1" customWidth="1"/>
    <col min="13577" max="13578" width="6.6640625" style="1" customWidth="1"/>
    <col min="13579" max="13579" width="57.5546875" style="1" customWidth="1"/>
    <col min="13580" max="13821" width="11.44140625" style="1"/>
    <col min="13822" max="13822" width="9" style="1" customWidth="1"/>
    <col min="13823" max="13823" width="25.44140625" style="1" customWidth="1"/>
    <col min="13824" max="13824" width="120" style="1" customWidth="1"/>
    <col min="13825" max="13826" width="6.6640625" style="1" customWidth="1"/>
    <col min="13827" max="13827" width="62.6640625" style="1" customWidth="1"/>
    <col min="13828" max="13828" width="0" style="1" hidden="1" customWidth="1"/>
    <col min="13829" max="13830" width="9.5546875" style="1" customWidth="1"/>
    <col min="13831" max="13831" width="38.33203125" style="1" customWidth="1"/>
    <col min="13832" max="13832" width="30.6640625" style="1" customWidth="1"/>
    <col min="13833" max="13834" width="6.6640625" style="1" customWidth="1"/>
    <col min="13835" max="13835" width="57.5546875" style="1" customWidth="1"/>
    <col min="13836" max="14077" width="11.44140625" style="1"/>
    <col min="14078" max="14078" width="9" style="1" customWidth="1"/>
    <col min="14079" max="14079" width="25.44140625" style="1" customWidth="1"/>
    <col min="14080" max="14080" width="120" style="1" customWidth="1"/>
    <col min="14081" max="14082" width="6.6640625" style="1" customWidth="1"/>
    <col min="14083" max="14083" width="62.6640625" style="1" customWidth="1"/>
    <col min="14084" max="14084" width="0" style="1" hidden="1" customWidth="1"/>
    <col min="14085" max="14086" width="9.5546875" style="1" customWidth="1"/>
    <col min="14087" max="14087" width="38.33203125" style="1" customWidth="1"/>
    <col min="14088" max="14088" width="30.6640625" style="1" customWidth="1"/>
    <col min="14089" max="14090" width="6.6640625" style="1" customWidth="1"/>
    <col min="14091" max="14091" width="57.5546875" style="1" customWidth="1"/>
    <col min="14092" max="14333" width="11.44140625" style="1"/>
    <col min="14334" max="14334" width="9" style="1" customWidth="1"/>
    <col min="14335" max="14335" width="25.44140625" style="1" customWidth="1"/>
    <col min="14336" max="14336" width="120" style="1" customWidth="1"/>
    <col min="14337" max="14338" width="6.6640625" style="1" customWidth="1"/>
    <col min="14339" max="14339" width="62.6640625" style="1" customWidth="1"/>
    <col min="14340" max="14340" width="0" style="1" hidden="1" customWidth="1"/>
    <col min="14341" max="14342" width="9.5546875" style="1" customWidth="1"/>
    <col min="14343" max="14343" width="38.33203125" style="1" customWidth="1"/>
    <col min="14344" max="14344" width="30.6640625" style="1" customWidth="1"/>
    <col min="14345" max="14346" width="6.6640625" style="1" customWidth="1"/>
    <col min="14347" max="14347" width="57.5546875" style="1" customWidth="1"/>
    <col min="14348" max="14589" width="11.44140625" style="1"/>
    <col min="14590" max="14590" width="9" style="1" customWidth="1"/>
    <col min="14591" max="14591" width="25.44140625" style="1" customWidth="1"/>
    <col min="14592" max="14592" width="120" style="1" customWidth="1"/>
    <col min="14593" max="14594" width="6.6640625" style="1" customWidth="1"/>
    <col min="14595" max="14595" width="62.6640625" style="1" customWidth="1"/>
    <col min="14596" max="14596" width="0" style="1" hidden="1" customWidth="1"/>
    <col min="14597" max="14598" width="9.5546875" style="1" customWidth="1"/>
    <col min="14599" max="14599" width="38.33203125" style="1" customWidth="1"/>
    <col min="14600" max="14600" width="30.6640625" style="1" customWidth="1"/>
    <col min="14601" max="14602" width="6.6640625" style="1" customWidth="1"/>
    <col min="14603" max="14603" width="57.5546875" style="1" customWidth="1"/>
    <col min="14604" max="14845" width="11.44140625" style="1"/>
    <col min="14846" max="14846" width="9" style="1" customWidth="1"/>
    <col min="14847" max="14847" width="25.44140625" style="1" customWidth="1"/>
    <col min="14848" max="14848" width="120" style="1" customWidth="1"/>
    <col min="14849" max="14850" width="6.6640625" style="1" customWidth="1"/>
    <col min="14851" max="14851" width="62.6640625" style="1" customWidth="1"/>
    <col min="14852" max="14852" width="0" style="1" hidden="1" customWidth="1"/>
    <col min="14853" max="14854" width="9.5546875" style="1" customWidth="1"/>
    <col min="14855" max="14855" width="38.33203125" style="1" customWidth="1"/>
    <col min="14856" max="14856" width="30.6640625" style="1" customWidth="1"/>
    <col min="14857" max="14858" width="6.6640625" style="1" customWidth="1"/>
    <col min="14859" max="14859" width="57.5546875" style="1" customWidth="1"/>
    <col min="14860" max="15101" width="11.44140625" style="1"/>
    <col min="15102" max="15102" width="9" style="1" customWidth="1"/>
    <col min="15103" max="15103" width="25.44140625" style="1" customWidth="1"/>
    <col min="15104" max="15104" width="120" style="1" customWidth="1"/>
    <col min="15105" max="15106" width="6.6640625" style="1" customWidth="1"/>
    <col min="15107" max="15107" width="62.6640625" style="1" customWidth="1"/>
    <col min="15108" max="15108" width="0" style="1" hidden="1" customWidth="1"/>
    <col min="15109" max="15110" width="9.5546875" style="1" customWidth="1"/>
    <col min="15111" max="15111" width="38.33203125" style="1" customWidth="1"/>
    <col min="15112" max="15112" width="30.6640625" style="1" customWidth="1"/>
    <col min="15113" max="15114" width="6.6640625" style="1" customWidth="1"/>
    <col min="15115" max="15115" width="57.5546875" style="1" customWidth="1"/>
    <col min="15116" max="15357" width="11.44140625" style="1"/>
    <col min="15358" max="15358" width="9" style="1" customWidth="1"/>
    <col min="15359" max="15359" width="25.44140625" style="1" customWidth="1"/>
    <col min="15360" max="15360" width="120" style="1" customWidth="1"/>
    <col min="15361" max="15362" width="6.6640625" style="1" customWidth="1"/>
    <col min="15363" max="15363" width="62.6640625" style="1" customWidth="1"/>
    <col min="15364" max="15364" width="0" style="1" hidden="1" customWidth="1"/>
    <col min="15365" max="15366" width="9.5546875" style="1" customWidth="1"/>
    <col min="15367" max="15367" width="38.33203125" style="1" customWidth="1"/>
    <col min="15368" max="15368" width="30.6640625" style="1" customWidth="1"/>
    <col min="15369" max="15370" width="6.6640625" style="1" customWidth="1"/>
    <col min="15371" max="15371" width="57.5546875" style="1" customWidth="1"/>
    <col min="15372" max="15613" width="11.44140625" style="1"/>
    <col min="15614" max="15614" width="9" style="1" customWidth="1"/>
    <col min="15615" max="15615" width="25.44140625" style="1" customWidth="1"/>
    <col min="15616" max="15616" width="120" style="1" customWidth="1"/>
    <col min="15617" max="15618" width="6.6640625" style="1" customWidth="1"/>
    <col min="15619" max="15619" width="62.6640625" style="1" customWidth="1"/>
    <col min="15620" max="15620" width="0" style="1" hidden="1" customWidth="1"/>
    <col min="15621" max="15622" width="9.5546875" style="1" customWidth="1"/>
    <col min="15623" max="15623" width="38.33203125" style="1" customWidth="1"/>
    <col min="15624" max="15624" width="30.6640625" style="1" customWidth="1"/>
    <col min="15625" max="15626" width="6.6640625" style="1" customWidth="1"/>
    <col min="15627" max="15627" width="57.5546875" style="1" customWidth="1"/>
    <col min="15628" max="15869" width="11.44140625" style="1"/>
    <col min="15870" max="15870" width="9" style="1" customWidth="1"/>
    <col min="15871" max="15871" width="25.44140625" style="1" customWidth="1"/>
    <col min="15872" max="15872" width="120" style="1" customWidth="1"/>
    <col min="15873" max="15874" width="6.6640625" style="1" customWidth="1"/>
    <col min="15875" max="15875" width="62.6640625" style="1" customWidth="1"/>
    <col min="15876" max="15876" width="0" style="1" hidden="1" customWidth="1"/>
    <col min="15877" max="15878" width="9.5546875" style="1" customWidth="1"/>
    <col min="15879" max="15879" width="38.33203125" style="1" customWidth="1"/>
    <col min="15880" max="15880" width="30.6640625" style="1" customWidth="1"/>
    <col min="15881" max="15882" width="6.6640625" style="1" customWidth="1"/>
    <col min="15883" max="15883" width="57.5546875" style="1" customWidth="1"/>
    <col min="15884" max="16125" width="11.44140625" style="1"/>
    <col min="16126" max="16126" width="9" style="1" customWidth="1"/>
    <col min="16127" max="16127" width="25.44140625" style="1" customWidth="1"/>
    <col min="16128" max="16128" width="120" style="1" customWidth="1"/>
    <col min="16129" max="16130" width="6.6640625" style="1" customWidth="1"/>
    <col min="16131" max="16131" width="62.6640625" style="1" customWidth="1"/>
    <col min="16132" max="16132" width="0" style="1" hidden="1" customWidth="1"/>
    <col min="16133" max="16134" width="9.5546875" style="1" customWidth="1"/>
    <col min="16135" max="16135" width="38.33203125" style="1" customWidth="1"/>
    <col min="16136" max="16136" width="30.6640625" style="1" customWidth="1"/>
    <col min="16137" max="16138" width="6.6640625" style="1" customWidth="1"/>
    <col min="16139" max="16139" width="57.5546875" style="1" customWidth="1"/>
    <col min="16140" max="16384" width="11.44140625" style="1"/>
  </cols>
  <sheetData>
    <row r="1" spans="1:75" ht="101.25" customHeight="1" x14ac:dyDescent="0.3">
      <c r="A1" s="37">
        <v>2</v>
      </c>
      <c r="C1" s="165" t="s">
        <v>1</v>
      </c>
      <c r="D1" s="165"/>
      <c r="E1" s="165"/>
      <c r="F1" s="165"/>
      <c r="G1" s="165"/>
      <c r="H1" s="165"/>
      <c r="I1" s="165"/>
      <c r="J1" s="165"/>
      <c r="K1" s="17"/>
    </row>
    <row r="2" spans="1:75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  <c r="K2" s="7"/>
    </row>
    <row r="3" spans="1:75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7"/>
      <c r="J3" s="168"/>
      <c r="K3" s="7"/>
    </row>
    <row r="4" spans="1:75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  <c r="K4" s="7"/>
    </row>
    <row r="5" spans="1:75" ht="60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69"/>
      <c r="K5" s="18"/>
    </row>
    <row r="6" spans="1:75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69"/>
      <c r="K6" s="18"/>
    </row>
    <row r="7" spans="1:75" ht="38.25" customHeight="1" x14ac:dyDescent="0.3">
      <c r="A7" s="15"/>
      <c r="C7" s="31" t="s">
        <v>19</v>
      </c>
      <c r="D7" s="169" t="str">
        <f>LOOKUP(A1,'DATOS DE ENTRADA'!A2:A11,'DATOS DE ENTRADA'!B2:B11)</f>
        <v>Unión Temporal H&amp;A</v>
      </c>
      <c r="E7" s="169"/>
      <c r="F7" s="169"/>
      <c r="G7" s="169"/>
      <c r="H7" s="169"/>
      <c r="I7" s="169"/>
      <c r="J7" s="169"/>
      <c r="K7" s="18"/>
    </row>
    <row r="8" spans="1:75" ht="31.5" customHeight="1" x14ac:dyDescent="0.3">
      <c r="A8" s="15"/>
      <c r="C8" s="28"/>
      <c r="D8" s="26"/>
      <c r="E8" s="26"/>
      <c r="F8" s="26"/>
      <c r="G8" s="26"/>
      <c r="H8" s="26"/>
      <c r="I8" s="26"/>
      <c r="J8" s="26"/>
      <c r="K8" s="18"/>
    </row>
    <row r="9" spans="1:75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64"/>
      <c r="K9" s="18"/>
    </row>
    <row r="10" spans="1:75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26"/>
      <c r="K10" s="18"/>
    </row>
    <row r="11" spans="1:75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7"/>
      <c r="I11" s="15"/>
      <c r="J11" s="45"/>
      <c r="K11" s="18"/>
    </row>
    <row r="12" spans="1:75" ht="31.5" customHeight="1" x14ac:dyDescent="0.3">
      <c r="A12" s="15"/>
      <c r="C12" s="31" t="s">
        <v>24</v>
      </c>
      <c r="D12" s="158">
        <v>44132</v>
      </c>
      <c r="E12" s="158"/>
      <c r="F12" s="158"/>
      <c r="G12" s="159">
        <v>44133</v>
      </c>
      <c r="H12" s="160"/>
      <c r="I12" s="161" t="str">
        <f>IF(D12&gt;=N12,"CUMPLE","NO CUMPLE")</f>
        <v>CUMPLE</v>
      </c>
      <c r="J12" s="161"/>
      <c r="K12" s="18"/>
      <c r="L12" s="50">
        <f>IF(I12="CUMPLE",0,1)</f>
        <v>0</v>
      </c>
      <c r="N12" s="30">
        <v>44130</v>
      </c>
      <c r="O12" s="29" t="s">
        <v>42</v>
      </c>
    </row>
    <row r="13" spans="1:75" ht="31.5" customHeight="1" x14ac:dyDescent="0.3">
      <c r="A13" s="15"/>
      <c r="C13" s="31" t="s">
        <v>39</v>
      </c>
      <c r="D13" s="158">
        <v>43956</v>
      </c>
      <c r="E13" s="158"/>
      <c r="F13" s="158"/>
      <c r="G13" s="159">
        <v>44039</v>
      </c>
      <c r="H13" s="160"/>
      <c r="I13" s="162" t="str">
        <f>IF(D13&lt;=N13,"CUMPLE","NO CUMPLE")</f>
        <v>CUMPLE</v>
      </c>
      <c r="J13" s="163"/>
      <c r="K13" s="18"/>
      <c r="L13" s="50">
        <f>IF(I13="CUMPLE",0,1)</f>
        <v>0</v>
      </c>
      <c r="M13" s="29"/>
      <c r="N13" s="30">
        <v>44147</v>
      </c>
      <c r="O13" s="29" t="s">
        <v>43</v>
      </c>
    </row>
    <row r="14" spans="1:75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14"/>
      <c r="L14" s="49"/>
    </row>
    <row r="15" spans="1:75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85</v>
      </c>
      <c r="G15" s="3" t="s">
        <v>86</v>
      </c>
      <c r="H15" s="3" t="s">
        <v>0</v>
      </c>
      <c r="I15" s="3" t="s">
        <v>15</v>
      </c>
      <c r="J15" s="10" t="s">
        <v>23</v>
      </c>
      <c r="K15" s="10" t="s">
        <v>4</v>
      </c>
      <c r="L15" s="4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</row>
    <row r="16" spans="1:75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30939146358</v>
      </c>
      <c r="G16" s="19">
        <v>15373133435</v>
      </c>
      <c r="H16" s="155">
        <f>(F16-F17)+(G16-G17)</f>
        <v>21638060197</v>
      </c>
      <c r="I16" s="142" t="str">
        <f>IF(H16&gt;=D16,"CUMPLE","NO CUMPLE")</f>
        <v>CUMPLE</v>
      </c>
      <c r="J16" s="132" t="s">
        <v>87</v>
      </c>
      <c r="K16" s="148"/>
      <c r="L16" s="132">
        <f>IF(I16="CUMPLE",0,1)</f>
        <v>0</v>
      </c>
    </row>
    <row r="17" spans="1:19" s="2" customFormat="1" ht="44.25" customHeight="1" x14ac:dyDescent="0.3">
      <c r="A17" s="134"/>
      <c r="B17" s="135"/>
      <c r="C17" s="133"/>
      <c r="D17" s="154"/>
      <c r="E17" s="8" t="s">
        <v>8</v>
      </c>
      <c r="F17" s="19">
        <v>18065753268</v>
      </c>
      <c r="G17" s="19">
        <v>6608466328</v>
      </c>
      <c r="H17" s="156"/>
      <c r="I17" s="143"/>
      <c r="J17" s="133"/>
      <c r="K17" s="149"/>
      <c r="L17" s="133"/>
    </row>
    <row r="18" spans="1:19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30939146358</v>
      </c>
      <c r="G18" s="32">
        <f>G16</f>
        <v>15373133435</v>
      </c>
      <c r="H18" s="151">
        <f>S18</f>
        <v>1.8769501346461146</v>
      </c>
      <c r="I18" s="142" t="str">
        <f>IF(H18&gt;=D18,"CUMPLE","NO CUMPLE")</f>
        <v>CUMPLE</v>
      </c>
      <c r="J18" s="132" t="s">
        <v>87</v>
      </c>
      <c r="K18" s="149"/>
      <c r="L18" s="132">
        <f>IF(I18="CUMPLE",0,1)</f>
        <v>0</v>
      </c>
      <c r="P18" s="71">
        <f>F18*50%</f>
        <v>15469573179</v>
      </c>
      <c r="Q18" s="71">
        <f>G18*50%</f>
        <v>7686566717.5</v>
      </c>
      <c r="R18" s="71">
        <f>SUM(P18:Q18)</f>
        <v>23156139896.5</v>
      </c>
      <c r="S18" s="2">
        <f>R18/R19</f>
        <v>1.8769501346461146</v>
      </c>
    </row>
    <row r="19" spans="1:19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18065753268</v>
      </c>
      <c r="G19" s="32">
        <f>G17</f>
        <v>6608466328</v>
      </c>
      <c r="H19" s="152"/>
      <c r="I19" s="143"/>
      <c r="J19" s="133"/>
      <c r="K19" s="149"/>
      <c r="L19" s="133"/>
      <c r="P19" s="71">
        <f t="shared" ref="P19:P25" si="0">F19*50%</f>
        <v>9032876634</v>
      </c>
      <c r="Q19" s="71">
        <f t="shared" ref="Q19:Q25" si="1">G19*50%</f>
        <v>3304233164</v>
      </c>
      <c r="R19" s="71">
        <f t="shared" ref="R19:R25" si="2">SUM(P19:Q19)</f>
        <v>12337109798</v>
      </c>
    </row>
    <row r="20" spans="1:19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18320626096</v>
      </c>
      <c r="G20" s="19">
        <v>7080834532</v>
      </c>
      <c r="H20" s="146">
        <f>S20</f>
        <v>0.41737601006405922</v>
      </c>
      <c r="I20" s="142" t="str">
        <f>IF(H20&lt;=D20,"CUMPLE","NO CUMPLE")</f>
        <v>CUMPLE</v>
      </c>
      <c r="J20" s="132" t="s">
        <v>87</v>
      </c>
      <c r="K20" s="149"/>
      <c r="L20" s="132">
        <f>IF(I20="CUMPLE",0,1)</f>
        <v>0</v>
      </c>
      <c r="P20" s="71">
        <f t="shared" si="0"/>
        <v>9160313048</v>
      </c>
      <c r="Q20" s="71">
        <f t="shared" si="1"/>
        <v>3540417266</v>
      </c>
      <c r="R20" s="71">
        <f t="shared" si="2"/>
        <v>12700730314</v>
      </c>
      <c r="S20" s="72">
        <f t="shared" ref="S20" si="3">R20/R21</f>
        <v>0.41737601006405922</v>
      </c>
    </row>
    <row r="21" spans="1:19" s="2" customFormat="1" ht="44.25" customHeight="1" x14ac:dyDescent="0.3">
      <c r="A21" s="134"/>
      <c r="B21" s="135"/>
      <c r="C21" s="133"/>
      <c r="D21" s="145"/>
      <c r="E21" s="9" t="s">
        <v>10</v>
      </c>
      <c r="F21" s="19">
        <v>43605805516</v>
      </c>
      <c r="G21" s="19">
        <v>17254090634</v>
      </c>
      <c r="H21" s="147"/>
      <c r="I21" s="143"/>
      <c r="J21" s="133"/>
      <c r="K21" s="149"/>
      <c r="L21" s="133"/>
      <c r="P21" s="71">
        <f t="shared" si="0"/>
        <v>21802902758</v>
      </c>
      <c r="Q21" s="71">
        <f t="shared" si="1"/>
        <v>8627045317</v>
      </c>
      <c r="R21" s="71">
        <f t="shared" si="2"/>
        <v>30429948075</v>
      </c>
    </row>
    <row r="22" spans="1:19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4299690459</v>
      </c>
      <c r="G22" s="19">
        <v>6189123127</v>
      </c>
      <c r="H22" s="140">
        <f>S22</f>
        <v>0.2958058761360825</v>
      </c>
      <c r="I22" s="142" t="str">
        <f>IF(H22&gt;=D22,"CUMPLE","NO CUMPLE")</f>
        <v>CUMPLE</v>
      </c>
      <c r="J22" s="132" t="s">
        <v>87</v>
      </c>
      <c r="K22" s="149"/>
      <c r="L22" s="132">
        <f>IF(I22="CUMPLE",0,1)</f>
        <v>0</v>
      </c>
      <c r="P22" s="71">
        <f t="shared" si="0"/>
        <v>2149845229.5</v>
      </c>
      <c r="Q22" s="71">
        <f t="shared" si="1"/>
        <v>3094561563.5</v>
      </c>
      <c r="R22" s="71">
        <f t="shared" si="2"/>
        <v>5244406793</v>
      </c>
      <c r="S22" s="2">
        <f t="shared" ref="S22" si="4">R22/R23</f>
        <v>0.2958058761360825</v>
      </c>
    </row>
    <row r="23" spans="1:19" s="6" customFormat="1" ht="44.25" customHeight="1" x14ac:dyDescent="0.3">
      <c r="A23" s="134"/>
      <c r="B23" s="135"/>
      <c r="C23" s="137"/>
      <c r="D23" s="139"/>
      <c r="E23" s="9" t="s">
        <v>12</v>
      </c>
      <c r="F23" s="19">
        <v>25285179420</v>
      </c>
      <c r="G23" s="19">
        <v>10173256102</v>
      </c>
      <c r="H23" s="141"/>
      <c r="I23" s="143"/>
      <c r="J23" s="133"/>
      <c r="K23" s="149"/>
      <c r="L23" s="133"/>
      <c r="P23" s="71">
        <f t="shared" si="0"/>
        <v>12642589710</v>
      </c>
      <c r="Q23" s="71">
        <f t="shared" si="1"/>
        <v>5086628051</v>
      </c>
      <c r="R23" s="71">
        <f t="shared" si="2"/>
        <v>17729217761</v>
      </c>
      <c r="S23" s="2"/>
    </row>
    <row r="24" spans="1:19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4299690459</v>
      </c>
      <c r="G24" s="32">
        <f>G22</f>
        <v>6189123127</v>
      </c>
      <c r="H24" s="140">
        <f>S24</f>
        <v>0.17234359980090108</v>
      </c>
      <c r="I24" s="142" t="str">
        <f>IF(H24&gt;=D24,"CUMPLE","NO CUMPLE")</f>
        <v>CUMPLE</v>
      </c>
      <c r="J24" s="132" t="s">
        <v>87</v>
      </c>
      <c r="K24" s="149"/>
      <c r="L24" s="132">
        <f>IF(I24="CUMPLE",0,1)</f>
        <v>0</v>
      </c>
      <c r="P24" s="71">
        <f t="shared" si="0"/>
        <v>2149845229.5</v>
      </c>
      <c r="Q24" s="71">
        <f t="shared" si="1"/>
        <v>3094561563.5</v>
      </c>
      <c r="R24" s="71">
        <f t="shared" si="2"/>
        <v>5244406793</v>
      </c>
      <c r="S24" s="2">
        <f t="shared" ref="S24" si="5">R24/R25</f>
        <v>0.17234359980090108</v>
      </c>
    </row>
    <row r="25" spans="1:19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43605805516</v>
      </c>
      <c r="G25" s="32">
        <f>G21</f>
        <v>17254090634</v>
      </c>
      <c r="H25" s="141"/>
      <c r="I25" s="143"/>
      <c r="J25" s="133"/>
      <c r="K25" s="150"/>
      <c r="L25" s="133"/>
      <c r="P25" s="71">
        <f t="shared" si="0"/>
        <v>21802902758</v>
      </c>
      <c r="Q25" s="71">
        <f t="shared" si="1"/>
        <v>8627045317</v>
      </c>
      <c r="R25" s="71">
        <f t="shared" si="2"/>
        <v>30429948075</v>
      </c>
      <c r="S25" s="2"/>
    </row>
    <row r="27" spans="1:19" ht="28.2" x14ac:dyDescent="0.5">
      <c r="E27" s="127" t="s">
        <v>20</v>
      </c>
      <c r="F27" s="128"/>
      <c r="G27" s="129" t="str">
        <f>IF(L27=0,"HABILITADO","NO HABILITADO")</f>
        <v>HABILITADO</v>
      </c>
      <c r="H27" s="130"/>
      <c r="I27" s="131"/>
      <c r="J27" s="27"/>
      <c r="L27" s="49">
        <f>SUM(L12:L25)</f>
        <v>0</v>
      </c>
    </row>
    <row r="30" spans="1:19" x14ac:dyDescent="0.3">
      <c r="B30" s="67" t="s">
        <v>41</v>
      </c>
      <c r="C30" s="67"/>
    </row>
    <row r="31" spans="1:19" ht="39.75" customHeight="1" x14ac:dyDescent="0.3">
      <c r="B31" s="70" t="s">
        <v>37</v>
      </c>
      <c r="D31" s="70"/>
      <c r="E31" s="70"/>
    </row>
  </sheetData>
  <mergeCells count="56">
    <mergeCell ref="C9:J9"/>
    <mergeCell ref="C1:J1"/>
    <mergeCell ref="C3:J3"/>
    <mergeCell ref="D5:J5"/>
    <mergeCell ref="D6:J6"/>
    <mergeCell ref="D7:J7"/>
    <mergeCell ref="D11:H11"/>
    <mergeCell ref="D12:F12"/>
    <mergeCell ref="G12:H12"/>
    <mergeCell ref="I12:J12"/>
    <mergeCell ref="D13:F13"/>
    <mergeCell ref="G13:H13"/>
    <mergeCell ref="I13:J13"/>
    <mergeCell ref="J16:J17"/>
    <mergeCell ref="K16:K25"/>
    <mergeCell ref="L16:L17"/>
    <mergeCell ref="A18:A19"/>
    <mergeCell ref="B18:B19"/>
    <mergeCell ref="C18:C19"/>
    <mergeCell ref="D18:D19"/>
    <mergeCell ref="H18:H19"/>
    <mergeCell ref="I18:I19"/>
    <mergeCell ref="J18:J19"/>
    <mergeCell ref="A16:A17"/>
    <mergeCell ref="B16:B17"/>
    <mergeCell ref="C16:C17"/>
    <mergeCell ref="D16:D17"/>
    <mergeCell ref="H16:H17"/>
    <mergeCell ref="I16:I17"/>
    <mergeCell ref="H22:H23"/>
    <mergeCell ref="I22:I23"/>
    <mergeCell ref="L18:L19"/>
    <mergeCell ref="A20:A21"/>
    <mergeCell ref="B20:B21"/>
    <mergeCell ref="C20:C21"/>
    <mergeCell ref="D20:D21"/>
    <mergeCell ref="H20:H21"/>
    <mergeCell ref="I20:I21"/>
    <mergeCell ref="J20:J21"/>
    <mergeCell ref="L20:L21"/>
    <mergeCell ref="E27:F27"/>
    <mergeCell ref="G27:I27"/>
    <mergeCell ref="J22:J23"/>
    <mergeCell ref="L22:L23"/>
    <mergeCell ref="A24:A25"/>
    <mergeCell ref="B24:B25"/>
    <mergeCell ref="C24:C25"/>
    <mergeCell ref="D24:D25"/>
    <mergeCell ref="H24:H25"/>
    <mergeCell ref="I24:I25"/>
    <mergeCell ref="J24:J25"/>
    <mergeCell ref="L24:L25"/>
    <mergeCell ref="A22:A23"/>
    <mergeCell ref="B22:B23"/>
    <mergeCell ref="C22:C23"/>
    <mergeCell ref="D22:D23"/>
  </mergeCells>
  <conditionalFormatting sqref="I16:J16 I17:I25">
    <cfRule type="cellIs" dxfId="34" priority="15" operator="equal">
      <formula>"CUMPLE"</formula>
    </cfRule>
    <cfRule type="cellIs" dxfId="33" priority="16" operator="equal">
      <formula>"NO CUMPLE"</formula>
    </cfRule>
  </conditionalFormatting>
  <conditionalFormatting sqref="I12">
    <cfRule type="cellIs" dxfId="32" priority="14" operator="equal">
      <formula>"CUMPLE"</formula>
    </cfRule>
  </conditionalFormatting>
  <conditionalFormatting sqref="L18 L20 L22 L24">
    <cfRule type="cellIs" dxfId="31" priority="10" operator="equal">
      <formula>"CUMPLE"</formula>
    </cfRule>
    <cfRule type="cellIs" dxfId="30" priority="11" operator="equal">
      <formula>"NO CUMPLE"</formula>
    </cfRule>
  </conditionalFormatting>
  <conditionalFormatting sqref="L16">
    <cfRule type="cellIs" dxfId="29" priority="12" operator="equal">
      <formula>"CUMPLE"</formula>
    </cfRule>
    <cfRule type="cellIs" dxfId="28" priority="13" operator="equal">
      <formula>"NO CUMPLE"</formula>
    </cfRule>
  </conditionalFormatting>
  <conditionalFormatting sqref="I13:J13">
    <cfRule type="cellIs" dxfId="27" priority="9" operator="equal">
      <formula>"CUMPLE"</formula>
    </cfRule>
  </conditionalFormatting>
  <conditionalFormatting sqref="L12:L13">
    <cfRule type="cellIs" dxfId="26" priority="7" operator="equal">
      <formula>"CUMPLE"</formula>
    </cfRule>
    <cfRule type="cellIs" dxfId="25" priority="8" operator="equal">
      <formula>"NO CUMPLE"</formula>
    </cfRule>
  </conditionalFormatting>
  <conditionalFormatting sqref="J18 J20 J22 J24">
    <cfRule type="cellIs" dxfId="24" priority="1" operator="equal">
      <formula>"CUMPLE"</formula>
    </cfRule>
    <cfRule type="cellIs" dxfId="23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25B5-0A5B-413F-9B70-760C56F0D668}">
  <sheetPr>
    <tabColor rgb="FF00B050"/>
  </sheetPr>
  <dimension ref="A1:BV31"/>
  <sheetViews>
    <sheetView view="pageBreakPreview" zoomScale="55" zoomScaleNormal="70" zoomScaleSheetLayoutView="55" workbookViewId="0"/>
  </sheetViews>
  <sheetFormatPr baseColWidth="10" defaultRowHeight="17.399999999999999" x14ac:dyDescent="0.3"/>
  <cols>
    <col min="1" max="1" width="12.88671875" style="1" bestFit="1" customWidth="1"/>
    <col min="2" max="2" width="25.44140625" style="1" customWidth="1"/>
    <col min="3" max="3" width="45.109375" style="1" bestFit="1" customWidth="1"/>
    <col min="4" max="4" width="27.109375" style="1" bestFit="1" customWidth="1"/>
    <col min="5" max="5" width="20.44140625" style="1" customWidth="1"/>
    <col min="6" max="6" width="30.33203125" style="1" bestFit="1" customWidth="1"/>
    <col min="7" max="7" width="31.33203125" style="1" bestFit="1" customWidth="1"/>
    <col min="8" max="8" width="17.88671875" style="1" bestFit="1" customWidth="1"/>
    <col min="9" max="9" width="32.33203125" style="1" bestFit="1" customWidth="1"/>
    <col min="10" max="10" width="36.5546875" style="4" customWidth="1"/>
    <col min="11" max="11" width="11.5546875" style="49" hidden="1" customWidth="1"/>
    <col min="12" max="12" width="13.44140625" style="1" hidden="1" customWidth="1"/>
    <col min="13" max="13" width="45.44140625" style="1" hidden="1" customWidth="1"/>
    <col min="14" max="14" width="36.44140625" style="1" hidden="1" customWidth="1"/>
    <col min="15" max="74" width="11.44140625" style="1"/>
    <col min="75" max="82" width="11.44140625" style="1" customWidth="1"/>
    <col min="83" max="252" width="11.44140625" style="1"/>
    <col min="253" max="253" width="9" style="1" customWidth="1"/>
    <col min="254" max="254" width="25.44140625" style="1" customWidth="1"/>
    <col min="255" max="255" width="120" style="1" customWidth="1"/>
    <col min="256" max="257" width="6.6640625" style="1" customWidth="1"/>
    <col min="258" max="258" width="62.6640625" style="1" customWidth="1"/>
    <col min="259" max="259" width="0" style="1" hidden="1" customWidth="1"/>
    <col min="260" max="261" width="9.5546875" style="1" customWidth="1"/>
    <col min="262" max="262" width="38.33203125" style="1" customWidth="1"/>
    <col min="263" max="263" width="30.6640625" style="1" customWidth="1"/>
    <col min="264" max="265" width="6.6640625" style="1" customWidth="1"/>
    <col min="266" max="266" width="57.5546875" style="1" customWidth="1"/>
    <col min="267" max="508" width="11.44140625" style="1"/>
    <col min="509" max="509" width="9" style="1" customWidth="1"/>
    <col min="510" max="510" width="25.44140625" style="1" customWidth="1"/>
    <col min="511" max="511" width="120" style="1" customWidth="1"/>
    <col min="512" max="513" width="6.6640625" style="1" customWidth="1"/>
    <col min="514" max="514" width="62.6640625" style="1" customWidth="1"/>
    <col min="515" max="515" width="0" style="1" hidden="1" customWidth="1"/>
    <col min="516" max="517" width="9.5546875" style="1" customWidth="1"/>
    <col min="518" max="518" width="38.33203125" style="1" customWidth="1"/>
    <col min="519" max="519" width="30.6640625" style="1" customWidth="1"/>
    <col min="520" max="521" width="6.6640625" style="1" customWidth="1"/>
    <col min="522" max="522" width="57.5546875" style="1" customWidth="1"/>
    <col min="523" max="764" width="11.44140625" style="1"/>
    <col min="765" max="765" width="9" style="1" customWidth="1"/>
    <col min="766" max="766" width="25.44140625" style="1" customWidth="1"/>
    <col min="767" max="767" width="120" style="1" customWidth="1"/>
    <col min="768" max="769" width="6.6640625" style="1" customWidth="1"/>
    <col min="770" max="770" width="62.6640625" style="1" customWidth="1"/>
    <col min="771" max="771" width="0" style="1" hidden="1" customWidth="1"/>
    <col min="772" max="773" width="9.5546875" style="1" customWidth="1"/>
    <col min="774" max="774" width="38.33203125" style="1" customWidth="1"/>
    <col min="775" max="775" width="30.6640625" style="1" customWidth="1"/>
    <col min="776" max="777" width="6.6640625" style="1" customWidth="1"/>
    <col min="778" max="778" width="57.5546875" style="1" customWidth="1"/>
    <col min="779" max="1020" width="11.44140625" style="1"/>
    <col min="1021" max="1021" width="9" style="1" customWidth="1"/>
    <col min="1022" max="1022" width="25.44140625" style="1" customWidth="1"/>
    <col min="1023" max="1023" width="120" style="1" customWidth="1"/>
    <col min="1024" max="1025" width="6.6640625" style="1" customWidth="1"/>
    <col min="1026" max="1026" width="62.6640625" style="1" customWidth="1"/>
    <col min="1027" max="1027" width="0" style="1" hidden="1" customWidth="1"/>
    <col min="1028" max="1029" width="9.5546875" style="1" customWidth="1"/>
    <col min="1030" max="1030" width="38.33203125" style="1" customWidth="1"/>
    <col min="1031" max="1031" width="30.6640625" style="1" customWidth="1"/>
    <col min="1032" max="1033" width="6.6640625" style="1" customWidth="1"/>
    <col min="1034" max="1034" width="57.5546875" style="1" customWidth="1"/>
    <col min="1035" max="1276" width="11.44140625" style="1"/>
    <col min="1277" max="1277" width="9" style="1" customWidth="1"/>
    <col min="1278" max="1278" width="25.44140625" style="1" customWidth="1"/>
    <col min="1279" max="1279" width="120" style="1" customWidth="1"/>
    <col min="1280" max="1281" width="6.6640625" style="1" customWidth="1"/>
    <col min="1282" max="1282" width="62.6640625" style="1" customWidth="1"/>
    <col min="1283" max="1283" width="0" style="1" hidden="1" customWidth="1"/>
    <col min="1284" max="1285" width="9.5546875" style="1" customWidth="1"/>
    <col min="1286" max="1286" width="38.33203125" style="1" customWidth="1"/>
    <col min="1287" max="1287" width="30.6640625" style="1" customWidth="1"/>
    <col min="1288" max="1289" width="6.6640625" style="1" customWidth="1"/>
    <col min="1290" max="1290" width="57.5546875" style="1" customWidth="1"/>
    <col min="1291" max="1532" width="11.44140625" style="1"/>
    <col min="1533" max="1533" width="9" style="1" customWidth="1"/>
    <col min="1534" max="1534" width="25.44140625" style="1" customWidth="1"/>
    <col min="1535" max="1535" width="120" style="1" customWidth="1"/>
    <col min="1536" max="1537" width="6.6640625" style="1" customWidth="1"/>
    <col min="1538" max="1538" width="62.6640625" style="1" customWidth="1"/>
    <col min="1539" max="1539" width="0" style="1" hidden="1" customWidth="1"/>
    <col min="1540" max="1541" width="9.5546875" style="1" customWidth="1"/>
    <col min="1542" max="1542" width="38.33203125" style="1" customWidth="1"/>
    <col min="1543" max="1543" width="30.6640625" style="1" customWidth="1"/>
    <col min="1544" max="1545" width="6.6640625" style="1" customWidth="1"/>
    <col min="1546" max="1546" width="57.5546875" style="1" customWidth="1"/>
    <col min="1547" max="1788" width="11.44140625" style="1"/>
    <col min="1789" max="1789" width="9" style="1" customWidth="1"/>
    <col min="1790" max="1790" width="25.44140625" style="1" customWidth="1"/>
    <col min="1791" max="1791" width="120" style="1" customWidth="1"/>
    <col min="1792" max="1793" width="6.6640625" style="1" customWidth="1"/>
    <col min="1794" max="1794" width="62.6640625" style="1" customWidth="1"/>
    <col min="1795" max="1795" width="0" style="1" hidden="1" customWidth="1"/>
    <col min="1796" max="1797" width="9.5546875" style="1" customWidth="1"/>
    <col min="1798" max="1798" width="38.33203125" style="1" customWidth="1"/>
    <col min="1799" max="1799" width="30.6640625" style="1" customWidth="1"/>
    <col min="1800" max="1801" width="6.6640625" style="1" customWidth="1"/>
    <col min="1802" max="1802" width="57.5546875" style="1" customWidth="1"/>
    <col min="1803" max="2044" width="11.44140625" style="1"/>
    <col min="2045" max="2045" width="9" style="1" customWidth="1"/>
    <col min="2046" max="2046" width="25.44140625" style="1" customWidth="1"/>
    <col min="2047" max="2047" width="120" style="1" customWidth="1"/>
    <col min="2048" max="2049" width="6.6640625" style="1" customWidth="1"/>
    <col min="2050" max="2050" width="62.6640625" style="1" customWidth="1"/>
    <col min="2051" max="2051" width="0" style="1" hidden="1" customWidth="1"/>
    <col min="2052" max="2053" width="9.5546875" style="1" customWidth="1"/>
    <col min="2054" max="2054" width="38.33203125" style="1" customWidth="1"/>
    <col min="2055" max="2055" width="30.6640625" style="1" customWidth="1"/>
    <col min="2056" max="2057" width="6.6640625" style="1" customWidth="1"/>
    <col min="2058" max="2058" width="57.5546875" style="1" customWidth="1"/>
    <col min="2059" max="2300" width="11.44140625" style="1"/>
    <col min="2301" max="2301" width="9" style="1" customWidth="1"/>
    <col min="2302" max="2302" width="25.44140625" style="1" customWidth="1"/>
    <col min="2303" max="2303" width="120" style="1" customWidth="1"/>
    <col min="2304" max="2305" width="6.6640625" style="1" customWidth="1"/>
    <col min="2306" max="2306" width="62.6640625" style="1" customWidth="1"/>
    <col min="2307" max="2307" width="0" style="1" hidden="1" customWidth="1"/>
    <col min="2308" max="2309" width="9.5546875" style="1" customWidth="1"/>
    <col min="2310" max="2310" width="38.33203125" style="1" customWidth="1"/>
    <col min="2311" max="2311" width="30.6640625" style="1" customWidth="1"/>
    <col min="2312" max="2313" width="6.6640625" style="1" customWidth="1"/>
    <col min="2314" max="2314" width="57.5546875" style="1" customWidth="1"/>
    <col min="2315" max="2556" width="11.44140625" style="1"/>
    <col min="2557" max="2557" width="9" style="1" customWidth="1"/>
    <col min="2558" max="2558" width="25.44140625" style="1" customWidth="1"/>
    <col min="2559" max="2559" width="120" style="1" customWidth="1"/>
    <col min="2560" max="2561" width="6.6640625" style="1" customWidth="1"/>
    <col min="2562" max="2562" width="62.6640625" style="1" customWidth="1"/>
    <col min="2563" max="2563" width="0" style="1" hidden="1" customWidth="1"/>
    <col min="2564" max="2565" width="9.5546875" style="1" customWidth="1"/>
    <col min="2566" max="2566" width="38.33203125" style="1" customWidth="1"/>
    <col min="2567" max="2567" width="30.6640625" style="1" customWidth="1"/>
    <col min="2568" max="2569" width="6.6640625" style="1" customWidth="1"/>
    <col min="2570" max="2570" width="57.5546875" style="1" customWidth="1"/>
    <col min="2571" max="2812" width="11.44140625" style="1"/>
    <col min="2813" max="2813" width="9" style="1" customWidth="1"/>
    <col min="2814" max="2814" width="25.44140625" style="1" customWidth="1"/>
    <col min="2815" max="2815" width="120" style="1" customWidth="1"/>
    <col min="2816" max="2817" width="6.6640625" style="1" customWidth="1"/>
    <col min="2818" max="2818" width="62.6640625" style="1" customWidth="1"/>
    <col min="2819" max="2819" width="0" style="1" hidden="1" customWidth="1"/>
    <col min="2820" max="2821" width="9.5546875" style="1" customWidth="1"/>
    <col min="2822" max="2822" width="38.33203125" style="1" customWidth="1"/>
    <col min="2823" max="2823" width="30.6640625" style="1" customWidth="1"/>
    <col min="2824" max="2825" width="6.6640625" style="1" customWidth="1"/>
    <col min="2826" max="2826" width="57.5546875" style="1" customWidth="1"/>
    <col min="2827" max="3068" width="11.44140625" style="1"/>
    <col min="3069" max="3069" width="9" style="1" customWidth="1"/>
    <col min="3070" max="3070" width="25.44140625" style="1" customWidth="1"/>
    <col min="3071" max="3071" width="120" style="1" customWidth="1"/>
    <col min="3072" max="3073" width="6.6640625" style="1" customWidth="1"/>
    <col min="3074" max="3074" width="62.6640625" style="1" customWidth="1"/>
    <col min="3075" max="3075" width="0" style="1" hidden="1" customWidth="1"/>
    <col min="3076" max="3077" width="9.5546875" style="1" customWidth="1"/>
    <col min="3078" max="3078" width="38.33203125" style="1" customWidth="1"/>
    <col min="3079" max="3079" width="30.6640625" style="1" customWidth="1"/>
    <col min="3080" max="3081" width="6.6640625" style="1" customWidth="1"/>
    <col min="3082" max="3082" width="57.5546875" style="1" customWidth="1"/>
    <col min="3083" max="3324" width="11.44140625" style="1"/>
    <col min="3325" max="3325" width="9" style="1" customWidth="1"/>
    <col min="3326" max="3326" width="25.44140625" style="1" customWidth="1"/>
    <col min="3327" max="3327" width="120" style="1" customWidth="1"/>
    <col min="3328" max="3329" width="6.6640625" style="1" customWidth="1"/>
    <col min="3330" max="3330" width="62.6640625" style="1" customWidth="1"/>
    <col min="3331" max="3331" width="0" style="1" hidden="1" customWidth="1"/>
    <col min="3332" max="3333" width="9.5546875" style="1" customWidth="1"/>
    <col min="3334" max="3334" width="38.33203125" style="1" customWidth="1"/>
    <col min="3335" max="3335" width="30.6640625" style="1" customWidth="1"/>
    <col min="3336" max="3337" width="6.6640625" style="1" customWidth="1"/>
    <col min="3338" max="3338" width="57.5546875" style="1" customWidth="1"/>
    <col min="3339" max="3580" width="11.44140625" style="1"/>
    <col min="3581" max="3581" width="9" style="1" customWidth="1"/>
    <col min="3582" max="3582" width="25.44140625" style="1" customWidth="1"/>
    <col min="3583" max="3583" width="120" style="1" customWidth="1"/>
    <col min="3584" max="3585" width="6.6640625" style="1" customWidth="1"/>
    <col min="3586" max="3586" width="62.6640625" style="1" customWidth="1"/>
    <col min="3587" max="3587" width="0" style="1" hidden="1" customWidth="1"/>
    <col min="3588" max="3589" width="9.5546875" style="1" customWidth="1"/>
    <col min="3590" max="3590" width="38.33203125" style="1" customWidth="1"/>
    <col min="3591" max="3591" width="30.6640625" style="1" customWidth="1"/>
    <col min="3592" max="3593" width="6.6640625" style="1" customWidth="1"/>
    <col min="3594" max="3594" width="57.5546875" style="1" customWidth="1"/>
    <col min="3595" max="3836" width="11.44140625" style="1"/>
    <col min="3837" max="3837" width="9" style="1" customWidth="1"/>
    <col min="3838" max="3838" width="25.44140625" style="1" customWidth="1"/>
    <col min="3839" max="3839" width="120" style="1" customWidth="1"/>
    <col min="3840" max="3841" width="6.6640625" style="1" customWidth="1"/>
    <col min="3842" max="3842" width="62.6640625" style="1" customWidth="1"/>
    <col min="3843" max="3843" width="0" style="1" hidden="1" customWidth="1"/>
    <col min="3844" max="3845" width="9.5546875" style="1" customWidth="1"/>
    <col min="3846" max="3846" width="38.33203125" style="1" customWidth="1"/>
    <col min="3847" max="3847" width="30.6640625" style="1" customWidth="1"/>
    <col min="3848" max="3849" width="6.6640625" style="1" customWidth="1"/>
    <col min="3850" max="3850" width="57.5546875" style="1" customWidth="1"/>
    <col min="3851" max="4092" width="11.44140625" style="1"/>
    <col min="4093" max="4093" width="9" style="1" customWidth="1"/>
    <col min="4094" max="4094" width="25.44140625" style="1" customWidth="1"/>
    <col min="4095" max="4095" width="120" style="1" customWidth="1"/>
    <col min="4096" max="4097" width="6.6640625" style="1" customWidth="1"/>
    <col min="4098" max="4098" width="62.6640625" style="1" customWidth="1"/>
    <col min="4099" max="4099" width="0" style="1" hidden="1" customWidth="1"/>
    <col min="4100" max="4101" width="9.5546875" style="1" customWidth="1"/>
    <col min="4102" max="4102" width="38.33203125" style="1" customWidth="1"/>
    <col min="4103" max="4103" width="30.6640625" style="1" customWidth="1"/>
    <col min="4104" max="4105" width="6.6640625" style="1" customWidth="1"/>
    <col min="4106" max="4106" width="57.5546875" style="1" customWidth="1"/>
    <col min="4107" max="4348" width="11.44140625" style="1"/>
    <col min="4349" max="4349" width="9" style="1" customWidth="1"/>
    <col min="4350" max="4350" width="25.44140625" style="1" customWidth="1"/>
    <col min="4351" max="4351" width="120" style="1" customWidth="1"/>
    <col min="4352" max="4353" width="6.6640625" style="1" customWidth="1"/>
    <col min="4354" max="4354" width="62.6640625" style="1" customWidth="1"/>
    <col min="4355" max="4355" width="0" style="1" hidden="1" customWidth="1"/>
    <col min="4356" max="4357" width="9.5546875" style="1" customWidth="1"/>
    <col min="4358" max="4358" width="38.33203125" style="1" customWidth="1"/>
    <col min="4359" max="4359" width="30.6640625" style="1" customWidth="1"/>
    <col min="4360" max="4361" width="6.6640625" style="1" customWidth="1"/>
    <col min="4362" max="4362" width="57.5546875" style="1" customWidth="1"/>
    <col min="4363" max="4604" width="11.44140625" style="1"/>
    <col min="4605" max="4605" width="9" style="1" customWidth="1"/>
    <col min="4606" max="4606" width="25.44140625" style="1" customWidth="1"/>
    <col min="4607" max="4607" width="120" style="1" customWidth="1"/>
    <col min="4608" max="4609" width="6.6640625" style="1" customWidth="1"/>
    <col min="4610" max="4610" width="62.6640625" style="1" customWidth="1"/>
    <col min="4611" max="4611" width="0" style="1" hidden="1" customWidth="1"/>
    <col min="4612" max="4613" width="9.5546875" style="1" customWidth="1"/>
    <col min="4614" max="4614" width="38.33203125" style="1" customWidth="1"/>
    <col min="4615" max="4615" width="30.6640625" style="1" customWidth="1"/>
    <col min="4616" max="4617" width="6.6640625" style="1" customWidth="1"/>
    <col min="4618" max="4618" width="57.5546875" style="1" customWidth="1"/>
    <col min="4619" max="4860" width="11.44140625" style="1"/>
    <col min="4861" max="4861" width="9" style="1" customWidth="1"/>
    <col min="4862" max="4862" width="25.44140625" style="1" customWidth="1"/>
    <col min="4863" max="4863" width="120" style="1" customWidth="1"/>
    <col min="4864" max="4865" width="6.6640625" style="1" customWidth="1"/>
    <col min="4866" max="4866" width="62.6640625" style="1" customWidth="1"/>
    <col min="4867" max="4867" width="0" style="1" hidden="1" customWidth="1"/>
    <col min="4868" max="4869" width="9.5546875" style="1" customWidth="1"/>
    <col min="4870" max="4870" width="38.33203125" style="1" customWidth="1"/>
    <col min="4871" max="4871" width="30.6640625" style="1" customWidth="1"/>
    <col min="4872" max="4873" width="6.6640625" style="1" customWidth="1"/>
    <col min="4874" max="4874" width="57.5546875" style="1" customWidth="1"/>
    <col min="4875" max="5116" width="11.44140625" style="1"/>
    <col min="5117" max="5117" width="9" style="1" customWidth="1"/>
    <col min="5118" max="5118" width="25.44140625" style="1" customWidth="1"/>
    <col min="5119" max="5119" width="120" style="1" customWidth="1"/>
    <col min="5120" max="5121" width="6.6640625" style="1" customWidth="1"/>
    <col min="5122" max="5122" width="62.6640625" style="1" customWidth="1"/>
    <col min="5123" max="5123" width="0" style="1" hidden="1" customWidth="1"/>
    <col min="5124" max="5125" width="9.5546875" style="1" customWidth="1"/>
    <col min="5126" max="5126" width="38.33203125" style="1" customWidth="1"/>
    <col min="5127" max="5127" width="30.6640625" style="1" customWidth="1"/>
    <col min="5128" max="5129" width="6.6640625" style="1" customWidth="1"/>
    <col min="5130" max="5130" width="57.5546875" style="1" customWidth="1"/>
    <col min="5131" max="5372" width="11.44140625" style="1"/>
    <col min="5373" max="5373" width="9" style="1" customWidth="1"/>
    <col min="5374" max="5374" width="25.44140625" style="1" customWidth="1"/>
    <col min="5375" max="5375" width="120" style="1" customWidth="1"/>
    <col min="5376" max="5377" width="6.6640625" style="1" customWidth="1"/>
    <col min="5378" max="5378" width="62.6640625" style="1" customWidth="1"/>
    <col min="5379" max="5379" width="0" style="1" hidden="1" customWidth="1"/>
    <col min="5380" max="5381" width="9.5546875" style="1" customWidth="1"/>
    <col min="5382" max="5382" width="38.33203125" style="1" customWidth="1"/>
    <col min="5383" max="5383" width="30.6640625" style="1" customWidth="1"/>
    <col min="5384" max="5385" width="6.6640625" style="1" customWidth="1"/>
    <col min="5386" max="5386" width="57.5546875" style="1" customWidth="1"/>
    <col min="5387" max="5628" width="11.44140625" style="1"/>
    <col min="5629" max="5629" width="9" style="1" customWidth="1"/>
    <col min="5630" max="5630" width="25.44140625" style="1" customWidth="1"/>
    <col min="5631" max="5631" width="120" style="1" customWidth="1"/>
    <col min="5632" max="5633" width="6.6640625" style="1" customWidth="1"/>
    <col min="5634" max="5634" width="62.6640625" style="1" customWidth="1"/>
    <col min="5635" max="5635" width="0" style="1" hidden="1" customWidth="1"/>
    <col min="5636" max="5637" width="9.5546875" style="1" customWidth="1"/>
    <col min="5638" max="5638" width="38.33203125" style="1" customWidth="1"/>
    <col min="5639" max="5639" width="30.6640625" style="1" customWidth="1"/>
    <col min="5640" max="5641" width="6.6640625" style="1" customWidth="1"/>
    <col min="5642" max="5642" width="57.5546875" style="1" customWidth="1"/>
    <col min="5643" max="5884" width="11.44140625" style="1"/>
    <col min="5885" max="5885" width="9" style="1" customWidth="1"/>
    <col min="5886" max="5886" width="25.44140625" style="1" customWidth="1"/>
    <col min="5887" max="5887" width="120" style="1" customWidth="1"/>
    <col min="5888" max="5889" width="6.6640625" style="1" customWidth="1"/>
    <col min="5890" max="5890" width="62.6640625" style="1" customWidth="1"/>
    <col min="5891" max="5891" width="0" style="1" hidden="1" customWidth="1"/>
    <col min="5892" max="5893" width="9.5546875" style="1" customWidth="1"/>
    <col min="5894" max="5894" width="38.33203125" style="1" customWidth="1"/>
    <col min="5895" max="5895" width="30.6640625" style="1" customWidth="1"/>
    <col min="5896" max="5897" width="6.6640625" style="1" customWidth="1"/>
    <col min="5898" max="5898" width="57.5546875" style="1" customWidth="1"/>
    <col min="5899" max="6140" width="11.44140625" style="1"/>
    <col min="6141" max="6141" width="9" style="1" customWidth="1"/>
    <col min="6142" max="6142" width="25.44140625" style="1" customWidth="1"/>
    <col min="6143" max="6143" width="120" style="1" customWidth="1"/>
    <col min="6144" max="6145" width="6.6640625" style="1" customWidth="1"/>
    <col min="6146" max="6146" width="62.6640625" style="1" customWidth="1"/>
    <col min="6147" max="6147" width="0" style="1" hidden="1" customWidth="1"/>
    <col min="6148" max="6149" width="9.5546875" style="1" customWidth="1"/>
    <col min="6150" max="6150" width="38.33203125" style="1" customWidth="1"/>
    <col min="6151" max="6151" width="30.6640625" style="1" customWidth="1"/>
    <col min="6152" max="6153" width="6.6640625" style="1" customWidth="1"/>
    <col min="6154" max="6154" width="57.5546875" style="1" customWidth="1"/>
    <col min="6155" max="6396" width="11.44140625" style="1"/>
    <col min="6397" max="6397" width="9" style="1" customWidth="1"/>
    <col min="6398" max="6398" width="25.44140625" style="1" customWidth="1"/>
    <col min="6399" max="6399" width="120" style="1" customWidth="1"/>
    <col min="6400" max="6401" width="6.6640625" style="1" customWidth="1"/>
    <col min="6402" max="6402" width="62.6640625" style="1" customWidth="1"/>
    <col min="6403" max="6403" width="0" style="1" hidden="1" customWidth="1"/>
    <col min="6404" max="6405" width="9.5546875" style="1" customWidth="1"/>
    <col min="6406" max="6406" width="38.33203125" style="1" customWidth="1"/>
    <col min="6407" max="6407" width="30.6640625" style="1" customWidth="1"/>
    <col min="6408" max="6409" width="6.6640625" style="1" customWidth="1"/>
    <col min="6410" max="6410" width="57.5546875" style="1" customWidth="1"/>
    <col min="6411" max="6652" width="11.44140625" style="1"/>
    <col min="6653" max="6653" width="9" style="1" customWidth="1"/>
    <col min="6654" max="6654" width="25.44140625" style="1" customWidth="1"/>
    <col min="6655" max="6655" width="120" style="1" customWidth="1"/>
    <col min="6656" max="6657" width="6.6640625" style="1" customWidth="1"/>
    <col min="6658" max="6658" width="62.6640625" style="1" customWidth="1"/>
    <col min="6659" max="6659" width="0" style="1" hidden="1" customWidth="1"/>
    <col min="6660" max="6661" width="9.5546875" style="1" customWidth="1"/>
    <col min="6662" max="6662" width="38.33203125" style="1" customWidth="1"/>
    <col min="6663" max="6663" width="30.6640625" style="1" customWidth="1"/>
    <col min="6664" max="6665" width="6.6640625" style="1" customWidth="1"/>
    <col min="6666" max="6666" width="57.5546875" style="1" customWidth="1"/>
    <col min="6667" max="6908" width="11.44140625" style="1"/>
    <col min="6909" max="6909" width="9" style="1" customWidth="1"/>
    <col min="6910" max="6910" width="25.44140625" style="1" customWidth="1"/>
    <col min="6911" max="6911" width="120" style="1" customWidth="1"/>
    <col min="6912" max="6913" width="6.6640625" style="1" customWidth="1"/>
    <col min="6914" max="6914" width="62.6640625" style="1" customWidth="1"/>
    <col min="6915" max="6915" width="0" style="1" hidden="1" customWidth="1"/>
    <col min="6916" max="6917" width="9.5546875" style="1" customWidth="1"/>
    <col min="6918" max="6918" width="38.33203125" style="1" customWidth="1"/>
    <col min="6919" max="6919" width="30.6640625" style="1" customWidth="1"/>
    <col min="6920" max="6921" width="6.6640625" style="1" customWidth="1"/>
    <col min="6922" max="6922" width="57.5546875" style="1" customWidth="1"/>
    <col min="6923" max="7164" width="11.44140625" style="1"/>
    <col min="7165" max="7165" width="9" style="1" customWidth="1"/>
    <col min="7166" max="7166" width="25.44140625" style="1" customWidth="1"/>
    <col min="7167" max="7167" width="120" style="1" customWidth="1"/>
    <col min="7168" max="7169" width="6.6640625" style="1" customWidth="1"/>
    <col min="7170" max="7170" width="62.6640625" style="1" customWidth="1"/>
    <col min="7171" max="7171" width="0" style="1" hidden="1" customWidth="1"/>
    <col min="7172" max="7173" width="9.5546875" style="1" customWidth="1"/>
    <col min="7174" max="7174" width="38.33203125" style="1" customWidth="1"/>
    <col min="7175" max="7175" width="30.6640625" style="1" customWidth="1"/>
    <col min="7176" max="7177" width="6.6640625" style="1" customWidth="1"/>
    <col min="7178" max="7178" width="57.5546875" style="1" customWidth="1"/>
    <col min="7179" max="7420" width="11.44140625" style="1"/>
    <col min="7421" max="7421" width="9" style="1" customWidth="1"/>
    <col min="7422" max="7422" width="25.44140625" style="1" customWidth="1"/>
    <col min="7423" max="7423" width="120" style="1" customWidth="1"/>
    <col min="7424" max="7425" width="6.6640625" style="1" customWidth="1"/>
    <col min="7426" max="7426" width="62.6640625" style="1" customWidth="1"/>
    <col min="7427" max="7427" width="0" style="1" hidden="1" customWidth="1"/>
    <col min="7428" max="7429" width="9.5546875" style="1" customWidth="1"/>
    <col min="7430" max="7430" width="38.33203125" style="1" customWidth="1"/>
    <col min="7431" max="7431" width="30.6640625" style="1" customWidth="1"/>
    <col min="7432" max="7433" width="6.6640625" style="1" customWidth="1"/>
    <col min="7434" max="7434" width="57.5546875" style="1" customWidth="1"/>
    <col min="7435" max="7676" width="11.44140625" style="1"/>
    <col min="7677" max="7677" width="9" style="1" customWidth="1"/>
    <col min="7678" max="7678" width="25.44140625" style="1" customWidth="1"/>
    <col min="7679" max="7679" width="120" style="1" customWidth="1"/>
    <col min="7680" max="7681" width="6.6640625" style="1" customWidth="1"/>
    <col min="7682" max="7682" width="62.6640625" style="1" customWidth="1"/>
    <col min="7683" max="7683" width="0" style="1" hidden="1" customWidth="1"/>
    <col min="7684" max="7685" width="9.5546875" style="1" customWidth="1"/>
    <col min="7686" max="7686" width="38.33203125" style="1" customWidth="1"/>
    <col min="7687" max="7687" width="30.6640625" style="1" customWidth="1"/>
    <col min="7688" max="7689" width="6.6640625" style="1" customWidth="1"/>
    <col min="7690" max="7690" width="57.5546875" style="1" customWidth="1"/>
    <col min="7691" max="7932" width="11.44140625" style="1"/>
    <col min="7933" max="7933" width="9" style="1" customWidth="1"/>
    <col min="7934" max="7934" width="25.44140625" style="1" customWidth="1"/>
    <col min="7935" max="7935" width="120" style="1" customWidth="1"/>
    <col min="7936" max="7937" width="6.6640625" style="1" customWidth="1"/>
    <col min="7938" max="7938" width="62.6640625" style="1" customWidth="1"/>
    <col min="7939" max="7939" width="0" style="1" hidden="1" customWidth="1"/>
    <col min="7940" max="7941" width="9.5546875" style="1" customWidth="1"/>
    <col min="7942" max="7942" width="38.33203125" style="1" customWidth="1"/>
    <col min="7943" max="7943" width="30.6640625" style="1" customWidth="1"/>
    <col min="7944" max="7945" width="6.6640625" style="1" customWidth="1"/>
    <col min="7946" max="7946" width="57.5546875" style="1" customWidth="1"/>
    <col min="7947" max="8188" width="11.44140625" style="1"/>
    <col min="8189" max="8189" width="9" style="1" customWidth="1"/>
    <col min="8190" max="8190" width="25.44140625" style="1" customWidth="1"/>
    <col min="8191" max="8191" width="120" style="1" customWidth="1"/>
    <col min="8192" max="8193" width="6.6640625" style="1" customWidth="1"/>
    <col min="8194" max="8194" width="62.6640625" style="1" customWidth="1"/>
    <col min="8195" max="8195" width="0" style="1" hidden="1" customWidth="1"/>
    <col min="8196" max="8197" width="9.5546875" style="1" customWidth="1"/>
    <col min="8198" max="8198" width="38.33203125" style="1" customWidth="1"/>
    <col min="8199" max="8199" width="30.6640625" style="1" customWidth="1"/>
    <col min="8200" max="8201" width="6.6640625" style="1" customWidth="1"/>
    <col min="8202" max="8202" width="57.5546875" style="1" customWidth="1"/>
    <col min="8203" max="8444" width="11.44140625" style="1"/>
    <col min="8445" max="8445" width="9" style="1" customWidth="1"/>
    <col min="8446" max="8446" width="25.44140625" style="1" customWidth="1"/>
    <col min="8447" max="8447" width="120" style="1" customWidth="1"/>
    <col min="8448" max="8449" width="6.6640625" style="1" customWidth="1"/>
    <col min="8450" max="8450" width="62.6640625" style="1" customWidth="1"/>
    <col min="8451" max="8451" width="0" style="1" hidden="1" customWidth="1"/>
    <col min="8452" max="8453" width="9.5546875" style="1" customWidth="1"/>
    <col min="8454" max="8454" width="38.33203125" style="1" customWidth="1"/>
    <col min="8455" max="8455" width="30.6640625" style="1" customWidth="1"/>
    <col min="8456" max="8457" width="6.6640625" style="1" customWidth="1"/>
    <col min="8458" max="8458" width="57.5546875" style="1" customWidth="1"/>
    <col min="8459" max="8700" width="11.44140625" style="1"/>
    <col min="8701" max="8701" width="9" style="1" customWidth="1"/>
    <col min="8702" max="8702" width="25.44140625" style="1" customWidth="1"/>
    <col min="8703" max="8703" width="120" style="1" customWidth="1"/>
    <col min="8704" max="8705" width="6.6640625" style="1" customWidth="1"/>
    <col min="8706" max="8706" width="62.6640625" style="1" customWidth="1"/>
    <col min="8707" max="8707" width="0" style="1" hidden="1" customWidth="1"/>
    <col min="8708" max="8709" width="9.5546875" style="1" customWidth="1"/>
    <col min="8710" max="8710" width="38.33203125" style="1" customWidth="1"/>
    <col min="8711" max="8711" width="30.6640625" style="1" customWidth="1"/>
    <col min="8712" max="8713" width="6.6640625" style="1" customWidth="1"/>
    <col min="8714" max="8714" width="57.5546875" style="1" customWidth="1"/>
    <col min="8715" max="8956" width="11.44140625" style="1"/>
    <col min="8957" max="8957" width="9" style="1" customWidth="1"/>
    <col min="8958" max="8958" width="25.44140625" style="1" customWidth="1"/>
    <col min="8959" max="8959" width="120" style="1" customWidth="1"/>
    <col min="8960" max="8961" width="6.6640625" style="1" customWidth="1"/>
    <col min="8962" max="8962" width="62.6640625" style="1" customWidth="1"/>
    <col min="8963" max="8963" width="0" style="1" hidden="1" customWidth="1"/>
    <col min="8964" max="8965" width="9.5546875" style="1" customWidth="1"/>
    <col min="8966" max="8966" width="38.33203125" style="1" customWidth="1"/>
    <col min="8967" max="8967" width="30.6640625" style="1" customWidth="1"/>
    <col min="8968" max="8969" width="6.6640625" style="1" customWidth="1"/>
    <col min="8970" max="8970" width="57.5546875" style="1" customWidth="1"/>
    <col min="8971" max="9212" width="11.44140625" style="1"/>
    <col min="9213" max="9213" width="9" style="1" customWidth="1"/>
    <col min="9214" max="9214" width="25.44140625" style="1" customWidth="1"/>
    <col min="9215" max="9215" width="120" style="1" customWidth="1"/>
    <col min="9216" max="9217" width="6.6640625" style="1" customWidth="1"/>
    <col min="9218" max="9218" width="62.6640625" style="1" customWidth="1"/>
    <col min="9219" max="9219" width="0" style="1" hidden="1" customWidth="1"/>
    <col min="9220" max="9221" width="9.5546875" style="1" customWidth="1"/>
    <col min="9222" max="9222" width="38.33203125" style="1" customWidth="1"/>
    <col min="9223" max="9223" width="30.6640625" style="1" customWidth="1"/>
    <col min="9224" max="9225" width="6.6640625" style="1" customWidth="1"/>
    <col min="9226" max="9226" width="57.5546875" style="1" customWidth="1"/>
    <col min="9227" max="9468" width="11.44140625" style="1"/>
    <col min="9469" max="9469" width="9" style="1" customWidth="1"/>
    <col min="9470" max="9470" width="25.44140625" style="1" customWidth="1"/>
    <col min="9471" max="9471" width="120" style="1" customWidth="1"/>
    <col min="9472" max="9473" width="6.6640625" style="1" customWidth="1"/>
    <col min="9474" max="9474" width="62.6640625" style="1" customWidth="1"/>
    <col min="9475" max="9475" width="0" style="1" hidden="1" customWidth="1"/>
    <col min="9476" max="9477" width="9.5546875" style="1" customWidth="1"/>
    <col min="9478" max="9478" width="38.33203125" style="1" customWidth="1"/>
    <col min="9479" max="9479" width="30.6640625" style="1" customWidth="1"/>
    <col min="9480" max="9481" width="6.6640625" style="1" customWidth="1"/>
    <col min="9482" max="9482" width="57.5546875" style="1" customWidth="1"/>
    <col min="9483" max="9724" width="11.44140625" style="1"/>
    <col min="9725" max="9725" width="9" style="1" customWidth="1"/>
    <col min="9726" max="9726" width="25.44140625" style="1" customWidth="1"/>
    <col min="9727" max="9727" width="120" style="1" customWidth="1"/>
    <col min="9728" max="9729" width="6.6640625" style="1" customWidth="1"/>
    <col min="9730" max="9730" width="62.6640625" style="1" customWidth="1"/>
    <col min="9731" max="9731" width="0" style="1" hidden="1" customWidth="1"/>
    <col min="9732" max="9733" width="9.5546875" style="1" customWidth="1"/>
    <col min="9734" max="9734" width="38.33203125" style="1" customWidth="1"/>
    <col min="9735" max="9735" width="30.6640625" style="1" customWidth="1"/>
    <col min="9736" max="9737" width="6.6640625" style="1" customWidth="1"/>
    <col min="9738" max="9738" width="57.5546875" style="1" customWidth="1"/>
    <col min="9739" max="9980" width="11.44140625" style="1"/>
    <col min="9981" max="9981" width="9" style="1" customWidth="1"/>
    <col min="9982" max="9982" width="25.44140625" style="1" customWidth="1"/>
    <col min="9983" max="9983" width="120" style="1" customWidth="1"/>
    <col min="9984" max="9985" width="6.6640625" style="1" customWidth="1"/>
    <col min="9986" max="9986" width="62.6640625" style="1" customWidth="1"/>
    <col min="9987" max="9987" width="0" style="1" hidden="1" customWidth="1"/>
    <col min="9988" max="9989" width="9.5546875" style="1" customWidth="1"/>
    <col min="9990" max="9990" width="38.33203125" style="1" customWidth="1"/>
    <col min="9991" max="9991" width="30.6640625" style="1" customWidth="1"/>
    <col min="9992" max="9993" width="6.6640625" style="1" customWidth="1"/>
    <col min="9994" max="9994" width="57.5546875" style="1" customWidth="1"/>
    <col min="9995" max="10236" width="11.44140625" style="1"/>
    <col min="10237" max="10237" width="9" style="1" customWidth="1"/>
    <col min="10238" max="10238" width="25.44140625" style="1" customWidth="1"/>
    <col min="10239" max="10239" width="120" style="1" customWidth="1"/>
    <col min="10240" max="10241" width="6.6640625" style="1" customWidth="1"/>
    <col min="10242" max="10242" width="62.6640625" style="1" customWidth="1"/>
    <col min="10243" max="10243" width="0" style="1" hidden="1" customWidth="1"/>
    <col min="10244" max="10245" width="9.5546875" style="1" customWidth="1"/>
    <col min="10246" max="10246" width="38.33203125" style="1" customWidth="1"/>
    <col min="10247" max="10247" width="30.6640625" style="1" customWidth="1"/>
    <col min="10248" max="10249" width="6.6640625" style="1" customWidth="1"/>
    <col min="10250" max="10250" width="57.5546875" style="1" customWidth="1"/>
    <col min="10251" max="10492" width="11.44140625" style="1"/>
    <col min="10493" max="10493" width="9" style="1" customWidth="1"/>
    <col min="10494" max="10494" width="25.44140625" style="1" customWidth="1"/>
    <col min="10495" max="10495" width="120" style="1" customWidth="1"/>
    <col min="10496" max="10497" width="6.6640625" style="1" customWidth="1"/>
    <col min="10498" max="10498" width="62.6640625" style="1" customWidth="1"/>
    <col min="10499" max="10499" width="0" style="1" hidden="1" customWidth="1"/>
    <col min="10500" max="10501" width="9.5546875" style="1" customWidth="1"/>
    <col min="10502" max="10502" width="38.33203125" style="1" customWidth="1"/>
    <col min="10503" max="10503" width="30.6640625" style="1" customWidth="1"/>
    <col min="10504" max="10505" width="6.6640625" style="1" customWidth="1"/>
    <col min="10506" max="10506" width="57.5546875" style="1" customWidth="1"/>
    <col min="10507" max="10748" width="11.44140625" style="1"/>
    <col min="10749" max="10749" width="9" style="1" customWidth="1"/>
    <col min="10750" max="10750" width="25.44140625" style="1" customWidth="1"/>
    <col min="10751" max="10751" width="120" style="1" customWidth="1"/>
    <col min="10752" max="10753" width="6.6640625" style="1" customWidth="1"/>
    <col min="10754" max="10754" width="62.6640625" style="1" customWidth="1"/>
    <col min="10755" max="10755" width="0" style="1" hidden="1" customWidth="1"/>
    <col min="10756" max="10757" width="9.5546875" style="1" customWidth="1"/>
    <col min="10758" max="10758" width="38.33203125" style="1" customWidth="1"/>
    <col min="10759" max="10759" width="30.6640625" style="1" customWidth="1"/>
    <col min="10760" max="10761" width="6.6640625" style="1" customWidth="1"/>
    <col min="10762" max="10762" width="57.5546875" style="1" customWidth="1"/>
    <col min="10763" max="11004" width="11.44140625" style="1"/>
    <col min="11005" max="11005" width="9" style="1" customWidth="1"/>
    <col min="11006" max="11006" width="25.44140625" style="1" customWidth="1"/>
    <col min="11007" max="11007" width="120" style="1" customWidth="1"/>
    <col min="11008" max="11009" width="6.6640625" style="1" customWidth="1"/>
    <col min="11010" max="11010" width="62.6640625" style="1" customWidth="1"/>
    <col min="11011" max="11011" width="0" style="1" hidden="1" customWidth="1"/>
    <col min="11012" max="11013" width="9.5546875" style="1" customWidth="1"/>
    <col min="11014" max="11014" width="38.33203125" style="1" customWidth="1"/>
    <col min="11015" max="11015" width="30.6640625" style="1" customWidth="1"/>
    <col min="11016" max="11017" width="6.6640625" style="1" customWidth="1"/>
    <col min="11018" max="11018" width="57.5546875" style="1" customWidth="1"/>
    <col min="11019" max="11260" width="11.44140625" style="1"/>
    <col min="11261" max="11261" width="9" style="1" customWidth="1"/>
    <col min="11262" max="11262" width="25.44140625" style="1" customWidth="1"/>
    <col min="11263" max="11263" width="120" style="1" customWidth="1"/>
    <col min="11264" max="11265" width="6.6640625" style="1" customWidth="1"/>
    <col min="11266" max="11266" width="62.6640625" style="1" customWidth="1"/>
    <col min="11267" max="11267" width="0" style="1" hidden="1" customWidth="1"/>
    <col min="11268" max="11269" width="9.5546875" style="1" customWidth="1"/>
    <col min="11270" max="11270" width="38.33203125" style="1" customWidth="1"/>
    <col min="11271" max="11271" width="30.6640625" style="1" customWidth="1"/>
    <col min="11272" max="11273" width="6.6640625" style="1" customWidth="1"/>
    <col min="11274" max="11274" width="57.5546875" style="1" customWidth="1"/>
    <col min="11275" max="11516" width="11.44140625" style="1"/>
    <col min="11517" max="11517" width="9" style="1" customWidth="1"/>
    <col min="11518" max="11518" width="25.44140625" style="1" customWidth="1"/>
    <col min="11519" max="11519" width="120" style="1" customWidth="1"/>
    <col min="11520" max="11521" width="6.6640625" style="1" customWidth="1"/>
    <col min="11522" max="11522" width="62.6640625" style="1" customWidth="1"/>
    <col min="11523" max="11523" width="0" style="1" hidden="1" customWidth="1"/>
    <col min="11524" max="11525" width="9.5546875" style="1" customWidth="1"/>
    <col min="11526" max="11526" width="38.33203125" style="1" customWidth="1"/>
    <col min="11527" max="11527" width="30.6640625" style="1" customWidth="1"/>
    <col min="11528" max="11529" width="6.6640625" style="1" customWidth="1"/>
    <col min="11530" max="11530" width="57.5546875" style="1" customWidth="1"/>
    <col min="11531" max="11772" width="11.44140625" style="1"/>
    <col min="11773" max="11773" width="9" style="1" customWidth="1"/>
    <col min="11774" max="11774" width="25.44140625" style="1" customWidth="1"/>
    <col min="11775" max="11775" width="120" style="1" customWidth="1"/>
    <col min="11776" max="11777" width="6.6640625" style="1" customWidth="1"/>
    <col min="11778" max="11778" width="62.6640625" style="1" customWidth="1"/>
    <col min="11779" max="11779" width="0" style="1" hidden="1" customWidth="1"/>
    <col min="11780" max="11781" width="9.5546875" style="1" customWidth="1"/>
    <col min="11782" max="11782" width="38.33203125" style="1" customWidth="1"/>
    <col min="11783" max="11783" width="30.6640625" style="1" customWidth="1"/>
    <col min="11784" max="11785" width="6.6640625" style="1" customWidth="1"/>
    <col min="11786" max="11786" width="57.5546875" style="1" customWidth="1"/>
    <col min="11787" max="12028" width="11.44140625" style="1"/>
    <col min="12029" max="12029" width="9" style="1" customWidth="1"/>
    <col min="12030" max="12030" width="25.44140625" style="1" customWidth="1"/>
    <col min="12031" max="12031" width="120" style="1" customWidth="1"/>
    <col min="12032" max="12033" width="6.6640625" style="1" customWidth="1"/>
    <col min="12034" max="12034" width="62.6640625" style="1" customWidth="1"/>
    <col min="12035" max="12035" width="0" style="1" hidden="1" customWidth="1"/>
    <col min="12036" max="12037" width="9.5546875" style="1" customWidth="1"/>
    <col min="12038" max="12038" width="38.33203125" style="1" customWidth="1"/>
    <col min="12039" max="12039" width="30.6640625" style="1" customWidth="1"/>
    <col min="12040" max="12041" width="6.6640625" style="1" customWidth="1"/>
    <col min="12042" max="12042" width="57.5546875" style="1" customWidth="1"/>
    <col min="12043" max="12284" width="11.44140625" style="1"/>
    <col min="12285" max="12285" width="9" style="1" customWidth="1"/>
    <col min="12286" max="12286" width="25.44140625" style="1" customWidth="1"/>
    <col min="12287" max="12287" width="120" style="1" customWidth="1"/>
    <col min="12288" max="12289" width="6.6640625" style="1" customWidth="1"/>
    <col min="12290" max="12290" width="62.6640625" style="1" customWidth="1"/>
    <col min="12291" max="12291" width="0" style="1" hidden="1" customWidth="1"/>
    <col min="12292" max="12293" width="9.5546875" style="1" customWidth="1"/>
    <col min="12294" max="12294" width="38.33203125" style="1" customWidth="1"/>
    <col min="12295" max="12295" width="30.6640625" style="1" customWidth="1"/>
    <col min="12296" max="12297" width="6.6640625" style="1" customWidth="1"/>
    <col min="12298" max="12298" width="57.5546875" style="1" customWidth="1"/>
    <col min="12299" max="12540" width="11.44140625" style="1"/>
    <col min="12541" max="12541" width="9" style="1" customWidth="1"/>
    <col min="12542" max="12542" width="25.44140625" style="1" customWidth="1"/>
    <col min="12543" max="12543" width="120" style="1" customWidth="1"/>
    <col min="12544" max="12545" width="6.6640625" style="1" customWidth="1"/>
    <col min="12546" max="12546" width="62.6640625" style="1" customWidth="1"/>
    <col min="12547" max="12547" width="0" style="1" hidden="1" customWidth="1"/>
    <col min="12548" max="12549" width="9.5546875" style="1" customWidth="1"/>
    <col min="12550" max="12550" width="38.33203125" style="1" customWidth="1"/>
    <col min="12551" max="12551" width="30.6640625" style="1" customWidth="1"/>
    <col min="12552" max="12553" width="6.6640625" style="1" customWidth="1"/>
    <col min="12554" max="12554" width="57.5546875" style="1" customWidth="1"/>
    <col min="12555" max="12796" width="11.44140625" style="1"/>
    <col min="12797" max="12797" width="9" style="1" customWidth="1"/>
    <col min="12798" max="12798" width="25.44140625" style="1" customWidth="1"/>
    <col min="12799" max="12799" width="120" style="1" customWidth="1"/>
    <col min="12800" max="12801" width="6.6640625" style="1" customWidth="1"/>
    <col min="12802" max="12802" width="62.6640625" style="1" customWidth="1"/>
    <col min="12803" max="12803" width="0" style="1" hidden="1" customWidth="1"/>
    <col min="12804" max="12805" width="9.5546875" style="1" customWidth="1"/>
    <col min="12806" max="12806" width="38.33203125" style="1" customWidth="1"/>
    <col min="12807" max="12807" width="30.6640625" style="1" customWidth="1"/>
    <col min="12808" max="12809" width="6.6640625" style="1" customWidth="1"/>
    <col min="12810" max="12810" width="57.5546875" style="1" customWidth="1"/>
    <col min="12811" max="13052" width="11.44140625" style="1"/>
    <col min="13053" max="13053" width="9" style="1" customWidth="1"/>
    <col min="13054" max="13054" width="25.44140625" style="1" customWidth="1"/>
    <col min="13055" max="13055" width="120" style="1" customWidth="1"/>
    <col min="13056" max="13057" width="6.6640625" style="1" customWidth="1"/>
    <col min="13058" max="13058" width="62.6640625" style="1" customWidth="1"/>
    <col min="13059" max="13059" width="0" style="1" hidden="1" customWidth="1"/>
    <col min="13060" max="13061" width="9.5546875" style="1" customWidth="1"/>
    <col min="13062" max="13062" width="38.33203125" style="1" customWidth="1"/>
    <col min="13063" max="13063" width="30.6640625" style="1" customWidth="1"/>
    <col min="13064" max="13065" width="6.6640625" style="1" customWidth="1"/>
    <col min="13066" max="13066" width="57.5546875" style="1" customWidth="1"/>
    <col min="13067" max="13308" width="11.44140625" style="1"/>
    <col min="13309" max="13309" width="9" style="1" customWidth="1"/>
    <col min="13310" max="13310" width="25.44140625" style="1" customWidth="1"/>
    <col min="13311" max="13311" width="120" style="1" customWidth="1"/>
    <col min="13312" max="13313" width="6.6640625" style="1" customWidth="1"/>
    <col min="13314" max="13314" width="62.6640625" style="1" customWidth="1"/>
    <col min="13315" max="13315" width="0" style="1" hidden="1" customWidth="1"/>
    <col min="13316" max="13317" width="9.5546875" style="1" customWidth="1"/>
    <col min="13318" max="13318" width="38.33203125" style="1" customWidth="1"/>
    <col min="13319" max="13319" width="30.6640625" style="1" customWidth="1"/>
    <col min="13320" max="13321" width="6.6640625" style="1" customWidth="1"/>
    <col min="13322" max="13322" width="57.5546875" style="1" customWidth="1"/>
    <col min="13323" max="13564" width="11.44140625" style="1"/>
    <col min="13565" max="13565" width="9" style="1" customWidth="1"/>
    <col min="13566" max="13566" width="25.44140625" style="1" customWidth="1"/>
    <col min="13567" max="13567" width="120" style="1" customWidth="1"/>
    <col min="13568" max="13569" width="6.6640625" style="1" customWidth="1"/>
    <col min="13570" max="13570" width="62.6640625" style="1" customWidth="1"/>
    <col min="13571" max="13571" width="0" style="1" hidden="1" customWidth="1"/>
    <col min="13572" max="13573" width="9.5546875" style="1" customWidth="1"/>
    <col min="13574" max="13574" width="38.33203125" style="1" customWidth="1"/>
    <col min="13575" max="13575" width="30.6640625" style="1" customWidth="1"/>
    <col min="13576" max="13577" width="6.6640625" style="1" customWidth="1"/>
    <col min="13578" max="13578" width="57.5546875" style="1" customWidth="1"/>
    <col min="13579" max="13820" width="11.44140625" style="1"/>
    <col min="13821" max="13821" width="9" style="1" customWidth="1"/>
    <col min="13822" max="13822" width="25.44140625" style="1" customWidth="1"/>
    <col min="13823" max="13823" width="120" style="1" customWidth="1"/>
    <col min="13824" max="13825" width="6.6640625" style="1" customWidth="1"/>
    <col min="13826" max="13826" width="62.6640625" style="1" customWidth="1"/>
    <col min="13827" max="13827" width="0" style="1" hidden="1" customWidth="1"/>
    <col min="13828" max="13829" width="9.5546875" style="1" customWidth="1"/>
    <col min="13830" max="13830" width="38.33203125" style="1" customWidth="1"/>
    <col min="13831" max="13831" width="30.6640625" style="1" customWidth="1"/>
    <col min="13832" max="13833" width="6.6640625" style="1" customWidth="1"/>
    <col min="13834" max="13834" width="57.5546875" style="1" customWidth="1"/>
    <col min="13835" max="14076" width="11.44140625" style="1"/>
    <col min="14077" max="14077" width="9" style="1" customWidth="1"/>
    <col min="14078" max="14078" width="25.44140625" style="1" customWidth="1"/>
    <col min="14079" max="14079" width="120" style="1" customWidth="1"/>
    <col min="14080" max="14081" width="6.6640625" style="1" customWidth="1"/>
    <col min="14082" max="14082" width="62.6640625" style="1" customWidth="1"/>
    <col min="14083" max="14083" width="0" style="1" hidden="1" customWidth="1"/>
    <col min="14084" max="14085" width="9.5546875" style="1" customWidth="1"/>
    <col min="14086" max="14086" width="38.33203125" style="1" customWidth="1"/>
    <col min="14087" max="14087" width="30.6640625" style="1" customWidth="1"/>
    <col min="14088" max="14089" width="6.6640625" style="1" customWidth="1"/>
    <col min="14090" max="14090" width="57.5546875" style="1" customWidth="1"/>
    <col min="14091" max="14332" width="11.44140625" style="1"/>
    <col min="14333" max="14333" width="9" style="1" customWidth="1"/>
    <col min="14334" max="14334" width="25.44140625" style="1" customWidth="1"/>
    <col min="14335" max="14335" width="120" style="1" customWidth="1"/>
    <col min="14336" max="14337" width="6.6640625" style="1" customWidth="1"/>
    <col min="14338" max="14338" width="62.6640625" style="1" customWidth="1"/>
    <col min="14339" max="14339" width="0" style="1" hidden="1" customWidth="1"/>
    <col min="14340" max="14341" width="9.5546875" style="1" customWidth="1"/>
    <col min="14342" max="14342" width="38.33203125" style="1" customWidth="1"/>
    <col min="14343" max="14343" width="30.6640625" style="1" customWidth="1"/>
    <col min="14344" max="14345" width="6.6640625" style="1" customWidth="1"/>
    <col min="14346" max="14346" width="57.5546875" style="1" customWidth="1"/>
    <col min="14347" max="14588" width="11.44140625" style="1"/>
    <col min="14589" max="14589" width="9" style="1" customWidth="1"/>
    <col min="14590" max="14590" width="25.44140625" style="1" customWidth="1"/>
    <col min="14591" max="14591" width="120" style="1" customWidth="1"/>
    <col min="14592" max="14593" width="6.6640625" style="1" customWidth="1"/>
    <col min="14594" max="14594" width="62.6640625" style="1" customWidth="1"/>
    <col min="14595" max="14595" width="0" style="1" hidden="1" customWidth="1"/>
    <col min="14596" max="14597" width="9.5546875" style="1" customWidth="1"/>
    <col min="14598" max="14598" width="38.33203125" style="1" customWidth="1"/>
    <col min="14599" max="14599" width="30.6640625" style="1" customWidth="1"/>
    <col min="14600" max="14601" width="6.6640625" style="1" customWidth="1"/>
    <col min="14602" max="14602" width="57.5546875" style="1" customWidth="1"/>
    <col min="14603" max="14844" width="11.44140625" style="1"/>
    <col min="14845" max="14845" width="9" style="1" customWidth="1"/>
    <col min="14846" max="14846" width="25.44140625" style="1" customWidth="1"/>
    <col min="14847" max="14847" width="120" style="1" customWidth="1"/>
    <col min="14848" max="14849" width="6.6640625" style="1" customWidth="1"/>
    <col min="14850" max="14850" width="62.6640625" style="1" customWidth="1"/>
    <col min="14851" max="14851" width="0" style="1" hidden="1" customWidth="1"/>
    <col min="14852" max="14853" width="9.5546875" style="1" customWidth="1"/>
    <col min="14854" max="14854" width="38.33203125" style="1" customWidth="1"/>
    <col min="14855" max="14855" width="30.6640625" style="1" customWidth="1"/>
    <col min="14856" max="14857" width="6.6640625" style="1" customWidth="1"/>
    <col min="14858" max="14858" width="57.5546875" style="1" customWidth="1"/>
    <col min="14859" max="15100" width="11.44140625" style="1"/>
    <col min="15101" max="15101" width="9" style="1" customWidth="1"/>
    <col min="15102" max="15102" width="25.44140625" style="1" customWidth="1"/>
    <col min="15103" max="15103" width="120" style="1" customWidth="1"/>
    <col min="15104" max="15105" width="6.6640625" style="1" customWidth="1"/>
    <col min="15106" max="15106" width="62.6640625" style="1" customWidth="1"/>
    <col min="15107" max="15107" width="0" style="1" hidden="1" customWidth="1"/>
    <col min="15108" max="15109" width="9.5546875" style="1" customWidth="1"/>
    <col min="15110" max="15110" width="38.33203125" style="1" customWidth="1"/>
    <col min="15111" max="15111" width="30.6640625" style="1" customWidth="1"/>
    <col min="15112" max="15113" width="6.6640625" style="1" customWidth="1"/>
    <col min="15114" max="15114" width="57.5546875" style="1" customWidth="1"/>
    <col min="15115" max="15356" width="11.44140625" style="1"/>
    <col min="15357" max="15357" width="9" style="1" customWidth="1"/>
    <col min="15358" max="15358" width="25.44140625" style="1" customWidth="1"/>
    <col min="15359" max="15359" width="120" style="1" customWidth="1"/>
    <col min="15360" max="15361" width="6.6640625" style="1" customWidth="1"/>
    <col min="15362" max="15362" width="62.6640625" style="1" customWidth="1"/>
    <col min="15363" max="15363" width="0" style="1" hidden="1" customWidth="1"/>
    <col min="15364" max="15365" width="9.5546875" style="1" customWidth="1"/>
    <col min="15366" max="15366" width="38.33203125" style="1" customWidth="1"/>
    <col min="15367" max="15367" width="30.6640625" style="1" customWidth="1"/>
    <col min="15368" max="15369" width="6.6640625" style="1" customWidth="1"/>
    <col min="15370" max="15370" width="57.5546875" style="1" customWidth="1"/>
    <col min="15371" max="15612" width="11.44140625" style="1"/>
    <col min="15613" max="15613" width="9" style="1" customWidth="1"/>
    <col min="15614" max="15614" width="25.44140625" style="1" customWidth="1"/>
    <col min="15615" max="15615" width="120" style="1" customWidth="1"/>
    <col min="15616" max="15617" width="6.6640625" style="1" customWidth="1"/>
    <col min="15618" max="15618" width="62.6640625" style="1" customWidth="1"/>
    <col min="15619" max="15619" width="0" style="1" hidden="1" customWidth="1"/>
    <col min="15620" max="15621" width="9.5546875" style="1" customWidth="1"/>
    <col min="15622" max="15622" width="38.33203125" style="1" customWidth="1"/>
    <col min="15623" max="15623" width="30.6640625" style="1" customWidth="1"/>
    <col min="15624" max="15625" width="6.6640625" style="1" customWidth="1"/>
    <col min="15626" max="15626" width="57.5546875" style="1" customWidth="1"/>
    <col min="15627" max="15868" width="11.44140625" style="1"/>
    <col min="15869" max="15869" width="9" style="1" customWidth="1"/>
    <col min="15870" max="15870" width="25.44140625" style="1" customWidth="1"/>
    <col min="15871" max="15871" width="120" style="1" customWidth="1"/>
    <col min="15872" max="15873" width="6.6640625" style="1" customWidth="1"/>
    <col min="15874" max="15874" width="62.6640625" style="1" customWidth="1"/>
    <col min="15875" max="15875" width="0" style="1" hidden="1" customWidth="1"/>
    <col min="15876" max="15877" width="9.5546875" style="1" customWidth="1"/>
    <col min="15878" max="15878" width="38.33203125" style="1" customWidth="1"/>
    <col min="15879" max="15879" width="30.6640625" style="1" customWidth="1"/>
    <col min="15880" max="15881" width="6.6640625" style="1" customWidth="1"/>
    <col min="15882" max="15882" width="57.5546875" style="1" customWidth="1"/>
    <col min="15883" max="16124" width="11.44140625" style="1"/>
    <col min="16125" max="16125" width="9" style="1" customWidth="1"/>
    <col min="16126" max="16126" width="25.44140625" style="1" customWidth="1"/>
    <col min="16127" max="16127" width="120" style="1" customWidth="1"/>
    <col min="16128" max="16129" width="6.6640625" style="1" customWidth="1"/>
    <col min="16130" max="16130" width="62.6640625" style="1" customWidth="1"/>
    <col min="16131" max="16131" width="0" style="1" hidden="1" customWidth="1"/>
    <col min="16132" max="16133" width="9.5546875" style="1" customWidth="1"/>
    <col min="16134" max="16134" width="38.33203125" style="1" customWidth="1"/>
    <col min="16135" max="16135" width="30.6640625" style="1" customWidth="1"/>
    <col min="16136" max="16137" width="6.6640625" style="1" customWidth="1"/>
    <col min="16138" max="16138" width="57.5546875" style="1" customWidth="1"/>
    <col min="16139" max="16384" width="11.44140625" style="1"/>
  </cols>
  <sheetData>
    <row r="1" spans="1:74" ht="101.25" customHeight="1" x14ac:dyDescent="0.3">
      <c r="A1" s="37">
        <v>1</v>
      </c>
      <c r="C1" s="165" t="s">
        <v>1</v>
      </c>
      <c r="D1" s="165"/>
      <c r="E1" s="165"/>
      <c r="F1" s="165"/>
      <c r="G1" s="165"/>
      <c r="H1" s="165"/>
      <c r="I1" s="165"/>
      <c r="J1" s="17"/>
    </row>
    <row r="2" spans="1:74" ht="16.5" customHeight="1" x14ac:dyDescent="0.3">
      <c r="A2" s="15"/>
      <c r="B2" s="7"/>
      <c r="C2" s="7"/>
      <c r="D2" s="7"/>
      <c r="E2" s="7"/>
      <c r="F2" s="7"/>
      <c r="G2" s="7"/>
      <c r="H2" s="7"/>
      <c r="I2" s="7"/>
      <c r="J2" s="7"/>
    </row>
    <row r="3" spans="1:74" ht="27" customHeight="1" x14ac:dyDescent="0.3">
      <c r="A3" s="15"/>
      <c r="B3" s="7"/>
      <c r="C3" s="166" t="s">
        <v>2</v>
      </c>
      <c r="D3" s="167"/>
      <c r="E3" s="167"/>
      <c r="F3" s="167"/>
      <c r="G3" s="167"/>
      <c r="H3" s="167"/>
      <c r="I3" s="168"/>
      <c r="J3" s="7"/>
    </row>
    <row r="4" spans="1:74" ht="16.5" customHeight="1" x14ac:dyDescent="0.3">
      <c r="A4" s="15"/>
      <c r="B4" s="7"/>
      <c r="C4" s="7"/>
      <c r="D4" s="7"/>
      <c r="E4" s="7"/>
      <c r="F4" s="7"/>
      <c r="G4" s="7"/>
      <c r="H4" s="7"/>
      <c r="I4" s="7"/>
      <c r="J4" s="7"/>
    </row>
    <row r="5" spans="1:74" ht="78" customHeight="1" x14ac:dyDescent="0.3">
      <c r="A5" s="15"/>
      <c r="C5" s="31" t="s">
        <v>17</v>
      </c>
      <c r="D5" s="169" t="str">
        <f>'DATOS DE ENTRADA'!F1</f>
        <v>CONTRATAR UNA FÁBRICA DE SOFTWARE QUE REALICE EL SOPORTE, MANTENIMIENTO, DESARROLLO DE APLICACIONES E INTEGRACIÓN DE SOLUCIONES, DEL PORTAFOLIO DEFINIDO POR EL FNA.</v>
      </c>
      <c r="E5" s="169"/>
      <c r="F5" s="169"/>
      <c r="G5" s="169"/>
      <c r="H5" s="169"/>
      <c r="I5" s="169"/>
      <c r="J5" s="18"/>
    </row>
    <row r="6" spans="1:74" ht="38.25" customHeight="1" x14ac:dyDescent="0.3">
      <c r="A6" s="15"/>
      <c r="C6" s="31" t="s">
        <v>18</v>
      </c>
      <c r="D6" s="169" t="str">
        <f>'DATOS DE ENTRADA'!F2</f>
        <v>CONVOCATORIA PÚBLICA FNA-SG-CP-034-2020</v>
      </c>
      <c r="E6" s="169"/>
      <c r="F6" s="169"/>
      <c r="G6" s="169"/>
      <c r="H6" s="169"/>
      <c r="I6" s="169"/>
      <c r="J6" s="18"/>
    </row>
    <row r="7" spans="1:74" ht="38.25" customHeight="1" x14ac:dyDescent="0.3">
      <c r="A7" s="15"/>
      <c r="C7" s="31" t="s">
        <v>19</v>
      </c>
      <c r="D7" s="169" t="str">
        <f>LOOKUP(A1,'DATOS DE ENTRADA'!A2:A11,'DATOS DE ENTRADA'!B2:B11)</f>
        <v>INFORMATICA &amp; TECNOLOGIA STEFANINI SA</v>
      </c>
      <c r="E7" s="169"/>
      <c r="F7" s="169"/>
      <c r="G7" s="169"/>
      <c r="H7" s="169"/>
      <c r="I7" s="169"/>
      <c r="J7" s="18"/>
    </row>
    <row r="8" spans="1:74" ht="31.5" customHeight="1" x14ac:dyDescent="0.3">
      <c r="A8" s="15"/>
      <c r="C8" s="28"/>
      <c r="D8" s="26"/>
      <c r="E8" s="26"/>
      <c r="F8" s="26"/>
      <c r="G8" s="26"/>
      <c r="H8" s="26"/>
      <c r="I8" s="26"/>
      <c r="J8" s="18"/>
    </row>
    <row r="9" spans="1:74" ht="31.5" customHeight="1" x14ac:dyDescent="0.3">
      <c r="A9" s="15"/>
      <c r="C9" s="164" t="s">
        <v>26</v>
      </c>
      <c r="D9" s="164"/>
      <c r="E9" s="164"/>
      <c r="F9" s="164"/>
      <c r="G9" s="164"/>
      <c r="H9" s="164"/>
      <c r="I9" s="164"/>
      <c r="J9" s="18"/>
    </row>
    <row r="10" spans="1:74" ht="31.5" customHeight="1" x14ac:dyDescent="0.3">
      <c r="A10" s="15"/>
      <c r="C10" s="28"/>
      <c r="D10" s="26"/>
      <c r="E10" s="26"/>
      <c r="F10" s="26"/>
      <c r="G10" s="26"/>
      <c r="H10" s="26"/>
      <c r="I10" s="26"/>
      <c r="J10" s="18"/>
    </row>
    <row r="11" spans="1:74" ht="31.5" customHeight="1" x14ac:dyDescent="0.3">
      <c r="A11" s="15"/>
      <c r="C11" s="31" t="s">
        <v>25</v>
      </c>
      <c r="D11" s="157">
        <v>44161</v>
      </c>
      <c r="E11" s="157"/>
      <c r="F11" s="157"/>
      <c r="G11" s="157"/>
      <c r="H11" s="15"/>
      <c r="I11" s="45"/>
      <c r="J11" s="18"/>
    </row>
    <row r="12" spans="1:74" ht="31.5" customHeight="1" x14ac:dyDescent="0.3">
      <c r="A12" s="15"/>
      <c r="C12" s="31" t="s">
        <v>24</v>
      </c>
      <c r="D12" s="159">
        <v>44133</v>
      </c>
      <c r="E12" s="173"/>
      <c r="F12" s="173"/>
      <c r="G12" s="160"/>
      <c r="H12" s="161" t="str">
        <f>IF(D12&gt;=M12,"CUMPLE","NO CUMPLE")</f>
        <v>CUMPLE</v>
      </c>
      <c r="I12" s="161"/>
      <c r="J12" s="18"/>
      <c r="K12" s="50">
        <f>IF(H12="CUMPLE",0,1)</f>
        <v>0</v>
      </c>
      <c r="M12" s="30">
        <v>44130</v>
      </c>
      <c r="N12" s="29" t="s">
        <v>42</v>
      </c>
    </row>
    <row r="13" spans="1:74" ht="31.5" customHeight="1" x14ac:dyDescent="0.3">
      <c r="A13" s="15"/>
      <c r="C13" s="31" t="s">
        <v>39</v>
      </c>
      <c r="D13" s="159">
        <v>44001</v>
      </c>
      <c r="E13" s="173"/>
      <c r="F13" s="173"/>
      <c r="G13" s="160"/>
      <c r="H13" s="162" t="str">
        <f>IF(D13&lt;=M13,"CUMPLE","NO CUMPLE")</f>
        <v>CUMPLE</v>
      </c>
      <c r="I13" s="163"/>
      <c r="J13" s="18"/>
      <c r="K13" s="50">
        <f>IF(H13="CUMPLE",0,1)</f>
        <v>0</v>
      </c>
      <c r="L13" s="29"/>
      <c r="M13" s="30">
        <v>44147</v>
      </c>
      <c r="N13" s="29" t="s">
        <v>43</v>
      </c>
    </row>
    <row r="14" spans="1:74" s="2" customFormat="1" ht="21" customHeight="1" x14ac:dyDescent="0.3">
      <c r="A14" s="13"/>
      <c r="B14" s="12"/>
      <c r="C14" s="14"/>
      <c r="D14" s="14"/>
      <c r="E14" s="14"/>
      <c r="F14" s="14"/>
      <c r="G14" s="14"/>
      <c r="H14" s="14"/>
      <c r="I14" s="14"/>
      <c r="J14" s="14"/>
      <c r="K14" s="49"/>
    </row>
    <row r="15" spans="1:74" s="16" customFormat="1" ht="55.5" customHeight="1" x14ac:dyDescent="0.3">
      <c r="A15" s="28"/>
      <c r="B15" s="3" t="s">
        <v>5</v>
      </c>
      <c r="C15" s="10" t="s">
        <v>3</v>
      </c>
      <c r="D15" s="3" t="s">
        <v>6</v>
      </c>
      <c r="E15" s="3" t="s">
        <v>16</v>
      </c>
      <c r="F15" s="3" t="s">
        <v>14</v>
      </c>
      <c r="G15" s="3" t="s">
        <v>0</v>
      </c>
      <c r="H15" s="3" t="s">
        <v>15</v>
      </c>
      <c r="I15" s="10" t="s">
        <v>23</v>
      </c>
      <c r="J15" s="10" t="s">
        <v>4</v>
      </c>
      <c r="K15" s="49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</row>
    <row r="16" spans="1:74" s="2" customFormat="1" ht="44.25" customHeight="1" x14ac:dyDescent="0.3">
      <c r="A16" s="134"/>
      <c r="B16" s="135" t="s">
        <v>62</v>
      </c>
      <c r="C16" s="132" t="s">
        <v>83</v>
      </c>
      <c r="D16" s="153">
        <f>30%*12918797424</f>
        <v>3875639227.1999998</v>
      </c>
      <c r="E16" s="8" t="s">
        <v>7</v>
      </c>
      <c r="F16" s="19">
        <v>26991765000</v>
      </c>
      <c r="G16" s="155">
        <f>F16-F17</f>
        <v>17805525000</v>
      </c>
      <c r="H16" s="142" t="str">
        <f>IF(G16&gt;=D16,"CUMPLE","NO CUMPLE")</f>
        <v>CUMPLE</v>
      </c>
      <c r="I16" s="132" t="s">
        <v>65</v>
      </c>
      <c r="J16" s="148"/>
      <c r="K16" s="132">
        <f>IF(H16="CUMPLE",0,1)</f>
        <v>0</v>
      </c>
    </row>
    <row r="17" spans="1:11" s="2" customFormat="1" ht="44.25" customHeight="1" x14ac:dyDescent="0.3">
      <c r="A17" s="134"/>
      <c r="B17" s="135"/>
      <c r="C17" s="133"/>
      <c r="D17" s="154"/>
      <c r="E17" s="8" t="s">
        <v>8</v>
      </c>
      <c r="F17" s="19">
        <v>9186240000</v>
      </c>
      <c r="G17" s="156"/>
      <c r="H17" s="143"/>
      <c r="I17" s="133"/>
      <c r="J17" s="149"/>
      <c r="K17" s="133"/>
    </row>
    <row r="18" spans="1:11" s="2" customFormat="1" ht="44.25" customHeight="1" x14ac:dyDescent="0.3">
      <c r="A18" s="134"/>
      <c r="B18" s="135" t="s">
        <v>62</v>
      </c>
      <c r="C18" s="132" t="s">
        <v>84</v>
      </c>
      <c r="D18" s="138">
        <v>1.3</v>
      </c>
      <c r="E18" s="8" t="s">
        <v>7</v>
      </c>
      <c r="F18" s="32">
        <f>F16</f>
        <v>26991765000</v>
      </c>
      <c r="G18" s="151">
        <f>F18/F19</f>
        <v>2.9382821480823491</v>
      </c>
      <c r="H18" s="142" t="str">
        <f>IF(G18&gt;=D18,"CUMPLE","NO CUMPLE")</f>
        <v>CUMPLE</v>
      </c>
      <c r="I18" s="132" t="s">
        <v>65</v>
      </c>
      <c r="J18" s="149"/>
      <c r="K18" s="132">
        <f>IF(H18="CUMPLE",0,1)</f>
        <v>0</v>
      </c>
    </row>
    <row r="19" spans="1:11" s="2" customFormat="1" ht="44.25" customHeight="1" x14ac:dyDescent="0.3">
      <c r="A19" s="134"/>
      <c r="B19" s="135"/>
      <c r="C19" s="133"/>
      <c r="D19" s="139"/>
      <c r="E19" s="8" t="s">
        <v>8</v>
      </c>
      <c r="F19" s="32">
        <f>F17</f>
        <v>9186240000</v>
      </c>
      <c r="G19" s="152"/>
      <c r="H19" s="143"/>
      <c r="I19" s="133"/>
      <c r="J19" s="149"/>
      <c r="K19" s="133"/>
    </row>
    <row r="20" spans="1:11" s="2" customFormat="1" ht="44.25" customHeight="1" x14ac:dyDescent="0.3">
      <c r="A20" s="134"/>
      <c r="B20" s="135" t="s">
        <v>62</v>
      </c>
      <c r="C20" s="132" t="s">
        <v>64</v>
      </c>
      <c r="D20" s="144">
        <v>0.7</v>
      </c>
      <c r="E20" s="9" t="s">
        <v>9</v>
      </c>
      <c r="F20" s="19">
        <v>11227913000</v>
      </c>
      <c r="G20" s="146">
        <f>F20/F21</f>
        <v>0.33063652028221052</v>
      </c>
      <c r="H20" s="142" t="str">
        <f>IF(G20&lt;=D20,"CUMPLE","NO CUMPLE")</f>
        <v>CUMPLE</v>
      </c>
      <c r="I20" s="132" t="s">
        <v>65</v>
      </c>
      <c r="J20" s="149"/>
      <c r="K20" s="132">
        <f>IF(H20="CUMPLE",0,1)</f>
        <v>0</v>
      </c>
    </row>
    <row r="21" spans="1:11" s="2" customFormat="1" ht="44.25" customHeight="1" x14ac:dyDescent="0.3">
      <c r="A21" s="134"/>
      <c r="B21" s="135"/>
      <c r="C21" s="133"/>
      <c r="D21" s="145"/>
      <c r="E21" s="9" t="s">
        <v>10</v>
      </c>
      <c r="F21" s="19">
        <v>33958478000</v>
      </c>
      <c r="G21" s="147"/>
      <c r="H21" s="143"/>
      <c r="I21" s="133"/>
      <c r="J21" s="149"/>
      <c r="K21" s="133"/>
    </row>
    <row r="22" spans="1:11" s="6" customFormat="1" ht="44.25" customHeight="1" x14ac:dyDescent="0.3">
      <c r="A22" s="134"/>
      <c r="B22" s="135" t="s">
        <v>62</v>
      </c>
      <c r="C22" s="136" t="s">
        <v>46</v>
      </c>
      <c r="D22" s="138">
        <v>0</v>
      </c>
      <c r="E22" s="9" t="s">
        <v>11</v>
      </c>
      <c r="F22" s="19">
        <v>10041276000</v>
      </c>
      <c r="G22" s="140">
        <f>F22/F23</f>
        <v>0.44175215178329269</v>
      </c>
      <c r="H22" s="142" t="str">
        <f>IF(G22&gt;=D22,"CUMPLE","NO CUMPLE")</f>
        <v>CUMPLE</v>
      </c>
      <c r="I22" s="132" t="s">
        <v>65</v>
      </c>
      <c r="J22" s="149"/>
      <c r="K22" s="132">
        <f>IF(H22="CUMPLE",0,1)</f>
        <v>0</v>
      </c>
    </row>
    <row r="23" spans="1:11" s="6" customFormat="1" ht="44.25" customHeight="1" x14ac:dyDescent="0.3">
      <c r="A23" s="134"/>
      <c r="B23" s="135"/>
      <c r="C23" s="137"/>
      <c r="D23" s="139"/>
      <c r="E23" s="9" t="s">
        <v>12</v>
      </c>
      <c r="F23" s="19">
        <v>22730565000</v>
      </c>
      <c r="G23" s="141"/>
      <c r="H23" s="143"/>
      <c r="I23" s="133"/>
      <c r="J23" s="149"/>
      <c r="K23" s="133"/>
    </row>
    <row r="24" spans="1:11" s="6" customFormat="1" ht="44.25" customHeight="1" x14ac:dyDescent="0.3">
      <c r="A24" s="134"/>
      <c r="B24" s="135" t="s">
        <v>62</v>
      </c>
      <c r="C24" s="136" t="s">
        <v>47</v>
      </c>
      <c r="D24" s="138">
        <v>0</v>
      </c>
      <c r="E24" s="9" t="s">
        <v>11</v>
      </c>
      <c r="F24" s="32">
        <f>F22</f>
        <v>10041276000</v>
      </c>
      <c r="G24" s="140">
        <f>F24/F25</f>
        <v>0.2956927574904859</v>
      </c>
      <c r="H24" s="142" t="str">
        <f>IF(G24&gt;=D24,"CUMPLE","NO CUMPLE")</f>
        <v>CUMPLE</v>
      </c>
      <c r="I24" s="132" t="s">
        <v>65</v>
      </c>
      <c r="J24" s="149"/>
      <c r="K24" s="132">
        <f>IF(H24="CUMPLE",0,1)</f>
        <v>0</v>
      </c>
    </row>
    <row r="25" spans="1:11" s="6" customFormat="1" ht="44.25" customHeight="1" x14ac:dyDescent="0.3">
      <c r="A25" s="134"/>
      <c r="B25" s="135"/>
      <c r="C25" s="137"/>
      <c r="D25" s="139"/>
      <c r="E25" s="9" t="s">
        <v>13</v>
      </c>
      <c r="F25" s="32">
        <f>F21</f>
        <v>33958478000</v>
      </c>
      <c r="G25" s="141"/>
      <c r="H25" s="143"/>
      <c r="I25" s="133"/>
      <c r="J25" s="150"/>
      <c r="K25" s="133"/>
    </row>
    <row r="27" spans="1:11" ht="28.2" x14ac:dyDescent="0.5">
      <c r="E27" s="127" t="s">
        <v>20</v>
      </c>
      <c r="F27" s="128"/>
      <c r="G27" s="129" t="str">
        <f>IF(K27=0,"HABILITADO","NO HABILITADO")</f>
        <v>HABILITADO</v>
      </c>
      <c r="H27" s="130"/>
      <c r="I27" s="131"/>
      <c r="K27" s="49">
        <f>SUM(K12:K25)</f>
        <v>0</v>
      </c>
    </row>
    <row r="30" spans="1:11" x14ac:dyDescent="0.3">
      <c r="B30" s="67" t="s">
        <v>41</v>
      </c>
      <c r="C30" s="67"/>
    </row>
    <row r="31" spans="1:11" ht="39.75" customHeight="1" x14ac:dyDescent="0.3">
      <c r="B31" s="68" t="s">
        <v>37</v>
      </c>
      <c r="C31" s="68"/>
      <c r="E31" s="68"/>
    </row>
  </sheetData>
  <mergeCells count="54">
    <mergeCell ref="C9:I9"/>
    <mergeCell ref="C1:I1"/>
    <mergeCell ref="C3:I3"/>
    <mergeCell ref="D5:I5"/>
    <mergeCell ref="D6:I6"/>
    <mergeCell ref="D7:I7"/>
    <mergeCell ref="D11:G11"/>
    <mergeCell ref="D12:G12"/>
    <mergeCell ref="H12:I12"/>
    <mergeCell ref="D13:G13"/>
    <mergeCell ref="H13:I13"/>
    <mergeCell ref="H16:H17"/>
    <mergeCell ref="I16:I17"/>
    <mergeCell ref="J16:J25"/>
    <mergeCell ref="K16:K17"/>
    <mergeCell ref="A18:A19"/>
    <mergeCell ref="B18:B19"/>
    <mergeCell ref="C18:C19"/>
    <mergeCell ref="D18:D19"/>
    <mergeCell ref="G18:G19"/>
    <mergeCell ref="H18:H19"/>
    <mergeCell ref="A16:A17"/>
    <mergeCell ref="B16:B17"/>
    <mergeCell ref="C16:C17"/>
    <mergeCell ref="D16:D17"/>
    <mergeCell ref="G16:G17"/>
    <mergeCell ref="I18:I19"/>
    <mergeCell ref="G22:G23"/>
    <mergeCell ref="H22:H23"/>
    <mergeCell ref="K18:K19"/>
    <mergeCell ref="A20:A21"/>
    <mergeCell ref="B20:B21"/>
    <mergeCell ref="C20:C21"/>
    <mergeCell ref="D20:D21"/>
    <mergeCell ref="G20:G21"/>
    <mergeCell ref="H20:H21"/>
    <mergeCell ref="I20:I21"/>
    <mergeCell ref="K20:K21"/>
    <mergeCell ref="E27:F27"/>
    <mergeCell ref="G27:I27"/>
    <mergeCell ref="I22:I23"/>
    <mergeCell ref="K22:K23"/>
    <mergeCell ref="A24:A25"/>
    <mergeCell ref="B24:B25"/>
    <mergeCell ref="C24:C25"/>
    <mergeCell ref="D24:D25"/>
    <mergeCell ref="G24:G25"/>
    <mergeCell ref="H24:H25"/>
    <mergeCell ref="I24:I25"/>
    <mergeCell ref="K24:K25"/>
    <mergeCell ref="A22:A23"/>
    <mergeCell ref="B22:B23"/>
    <mergeCell ref="C22:C23"/>
    <mergeCell ref="D22:D23"/>
  </mergeCells>
  <conditionalFormatting sqref="I16">
    <cfRule type="cellIs" dxfId="22" priority="23" operator="equal">
      <formula>"CUMPLE"</formula>
    </cfRule>
    <cfRule type="cellIs" dxfId="21" priority="24" operator="equal">
      <formula>"NO CUMPLE"</formula>
    </cfRule>
  </conditionalFormatting>
  <conditionalFormatting sqref="K18 K20 K22 K24">
    <cfRule type="cellIs" dxfId="20" priority="18" operator="equal">
      <formula>"CUMPLE"</formula>
    </cfRule>
    <cfRule type="cellIs" dxfId="19" priority="19" operator="equal">
      <formula>"NO CUMPLE"</formula>
    </cfRule>
  </conditionalFormatting>
  <conditionalFormatting sqref="K16">
    <cfRule type="cellIs" dxfId="18" priority="20" operator="equal">
      <formula>"CUMPLE"</formula>
    </cfRule>
    <cfRule type="cellIs" dxfId="17" priority="21" operator="equal">
      <formula>"NO CUMPLE"</formula>
    </cfRule>
  </conditionalFormatting>
  <conditionalFormatting sqref="K12:K13">
    <cfRule type="cellIs" dxfId="16" priority="15" operator="equal">
      <formula>"CUMPLE"</formula>
    </cfRule>
    <cfRule type="cellIs" dxfId="15" priority="16" operator="equal">
      <formula>"NO CUMPLE"</formula>
    </cfRule>
  </conditionalFormatting>
  <conditionalFormatting sqref="H16:H25">
    <cfRule type="cellIs" dxfId="14" priority="11" operator="equal">
      <formula>"CUMPLE"</formula>
    </cfRule>
    <cfRule type="cellIs" dxfId="13" priority="12" operator="equal">
      <formula>"NO CUMPLE"</formula>
    </cfRule>
  </conditionalFormatting>
  <conditionalFormatting sqref="H12">
    <cfRule type="cellIs" dxfId="12" priority="10" operator="equal">
      <formula>"CUMPLE"</formula>
    </cfRule>
  </conditionalFormatting>
  <conditionalFormatting sqref="H13:I13">
    <cfRule type="cellIs" dxfId="11" priority="9" operator="equal">
      <formula>"CUMPLE"</formula>
    </cfRule>
  </conditionalFormatting>
  <conditionalFormatting sqref="I18 I20 I22 I24">
    <cfRule type="cellIs" dxfId="10" priority="1" operator="equal">
      <formula>"CUMPLE"</formula>
    </cfRule>
    <cfRule type="cellIs" dxfId="9" priority="2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paperSize="190" scale="37" fitToWidth="2" fitToHeight="2" orientation="landscape" r:id="rId1"/>
  <headerFooter>
    <oddFooter>&amp;R&amp;P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4642-FA3F-4B64-A382-EA35742E37E3}">
  <dimension ref="A1:F11"/>
  <sheetViews>
    <sheetView zoomScale="85" zoomScaleNormal="85" workbookViewId="0">
      <selection activeCell="C8" sqref="C8"/>
    </sheetView>
  </sheetViews>
  <sheetFormatPr baseColWidth="10" defaultColWidth="11.44140625" defaultRowHeight="13.8" x14ac:dyDescent="0.25"/>
  <cols>
    <col min="1" max="1" width="11.44140625" style="21"/>
    <col min="2" max="2" width="67.5546875" style="5" bestFit="1" customWidth="1"/>
    <col min="3" max="3" width="32" style="21" bestFit="1" customWidth="1"/>
    <col min="4" max="4" width="21.5546875" style="5" customWidth="1"/>
    <col min="5" max="5" width="44.44140625" style="5" customWidth="1"/>
    <col min="6" max="6" width="75.5546875" style="5" customWidth="1"/>
    <col min="7" max="16384" width="11.44140625" style="5"/>
  </cols>
  <sheetData>
    <row r="1" spans="1:6" ht="41.4" x14ac:dyDescent="0.25">
      <c r="A1" s="22" t="s">
        <v>22</v>
      </c>
      <c r="B1" s="22" t="s">
        <v>19</v>
      </c>
      <c r="C1" s="22" t="s">
        <v>20</v>
      </c>
      <c r="D1" s="24"/>
      <c r="E1" s="22" t="s">
        <v>17</v>
      </c>
      <c r="F1" s="48" t="s">
        <v>81</v>
      </c>
    </row>
    <row r="2" spans="1:6" ht="30" customHeight="1" x14ac:dyDescent="0.25">
      <c r="A2" s="33">
        <v>1</v>
      </c>
      <c r="B2" s="34" t="s">
        <v>63</v>
      </c>
      <c r="C2" s="33" t="str">
        <f>'1 STEFANINI'!G27</f>
        <v>HABILITADO</v>
      </c>
      <c r="D2" s="25"/>
      <c r="E2" s="22" t="s">
        <v>18</v>
      </c>
      <c r="F2" s="20" t="s">
        <v>82</v>
      </c>
    </row>
    <row r="3" spans="1:6" ht="30" customHeight="1" x14ac:dyDescent="0.25">
      <c r="A3" s="33">
        <v>2</v>
      </c>
      <c r="B3" s="34" t="s">
        <v>73</v>
      </c>
      <c r="C3" s="33" t="str">
        <f>'2 UT H&amp;A'!G27</f>
        <v>HABILITADO</v>
      </c>
      <c r="D3" s="25"/>
      <c r="E3" s="23" t="s">
        <v>21</v>
      </c>
      <c r="F3" s="69">
        <v>18172271720</v>
      </c>
    </row>
    <row r="4" spans="1:6" ht="30" customHeight="1" x14ac:dyDescent="0.25">
      <c r="A4" s="33">
        <v>3</v>
      </c>
      <c r="B4" s="34" t="s">
        <v>74</v>
      </c>
      <c r="C4" s="33" t="str">
        <f>'3 IG SERVICES'!G27</f>
        <v>HABILITADO</v>
      </c>
    </row>
    <row r="5" spans="1:6" ht="30" customHeight="1" x14ac:dyDescent="0.25">
      <c r="A5" s="33">
        <v>4</v>
      </c>
      <c r="B5" s="34" t="s">
        <v>75</v>
      </c>
      <c r="C5" s="33" t="str">
        <f>'4 CONSORCIO ISI'!H27</f>
        <v>HABILITADO</v>
      </c>
    </row>
    <row r="6" spans="1:6" ht="30" customHeight="1" x14ac:dyDescent="0.25">
      <c r="A6" s="33">
        <v>5</v>
      </c>
      <c r="B6" s="34" t="s">
        <v>76</v>
      </c>
      <c r="C6" s="33" t="str">
        <f>'5 CONSORCIO KRUEGER'!H27</f>
        <v>HABILITADO</v>
      </c>
    </row>
    <row r="7" spans="1:6" ht="30" customHeight="1" x14ac:dyDescent="0.25">
      <c r="A7" s="33">
        <v>6</v>
      </c>
      <c r="B7" s="34" t="s">
        <v>77</v>
      </c>
      <c r="C7" s="33" t="str">
        <f>'6 INDRA'!G27</f>
        <v>HABILITADO</v>
      </c>
    </row>
    <row r="8" spans="1:6" ht="30" customHeight="1" x14ac:dyDescent="0.25">
      <c r="A8" s="33">
        <v>7</v>
      </c>
      <c r="B8" s="34" t="s">
        <v>66</v>
      </c>
      <c r="C8" s="33" t="str">
        <f>'7 IBM'!G27</f>
        <v>RECHAZADO</v>
      </c>
    </row>
    <row r="9" spans="1:6" ht="30" customHeight="1" x14ac:dyDescent="0.25">
      <c r="A9" s="33">
        <v>8</v>
      </c>
      <c r="B9" s="34" t="s">
        <v>78</v>
      </c>
      <c r="C9" s="33" t="str">
        <f>'8 UT FNA FABRICA'!G27</f>
        <v>HABILITADO</v>
      </c>
    </row>
    <row r="10" spans="1:6" ht="30" customHeight="1" x14ac:dyDescent="0.25">
      <c r="A10" s="33">
        <v>9</v>
      </c>
      <c r="B10" s="75" t="s">
        <v>79</v>
      </c>
      <c r="C10" s="33" t="str">
        <f>'9 UT ADA-MOVIL'!G27</f>
        <v>RECHAZADO</v>
      </c>
    </row>
    <row r="11" spans="1:6" ht="30" customHeight="1" x14ac:dyDescent="0.25">
      <c r="A11" s="33">
        <v>10</v>
      </c>
      <c r="B11" s="34" t="s">
        <v>80</v>
      </c>
      <c r="C11" s="33" t="str">
        <f>'10 UT FABRICA SOFT'!G27</f>
        <v>HABILITADO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AED6-ED9B-4B61-A81E-16CACAC96723}">
  <dimension ref="A1:D22"/>
  <sheetViews>
    <sheetView view="pageBreakPreview" topLeftCell="A7" zoomScaleNormal="70" zoomScaleSheetLayoutView="100" workbookViewId="0">
      <selection activeCell="D17" sqref="D17"/>
    </sheetView>
  </sheetViews>
  <sheetFormatPr baseColWidth="10" defaultColWidth="11.44140625" defaultRowHeight="13.8" x14ac:dyDescent="0.25"/>
  <cols>
    <col min="1" max="1" width="11.44140625" style="21"/>
    <col min="2" max="2" width="45.5546875" style="5" customWidth="1"/>
    <col min="3" max="3" width="25" style="21" customWidth="1"/>
    <col min="4" max="4" width="79.5546875" style="21" customWidth="1"/>
    <col min="5" max="16384" width="11.44140625" style="5"/>
  </cols>
  <sheetData>
    <row r="1" spans="1:4" ht="79.5" customHeight="1" x14ac:dyDescent="0.25">
      <c r="A1" s="175" t="s">
        <v>1</v>
      </c>
      <c r="B1" s="175"/>
      <c r="C1" s="175"/>
      <c r="D1" s="175"/>
    </row>
    <row r="3" spans="1:4" x14ac:dyDescent="0.25">
      <c r="A3" s="176" t="s">
        <v>72</v>
      </c>
      <c r="B3" s="177"/>
      <c r="C3" s="177"/>
      <c r="D3" s="178"/>
    </row>
    <row r="5" spans="1:4" ht="46.5" customHeight="1" x14ac:dyDescent="0.25">
      <c r="A5" s="179" t="s">
        <v>17</v>
      </c>
      <c r="B5" s="179"/>
      <c r="C5" s="180" t="str">
        <f>'DATOS DE ENTRADA'!F1</f>
        <v>CONTRATAR UNA FÁBRICA DE SOFTWARE QUE REALICE EL SOPORTE, MANTENIMIENTO, DESARROLLO DE APLICACIONES E INTEGRACIÓN DE SOLUCIONES, DEL PORTAFOLIO DEFINIDO POR EL FNA.</v>
      </c>
      <c r="D5" s="180"/>
    </row>
    <row r="6" spans="1:4" ht="32.25" customHeight="1" x14ac:dyDescent="0.25">
      <c r="A6" s="179" t="s">
        <v>18</v>
      </c>
      <c r="B6" s="179"/>
      <c r="C6" s="180" t="str">
        <f>'DATOS DE ENTRADA'!F2</f>
        <v>CONVOCATORIA PÚBLICA FNA-SG-CP-034-2020</v>
      </c>
      <c r="D6" s="180"/>
    </row>
    <row r="7" spans="1:4" x14ac:dyDescent="0.25">
      <c r="A7" s="36"/>
      <c r="B7" s="36"/>
      <c r="C7" s="36"/>
      <c r="D7" s="36"/>
    </row>
    <row r="8" spans="1:4" x14ac:dyDescent="0.25">
      <c r="A8" s="38" t="s">
        <v>22</v>
      </c>
      <c r="B8" s="38" t="s">
        <v>19</v>
      </c>
      <c r="C8" s="38" t="s">
        <v>20</v>
      </c>
      <c r="D8" s="38" t="s">
        <v>4</v>
      </c>
    </row>
    <row r="9" spans="1:4" ht="38.25" customHeight="1" x14ac:dyDescent="0.25">
      <c r="A9" s="33">
        <v>1</v>
      </c>
      <c r="B9" s="34" t="str">
        <f>'DATOS DE ENTRADA'!B2</f>
        <v>INFORMATICA &amp; TECNOLOGIA STEFANINI SA</v>
      </c>
      <c r="C9" s="33" t="str">
        <f>'DATOS DE ENTRADA'!C2</f>
        <v>HABILITADO</v>
      </c>
      <c r="D9" s="35" t="s">
        <v>40</v>
      </c>
    </row>
    <row r="10" spans="1:4" ht="38.25" customHeight="1" x14ac:dyDescent="0.25">
      <c r="A10" s="33">
        <v>2</v>
      </c>
      <c r="B10" s="34" t="str">
        <f>'DATOS DE ENTRADA'!B3</f>
        <v>Unión Temporal H&amp;A</v>
      </c>
      <c r="C10" s="33" t="str">
        <f>'DATOS DE ENTRADA'!C3</f>
        <v>HABILITADO</v>
      </c>
      <c r="D10" s="35" t="s">
        <v>40</v>
      </c>
    </row>
    <row r="11" spans="1:4" ht="38.25" customHeight="1" x14ac:dyDescent="0.25">
      <c r="A11" s="33">
        <v>3</v>
      </c>
      <c r="B11" s="34" t="str">
        <f>'DATOS DE ENTRADA'!B4</f>
        <v>IG SERVICES S.A.S.</v>
      </c>
      <c r="C11" s="33" t="str">
        <f>'DATOS DE ENTRADA'!C4</f>
        <v>HABILITADO</v>
      </c>
      <c r="D11" s="35" t="s">
        <v>40</v>
      </c>
    </row>
    <row r="12" spans="1:4" ht="38.25" customHeight="1" x14ac:dyDescent="0.25">
      <c r="A12" s="33">
        <v>4</v>
      </c>
      <c r="B12" s="34" t="str">
        <f>'DATOS DE ENTRADA'!B5</f>
        <v>CONSORCIO ISI FABRICA FNA 2020</v>
      </c>
      <c r="C12" s="33" t="str">
        <f>'DATOS DE ENTRADA'!C5</f>
        <v>HABILITADO</v>
      </c>
      <c r="D12" s="35" t="s">
        <v>40</v>
      </c>
    </row>
    <row r="13" spans="1:4" ht="38.25" customHeight="1" x14ac:dyDescent="0.25">
      <c r="A13" s="33">
        <v>5</v>
      </c>
      <c r="B13" s="75" t="str">
        <f>'DATOS DE ENTRADA'!B6</f>
        <v>CONSORCIO FÁBRICA FNA KRUGER SOFTCARIBBEAN TSTI 2020</v>
      </c>
      <c r="C13" s="33" t="str">
        <f>'DATOS DE ENTRADA'!C6</f>
        <v>HABILITADO</v>
      </c>
      <c r="D13" s="35" t="s">
        <v>40</v>
      </c>
    </row>
    <row r="14" spans="1:4" ht="38.25" customHeight="1" x14ac:dyDescent="0.25">
      <c r="A14" s="33">
        <v>6</v>
      </c>
      <c r="B14" s="75" t="str">
        <f>'DATOS DE ENTRADA'!B7</f>
        <v>INDRA COLOMBIA S.A.S</v>
      </c>
      <c r="C14" s="33" t="str">
        <f>'DATOS DE ENTRADA'!C7</f>
        <v>HABILITADO</v>
      </c>
      <c r="D14" s="35" t="s">
        <v>40</v>
      </c>
    </row>
    <row r="15" spans="1:4" ht="38.25" customHeight="1" x14ac:dyDescent="0.25">
      <c r="A15" s="33">
        <v>7</v>
      </c>
      <c r="B15" s="75" t="str">
        <f>'DATOS DE ENTRADA'!B8</f>
        <v>IBM DE COLOMBIA &amp; CIA S.C.A.</v>
      </c>
      <c r="C15" s="33" t="str">
        <f>'DATOS DE ENTRADA'!C8</f>
        <v>RECHAZADO</v>
      </c>
      <c r="D15" s="35" t="str">
        <f>'7 IBM'!J16</f>
        <v>El indice de liquidez es inferior al solicitado por la entidad.</v>
      </c>
    </row>
    <row r="16" spans="1:4" ht="38.25" customHeight="1" x14ac:dyDescent="0.25">
      <c r="A16" s="33">
        <v>8</v>
      </c>
      <c r="B16" s="75" t="str">
        <f>'DATOS DE ENTRADA'!B9</f>
        <v>UNION TEMPORAL UT FNA FABRICA SW 20-23</v>
      </c>
      <c r="C16" s="33" t="str">
        <f>'DATOS DE ENTRADA'!C9</f>
        <v>HABILITADO</v>
      </c>
      <c r="D16" s="35" t="str">
        <f>'8 UT FNA FABRICA'!K16</f>
        <v xml:space="preserve">Subsanó mediante mensaje CO1.MSG.2233317 </v>
      </c>
    </row>
    <row r="17" spans="1:4" ht="38.25" customHeight="1" x14ac:dyDescent="0.25">
      <c r="A17" s="33">
        <v>9</v>
      </c>
      <c r="B17" s="75" t="str">
        <f>'DATOS DE ENTRADA'!B10</f>
        <v>UNION TEMPORAL ADA-MOVIL</v>
      </c>
      <c r="C17" s="33" t="str">
        <f>'DATOS DE ENTRADA'!C10</f>
        <v>RECHAZADO</v>
      </c>
      <c r="D17" s="35" t="str">
        <f>'9 UT ADA-MOVIL'!K16</f>
        <v>El integrante Inteligencia Movil aportó el RUP, pero no se evidencia la fecha de expedición del mismo.</v>
      </c>
    </row>
    <row r="18" spans="1:4" ht="38.25" customHeight="1" x14ac:dyDescent="0.25">
      <c r="A18" s="33">
        <v>10</v>
      </c>
      <c r="B18" s="75" t="str">
        <f>'DATOS DE ENTRADA'!B11</f>
        <v>UNIÓN TEMPORAL FÁBRICA-SOFT</v>
      </c>
      <c r="C18" s="33" t="str">
        <f>'DATOS DE ENTRADA'!C11</f>
        <v>HABILITADO</v>
      </c>
      <c r="D18" s="35" t="s">
        <v>40</v>
      </c>
    </row>
    <row r="19" spans="1:4" ht="17.25" customHeight="1" x14ac:dyDescent="0.25">
      <c r="A19" s="43"/>
      <c r="B19" s="44"/>
      <c r="C19" s="43"/>
      <c r="D19" s="46"/>
    </row>
    <row r="20" spans="1:4" ht="17.25" customHeight="1" x14ac:dyDescent="0.25">
      <c r="A20" s="43"/>
      <c r="B20" s="44"/>
      <c r="C20" s="43"/>
      <c r="D20" s="46"/>
    </row>
    <row r="21" spans="1:4" ht="17.25" customHeight="1" x14ac:dyDescent="0.25">
      <c r="A21" s="181" t="s">
        <v>41</v>
      </c>
      <c r="B21" s="181"/>
      <c r="C21" s="181"/>
    </row>
    <row r="22" spans="1:4" ht="40.5" customHeight="1" x14ac:dyDescent="0.25">
      <c r="A22" s="174" t="s">
        <v>38</v>
      </c>
      <c r="B22" s="174"/>
      <c r="C22" s="174"/>
    </row>
  </sheetData>
  <mergeCells count="8">
    <mergeCell ref="A22:C22"/>
    <mergeCell ref="A1:D1"/>
    <mergeCell ref="A3:D3"/>
    <mergeCell ref="A5:B5"/>
    <mergeCell ref="A6:B6"/>
    <mergeCell ref="C5:D5"/>
    <mergeCell ref="C6:D6"/>
    <mergeCell ref="A21:C21"/>
  </mergeCells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316C-89F7-4709-B676-D27DEFCA805F}">
  <sheetPr>
    <pageSetUpPr fitToPage="1"/>
  </sheetPr>
  <dimension ref="A2:AG55"/>
  <sheetViews>
    <sheetView tabSelected="1" view="pageBreakPreview" topLeftCell="B1" zoomScale="70" zoomScaleNormal="70" zoomScaleSheetLayoutView="70" workbookViewId="0">
      <selection activeCell="B45" sqref="B45"/>
    </sheetView>
  </sheetViews>
  <sheetFormatPr baseColWidth="10" defaultColWidth="11.44140625" defaultRowHeight="13.2" x14ac:dyDescent="0.25"/>
  <cols>
    <col min="1" max="1" width="9" style="77" customWidth="1"/>
    <col min="2" max="2" width="33.44140625" style="77" customWidth="1"/>
    <col min="3" max="3" width="32.5546875" style="77" customWidth="1"/>
    <col min="4" max="7" width="21.6640625" style="77" customWidth="1"/>
    <col min="8" max="8" width="17.88671875" style="77" customWidth="1"/>
    <col min="9" max="9" width="19" style="77" bestFit="1" customWidth="1"/>
    <col min="10" max="10" width="17.88671875" style="77" customWidth="1"/>
    <col min="11" max="11" width="20.33203125" style="77" bestFit="1" customWidth="1"/>
    <col min="12" max="12" width="21" style="77" bestFit="1" customWidth="1"/>
    <col min="13" max="13" width="17.6640625" style="107" bestFit="1" customWidth="1"/>
    <col min="14" max="14" width="21" style="77" bestFit="1" customWidth="1"/>
    <col min="15" max="15" width="17.6640625" style="107" bestFit="1" customWidth="1"/>
    <col min="16" max="16" width="21" style="77" bestFit="1" customWidth="1"/>
    <col min="17" max="17" width="17.6640625" style="107" bestFit="1" customWidth="1"/>
    <col min="18" max="18" width="21" style="77" bestFit="1" customWidth="1"/>
    <col min="19" max="19" width="17.6640625" style="107" bestFit="1" customWidth="1"/>
    <col min="20" max="20" width="21" style="77" bestFit="1" customWidth="1"/>
    <col min="21" max="21" width="17.6640625" style="107" bestFit="1" customWidth="1"/>
    <col min="22" max="22" width="21" style="77" bestFit="1" customWidth="1"/>
    <col min="23" max="23" width="17.6640625" style="107" bestFit="1" customWidth="1"/>
    <col min="24" max="24" width="21" style="77" bestFit="1" customWidth="1"/>
    <col min="25" max="25" width="17.6640625" style="107" bestFit="1" customWidth="1"/>
    <col min="26" max="26" width="21" style="77" bestFit="1" customWidth="1"/>
    <col min="27" max="27" width="17.6640625" style="107" bestFit="1" customWidth="1"/>
    <col min="28" max="28" width="21" style="77" bestFit="1" customWidth="1"/>
    <col min="29" max="29" width="17.6640625" style="107" bestFit="1" customWidth="1"/>
    <col min="30" max="30" width="21" style="77" bestFit="1" customWidth="1"/>
    <col min="31" max="31" width="17.6640625" style="107" bestFit="1" customWidth="1"/>
    <col min="32" max="32" width="11.44140625" style="77"/>
    <col min="33" max="33" width="12.6640625" style="77" bestFit="1" customWidth="1"/>
    <col min="34" max="16384" width="11.44140625" style="77"/>
  </cols>
  <sheetData>
    <row r="2" spans="1:33" ht="23.25" customHeight="1" x14ac:dyDescent="0.25">
      <c r="L2" s="183" t="str">
        <f>'CONSOLIDADO FINANCIERO'!B9</f>
        <v>INFORMATICA &amp; TECNOLOGIA STEFANINI SA</v>
      </c>
      <c r="M2" s="183"/>
      <c r="N2" s="183" t="str">
        <f>'CONSOLIDADO FINANCIERO'!B10</f>
        <v>Unión Temporal H&amp;A</v>
      </c>
      <c r="O2" s="183"/>
      <c r="P2" s="183" t="str">
        <f>'CONSOLIDADO FINANCIERO'!B11</f>
        <v>IG SERVICES S.A.S.</v>
      </c>
      <c r="Q2" s="183"/>
      <c r="R2" s="183" t="str">
        <f>'CONSOLIDADO FINANCIERO'!B12</f>
        <v>CONSORCIO ISI FABRICA FNA 2020</v>
      </c>
      <c r="S2" s="183"/>
      <c r="T2" s="183" t="str">
        <f>'CONSOLIDADO FINANCIERO'!B13</f>
        <v>CONSORCIO FÁBRICA FNA KRUGER SOFTCARIBBEAN TSTI 2020</v>
      </c>
      <c r="U2" s="183"/>
      <c r="V2" s="183" t="str">
        <f>'CONSOLIDADO FINANCIERO'!B14</f>
        <v>INDRA COLOMBIA S.A.S</v>
      </c>
      <c r="W2" s="183"/>
      <c r="X2" s="183" t="str">
        <f>'CONSOLIDADO FINANCIERO'!B15</f>
        <v>IBM DE COLOMBIA &amp; CIA S.C.A.</v>
      </c>
      <c r="Y2" s="183"/>
      <c r="Z2" s="183" t="str">
        <f>'CONSOLIDADO FINANCIERO'!B16</f>
        <v>UNION TEMPORAL UT FNA FABRICA SW 20-23</v>
      </c>
      <c r="AA2" s="183"/>
      <c r="AB2" s="183" t="str">
        <f>'CONSOLIDADO FINANCIERO'!B17</f>
        <v>UNION TEMPORAL ADA-MOVIL</v>
      </c>
      <c r="AC2" s="183"/>
      <c r="AD2" s="183" t="str">
        <f>'CONSOLIDADO FINANCIERO'!B18</f>
        <v>UNIÓN TEMPORAL FÁBRICA-SOFT</v>
      </c>
      <c r="AE2" s="183"/>
    </row>
    <row r="3" spans="1:33" ht="30.75" customHeight="1" x14ac:dyDescent="0.25">
      <c r="A3" s="79"/>
      <c r="B3" s="79"/>
      <c r="C3" s="79"/>
      <c r="D3" s="79"/>
      <c r="E3" s="79"/>
      <c r="F3" s="79"/>
      <c r="G3" s="187" t="s">
        <v>107</v>
      </c>
      <c r="H3" s="188"/>
      <c r="I3" s="188"/>
      <c r="J3" s="188"/>
      <c r="K3" s="189"/>
      <c r="L3" s="183" t="s">
        <v>108</v>
      </c>
      <c r="M3" s="183"/>
      <c r="N3" s="183" t="s">
        <v>108</v>
      </c>
      <c r="O3" s="183"/>
      <c r="P3" s="183" t="s">
        <v>108</v>
      </c>
      <c r="Q3" s="183"/>
      <c r="R3" s="183" t="s">
        <v>108</v>
      </c>
      <c r="S3" s="183"/>
      <c r="T3" s="183" t="s">
        <v>108</v>
      </c>
      <c r="U3" s="183"/>
      <c r="V3" s="183" t="s">
        <v>108</v>
      </c>
      <c r="W3" s="183"/>
      <c r="X3" s="183" t="s">
        <v>108</v>
      </c>
      <c r="Y3" s="183"/>
      <c r="Z3" s="183" t="s">
        <v>108</v>
      </c>
      <c r="AA3" s="183"/>
      <c r="AB3" s="183" t="s">
        <v>108</v>
      </c>
      <c r="AC3" s="183"/>
      <c r="AD3" s="183" t="s">
        <v>108</v>
      </c>
      <c r="AE3" s="183"/>
    </row>
    <row r="4" spans="1:33" s="80" customFormat="1" ht="60" customHeight="1" x14ac:dyDescent="0.3">
      <c r="B4" s="81" t="s">
        <v>16</v>
      </c>
      <c r="C4" s="81" t="s">
        <v>109</v>
      </c>
      <c r="D4" s="82" t="s">
        <v>110</v>
      </c>
      <c r="E4" s="82" t="s">
        <v>111</v>
      </c>
      <c r="F4" s="82" t="s">
        <v>112</v>
      </c>
      <c r="G4" s="83" t="s">
        <v>113</v>
      </c>
      <c r="H4" s="83" t="s">
        <v>114</v>
      </c>
      <c r="I4" s="83" t="s">
        <v>115</v>
      </c>
      <c r="J4" s="83" t="s">
        <v>116</v>
      </c>
      <c r="K4" s="83" t="s">
        <v>117</v>
      </c>
      <c r="L4" s="83" t="s">
        <v>113</v>
      </c>
      <c r="M4" s="83" t="s">
        <v>184</v>
      </c>
      <c r="N4" s="83" t="s">
        <v>113</v>
      </c>
      <c r="O4" s="83" t="s">
        <v>184</v>
      </c>
      <c r="P4" s="83" t="s">
        <v>113</v>
      </c>
      <c r="Q4" s="83" t="s">
        <v>184</v>
      </c>
      <c r="R4" s="83" t="s">
        <v>113</v>
      </c>
      <c r="S4" s="83" t="s">
        <v>184</v>
      </c>
      <c r="T4" s="83" t="s">
        <v>113</v>
      </c>
      <c r="U4" s="83" t="s">
        <v>184</v>
      </c>
      <c r="V4" s="83" t="s">
        <v>113</v>
      </c>
      <c r="W4" s="83" t="s">
        <v>184</v>
      </c>
      <c r="X4" s="83" t="s">
        <v>113</v>
      </c>
      <c r="Y4" s="83" t="s">
        <v>184</v>
      </c>
      <c r="Z4" s="83" t="s">
        <v>113</v>
      </c>
      <c r="AA4" s="83" t="s">
        <v>184</v>
      </c>
      <c r="AB4" s="83" t="s">
        <v>113</v>
      </c>
      <c r="AC4" s="83" t="s">
        <v>184</v>
      </c>
      <c r="AD4" s="83" t="s">
        <v>113</v>
      </c>
      <c r="AE4" s="83" t="s">
        <v>184</v>
      </c>
    </row>
    <row r="5" spans="1:33" s="4" customFormat="1" ht="57.75" customHeight="1" x14ac:dyDescent="0.3">
      <c r="B5" s="84">
        <v>1</v>
      </c>
      <c r="C5" s="85" t="s">
        <v>118</v>
      </c>
      <c r="D5" s="84">
        <v>24</v>
      </c>
      <c r="E5" s="84" t="s">
        <v>119</v>
      </c>
      <c r="F5" s="84">
        <v>1</v>
      </c>
      <c r="G5" s="86">
        <v>264679093</v>
      </c>
      <c r="H5" s="87">
        <f t="shared" ref="H5:H7" si="0">+ROUND((G5*19%),0)</f>
        <v>50289028</v>
      </c>
      <c r="I5" s="88">
        <f>H5+G5</f>
        <v>314968121</v>
      </c>
      <c r="J5" s="88">
        <f>I5*F5</f>
        <v>314968121</v>
      </c>
      <c r="K5" s="88">
        <f>J5*D5</f>
        <v>7559234904</v>
      </c>
      <c r="L5" s="89">
        <v>190947000</v>
      </c>
      <c r="M5" s="108" t="str">
        <f>IF(L5&lt;=$G5,"CUMPLE","NO CUMPLE")</f>
        <v>CUMPLE</v>
      </c>
      <c r="N5" s="89">
        <v>198533310</v>
      </c>
      <c r="O5" s="108" t="str">
        <f>IF(N5&lt;=$G5,"CUMPLE","NO CUMPLE")</f>
        <v>CUMPLE</v>
      </c>
      <c r="P5" s="89">
        <v>211331250</v>
      </c>
      <c r="Q5" s="108" t="str">
        <f>IF(P5&lt;=$G5,"CUMPLE","NO CUMPLE")</f>
        <v>CUMPLE</v>
      </c>
      <c r="R5" s="89">
        <v>237734761</v>
      </c>
      <c r="S5" s="108" t="str">
        <f>IF(R5&lt;=$G5,"CUMPLE","NO CUMPLE")</f>
        <v>CUMPLE</v>
      </c>
      <c r="T5" s="89">
        <v>145513513</v>
      </c>
      <c r="U5" s="108" t="str">
        <f>IF(T5&lt;=$G5,"CUMPLE","NO CUMPLE")</f>
        <v>CUMPLE</v>
      </c>
      <c r="V5" s="89">
        <v>149922205</v>
      </c>
      <c r="W5" s="108" t="str">
        <f>IF(V5&lt;=$G5,"CUMPLE","NO CUMPLE")</f>
        <v>CUMPLE</v>
      </c>
      <c r="X5" s="89">
        <v>207232831</v>
      </c>
      <c r="Y5" s="108" t="str">
        <f>IF(X5&lt;=$G5,"CUMPLE","NO CUMPLE")</f>
        <v>CUMPLE</v>
      </c>
      <c r="Z5" s="89">
        <v>233100000</v>
      </c>
      <c r="AA5" s="108" t="str">
        <f>IF(Z5&lt;=$G5,"CUMPLE","NO CUMPLE")</f>
        <v>CUMPLE</v>
      </c>
      <c r="AB5" s="89">
        <v>224388764.99999997</v>
      </c>
      <c r="AC5" s="108" t="str">
        <f>IF(AB5&lt;=$G5,"CUMPLE","NO CUMPLE")</f>
        <v>CUMPLE</v>
      </c>
      <c r="AD5" s="89">
        <v>211743275</v>
      </c>
      <c r="AE5" s="108" t="str">
        <f>IF(AD5&lt;=$G5,"CUMPLE","NO CUMPLE")</f>
        <v>CUMPLE</v>
      </c>
      <c r="AG5" s="125"/>
    </row>
    <row r="6" spans="1:33" s="4" customFormat="1" ht="57.75" customHeight="1" x14ac:dyDescent="0.3">
      <c r="B6" s="84">
        <v>2</v>
      </c>
      <c r="C6" s="85" t="s">
        <v>120</v>
      </c>
      <c r="D6" s="84">
        <v>24</v>
      </c>
      <c r="E6" s="84" t="s">
        <v>119</v>
      </c>
      <c r="F6" s="84">
        <v>1</v>
      </c>
      <c r="G6" s="86">
        <v>103447403</v>
      </c>
      <c r="H6" s="87">
        <f t="shared" si="0"/>
        <v>19655007</v>
      </c>
      <c r="I6" s="88">
        <f t="shared" ref="I6:I7" si="1">H6+G6</f>
        <v>123102410</v>
      </c>
      <c r="J6" s="88">
        <f t="shared" ref="J6:J7" si="2">I6*F6</f>
        <v>123102410</v>
      </c>
      <c r="K6" s="88">
        <f t="shared" ref="K6:K7" si="3">J6*D6</f>
        <v>2954457840</v>
      </c>
      <c r="L6" s="89">
        <v>70229000</v>
      </c>
      <c r="M6" s="108" t="str">
        <f t="shared" ref="M6:O7" si="4">IF(L6&lt;=$G6,"CUMPLE","NO CUMPLE")</f>
        <v>CUMPLE</v>
      </c>
      <c r="N6" s="89">
        <v>77594928</v>
      </c>
      <c r="O6" s="108" t="str">
        <f t="shared" si="4"/>
        <v>CUMPLE</v>
      </c>
      <c r="P6" s="89">
        <v>89505000</v>
      </c>
      <c r="Q6" s="108" t="str">
        <f t="shared" ref="Q6:S6" si="5">IF(P6&lt;=$G6,"CUMPLE","NO CUMPLE")</f>
        <v>CUMPLE</v>
      </c>
      <c r="R6" s="89">
        <v>92916457</v>
      </c>
      <c r="S6" s="108" t="str">
        <f t="shared" si="5"/>
        <v>CUMPLE</v>
      </c>
      <c r="T6" s="89">
        <v>58297657</v>
      </c>
      <c r="U6" s="108" t="str">
        <f t="shared" ref="U6:W6" si="6">IF(T6&lt;=$G6,"CUMPLE","NO CUMPLE")</f>
        <v>CUMPLE</v>
      </c>
      <c r="V6" s="89">
        <v>65005910</v>
      </c>
      <c r="W6" s="108" t="str">
        <f t="shared" si="6"/>
        <v>CUMPLE</v>
      </c>
      <c r="X6" s="89">
        <v>100307133</v>
      </c>
      <c r="Y6" s="108" t="str">
        <f t="shared" ref="Y6:AA6" si="7">IF(X6&lt;=$G6,"CUMPLE","NO CUMPLE")</f>
        <v>CUMPLE</v>
      </c>
      <c r="Z6" s="89">
        <v>77187500</v>
      </c>
      <c r="AA6" s="108" t="str">
        <f t="shared" si="7"/>
        <v>CUMPLE</v>
      </c>
      <c r="AB6" s="89">
        <v>99289003</v>
      </c>
      <c r="AC6" s="108" t="str">
        <f t="shared" ref="AC6:AE6" si="8">IF(AB6&lt;=$G6,"CUMPLE","NO CUMPLE")</f>
        <v>CUMPLE</v>
      </c>
      <c r="AD6" s="89">
        <v>82757923</v>
      </c>
      <c r="AE6" s="108" t="str">
        <f t="shared" si="8"/>
        <v>CUMPLE</v>
      </c>
      <c r="AG6" s="125"/>
    </row>
    <row r="7" spans="1:33" s="4" customFormat="1" ht="57.75" customHeight="1" x14ac:dyDescent="0.3">
      <c r="B7" s="84">
        <v>3</v>
      </c>
      <c r="C7" s="85" t="s">
        <v>121</v>
      </c>
      <c r="D7" s="84">
        <v>24</v>
      </c>
      <c r="E7" s="84" t="s">
        <v>119</v>
      </c>
      <c r="F7" s="84">
        <v>1</v>
      </c>
      <c r="G7" s="86">
        <v>84212349</v>
      </c>
      <c r="H7" s="87">
        <f t="shared" si="0"/>
        <v>16000346</v>
      </c>
      <c r="I7" s="88">
        <f t="shared" si="1"/>
        <v>100212695</v>
      </c>
      <c r="J7" s="88">
        <f t="shared" si="2"/>
        <v>100212695</v>
      </c>
      <c r="K7" s="88">
        <f t="shared" si="3"/>
        <v>2405104680</v>
      </c>
      <c r="L7" s="89">
        <v>77232000</v>
      </c>
      <c r="M7" s="108" t="str">
        <f t="shared" si="4"/>
        <v>CUMPLE</v>
      </c>
      <c r="N7" s="89">
        <v>63166895</v>
      </c>
      <c r="O7" s="108" t="str">
        <f t="shared" si="4"/>
        <v>CUMPLE</v>
      </c>
      <c r="P7" s="89">
        <v>81281250</v>
      </c>
      <c r="Q7" s="108" t="str">
        <f t="shared" ref="Q7:S7" si="9">IF(P7&lt;=$G7,"CUMPLE","NO CUMPLE")</f>
        <v>CUMPLE</v>
      </c>
      <c r="R7" s="89">
        <v>75639532</v>
      </c>
      <c r="S7" s="108" t="str">
        <f t="shared" si="9"/>
        <v>CUMPLE</v>
      </c>
      <c r="T7" s="89">
        <v>65764324</v>
      </c>
      <c r="U7" s="108" t="str">
        <f t="shared" ref="U7:W7" si="10">IF(T7&lt;=$G7,"CUMPLE","NO CUMPLE")</f>
        <v>CUMPLE</v>
      </c>
      <c r="V7" s="89">
        <v>56152170</v>
      </c>
      <c r="W7" s="108" t="str">
        <f t="shared" si="10"/>
        <v>CUMPLE</v>
      </c>
      <c r="X7" s="89">
        <v>84135203</v>
      </c>
      <c r="Y7" s="108" t="str">
        <f t="shared" ref="Y7:AA7" si="11">IF(X7&lt;=$G7,"CUMPLE","NO CUMPLE")</f>
        <v>CUMPLE</v>
      </c>
      <c r="Z7" s="89">
        <v>75437500</v>
      </c>
      <c r="AA7" s="108" t="str">
        <f t="shared" si="11"/>
        <v>CUMPLE</v>
      </c>
      <c r="AB7" s="89">
        <v>83493171</v>
      </c>
      <c r="AC7" s="108" t="str">
        <f t="shared" ref="AC7:AE7" si="12">IF(AB7&lt;=$G7,"CUMPLE","NO CUMPLE")</f>
        <v>CUMPLE</v>
      </c>
      <c r="AD7" s="89">
        <v>67369879</v>
      </c>
      <c r="AE7" s="108" t="str">
        <f t="shared" si="12"/>
        <v>CUMPLE</v>
      </c>
      <c r="AG7" s="125"/>
    </row>
    <row r="8" spans="1:33" s="4" customFormat="1" ht="33.75" customHeight="1" x14ac:dyDescent="0.3">
      <c r="B8" s="190" t="s">
        <v>122</v>
      </c>
      <c r="C8" s="190"/>
      <c r="D8" s="190"/>
      <c r="E8" s="190"/>
      <c r="F8" s="190"/>
      <c r="G8" s="90">
        <f>SUM(G5:G7)</f>
        <v>452338845</v>
      </c>
      <c r="H8" s="91">
        <f t="shared" ref="H8:K8" si="13">SUM(H5:H7)</f>
        <v>85944381</v>
      </c>
      <c r="I8" s="91">
        <f t="shared" si="13"/>
        <v>538283226</v>
      </c>
      <c r="J8" s="91">
        <f t="shared" si="13"/>
        <v>538283226</v>
      </c>
      <c r="K8" s="91">
        <f t="shared" si="13"/>
        <v>12918797424</v>
      </c>
      <c r="L8" s="92">
        <f>SUM(L5:L7)</f>
        <v>338408000</v>
      </c>
      <c r="M8" s="108"/>
      <c r="N8" s="92">
        <f>SUM(N5:N7)</f>
        <v>339295133</v>
      </c>
      <c r="O8" s="108"/>
      <c r="P8" s="92">
        <f>SUM(P5:P7)</f>
        <v>382117500</v>
      </c>
      <c r="Q8" s="108"/>
      <c r="R8" s="92">
        <f>SUM(R5:R7)</f>
        <v>406290750</v>
      </c>
      <c r="S8" s="108"/>
      <c r="T8" s="92">
        <f>SUM(T5:T7)</f>
        <v>269575494</v>
      </c>
      <c r="U8" s="108"/>
      <c r="V8" s="92">
        <f>SUM(V5:V7)</f>
        <v>271080285</v>
      </c>
      <c r="W8" s="108"/>
      <c r="X8" s="92">
        <f>SUM(X5:X7)</f>
        <v>391675167</v>
      </c>
      <c r="Y8" s="108"/>
      <c r="Z8" s="92">
        <f>SUM(Z5:Z7)</f>
        <v>385725000</v>
      </c>
      <c r="AA8" s="108"/>
      <c r="AB8" s="92">
        <f>SUM(AB5:AB7)</f>
        <v>407170939</v>
      </c>
      <c r="AC8" s="108"/>
      <c r="AD8" s="92">
        <f>SUM(AD5:AD7)</f>
        <v>361871077</v>
      </c>
      <c r="AE8" s="108"/>
    </row>
    <row r="9" spans="1:33" s="1" customFormat="1" ht="29.25" customHeight="1" x14ac:dyDescent="0.25">
      <c r="B9" s="93">
        <v>4</v>
      </c>
      <c r="C9" s="191" t="s">
        <v>123</v>
      </c>
      <c r="D9" s="192"/>
      <c r="E9" s="192"/>
      <c r="F9" s="192"/>
      <c r="G9" s="192"/>
      <c r="H9" s="192"/>
      <c r="I9" s="192"/>
      <c r="J9" s="192"/>
      <c r="K9" s="192"/>
      <c r="L9" s="192"/>
      <c r="M9" s="110"/>
      <c r="O9" s="110"/>
      <c r="Q9" s="110"/>
      <c r="S9" s="110"/>
      <c r="U9" s="110"/>
      <c r="W9" s="110"/>
      <c r="Y9" s="110"/>
      <c r="AA9" s="110"/>
      <c r="AC9" s="110"/>
      <c r="AE9" s="110"/>
    </row>
    <row r="10" spans="1:33" s="1" customFormat="1" ht="32.25" customHeight="1" x14ac:dyDescent="0.25">
      <c r="B10" s="84" t="s">
        <v>124</v>
      </c>
      <c r="C10" s="94" t="s">
        <v>125</v>
      </c>
      <c r="D10" s="84" t="s">
        <v>126</v>
      </c>
      <c r="E10" s="84" t="s">
        <v>70</v>
      </c>
      <c r="F10" s="84">
        <v>1</v>
      </c>
      <c r="G10" s="86">
        <v>186498</v>
      </c>
      <c r="H10" s="87">
        <f t="shared" ref="H10:H25" si="14">+ROUND((G10*19%),0)</f>
        <v>35435</v>
      </c>
      <c r="I10" s="88">
        <f>H10+G10</f>
        <v>221933</v>
      </c>
      <c r="J10" s="88">
        <f>I10*F10</f>
        <v>221933</v>
      </c>
      <c r="K10" s="88">
        <f>J10*F10</f>
        <v>221933</v>
      </c>
      <c r="L10" s="89">
        <v>186400</v>
      </c>
      <c r="M10" s="108" t="str">
        <f>IF(L10&lt;=$G10,"CUMPLE","NO CUMPLE")</f>
        <v>CUMPLE</v>
      </c>
      <c r="N10" s="86">
        <v>186498</v>
      </c>
      <c r="O10" s="108" t="str">
        <f>IF(N10&lt;=$G10,"CUMPLE","NO CUMPLE")</f>
        <v>CUMPLE</v>
      </c>
      <c r="P10" s="86">
        <v>123463</v>
      </c>
      <c r="Q10" s="108" t="str">
        <f>IF(P10&lt;=$G10,"CUMPLE","NO CUMPLE")</f>
        <v>CUMPLE</v>
      </c>
      <c r="R10" s="86">
        <v>186498</v>
      </c>
      <c r="S10" s="108" t="str">
        <f>IF(R10&lt;=$G10,"CUMPLE","NO CUMPLE")</f>
        <v>CUMPLE</v>
      </c>
      <c r="T10" s="86">
        <v>186498</v>
      </c>
      <c r="U10" s="108" t="str">
        <f>IF(T10&lt;=$G10,"CUMPLE","NO CUMPLE")</f>
        <v>CUMPLE</v>
      </c>
      <c r="V10" s="86">
        <v>117501</v>
      </c>
      <c r="W10" s="108" t="str">
        <f>IF(V10&lt;=$G10,"CUMPLE","NO CUMPLE")</f>
        <v>CUMPLE</v>
      </c>
      <c r="X10" s="86">
        <v>186498</v>
      </c>
      <c r="Y10" s="108" t="str">
        <f>IF(X10&lt;=$G10,"CUMPLE","NO CUMPLE")</f>
        <v>CUMPLE</v>
      </c>
      <c r="Z10" s="86">
        <v>184633</v>
      </c>
      <c r="AA10" s="108" t="str">
        <f>IF(Z10&lt;=$G10,"CUMPLE","NO CUMPLE")</f>
        <v>CUMPLE</v>
      </c>
      <c r="AB10" s="86">
        <v>133841</v>
      </c>
      <c r="AC10" s="108" t="str">
        <f>IF(AB10&lt;=$G10,"CUMPLE","NO CUMPLE")</f>
        <v>CUMPLE</v>
      </c>
      <c r="AD10" s="86">
        <v>149198</v>
      </c>
      <c r="AE10" s="108" t="str">
        <f>IF(AD10&lt;=$G10,"CUMPLE","NO CUMPLE")</f>
        <v>CUMPLE</v>
      </c>
      <c r="AG10" s="126"/>
    </row>
    <row r="11" spans="1:33" s="1" customFormat="1" ht="32.25" customHeight="1" x14ac:dyDescent="0.25">
      <c r="B11" s="84" t="s">
        <v>127</v>
      </c>
      <c r="C11" s="94" t="s">
        <v>128</v>
      </c>
      <c r="D11" s="84" t="s">
        <v>126</v>
      </c>
      <c r="E11" s="84" t="s">
        <v>70</v>
      </c>
      <c r="F11" s="84">
        <v>1</v>
      </c>
      <c r="G11" s="86">
        <v>152081</v>
      </c>
      <c r="H11" s="87">
        <f t="shared" si="14"/>
        <v>28895</v>
      </c>
      <c r="I11" s="88">
        <f t="shared" ref="I11:I25" si="15">H11+G11</f>
        <v>180976</v>
      </c>
      <c r="J11" s="88">
        <f t="shared" ref="J11:J25" si="16">I11*F11</f>
        <v>180976</v>
      </c>
      <c r="K11" s="88">
        <f t="shared" ref="K11:K25" si="17">J11*F11</f>
        <v>180976</v>
      </c>
      <c r="L11" s="89">
        <v>152000</v>
      </c>
      <c r="M11" s="108" t="str">
        <f t="shared" ref="M11:O25" si="18">IF(L11&lt;=$G11,"CUMPLE","NO CUMPLE")</f>
        <v>CUMPLE</v>
      </c>
      <c r="N11" s="86">
        <v>152081</v>
      </c>
      <c r="O11" s="108" t="str">
        <f t="shared" si="18"/>
        <v>CUMPLE</v>
      </c>
      <c r="P11" s="86">
        <v>105910</v>
      </c>
      <c r="Q11" s="108" t="str">
        <f t="shared" ref="Q11:S11" si="19">IF(P11&lt;=$G11,"CUMPLE","NO CUMPLE")</f>
        <v>CUMPLE</v>
      </c>
      <c r="R11" s="86">
        <v>152081</v>
      </c>
      <c r="S11" s="108" t="str">
        <f t="shared" si="19"/>
        <v>CUMPLE</v>
      </c>
      <c r="T11" s="86">
        <v>152081</v>
      </c>
      <c r="U11" s="108" t="str">
        <f t="shared" ref="U11:W11" si="20">IF(T11&lt;=$G11,"CUMPLE","NO CUMPLE")</f>
        <v>CUMPLE</v>
      </c>
      <c r="V11" s="86">
        <v>84698</v>
      </c>
      <c r="W11" s="108" t="str">
        <f t="shared" si="20"/>
        <v>CUMPLE</v>
      </c>
      <c r="X11" s="86">
        <v>152081</v>
      </c>
      <c r="Y11" s="108" t="str">
        <f t="shared" ref="Y11:AA11" si="21">IF(X11&lt;=$G11,"CUMPLE","NO CUMPLE")</f>
        <v>CUMPLE</v>
      </c>
      <c r="Z11" s="86">
        <v>150560</v>
      </c>
      <c r="AA11" s="108" t="str">
        <f t="shared" si="21"/>
        <v>CUMPLE</v>
      </c>
      <c r="AB11" s="86">
        <v>125236</v>
      </c>
      <c r="AC11" s="108" t="str">
        <f t="shared" ref="AC11:AE11" si="22">IF(AB11&lt;=$G11,"CUMPLE","NO CUMPLE")</f>
        <v>CUMPLE</v>
      </c>
      <c r="AD11" s="86">
        <v>121665</v>
      </c>
      <c r="AE11" s="108" t="str">
        <f t="shared" si="22"/>
        <v>CUMPLE</v>
      </c>
      <c r="AG11" s="126"/>
    </row>
    <row r="12" spans="1:33" s="1" customFormat="1" ht="32.25" customHeight="1" x14ac:dyDescent="0.25">
      <c r="B12" s="84" t="s">
        <v>129</v>
      </c>
      <c r="C12" s="94" t="s">
        <v>130</v>
      </c>
      <c r="D12" s="84" t="s">
        <v>126</v>
      </c>
      <c r="E12" s="84" t="s">
        <v>70</v>
      </c>
      <c r="F12" s="84">
        <v>1</v>
      </c>
      <c r="G12" s="86">
        <v>125983</v>
      </c>
      <c r="H12" s="87">
        <f t="shared" si="14"/>
        <v>23937</v>
      </c>
      <c r="I12" s="88">
        <f t="shared" si="15"/>
        <v>149920</v>
      </c>
      <c r="J12" s="88">
        <f t="shared" si="16"/>
        <v>149920</v>
      </c>
      <c r="K12" s="88">
        <f t="shared" si="17"/>
        <v>149920</v>
      </c>
      <c r="L12" s="89">
        <v>125900</v>
      </c>
      <c r="M12" s="108" t="str">
        <f t="shared" si="18"/>
        <v>CUMPLE</v>
      </c>
      <c r="N12" s="86">
        <v>125983</v>
      </c>
      <c r="O12" s="108" t="str">
        <f t="shared" si="18"/>
        <v>CUMPLE</v>
      </c>
      <c r="P12" s="86">
        <v>69035</v>
      </c>
      <c r="Q12" s="108" t="str">
        <f t="shared" ref="Q12:S12" si="23">IF(P12&lt;=$G12,"CUMPLE","NO CUMPLE")</f>
        <v>CUMPLE</v>
      </c>
      <c r="R12" s="86">
        <v>125983</v>
      </c>
      <c r="S12" s="108" t="str">
        <f t="shared" si="23"/>
        <v>CUMPLE</v>
      </c>
      <c r="T12" s="86">
        <v>125983</v>
      </c>
      <c r="U12" s="108" t="str">
        <f t="shared" ref="U12:W12" si="24">IF(T12&lt;=$G12,"CUMPLE","NO CUMPLE")</f>
        <v>CUMPLE</v>
      </c>
      <c r="V12" s="86">
        <v>65077</v>
      </c>
      <c r="W12" s="108" t="str">
        <f t="shared" si="24"/>
        <v>CUMPLE</v>
      </c>
      <c r="X12" s="86">
        <v>98267</v>
      </c>
      <c r="Y12" s="108" t="str">
        <f t="shared" ref="Y12:AA12" si="25">IF(X12&lt;=$G12,"CUMPLE","NO CUMPLE")</f>
        <v>CUMPLE</v>
      </c>
      <c r="Z12" s="86">
        <v>124723</v>
      </c>
      <c r="AA12" s="108" t="str">
        <f t="shared" si="25"/>
        <v>CUMPLE</v>
      </c>
      <c r="AB12" s="86">
        <v>81346</v>
      </c>
      <c r="AC12" s="108" t="str">
        <f t="shared" ref="AC12:AE12" si="26">IF(AB12&lt;=$G12,"CUMPLE","NO CUMPLE")</f>
        <v>CUMPLE</v>
      </c>
      <c r="AD12" s="86">
        <v>100786</v>
      </c>
      <c r="AE12" s="108" t="str">
        <f t="shared" si="26"/>
        <v>CUMPLE</v>
      </c>
      <c r="AG12" s="126"/>
    </row>
    <row r="13" spans="1:33" s="1" customFormat="1" ht="32.25" customHeight="1" x14ac:dyDescent="0.25">
      <c r="B13" s="84" t="s">
        <v>131</v>
      </c>
      <c r="C13" s="94" t="s">
        <v>132</v>
      </c>
      <c r="D13" s="84" t="s">
        <v>126</v>
      </c>
      <c r="E13" s="84" t="s">
        <v>70</v>
      </c>
      <c r="F13" s="84">
        <v>1</v>
      </c>
      <c r="G13" s="86">
        <v>124529</v>
      </c>
      <c r="H13" s="87">
        <f t="shared" si="14"/>
        <v>23661</v>
      </c>
      <c r="I13" s="88">
        <f t="shared" si="15"/>
        <v>148190</v>
      </c>
      <c r="J13" s="88">
        <f t="shared" si="16"/>
        <v>148190</v>
      </c>
      <c r="K13" s="88">
        <f t="shared" si="17"/>
        <v>148190</v>
      </c>
      <c r="L13" s="89">
        <v>124500</v>
      </c>
      <c r="M13" s="108" t="str">
        <f t="shared" si="18"/>
        <v>CUMPLE</v>
      </c>
      <c r="N13" s="86">
        <v>124529</v>
      </c>
      <c r="O13" s="108" t="str">
        <f t="shared" si="18"/>
        <v>CUMPLE</v>
      </c>
      <c r="P13" s="86">
        <v>69035</v>
      </c>
      <c r="Q13" s="108" t="str">
        <f t="shared" ref="Q13:S13" si="27">IF(P13&lt;=$G13,"CUMPLE","NO CUMPLE")</f>
        <v>CUMPLE</v>
      </c>
      <c r="R13" s="86">
        <v>124529</v>
      </c>
      <c r="S13" s="108" t="str">
        <f t="shared" si="27"/>
        <v>CUMPLE</v>
      </c>
      <c r="T13" s="86">
        <v>124529</v>
      </c>
      <c r="U13" s="108" t="str">
        <f t="shared" ref="U13:W13" si="28">IF(T13&lt;=$G13,"CUMPLE","NO CUMPLE")</f>
        <v>CUMPLE</v>
      </c>
      <c r="V13" s="86">
        <v>65077</v>
      </c>
      <c r="W13" s="108" t="str">
        <f t="shared" si="28"/>
        <v>CUMPLE</v>
      </c>
      <c r="X13" s="86">
        <v>112077</v>
      </c>
      <c r="Y13" s="108" t="str">
        <f t="shared" ref="Y13:AA13" si="29">IF(X13&lt;=$G13,"CUMPLE","NO CUMPLE")</f>
        <v>CUMPLE</v>
      </c>
      <c r="Z13" s="86">
        <v>123283</v>
      </c>
      <c r="AA13" s="108" t="str">
        <f t="shared" si="29"/>
        <v>CUMPLE</v>
      </c>
      <c r="AB13" s="86">
        <v>75128</v>
      </c>
      <c r="AC13" s="108" t="str">
        <f t="shared" ref="AC13:AE13" si="30">IF(AB13&lt;=$G13,"CUMPLE","NO CUMPLE")</f>
        <v>CUMPLE</v>
      </c>
      <c r="AD13" s="86">
        <v>99623</v>
      </c>
      <c r="AE13" s="108" t="str">
        <f t="shared" si="30"/>
        <v>CUMPLE</v>
      </c>
      <c r="AG13" s="126"/>
    </row>
    <row r="14" spans="1:33" s="1" customFormat="1" ht="32.25" customHeight="1" x14ac:dyDescent="0.25">
      <c r="B14" s="84" t="s">
        <v>133</v>
      </c>
      <c r="C14" s="94" t="s">
        <v>134</v>
      </c>
      <c r="D14" s="84" t="s">
        <v>126</v>
      </c>
      <c r="E14" s="84" t="s">
        <v>70</v>
      </c>
      <c r="F14" s="84">
        <v>1</v>
      </c>
      <c r="G14" s="86">
        <v>156733</v>
      </c>
      <c r="H14" s="87">
        <f t="shared" si="14"/>
        <v>29779</v>
      </c>
      <c r="I14" s="88">
        <f t="shared" si="15"/>
        <v>186512</v>
      </c>
      <c r="J14" s="88">
        <f t="shared" si="16"/>
        <v>186512</v>
      </c>
      <c r="K14" s="88">
        <f t="shared" si="17"/>
        <v>186512</v>
      </c>
      <c r="L14" s="89">
        <v>156700</v>
      </c>
      <c r="M14" s="108" t="str">
        <f t="shared" si="18"/>
        <v>CUMPLE</v>
      </c>
      <c r="N14" s="86">
        <v>156733</v>
      </c>
      <c r="O14" s="108" t="str">
        <f t="shared" si="18"/>
        <v>CUMPLE</v>
      </c>
      <c r="P14" s="86">
        <v>79621</v>
      </c>
      <c r="Q14" s="108" t="str">
        <f t="shared" ref="Q14:S14" si="31">IF(P14&lt;=$G14,"CUMPLE","NO CUMPLE")</f>
        <v>CUMPLE</v>
      </c>
      <c r="R14" s="86">
        <v>156733</v>
      </c>
      <c r="S14" s="108" t="str">
        <f t="shared" si="31"/>
        <v>CUMPLE</v>
      </c>
      <c r="T14" s="86">
        <v>156733</v>
      </c>
      <c r="U14" s="108" t="str">
        <f t="shared" ref="U14:W14" si="32">IF(T14&lt;=$G14,"CUMPLE","NO CUMPLE")</f>
        <v>CUMPLE</v>
      </c>
      <c r="V14" s="86">
        <v>69274</v>
      </c>
      <c r="W14" s="108" t="str">
        <f t="shared" si="32"/>
        <v>CUMPLE</v>
      </c>
      <c r="X14" s="86">
        <v>109713</v>
      </c>
      <c r="Y14" s="108" t="str">
        <f t="shared" ref="Y14:AA14" si="33">IF(X14&lt;=$G14,"CUMPLE","NO CUMPLE")</f>
        <v>CUMPLE</v>
      </c>
      <c r="Z14" s="86">
        <v>155165</v>
      </c>
      <c r="AA14" s="108" t="str">
        <f t="shared" si="33"/>
        <v>CUMPLE</v>
      </c>
      <c r="AB14" s="86">
        <v>100404</v>
      </c>
      <c r="AC14" s="108" t="str">
        <f t="shared" ref="AC14:AE14" si="34">IF(AB14&lt;=$G14,"CUMPLE","NO CUMPLE")</f>
        <v>CUMPLE</v>
      </c>
      <c r="AD14" s="86">
        <v>125386</v>
      </c>
      <c r="AE14" s="108" t="str">
        <f t="shared" si="34"/>
        <v>CUMPLE</v>
      </c>
      <c r="AG14" s="126"/>
    </row>
    <row r="15" spans="1:33" s="1" customFormat="1" ht="32.25" customHeight="1" x14ac:dyDescent="0.25">
      <c r="B15" s="84" t="s">
        <v>135</v>
      </c>
      <c r="C15" s="94" t="s">
        <v>136</v>
      </c>
      <c r="D15" s="84" t="s">
        <v>126</v>
      </c>
      <c r="E15" s="84" t="s">
        <v>70</v>
      </c>
      <c r="F15" s="84">
        <v>1</v>
      </c>
      <c r="G15" s="86">
        <v>133479</v>
      </c>
      <c r="H15" s="87">
        <f t="shared" si="14"/>
        <v>25361</v>
      </c>
      <c r="I15" s="88">
        <f t="shared" si="15"/>
        <v>158840</v>
      </c>
      <c r="J15" s="88">
        <f t="shared" si="16"/>
        <v>158840</v>
      </c>
      <c r="K15" s="88">
        <f t="shared" si="17"/>
        <v>158840</v>
      </c>
      <c r="L15" s="89">
        <v>133400</v>
      </c>
      <c r="M15" s="108" t="str">
        <f t="shared" si="18"/>
        <v>CUMPLE</v>
      </c>
      <c r="N15" s="86">
        <v>133479</v>
      </c>
      <c r="O15" s="108" t="str">
        <f t="shared" si="18"/>
        <v>CUMPLE</v>
      </c>
      <c r="P15" s="86">
        <v>76810</v>
      </c>
      <c r="Q15" s="108" t="str">
        <f t="shared" ref="Q15:S15" si="35">IF(P15&lt;=$G15,"CUMPLE","NO CUMPLE")</f>
        <v>CUMPLE</v>
      </c>
      <c r="R15" s="86">
        <v>133479</v>
      </c>
      <c r="S15" s="108" t="str">
        <f t="shared" si="35"/>
        <v>CUMPLE</v>
      </c>
      <c r="T15" s="86">
        <v>133479</v>
      </c>
      <c r="U15" s="108" t="str">
        <f t="shared" ref="U15:W15" si="36">IF(T15&lt;=$G15,"CUMPLE","NO CUMPLE")</f>
        <v>CUMPLE</v>
      </c>
      <c r="V15" s="86">
        <v>59094</v>
      </c>
      <c r="W15" s="108" t="str">
        <f t="shared" si="36"/>
        <v>CUMPLE</v>
      </c>
      <c r="X15" s="86">
        <v>109453</v>
      </c>
      <c r="Y15" s="108" t="str">
        <f t="shared" ref="Y15:AA15" si="37">IF(X15&lt;=$G15,"CUMPLE","NO CUMPLE")</f>
        <v>CUMPLE</v>
      </c>
      <c r="Z15" s="86">
        <v>132144</v>
      </c>
      <c r="AA15" s="108" t="str">
        <f t="shared" si="37"/>
        <v>CUMPLE</v>
      </c>
      <c r="AB15" s="86">
        <v>97403</v>
      </c>
      <c r="AC15" s="108" t="str">
        <f t="shared" ref="AC15:AE15" si="38">IF(AB15&lt;=$G15,"CUMPLE","NO CUMPLE")</f>
        <v>CUMPLE</v>
      </c>
      <c r="AD15" s="86">
        <v>106783</v>
      </c>
      <c r="AE15" s="108" t="str">
        <f t="shared" si="38"/>
        <v>CUMPLE</v>
      </c>
      <c r="AG15" s="126"/>
    </row>
    <row r="16" spans="1:33" s="1" customFormat="1" ht="32.25" customHeight="1" x14ac:dyDescent="0.25">
      <c r="B16" s="84" t="s">
        <v>137</v>
      </c>
      <c r="C16" s="94" t="s">
        <v>138</v>
      </c>
      <c r="D16" s="84" t="s">
        <v>126</v>
      </c>
      <c r="E16" s="84" t="s">
        <v>70</v>
      </c>
      <c r="F16" s="84">
        <v>1</v>
      </c>
      <c r="G16" s="86">
        <v>164546</v>
      </c>
      <c r="H16" s="87">
        <f t="shared" si="14"/>
        <v>31264</v>
      </c>
      <c r="I16" s="88">
        <f t="shared" si="15"/>
        <v>195810</v>
      </c>
      <c r="J16" s="88">
        <f t="shared" si="16"/>
        <v>195810</v>
      </c>
      <c r="K16" s="88">
        <f t="shared" si="17"/>
        <v>195810</v>
      </c>
      <c r="L16" s="89">
        <v>164500</v>
      </c>
      <c r="M16" s="108" t="str">
        <f t="shared" si="18"/>
        <v>CUMPLE</v>
      </c>
      <c r="N16" s="86">
        <v>164546</v>
      </c>
      <c r="O16" s="108" t="str">
        <f t="shared" si="18"/>
        <v>CUMPLE</v>
      </c>
      <c r="P16" s="86">
        <v>100000</v>
      </c>
      <c r="Q16" s="108" t="str">
        <f t="shared" ref="Q16:S16" si="39">IF(P16&lt;=$G16,"CUMPLE","NO CUMPLE")</f>
        <v>CUMPLE</v>
      </c>
      <c r="R16" s="86">
        <v>164546</v>
      </c>
      <c r="S16" s="108" t="str">
        <f t="shared" si="39"/>
        <v>CUMPLE</v>
      </c>
      <c r="T16" s="86">
        <v>164546</v>
      </c>
      <c r="U16" s="108" t="str">
        <f t="shared" ref="U16:W16" si="40">IF(T16&lt;=$G16,"CUMPLE","NO CUMPLE")</f>
        <v>CUMPLE</v>
      </c>
      <c r="V16" s="86">
        <v>65077</v>
      </c>
      <c r="W16" s="108" t="str">
        <f t="shared" si="40"/>
        <v>CUMPLE</v>
      </c>
      <c r="X16" s="86">
        <v>164546</v>
      </c>
      <c r="Y16" s="108" t="str">
        <f t="shared" ref="Y16:AA16" si="41">IF(X16&lt;=$G16,"CUMPLE","NO CUMPLE")</f>
        <v>CUMPLE</v>
      </c>
      <c r="Z16" s="86">
        <v>162900</v>
      </c>
      <c r="AA16" s="108" t="str">
        <f t="shared" si="41"/>
        <v>CUMPLE</v>
      </c>
      <c r="AB16" s="86">
        <v>102732</v>
      </c>
      <c r="AC16" s="108" t="str">
        <f t="shared" ref="AC16:AE16" si="42">IF(AB16&lt;=$G16,"CUMPLE","NO CUMPLE")</f>
        <v>CUMPLE</v>
      </c>
      <c r="AD16" s="86">
        <v>131637</v>
      </c>
      <c r="AE16" s="108" t="str">
        <f t="shared" si="42"/>
        <v>CUMPLE</v>
      </c>
      <c r="AG16" s="126"/>
    </row>
    <row r="17" spans="2:33" s="1" customFormat="1" ht="32.25" customHeight="1" x14ac:dyDescent="0.25">
      <c r="B17" s="84" t="s">
        <v>139</v>
      </c>
      <c r="C17" s="94" t="s">
        <v>140</v>
      </c>
      <c r="D17" s="84" t="s">
        <v>126</v>
      </c>
      <c r="E17" s="84" t="s">
        <v>70</v>
      </c>
      <c r="F17" s="84">
        <v>1</v>
      </c>
      <c r="G17" s="86">
        <v>202782</v>
      </c>
      <c r="H17" s="87">
        <f t="shared" si="14"/>
        <v>38529</v>
      </c>
      <c r="I17" s="88">
        <f t="shared" si="15"/>
        <v>241311</v>
      </c>
      <c r="J17" s="88">
        <f t="shared" si="16"/>
        <v>241311</v>
      </c>
      <c r="K17" s="88">
        <f t="shared" si="17"/>
        <v>241311</v>
      </c>
      <c r="L17" s="89">
        <v>202700</v>
      </c>
      <c r="M17" s="108" t="str">
        <f t="shared" si="18"/>
        <v>CUMPLE</v>
      </c>
      <c r="N17" s="86">
        <v>202782</v>
      </c>
      <c r="O17" s="108" t="str">
        <f t="shared" si="18"/>
        <v>CUMPLE</v>
      </c>
      <c r="P17" s="86">
        <v>95000</v>
      </c>
      <c r="Q17" s="108" t="str">
        <f t="shared" ref="Q17:S17" si="43">IF(P17&lt;=$G17,"CUMPLE","NO CUMPLE")</f>
        <v>CUMPLE</v>
      </c>
      <c r="R17" s="86">
        <v>202782</v>
      </c>
      <c r="S17" s="108" t="str">
        <f t="shared" si="43"/>
        <v>CUMPLE</v>
      </c>
      <c r="T17" s="86">
        <v>202782</v>
      </c>
      <c r="U17" s="108" t="str">
        <f t="shared" ref="U17:W17" si="44">IF(T17&lt;=$G17,"CUMPLE","NO CUMPLE")</f>
        <v>CUMPLE</v>
      </c>
      <c r="V17" s="86">
        <v>65077</v>
      </c>
      <c r="W17" s="108" t="str">
        <f t="shared" si="44"/>
        <v>CUMPLE</v>
      </c>
      <c r="X17" s="86">
        <v>172365</v>
      </c>
      <c r="Y17" s="108" t="str">
        <f t="shared" ref="Y17:AA17" si="45">IF(X17&lt;=$G17,"CUMPLE","NO CUMPLE")</f>
        <v>CUMPLE</v>
      </c>
      <c r="Z17" s="86">
        <v>200754</v>
      </c>
      <c r="AA17" s="108" t="str">
        <f t="shared" si="45"/>
        <v>CUMPLE</v>
      </c>
      <c r="AB17" s="86">
        <v>108229</v>
      </c>
      <c r="AC17" s="108" t="str">
        <f t="shared" ref="AC17:AE17" si="46">IF(AB17&lt;=$G17,"CUMPLE","NO CUMPLE")</f>
        <v>CUMPLE</v>
      </c>
      <c r="AD17" s="86">
        <v>162226</v>
      </c>
      <c r="AE17" s="108" t="str">
        <f t="shared" si="46"/>
        <v>CUMPLE</v>
      </c>
      <c r="AG17" s="126"/>
    </row>
    <row r="18" spans="2:33" s="1" customFormat="1" ht="32.25" customHeight="1" x14ac:dyDescent="0.25">
      <c r="B18" s="84" t="s">
        <v>141</v>
      </c>
      <c r="C18" s="94" t="s">
        <v>142</v>
      </c>
      <c r="D18" s="84" t="s">
        <v>126</v>
      </c>
      <c r="E18" s="84" t="s">
        <v>70</v>
      </c>
      <c r="F18" s="84">
        <v>1</v>
      </c>
      <c r="G18" s="86">
        <v>149881</v>
      </c>
      <c r="H18" s="87">
        <f t="shared" si="14"/>
        <v>28477</v>
      </c>
      <c r="I18" s="88">
        <f t="shared" si="15"/>
        <v>178358</v>
      </c>
      <c r="J18" s="88">
        <f t="shared" si="16"/>
        <v>178358</v>
      </c>
      <c r="K18" s="88">
        <f t="shared" si="17"/>
        <v>178358</v>
      </c>
      <c r="L18" s="89">
        <v>149800</v>
      </c>
      <c r="M18" s="108" t="str">
        <f t="shared" si="18"/>
        <v>CUMPLE</v>
      </c>
      <c r="N18" s="86">
        <v>149881</v>
      </c>
      <c r="O18" s="108" t="str">
        <f t="shared" si="18"/>
        <v>CUMPLE</v>
      </c>
      <c r="P18" s="86">
        <v>89744</v>
      </c>
      <c r="Q18" s="108" t="str">
        <f t="shared" ref="Q18:S18" si="47">IF(P18&lt;=$G18,"CUMPLE","NO CUMPLE")</f>
        <v>CUMPLE</v>
      </c>
      <c r="R18" s="86">
        <v>149881</v>
      </c>
      <c r="S18" s="108" t="str">
        <f t="shared" si="47"/>
        <v>CUMPLE</v>
      </c>
      <c r="T18" s="86">
        <v>149881</v>
      </c>
      <c r="U18" s="108" t="str">
        <f t="shared" ref="U18:W18" si="48">IF(T18&lt;=$G18,"CUMPLE","NO CUMPLE")</f>
        <v>CUMPLE</v>
      </c>
      <c r="V18" s="86">
        <v>65077</v>
      </c>
      <c r="W18" s="108" t="str">
        <f t="shared" si="48"/>
        <v>CUMPLE</v>
      </c>
      <c r="X18" s="86">
        <v>128148</v>
      </c>
      <c r="Y18" s="108" t="str">
        <f t="shared" ref="Y18:AA18" si="49">IF(X18&lt;=$G18,"CUMPLE","NO CUMPLE")</f>
        <v>CUMPLE</v>
      </c>
      <c r="Z18" s="86">
        <v>148382</v>
      </c>
      <c r="AA18" s="108" t="str">
        <f t="shared" si="49"/>
        <v>CUMPLE</v>
      </c>
      <c r="AB18" s="86">
        <v>101587</v>
      </c>
      <c r="AC18" s="108" t="str">
        <f t="shared" ref="AC18:AE18" si="50">IF(AB18&lt;=$G18,"CUMPLE","NO CUMPLE")</f>
        <v>CUMPLE</v>
      </c>
      <c r="AD18" s="86">
        <v>119905</v>
      </c>
      <c r="AE18" s="108" t="str">
        <f t="shared" si="50"/>
        <v>CUMPLE</v>
      </c>
      <c r="AG18" s="126"/>
    </row>
    <row r="19" spans="2:33" s="1" customFormat="1" ht="32.25" customHeight="1" x14ac:dyDescent="0.25">
      <c r="B19" s="84" t="s">
        <v>143</v>
      </c>
      <c r="C19" s="94" t="s">
        <v>144</v>
      </c>
      <c r="D19" s="84" t="s">
        <v>126</v>
      </c>
      <c r="E19" s="84" t="s">
        <v>70</v>
      </c>
      <c r="F19" s="84">
        <v>1</v>
      </c>
      <c r="G19" s="86">
        <v>150713</v>
      </c>
      <c r="H19" s="87">
        <f t="shared" si="14"/>
        <v>28635</v>
      </c>
      <c r="I19" s="88">
        <f t="shared" si="15"/>
        <v>179348</v>
      </c>
      <c r="J19" s="88">
        <f t="shared" si="16"/>
        <v>179348</v>
      </c>
      <c r="K19" s="88">
        <f t="shared" si="17"/>
        <v>179348</v>
      </c>
      <c r="L19" s="89">
        <v>150700</v>
      </c>
      <c r="M19" s="108" t="str">
        <f t="shared" si="18"/>
        <v>CUMPLE</v>
      </c>
      <c r="N19" s="86">
        <v>150713</v>
      </c>
      <c r="O19" s="108" t="str">
        <f t="shared" si="18"/>
        <v>CUMPLE</v>
      </c>
      <c r="P19" s="86">
        <v>79621</v>
      </c>
      <c r="Q19" s="108" t="str">
        <f t="shared" ref="Q19:S19" si="51">IF(P19&lt;=$G19,"CUMPLE","NO CUMPLE")</f>
        <v>CUMPLE</v>
      </c>
      <c r="R19" s="86">
        <v>150713</v>
      </c>
      <c r="S19" s="108" t="str">
        <f t="shared" si="51"/>
        <v>CUMPLE</v>
      </c>
      <c r="T19" s="86">
        <v>150713</v>
      </c>
      <c r="U19" s="108" t="str">
        <f t="shared" ref="U19:W19" si="52">IF(T19&lt;=$G19,"CUMPLE","NO CUMPLE")</f>
        <v>CUMPLE</v>
      </c>
      <c r="V19" s="86">
        <v>59094</v>
      </c>
      <c r="W19" s="108" t="str">
        <f t="shared" si="52"/>
        <v>CUMPLE</v>
      </c>
      <c r="X19" s="86">
        <v>119063</v>
      </c>
      <c r="Y19" s="108" t="str">
        <f t="shared" ref="Y19:AA19" si="53">IF(X19&lt;=$G19,"CUMPLE","NO CUMPLE")</f>
        <v>CUMPLE</v>
      </c>
      <c r="Z19" s="86">
        <v>149205</v>
      </c>
      <c r="AA19" s="108" t="str">
        <f t="shared" si="53"/>
        <v>CUMPLE</v>
      </c>
      <c r="AB19" s="86">
        <v>93599</v>
      </c>
      <c r="AC19" s="108" t="str">
        <f t="shared" ref="AC19:AE19" si="54">IF(AB19&lt;=$G19,"CUMPLE","NO CUMPLE")</f>
        <v>CUMPLE</v>
      </c>
      <c r="AD19" s="86">
        <v>120570</v>
      </c>
      <c r="AE19" s="108" t="str">
        <f t="shared" si="54"/>
        <v>CUMPLE</v>
      </c>
      <c r="AG19" s="126"/>
    </row>
    <row r="20" spans="2:33" s="1" customFormat="1" ht="32.25" customHeight="1" x14ac:dyDescent="0.25">
      <c r="B20" s="84" t="s">
        <v>145</v>
      </c>
      <c r="C20" s="94" t="s">
        <v>146</v>
      </c>
      <c r="D20" s="84" t="s">
        <v>126</v>
      </c>
      <c r="E20" s="84" t="s">
        <v>70</v>
      </c>
      <c r="F20" s="84">
        <v>1</v>
      </c>
      <c r="G20" s="86">
        <v>127932</v>
      </c>
      <c r="H20" s="87">
        <f t="shared" si="14"/>
        <v>24307</v>
      </c>
      <c r="I20" s="88">
        <f t="shared" si="15"/>
        <v>152239</v>
      </c>
      <c r="J20" s="88">
        <f t="shared" si="16"/>
        <v>152239</v>
      </c>
      <c r="K20" s="88">
        <f t="shared" si="17"/>
        <v>152239</v>
      </c>
      <c r="L20" s="89">
        <v>127900</v>
      </c>
      <c r="M20" s="108" t="str">
        <f t="shared" si="18"/>
        <v>CUMPLE</v>
      </c>
      <c r="N20" s="86">
        <v>127932</v>
      </c>
      <c r="O20" s="108" t="str">
        <f t="shared" si="18"/>
        <v>CUMPLE</v>
      </c>
      <c r="P20" s="86">
        <v>79621</v>
      </c>
      <c r="Q20" s="108" t="str">
        <f t="shared" ref="Q20:S20" si="55">IF(P20&lt;=$G20,"CUMPLE","NO CUMPLE")</f>
        <v>CUMPLE</v>
      </c>
      <c r="R20" s="86">
        <v>127932</v>
      </c>
      <c r="S20" s="108" t="str">
        <f t="shared" si="55"/>
        <v>CUMPLE</v>
      </c>
      <c r="T20" s="86">
        <v>127932</v>
      </c>
      <c r="U20" s="108" t="str">
        <f t="shared" ref="U20:W20" si="56">IF(T20&lt;=$G20,"CUMPLE","NO CUMPLE")</f>
        <v>CUMPLE</v>
      </c>
      <c r="V20" s="86">
        <v>39516</v>
      </c>
      <c r="W20" s="108" t="str">
        <f t="shared" si="56"/>
        <v>CUMPLE</v>
      </c>
      <c r="X20" s="86">
        <v>115139</v>
      </c>
      <c r="Y20" s="108" t="str">
        <f t="shared" ref="Y20:AA20" si="57">IF(X20&lt;=$G20,"CUMPLE","NO CUMPLE")</f>
        <v>CUMPLE</v>
      </c>
      <c r="Z20" s="86">
        <v>126652</v>
      </c>
      <c r="AA20" s="108" t="str">
        <f t="shared" si="57"/>
        <v>CUMPLE</v>
      </c>
      <c r="AB20" s="86">
        <v>80142</v>
      </c>
      <c r="AC20" s="108" t="str">
        <f t="shared" ref="AC20:AE20" si="58">IF(AB20&lt;=$G20,"CUMPLE","NO CUMPLE")</f>
        <v>CUMPLE</v>
      </c>
      <c r="AD20" s="86">
        <v>102346</v>
      </c>
      <c r="AE20" s="108" t="str">
        <f t="shared" si="58"/>
        <v>CUMPLE</v>
      </c>
      <c r="AG20" s="126"/>
    </row>
    <row r="21" spans="2:33" s="1" customFormat="1" ht="32.25" customHeight="1" x14ac:dyDescent="0.25">
      <c r="B21" s="84" t="s">
        <v>147</v>
      </c>
      <c r="C21" s="94" t="s">
        <v>148</v>
      </c>
      <c r="D21" s="84" t="s">
        <v>126</v>
      </c>
      <c r="E21" s="84" t="s">
        <v>70</v>
      </c>
      <c r="F21" s="84">
        <v>1</v>
      </c>
      <c r="G21" s="86">
        <v>148031</v>
      </c>
      <c r="H21" s="87">
        <f t="shared" si="14"/>
        <v>28126</v>
      </c>
      <c r="I21" s="88">
        <f t="shared" si="15"/>
        <v>176157</v>
      </c>
      <c r="J21" s="88">
        <f t="shared" si="16"/>
        <v>176157</v>
      </c>
      <c r="K21" s="88">
        <f t="shared" si="17"/>
        <v>176157</v>
      </c>
      <c r="L21" s="89">
        <v>148000</v>
      </c>
      <c r="M21" s="108" t="str">
        <f t="shared" si="18"/>
        <v>CUMPLE</v>
      </c>
      <c r="N21" s="86">
        <v>148031</v>
      </c>
      <c r="O21" s="108" t="str">
        <f t="shared" si="18"/>
        <v>CUMPLE</v>
      </c>
      <c r="P21" s="86">
        <v>104014</v>
      </c>
      <c r="Q21" s="108" t="str">
        <f t="shared" ref="Q21:S21" si="59">IF(P21&lt;=$G21,"CUMPLE","NO CUMPLE")</f>
        <v>CUMPLE</v>
      </c>
      <c r="R21" s="86">
        <v>148031</v>
      </c>
      <c r="S21" s="108" t="str">
        <f t="shared" si="59"/>
        <v>CUMPLE</v>
      </c>
      <c r="T21" s="86">
        <v>148031</v>
      </c>
      <c r="U21" s="108" t="str">
        <f t="shared" ref="U21:W21" si="60">IF(T21&lt;=$G21,"CUMPLE","NO CUMPLE")</f>
        <v>CUMPLE</v>
      </c>
      <c r="V21" s="86">
        <v>84698</v>
      </c>
      <c r="W21" s="108" t="str">
        <f t="shared" si="60"/>
        <v>CUMPLE</v>
      </c>
      <c r="X21" s="86">
        <v>148031</v>
      </c>
      <c r="Y21" s="108" t="str">
        <f t="shared" ref="Y21:AA21" si="61">IF(X21&lt;=$G21,"CUMPLE","NO CUMPLE")</f>
        <v>CUMPLE</v>
      </c>
      <c r="Z21" s="86">
        <v>146550</v>
      </c>
      <c r="AA21" s="108" t="str">
        <f t="shared" si="61"/>
        <v>CUMPLE</v>
      </c>
      <c r="AB21" s="86">
        <v>101301</v>
      </c>
      <c r="AC21" s="108" t="str">
        <f t="shared" ref="AC21:AE21" si="62">IF(AB21&lt;=$G21,"CUMPLE","NO CUMPLE")</f>
        <v>CUMPLE</v>
      </c>
      <c r="AD21" s="86">
        <v>118425</v>
      </c>
      <c r="AE21" s="108" t="str">
        <f t="shared" si="62"/>
        <v>CUMPLE</v>
      </c>
      <c r="AG21" s="126"/>
    </row>
    <row r="22" spans="2:33" s="1" customFormat="1" ht="32.25" customHeight="1" x14ac:dyDescent="0.25">
      <c r="B22" s="84" t="s">
        <v>149</v>
      </c>
      <c r="C22" s="94" t="s">
        <v>150</v>
      </c>
      <c r="D22" s="84" t="s">
        <v>126</v>
      </c>
      <c r="E22" s="84" t="s">
        <v>70</v>
      </c>
      <c r="F22" s="84">
        <v>1</v>
      </c>
      <c r="G22" s="86">
        <v>117909</v>
      </c>
      <c r="H22" s="87">
        <f t="shared" si="14"/>
        <v>22403</v>
      </c>
      <c r="I22" s="88">
        <f t="shared" si="15"/>
        <v>140312</v>
      </c>
      <c r="J22" s="88">
        <f t="shared" si="16"/>
        <v>140312</v>
      </c>
      <c r="K22" s="88">
        <f t="shared" si="17"/>
        <v>140312</v>
      </c>
      <c r="L22" s="89">
        <v>117900</v>
      </c>
      <c r="M22" s="108" t="str">
        <f t="shared" si="18"/>
        <v>CUMPLE</v>
      </c>
      <c r="N22" s="86">
        <v>117909</v>
      </c>
      <c r="O22" s="108" t="str">
        <f t="shared" si="18"/>
        <v>CUMPLE</v>
      </c>
      <c r="P22" s="86">
        <v>60000</v>
      </c>
      <c r="Q22" s="108" t="str">
        <f t="shared" ref="Q22:S22" si="63">IF(P22&lt;=$G22,"CUMPLE","NO CUMPLE")</f>
        <v>CUMPLE</v>
      </c>
      <c r="R22" s="86">
        <v>117909</v>
      </c>
      <c r="S22" s="108" t="str">
        <f t="shared" si="63"/>
        <v>CUMPLE</v>
      </c>
      <c r="T22" s="86">
        <v>117909</v>
      </c>
      <c r="U22" s="108" t="str">
        <f t="shared" ref="U22:W22" si="64">IF(T22&lt;=$G22,"CUMPLE","NO CUMPLE")</f>
        <v>CUMPLE</v>
      </c>
      <c r="V22" s="86">
        <v>57434</v>
      </c>
      <c r="W22" s="108" t="str">
        <f t="shared" si="64"/>
        <v>CUMPLE</v>
      </c>
      <c r="X22" s="86">
        <v>112014</v>
      </c>
      <c r="Y22" s="108" t="str">
        <f t="shared" ref="Y22:AA22" si="65">IF(X22&lt;=$G22,"CUMPLE","NO CUMPLE")</f>
        <v>CUMPLE</v>
      </c>
      <c r="Z22" s="86">
        <v>116729</v>
      </c>
      <c r="AA22" s="108" t="str">
        <f t="shared" si="65"/>
        <v>CUMPLE</v>
      </c>
      <c r="AB22" s="86">
        <v>77345</v>
      </c>
      <c r="AC22" s="108" t="str">
        <f t="shared" ref="AC22:AE22" si="66">IF(AB22&lt;=$G22,"CUMPLE","NO CUMPLE")</f>
        <v>CUMPLE</v>
      </c>
      <c r="AD22" s="86">
        <v>94327</v>
      </c>
      <c r="AE22" s="108" t="str">
        <f t="shared" si="66"/>
        <v>CUMPLE</v>
      </c>
      <c r="AG22" s="126"/>
    </row>
    <row r="23" spans="2:33" s="1" customFormat="1" ht="32.25" customHeight="1" x14ac:dyDescent="0.25">
      <c r="B23" s="84" t="s">
        <v>151</v>
      </c>
      <c r="C23" s="94" t="s">
        <v>152</v>
      </c>
      <c r="D23" s="84" t="s">
        <v>126</v>
      </c>
      <c r="E23" s="84" t="s">
        <v>70</v>
      </c>
      <c r="F23" s="84">
        <v>1</v>
      </c>
      <c r="G23" s="86">
        <v>146715</v>
      </c>
      <c r="H23" s="87">
        <f t="shared" si="14"/>
        <v>27876</v>
      </c>
      <c r="I23" s="88">
        <f t="shared" si="15"/>
        <v>174591</v>
      </c>
      <c r="J23" s="88">
        <f t="shared" si="16"/>
        <v>174591</v>
      </c>
      <c r="K23" s="88">
        <f t="shared" si="17"/>
        <v>174591</v>
      </c>
      <c r="L23" s="89">
        <v>146700</v>
      </c>
      <c r="M23" s="108" t="str">
        <f t="shared" si="18"/>
        <v>CUMPLE</v>
      </c>
      <c r="N23" s="86">
        <v>146715</v>
      </c>
      <c r="O23" s="108" t="str">
        <f t="shared" si="18"/>
        <v>CUMPLE</v>
      </c>
      <c r="P23" s="86">
        <v>69255</v>
      </c>
      <c r="Q23" s="108" t="str">
        <f t="shared" ref="Q23:S23" si="67">IF(P23&lt;=$G23,"CUMPLE","NO CUMPLE")</f>
        <v>CUMPLE</v>
      </c>
      <c r="R23" s="86">
        <v>146715</v>
      </c>
      <c r="S23" s="108" t="str">
        <f t="shared" si="67"/>
        <v>CUMPLE</v>
      </c>
      <c r="T23" s="86">
        <v>146715</v>
      </c>
      <c r="U23" s="108" t="str">
        <f t="shared" ref="U23:W23" si="68">IF(T23&lt;=$G23,"CUMPLE","NO CUMPLE")</f>
        <v>CUMPLE</v>
      </c>
      <c r="V23" s="86">
        <v>59094</v>
      </c>
      <c r="W23" s="108" t="str">
        <f t="shared" si="68"/>
        <v>CUMPLE</v>
      </c>
      <c r="X23" s="86">
        <v>146715</v>
      </c>
      <c r="Y23" s="108" t="str">
        <f t="shared" ref="Y23:AA23" si="69">IF(X23&lt;=$G23,"CUMPLE","NO CUMPLE")</f>
        <v>CUMPLE</v>
      </c>
      <c r="Z23" s="86">
        <v>145247</v>
      </c>
      <c r="AA23" s="108" t="str">
        <f t="shared" si="69"/>
        <v>CUMPLE</v>
      </c>
      <c r="AB23" s="86">
        <v>101301</v>
      </c>
      <c r="AC23" s="108" t="str">
        <f t="shared" ref="AC23:AE23" si="70">IF(AB23&lt;=$G23,"CUMPLE","NO CUMPLE")</f>
        <v>CUMPLE</v>
      </c>
      <c r="AD23" s="86">
        <v>117372</v>
      </c>
      <c r="AE23" s="108" t="str">
        <f t="shared" si="70"/>
        <v>CUMPLE</v>
      </c>
      <c r="AG23" s="126"/>
    </row>
    <row r="24" spans="2:33" s="1" customFormat="1" ht="32.25" customHeight="1" x14ac:dyDescent="0.25">
      <c r="B24" s="84">
        <v>4.1500000000000004</v>
      </c>
      <c r="C24" s="94" t="s">
        <v>153</v>
      </c>
      <c r="D24" s="84" t="s">
        <v>126</v>
      </c>
      <c r="E24" s="84" t="s">
        <v>70</v>
      </c>
      <c r="F24" s="84">
        <v>1</v>
      </c>
      <c r="G24" s="86">
        <v>170208</v>
      </c>
      <c r="H24" s="87">
        <f t="shared" si="14"/>
        <v>32340</v>
      </c>
      <c r="I24" s="88">
        <f t="shared" si="15"/>
        <v>202548</v>
      </c>
      <c r="J24" s="88">
        <f t="shared" si="16"/>
        <v>202548</v>
      </c>
      <c r="K24" s="88">
        <f t="shared" si="17"/>
        <v>202548</v>
      </c>
      <c r="L24" s="89">
        <v>170200</v>
      </c>
      <c r="M24" s="108" t="str">
        <f t="shared" si="18"/>
        <v>CUMPLE</v>
      </c>
      <c r="N24" s="86">
        <v>170208</v>
      </c>
      <c r="O24" s="108" t="str">
        <f t="shared" si="18"/>
        <v>CUMPLE</v>
      </c>
      <c r="P24" s="86">
        <v>123463</v>
      </c>
      <c r="Q24" s="108" t="str">
        <f t="shared" ref="Q24:S24" si="71">IF(P24&lt;=$G24,"CUMPLE","NO CUMPLE")</f>
        <v>CUMPLE</v>
      </c>
      <c r="R24" s="86">
        <v>170208</v>
      </c>
      <c r="S24" s="108" t="str">
        <f t="shared" si="71"/>
        <v>CUMPLE</v>
      </c>
      <c r="T24" s="86">
        <v>170208</v>
      </c>
      <c r="U24" s="108" t="str">
        <f t="shared" ref="U24:W24" si="72">IF(T24&lt;=$G24,"CUMPLE","NO CUMPLE")</f>
        <v>CUMPLE</v>
      </c>
      <c r="V24" s="86">
        <v>117501</v>
      </c>
      <c r="W24" s="108" t="str">
        <f t="shared" si="72"/>
        <v>CUMPLE</v>
      </c>
      <c r="X24" s="86">
        <v>170208</v>
      </c>
      <c r="Y24" s="108" t="str">
        <f t="shared" ref="Y24:AA24" si="73">IF(X24&lt;=$G24,"CUMPLE","NO CUMPLE")</f>
        <v>CUMPLE</v>
      </c>
      <c r="Z24" s="86">
        <v>168505</v>
      </c>
      <c r="AA24" s="108" t="str">
        <f t="shared" si="73"/>
        <v>CUMPLE</v>
      </c>
      <c r="AB24" s="86">
        <v>101301</v>
      </c>
      <c r="AC24" s="108" t="str">
        <f t="shared" ref="AC24:AE24" si="74">IF(AB24&lt;=$G24,"CUMPLE","NO CUMPLE")</f>
        <v>CUMPLE</v>
      </c>
      <c r="AD24" s="86">
        <v>136166</v>
      </c>
      <c r="AE24" s="108" t="str">
        <f t="shared" si="74"/>
        <v>CUMPLE</v>
      </c>
      <c r="AG24" s="126"/>
    </row>
    <row r="25" spans="2:33" s="1" customFormat="1" ht="32.25" customHeight="1" x14ac:dyDescent="0.25">
      <c r="B25" s="84">
        <v>4.16</v>
      </c>
      <c r="C25" s="94" t="s">
        <v>154</v>
      </c>
      <c r="D25" s="84" t="s">
        <v>126</v>
      </c>
      <c r="E25" s="84" t="s">
        <v>70</v>
      </c>
      <c r="F25" s="84">
        <v>1</v>
      </c>
      <c r="G25" s="86">
        <v>155430</v>
      </c>
      <c r="H25" s="87">
        <f t="shared" si="14"/>
        <v>29532</v>
      </c>
      <c r="I25" s="88">
        <f t="shared" si="15"/>
        <v>184962</v>
      </c>
      <c r="J25" s="88">
        <f t="shared" si="16"/>
        <v>184962</v>
      </c>
      <c r="K25" s="88">
        <f t="shared" si="17"/>
        <v>184962</v>
      </c>
      <c r="L25" s="89">
        <v>155400</v>
      </c>
      <c r="M25" s="108" t="str">
        <f t="shared" si="18"/>
        <v>CUMPLE</v>
      </c>
      <c r="N25" s="86">
        <v>155430</v>
      </c>
      <c r="O25" s="108" t="str">
        <f t="shared" si="18"/>
        <v>CUMPLE</v>
      </c>
      <c r="P25" s="86">
        <v>79621</v>
      </c>
      <c r="Q25" s="108" t="str">
        <f t="shared" ref="Q25:S25" si="75">IF(P25&lt;=$G25,"CUMPLE","NO CUMPLE")</f>
        <v>CUMPLE</v>
      </c>
      <c r="R25" s="86">
        <v>155430</v>
      </c>
      <c r="S25" s="108" t="str">
        <f t="shared" si="75"/>
        <v>CUMPLE</v>
      </c>
      <c r="T25" s="86">
        <v>155430</v>
      </c>
      <c r="U25" s="108" t="str">
        <f t="shared" ref="U25:W25" si="76">IF(T25&lt;=$G25,"CUMPLE","NO CUMPLE")</f>
        <v>CUMPLE</v>
      </c>
      <c r="V25" s="86">
        <v>59094</v>
      </c>
      <c r="W25" s="108" t="str">
        <f t="shared" si="76"/>
        <v>CUMPLE</v>
      </c>
      <c r="X25" s="86">
        <v>116573</v>
      </c>
      <c r="Y25" s="108" t="str">
        <f t="shared" ref="Y25:AA25" si="77">IF(X25&lt;=$G25,"CUMPLE","NO CUMPLE")</f>
        <v>CUMPLE</v>
      </c>
      <c r="Z25" s="86">
        <v>153875</v>
      </c>
      <c r="AA25" s="108" t="str">
        <f t="shared" si="77"/>
        <v>CUMPLE</v>
      </c>
      <c r="AB25" s="86">
        <v>101301</v>
      </c>
      <c r="AC25" s="108" t="str">
        <f t="shared" ref="AC25:AE25" si="78">IF(AB25&lt;=$G25,"CUMPLE","NO CUMPLE")</f>
        <v>CUMPLE</v>
      </c>
      <c r="AD25" s="86">
        <v>124344</v>
      </c>
      <c r="AE25" s="108" t="str">
        <f t="shared" si="78"/>
        <v>CUMPLE</v>
      </c>
      <c r="AG25" s="126"/>
    </row>
    <row r="26" spans="2:33" s="1" customFormat="1" ht="32.25" customHeight="1" x14ac:dyDescent="0.25">
      <c r="B26" s="193" t="s">
        <v>61</v>
      </c>
      <c r="C26" s="193"/>
      <c r="D26" s="193"/>
      <c r="E26" s="193"/>
      <c r="F26" s="193"/>
      <c r="G26" s="95">
        <f t="shared" ref="G26:L26" si="79">SUM(G10:G25)</f>
        <v>2413450</v>
      </c>
      <c r="H26" s="95">
        <f t="shared" si="79"/>
        <v>458557</v>
      </c>
      <c r="I26" s="95">
        <f t="shared" si="79"/>
        <v>2872007</v>
      </c>
      <c r="J26" s="95">
        <f t="shared" si="79"/>
        <v>2872007</v>
      </c>
      <c r="K26" s="95">
        <f t="shared" si="79"/>
        <v>2872007</v>
      </c>
      <c r="L26" s="96">
        <f t="shared" si="79"/>
        <v>2412700</v>
      </c>
      <c r="M26" s="110"/>
      <c r="N26" s="96">
        <f t="shared" ref="N26" si="80">SUM(N10:N25)</f>
        <v>2413450</v>
      </c>
      <c r="O26" s="110"/>
      <c r="P26" s="118">
        <f t="shared" ref="P26" si="81">SUM(P10:P25)</f>
        <v>1404213</v>
      </c>
      <c r="Q26" s="110"/>
      <c r="R26" s="118">
        <f t="shared" ref="R26" si="82">SUM(R10:R25)</f>
        <v>2413450</v>
      </c>
      <c r="S26" s="110"/>
      <c r="T26" s="118">
        <f t="shared" ref="T26" si="83">SUM(T10:T25)</f>
        <v>2413450</v>
      </c>
      <c r="U26" s="110"/>
      <c r="V26" s="118">
        <f t="shared" ref="V26" si="84">SUM(V10:V25)</f>
        <v>1132383</v>
      </c>
      <c r="W26" s="110"/>
      <c r="X26" s="118">
        <f t="shared" ref="X26" si="85">SUM(X10:X25)</f>
        <v>2160891</v>
      </c>
      <c r="Y26" s="110"/>
      <c r="Z26" s="118">
        <f t="shared" ref="Z26" si="86">SUM(Z10:Z25)</f>
        <v>2389307</v>
      </c>
      <c r="AA26" s="110"/>
      <c r="AB26" s="118">
        <f t="shared" ref="AB26" si="87">SUM(AB10:AB25)</f>
        <v>1582196</v>
      </c>
      <c r="AC26" s="110"/>
      <c r="AD26" s="118">
        <f t="shared" ref="AD26" si="88">SUM(AD10:AD25)</f>
        <v>1930759</v>
      </c>
      <c r="AE26" s="110"/>
    </row>
    <row r="27" spans="2:33" s="1" customFormat="1" ht="32.25" customHeight="1" x14ac:dyDescent="0.25">
      <c r="B27" s="97"/>
      <c r="C27" s="194" t="s">
        <v>155</v>
      </c>
      <c r="D27" s="194"/>
      <c r="E27" s="194"/>
      <c r="F27" s="194"/>
      <c r="G27" s="194"/>
      <c r="H27" s="194"/>
      <c r="I27" s="194"/>
      <c r="J27" s="194"/>
      <c r="K27" s="194"/>
      <c r="L27" s="194"/>
      <c r="M27" s="110"/>
      <c r="O27" s="110"/>
      <c r="Q27" s="110"/>
      <c r="S27" s="110"/>
      <c r="U27" s="110"/>
      <c r="W27" s="110"/>
      <c r="Y27" s="110"/>
      <c r="AA27" s="110"/>
      <c r="AC27" s="110"/>
      <c r="AE27" s="110"/>
    </row>
    <row r="28" spans="2:33" s="1" customFormat="1" ht="32.25" customHeight="1" x14ac:dyDescent="0.25">
      <c r="B28" s="84" t="s">
        <v>156</v>
      </c>
      <c r="C28" s="94" t="s">
        <v>157</v>
      </c>
      <c r="D28" s="84" t="s">
        <v>126</v>
      </c>
      <c r="E28" s="84" t="s">
        <v>158</v>
      </c>
      <c r="F28" s="84">
        <v>1</v>
      </c>
      <c r="G28" s="86">
        <v>119339</v>
      </c>
      <c r="H28" s="87">
        <f t="shared" ref="H28:H39" si="89">+ROUND((G28*19%),0)</f>
        <v>22674</v>
      </c>
      <c r="I28" s="88">
        <f>H28+G28</f>
        <v>142013</v>
      </c>
      <c r="J28" s="88">
        <f>I28*F28</f>
        <v>142013</v>
      </c>
      <c r="K28" s="88">
        <f>J28*F28</f>
        <v>142013</v>
      </c>
      <c r="L28" s="89">
        <v>119300</v>
      </c>
      <c r="M28" s="108" t="str">
        <f>IF(L28&lt;=$G28,"CUMPLE","NO CUMPLE")</f>
        <v>CUMPLE</v>
      </c>
      <c r="N28" s="86">
        <v>119339</v>
      </c>
      <c r="O28" s="108" t="str">
        <f>IF(N28&lt;=$G28,"CUMPLE","NO CUMPLE")</f>
        <v>CUMPLE</v>
      </c>
      <c r="P28" s="86">
        <v>75363</v>
      </c>
      <c r="Q28" s="108" t="str">
        <f>IF(P28&lt;=$G28,"CUMPLE","NO CUMPLE")</f>
        <v>CUMPLE</v>
      </c>
      <c r="R28" s="86">
        <v>119339</v>
      </c>
      <c r="S28" s="108" t="str">
        <f>IF(R28&lt;=$G28,"CUMPLE","NO CUMPLE")</f>
        <v>CUMPLE</v>
      </c>
      <c r="T28" s="86">
        <v>119339</v>
      </c>
      <c r="U28" s="108" t="str">
        <f>IF(T28&lt;=$G28,"CUMPLE","NO CUMPLE")</f>
        <v>CUMPLE</v>
      </c>
      <c r="V28" s="86">
        <v>49006</v>
      </c>
      <c r="W28" s="108" t="str">
        <f>IF(V28&lt;=$G28,"CUMPLE","NO CUMPLE")</f>
        <v>CUMPLE</v>
      </c>
      <c r="X28" s="86">
        <v>95472</v>
      </c>
      <c r="Y28" s="108" t="str">
        <f>IF(X28&lt;=$G28,"CUMPLE","NO CUMPLE")</f>
        <v>CUMPLE</v>
      </c>
      <c r="Z28" s="86">
        <v>118145</v>
      </c>
      <c r="AA28" s="108" t="str">
        <f>IF(Z28&lt;=$G28,"CUMPLE","NO CUMPLE")</f>
        <v>CUMPLE</v>
      </c>
      <c r="AB28" s="86">
        <v>83717</v>
      </c>
      <c r="AC28" s="108" t="str">
        <f>IF(AB28&lt;=$G28,"CUMPLE","NO CUMPLE")</f>
        <v>CUMPLE</v>
      </c>
      <c r="AD28" s="86">
        <v>95471</v>
      </c>
      <c r="AE28" s="108" t="str">
        <f>IF(AD28&lt;=$G28,"CUMPLE","NO CUMPLE")</f>
        <v>CUMPLE</v>
      </c>
      <c r="AG28" s="126"/>
    </row>
    <row r="29" spans="2:33" s="1" customFormat="1" ht="32.25" customHeight="1" x14ac:dyDescent="0.25">
      <c r="B29" s="84" t="s">
        <v>159</v>
      </c>
      <c r="C29" s="94" t="s">
        <v>160</v>
      </c>
      <c r="D29" s="84" t="s">
        <v>126</v>
      </c>
      <c r="E29" s="84" t="s">
        <v>158</v>
      </c>
      <c r="F29" s="84">
        <v>1</v>
      </c>
      <c r="G29" s="86">
        <v>104438</v>
      </c>
      <c r="H29" s="87">
        <f t="shared" si="89"/>
        <v>19843</v>
      </c>
      <c r="I29" s="88">
        <f t="shared" ref="I29:I39" si="90">H29+G29</f>
        <v>124281</v>
      </c>
      <c r="J29" s="88">
        <f t="shared" ref="J29:J39" si="91">I29*F29</f>
        <v>124281</v>
      </c>
      <c r="K29" s="88">
        <f t="shared" ref="K29:K39" si="92">J29*F29</f>
        <v>124281</v>
      </c>
      <c r="L29" s="89">
        <v>104400</v>
      </c>
      <c r="M29" s="108" t="str">
        <f t="shared" ref="M29:O39" si="93">IF(L29&lt;=$G29,"CUMPLE","NO CUMPLE")</f>
        <v>CUMPLE</v>
      </c>
      <c r="N29" s="86">
        <v>104438</v>
      </c>
      <c r="O29" s="108" t="str">
        <f t="shared" si="93"/>
        <v>CUMPLE</v>
      </c>
      <c r="P29" s="86">
        <v>75363</v>
      </c>
      <c r="Q29" s="108" t="str">
        <f t="shared" ref="Q29:S29" si="94">IF(P29&lt;=$G29,"CUMPLE","NO CUMPLE")</f>
        <v>CUMPLE</v>
      </c>
      <c r="R29" s="86">
        <v>104438</v>
      </c>
      <c r="S29" s="108" t="str">
        <f t="shared" si="94"/>
        <v>CUMPLE</v>
      </c>
      <c r="T29" s="86">
        <v>104438</v>
      </c>
      <c r="U29" s="108" t="str">
        <f t="shared" ref="U29:W29" si="95">IF(T29&lt;=$G29,"CUMPLE","NO CUMPLE")</f>
        <v>CUMPLE</v>
      </c>
      <c r="V29" s="86">
        <v>44754</v>
      </c>
      <c r="W29" s="108" t="str">
        <f t="shared" si="95"/>
        <v>CUMPLE</v>
      </c>
      <c r="X29" s="86">
        <v>104438</v>
      </c>
      <c r="Y29" s="108" t="str">
        <f t="shared" ref="Y29:AA29" si="96">IF(X29&lt;=$G29,"CUMPLE","NO CUMPLE")</f>
        <v>CUMPLE</v>
      </c>
      <c r="Z29" s="86">
        <v>103393</v>
      </c>
      <c r="AA29" s="108" t="str">
        <f t="shared" si="96"/>
        <v>CUMPLE</v>
      </c>
      <c r="AB29" s="86">
        <v>78035</v>
      </c>
      <c r="AC29" s="108" t="str">
        <f t="shared" ref="AC29:AE29" si="97">IF(AB29&lt;=$G29,"CUMPLE","NO CUMPLE")</f>
        <v>CUMPLE</v>
      </c>
      <c r="AD29" s="86">
        <v>83550</v>
      </c>
      <c r="AE29" s="108" t="str">
        <f t="shared" si="97"/>
        <v>CUMPLE</v>
      </c>
      <c r="AG29" s="126"/>
    </row>
    <row r="30" spans="2:33" s="1" customFormat="1" ht="32.25" customHeight="1" x14ac:dyDescent="0.25">
      <c r="B30" s="84" t="s">
        <v>161</v>
      </c>
      <c r="C30" s="94" t="s">
        <v>162</v>
      </c>
      <c r="D30" s="84" t="s">
        <v>126</v>
      </c>
      <c r="E30" s="84" t="s">
        <v>158</v>
      </c>
      <c r="F30" s="84">
        <v>1</v>
      </c>
      <c r="G30" s="86">
        <v>106859</v>
      </c>
      <c r="H30" s="87">
        <f t="shared" si="89"/>
        <v>20303</v>
      </c>
      <c r="I30" s="88">
        <f t="shared" si="90"/>
        <v>127162</v>
      </c>
      <c r="J30" s="88">
        <f t="shared" si="91"/>
        <v>127162</v>
      </c>
      <c r="K30" s="88">
        <f t="shared" si="92"/>
        <v>127162</v>
      </c>
      <c r="L30" s="89">
        <v>106800</v>
      </c>
      <c r="M30" s="108" t="str">
        <f t="shared" si="93"/>
        <v>CUMPLE</v>
      </c>
      <c r="N30" s="86">
        <v>106859</v>
      </c>
      <c r="O30" s="108" t="str">
        <f t="shared" si="93"/>
        <v>CUMPLE</v>
      </c>
      <c r="P30" s="86">
        <v>75363</v>
      </c>
      <c r="Q30" s="108" t="str">
        <f t="shared" ref="Q30:S30" si="98">IF(P30&lt;=$G30,"CUMPLE","NO CUMPLE")</f>
        <v>CUMPLE</v>
      </c>
      <c r="R30" s="86">
        <v>106859</v>
      </c>
      <c r="S30" s="108" t="str">
        <f t="shared" si="98"/>
        <v>CUMPLE</v>
      </c>
      <c r="T30" s="86">
        <v>106859</v>
      </c>
      <c r="U30" s="108" t="str">
        <f t="shared" ref="U30:W30" si="99">IF(T30&lt;=$G30,"CUMPLE","NO CUMPLE")</f>
        <v>CUMPLE</v>
      </c>
      <c r="V30" s="86">
        <v>44754</v>
      </c>
      <c r="W30" s="108" t="str">
        <f t="shared" si="99"/>
        <v>CUMPLE</v>
      </c>
      <c r="X30" s="86">
        <v>106859</v>
      </c>
      <c r="Y30" s="108" t="str">
        <f t="shared" ref="Y30:AA30" si="100">IF(X30&lt;=$G30,"CUMPLE","NO CUMPLE")</f>
        <v>CUMPLE</v>
      </c>
      <c r="Z30" s="86">
        <v>105790</v>
      </c>
      <c r="AA30" s="108" t="str">
        <f t="shared" si="100"/>
        <v>CUMPLE</v>
      </c>
      <c r="AB30" s="86">
        <v>79539</v>
      </c>
      <c r="AC30" s="108" t="str">
        <f t="shared" ref="AC30:AE30" si="101">IF(AB30&lt;=$G30,"CUMPLE","NO CUMPLE")</f>
        <v>CUMPLE</v>
      </c>
      <c r="AD30" s="86">
        <v>85487</v>
      </c>
      <c r="AE30" s="108" t="str">
        <f t="shared" si="101"/>
        <v>CUMPLE</v>
      </c>
      <c r="AG30" s="126"/>
    </row>
    <row r="31" spans="2:33" s="1" customFormat="1" ht="32.25" customHeight="1" x14ac:dyDescent="0.25">
      <c r="B31" s="84" t="s">
        <v>163</v>
      </c>
      <c r="C31" s="94" t="s">
        <v>164</v>
      </c>
      <c r="D31" s="84" t="s">
        <v>126</v>
      </c>
      <c r="E31" s="84" t="s">
        <v>158</v>
      </c>
      <c r="F31" s="84">
        <v>1</v>
      </c>
      <c r="G31" s="86">
        <v>106681</v>
      </c>
      <c r="H31" s="87">
        <f t="shared" si="89"/>
        <v>20269</v>
      </c>
      <c r="I31" s="88">
        <f t="shared" si="90"/>
        <v>126950</v>
      </c>
      <c r="J31" s="88">
        <f t="shared" si="91"/>
        <v>126950</v>
      </c>
      <c r="K31" s="88">
        <f t="shared" si="92"/>
        <v>126950</v>
      </c>
      <c r="L31" s="89">
        <v>106600</v>
      </c>
      <c r="M31" s="108" t="str">
        <f t="shared" si="93"/>
        <v>CUMPLE</v>
      </c>
      <c r="N31" s="86">
        <v>106681</v>
      </c>
      <c r="O31" s="108" t="str">
        <f t="shared" si="93"/>
        <v>CUMPLE</v>
      </c>
      <c r="P31" s="86">
        <v>75363</v>
      </c>
      <c r="Q31" s="108" t="str">
        <f t="shared" ref="Q31:S31" si="102">IF(P31&lt;=$G31,"CUMPLE","NO CUMPLE")</f>
        <v>CUMPLE</v>
      </c>
      <c r="R31" s="86">
        <v>106681</v>
      </c>
      <c r="S31" s="108" t="str">
        <f t="shared" si="102"/>
        <v>CUMPLE</v>
      </c>
      <c r="T31" s="86">
        <v>106681</v>
      </c>
      <c r="U31" s="108" t="str">
        <f t="shared" ref="U31:W31" si="103">IF(T31&lt;=$G31,"CUMPLE","NO CUMPLE")</f>
        <v>CUMPLE</v>
      </c>
      <c r="V31" s="86">
        <v>28016</v>
      </c>
      <c r="W31" s="108" t="str">
        <f t="shared" si="103"/>
        <v>CUMPLE</v>
      </c>
      <c r="X31" s="86">
        <v>106681</v>
      </c>
      <c r="Y31" s="108" t="str">
        <f t="shared" ref="Y31:AA31" si="104">IF(X31&lt;=$G31,"CUMPLE","NO CUMPLE")</f>
        <v>CUMPLE</v>
      </c>
      <c r="Z31" s="86">
        <v>105614</v>
      </c>
      <c r="AA31" s="108" t="str">
        <f t="shared" si="104"/>
        <v>CUMPLE</v>
      </c>
      <c r="AB31" s="86">
        <v>76784</v>
      </c>
      <c r="AC31" s="108" t="str">
        <f t="shared" ref="AC31:AE31" si="105">IF(AB31&lt;=$G31,"CUMPLE","NO CUMPLE")</f>
        <v>CUMPLE</v>
      </c>
      <c r="AD31" s="86">
        <v>85345</v>
      </c>
      <c r="AE31" s="108" t="str">
        <f t="shared" si="105"/>
        <v>CUMPLE</v>
      </c>
      <c r="AG31" s="126"/>
    </row>
    <row r="32" spans="2:33" s="1" customFormat="1" ht="32.25" customHeight="1" x14ac:dyDescent="0.25">
      <c r="B32" s="84" t="s">
        <v>165</v>
      </c>
      <c r="C32" s="94" t="s">
        <v>166</v>
      </c>
      <c r="D32" s="84" t="s">
        <v>126</v>
      </c>
      <c r="E32" s="84" t="s">
        <v>158</v>
      </c>
      <c r="F32" s="84">
        <v>1</v>
      </c>
      <c r="G32" s="86">
        <v>119382</v>
      </c>
      <c r="H32" s="87">
        <f t="shared" si="89"/>
        <v>22683</v>
      </c>
      <c r="I32" s="88">
        <f t="shared" si="90"/>
        <v>142065</v>
      </c>
      <c r="J32" s="88">
        <f t="shared" si="91"/>
        <v>142065</v>
      </c>
      <c r="K32" s="88">
        <f t="shared" si="92"/>
        <v>142065</v>
      </c>
      <c r="L32" s="89">
        <v>119300</v>
      </c>
      <c r="M32" s="108" t="str">
        <f t="shared" si="93"/>
        <v>CUMPLE</v>
      </c>
      <c r="N32" s="86">
        <v>119382</v>
      </c>
      <c r="O32" s="108" t="str">
        <f t="shared" si="93"/>
        <v>CUMPLE</v>
      </c>
      <c r="P32" s="86">
        <v>88654</v>
      </c>
      <c r="Q32" s="108" t="str">
        <f t="shared" ref="Q32:S32" si="106">IF(P32&lt;=$G32,"CUMPLE","NO CUMPLE")</f>
        <v>CUMPLE</v>
      </c>
      <c r="R32" s="86">
        <v>119382</v>
      </c>
      <c r="S32" s="108" t="str">
        <f t="shared" si="106"/>
        <v>CUMPLE</v>
      </c>
      <c r="T32" s="86">
        <v>119382</v>
      </c>
      <c r="U32" s="108" t="str">
        <f t="shared" ref="U32:W32" si="107">IF(T32&lt;=$G32,"CUMPLE","NO CUMPLE")</f>
        <v>CUMPLE</v>
      </c>
      <c r="V32" s="86">
        <v>49006</v>
      </c>
      <c r="W32" s="108" t="str">
        <f t="shared" si="107"/>
        <v>CUMPLE</v>
      </c>
      <c r="X32" s="86">
        <v>119382</v>
      </c>
      <c r="Y32" s="108" t="str">
        <f t="shared" ref="Y32:AA32" si="108">IF(X32&lt;=$G32,"CUMPLE","NO CUMPLE")</f>
        <v>CUMPLE</v>
      </c>
      <c r="Z32" s="86">
        <v>118188</v>
      </c>
      <c r="AA32" s="108" t="str">
        <f t="shared" si="108"/>
        <v>CUMPLE</v>
      </c>
      <c r="AB32" s="86">
        <v>87673</v>
      </c>
      <c r="AC32" s="108" t="str">
        <f t="shared" ref="AC32:AE32" si="109">IF(AB32&lt;=$G32,"CUMPLE","NO CUMPLE")</f>
        <v>CUMPLE</v>
      </c>
      <c r="AD32" s="86">
        <v>95506</v>
      </c>
      <c r="AE32" s="108" t="str">
        <f t="shared" si="109"/>
        <v>CUMPLE</v>
      </c>
      <c r="AG32" s="126"/>
    </row>
    <row r="33" spans="2:33" s="1" customFormat="1" ht="32.25" customHeight="1" x14ac:dyDescent="0.25">
      <c r="B33" s="84" t="s">
        <v>167</v>
      </c>
      <c r="C33" s="94" t="s">
        <v>168</v>
      </c>
      <c r="D33" s="84" t="s">
        <v>126</v>
      </c>
      <c r="E33" s="84" t="s">
        <v>158</v>
      </c>
      <c r="F33" s="84">
        <v>1</v>
      </c>
      <c r="G33" s="86">
        <v>158809</v>
      </c>
      <c r="H33" s="87">
        <f t="shared" si="89"/>
        <v>30174</v>
      </c>
      <c r="I33" s="88">
        <f t="shared" si="90"/>
        <v>188983</v>
      </c>
      <c r="J33" s="88">
        <f t="shared" si="91"/>
        <v>188983</v>
      </c>
      <c r="K33" s="88">
        <f t="shared" si="92"/>
        <v>188983</v>
      </c>
      <c r="L33" s="89">
        <v>158800</v>
      </c>
      <c r="M33" s="108" t="str">
        <f t="shared" si="93"/>
        <v>CUMPLE</v>
      </c>
      <c r="N33" s="86">
        <v>158809</v>
      </c>
      <c r="O33" s="108" t="str">
        <f t="shared" si="93"/>
        <v>CUMPLE</v>
      </c>
      <c r="P33" s="86">
        <v>87531</v>
      </c>
      <c r="Q33" s="108" t="str">
        <f t="shared" ref="Q33:S33" si="110">IF(P33&lt;=$G33,"CUMPLE","NO CUMPLE")</f>
        <v>CUMPLE</v>
      </c>
      <c r="R33" s="86">
        <v>158809</v>
      </c>
      <c r="S33" s="108" t="str">
        <f t="shared" si="110"/>
        <v>CUMPLE</v>
      </c>
      <c r="T33" s="86">
        <v>158809</v>
      </c>
      <c r="U33" s="108" t="str">
        <f t="shared" ref="U33:W33" si="111">IF(T33&lt;=$G33,"CUMPLE","NO CUMPLE")</f>
        <v>CUMPLE</v>
      </c>
      <c r="V33" s="86">
        <v>53555</v>
      </c>
      <c r="W33" s="108" t="str">
        <f t="shared" si="111"/>
        <v>CUMPLE</v>
      </c>
      <c r="X33" s="86">
        <v>158809</v>
      </c>
      <c r="Y33" s="108" t="str">
        <f t="shared" ref="Y33:AA33" si="112">IF(X33&lt;=$G33,"CUMPLE","NO CUMPLE")</f>
        <v>CUMPLE</v>
      </c>
      <c r="Z33" s="86">
        <v>157220</v>
      </c>
      <c r="AA33" s="108" t="str">
        <f t="shared" si="112"/>
        <v>CUMPLE</v>
      </c>
      <c r="AB33" s="86">
        <v>110429</v>
      </c>
      <c r="AC33" s="108" t="str">
        <f t="shared" ref="AC33:AE33" si="113">IF(AB33&lt;=$G33,"CUMPLE","NO CUMPLE")</f>
        <v>CUMPLE</v>
      </c>
      <c r="AD33" s="86">
        <v>127047</v>
      </c>
      <c r="AE33" s="108" t="str">
        <f t="shared" si="113"/>
        <v>CUMPLE</v>
      </c>
      <c r="AG33" s="126"/>
    </row>
    <row r="34" spans="2:33" s="1" customFormat="1" ht="32.25" customHeight="1" x14ac:dyDescent="0.25">
      <c r="B34" s="84" t="s">
        <v>169</v>
      </c>
      <c r="C34" s="94" t="s">
        <v>170</v>
      </c>
      <c r="D34" s="84" t="s">
        <v>126</v>
      </c>
      <c r="E34" s="84" t="s">
        <v>158</v>
      </c>
      <c r="F34" s="84">
        <v>1</v>
      </c>
      <c r="G34" s="86">
        <v>139410</v>
      </c>
      <c r="H34" s="87">
        <f t="shared" si="89"/>
        <v>26488</v>
      </c>
      <c r="I34" s="88">
        <f t="shared" si="90"/>
        <v>165898</v>
      </c>
      <c r="J34" s="88">
        <f t="shared" si="91"/>
        <v>165898</v>
      </c>
      <c r="K34" s="88">
        <f t="shared" si="92"/>
        <v>165898</v>
      </c>
      <c r="L34" s="89">
        <v>139400</v>
      </c>
      <c r="M34" s="108" t="str">
        <f t="shared" si="93"/>
        <v>CUMPLE</v>
      </c>
      <c r="N34" s="86">
        <v>139410</v>
      </c>
      <c r="O34" s="108" t="str">
        <f t="shared" si="93"/>
        <v>CUMPLE</v>
      </c>
      <c r="P34" s="86">
        <v>99631</v>
      </c>
      <c r="Q34" s="108" t="str">
        <f t="shared" ref="Q34:S34" si="114">IF(P34&lt;=$G34,"CUMPLE","NO CUMPLE")</f>
        <v>CUMPLE</v>
      </c>
      <c r="R34" s="86">
        <v>139410</v>
      </c>
      <c r="S34" s="108" t="str">
        <f t="shared" si="114"/>
        <v>CUMPLE</v>
      </c>
      <c r="T34" s="86">
        <v>139410</v>
      </c>
      <c r="U34" s="108" t="str">
        <f t="shared" ref="U34:W34" si="115">IF(T34&lt;=$G34,"CUMPLE","NO CUMPLE")</f>
        <v>CUMPLE</v>
      </c>
      <c r="V34" s="86">
        <v>59094</v>
      </c>
      <c r="W34" s="108" t="str">
        <f t="shared" si="115"/>
        <v>CUMPLE</v>
      </c>
      <c r="X34" s="86">
        <v>125469</v>
      </c>
      <c r="Y34" s="108" t="str">
        <f t="shared" ref="Y34:AA34" si="116">IF(X34&lt;=$G34,"CUMPLE","NO CUMPLE")</f>
        <v>CUMPLE</v>
      </c>
      <c r="Z34" s="86">
        <v>138015</v>
      </c>
      <c r="AA34" s="108" t="str">
        <f t="shared" si="116"/>
        <v>CUMPLE</v>
      </c>
      <c r="AB34" s="86">
        <v>100433</v>
      </c>
      <c r="AC34" s="108" t="str">
        <f t="shared" ref="AC34:AE34" si="117">IF(AB34&lt;=$G34,"CUMPLE","NO CUMPLE")</f>
        <v>CUMPLE</v>
      </c>
      <c r="AD34" s="86">
        <v>111528</v>
      </c>
      <c r="AE34" s="108" t="str">
        <f t="shared" si="117"/>
        <v>CUMPLE</v>
      </c>
      <c r="AG34" s="126"/>
    </row>
    <row r="35" spans="2:33" s="1" customFormat="1" ht="32.25" customHeight="1" x14ac:dyDescent="0.25">
      <c r="B35" s="84" t="s">
        <v>171</v>
      </c>
      <c r="C35" s="94" t="s">
        <v>172</v>
      </c>
      <c r="D35" s="84" t="s">
        <v>126</v>
      </c>
      <c r="E35" s="84" t="s">
        <v>158</v>
      </c>
      <c r="F35" s="84">
        <v>1</v>
      </c>
      <c r="G35" s="86">
        <v>148872</v>
      </c>
      <c r="H35" s="87">
        <f t="shared" si="89"/>
        <v>28286</v>
      </c>
      <c r="I35" s="88">
        <f t="shared" si="90"/>
        <v>177158</v>
      </c>
      <c r="J35" s="88">
        <f t="shared" si="91"/>
        <v>177158</v>
      </c>
      <c r="K35" s="88">
        <f t="shared" si="92"/>
        <v>177158</v>
      </c>
      <c r="L35" s="89">
        <v>148800</v>
      </c>
      <c r="M35" s="108" t="str">
        <f t="shared" si="93"/>
        <v>CUMPLE</v>
      </c>
      <c r="N35" s="86">
        <v>148872</v>
      </c>
      <c r="O35" s="108" t="str">
        <f t="shared" si="93"/>
        <v>CUMPLE</v>
      </c>
      <c r="P35" s="86">
        <v>99924</v>
      </c>
      <c r="Q35" s="108" t="str">
        <f t="shared" ref="Q35:S35" si="118">IF(P35&lt;=$G35,"CUMPLE","NO CUMPLE")</f>
        <v>CUMPLE</v>
      </c>
      <c r="R35" s="86">
        <v>148872</v>
      </c>
      <c r="S35" s="108" t="str">
        <f t="shared" si="118"/>
        <v>CUMPLE</v>
      </c>
      <c r="T35" s="86">
        <v>148872</v>
      </c>
      <c r="U35" s="108" t="str">
        <f t="shared" ref="U35:W35" si="119">IF(T35&lt;=$G35,"CUMPLE","NO CUMPLE")</f>
        <v>CUMPLE</v>
      </c>
      <c r="V35" s="86">
        <v>59094</v>
      </c>
      <c r="W35" s="108" t="str">
        <f t="shared" si="119"/>
        <v>CUMPLE</v>
      </c>
      <c r="X35" s="86">
        <v>122075</v>
      </c>
      <c r="Y35" s="108" t="str">
        <f t="shared" ref="Y35:AA35" si="120">IF(X35&lt;=$G35,"CUMPLE","NO CUMPLE")</f>
        <v>CUMPLE</v>
      </c>
      <c r="Z35" s="86">
        <v>147383</v>
      </c>
      <c r="AA35" s="108" t="str">
        <f t="shared" si="120"/>
        <v>CUMPLE</v>
      </c>
      <c r="AB35" s="86">
        <v>114307</v>
      </c>
      <c r="AC35" s="108" t="str">
        <f t="shared" ref="AC35:AE35" si="121">IF(AB35&lt;=$G35,"CUMPLE","NO CUMPLE")</f>
        <v>CUMPLE</v>
      </c>
      <c r="AD35" s="86">
        <v>119098</v>
      </c>
      <c r="AE35" s="108" t="str">
        <f t="shared" si="121"/>
        <v>CUMPLE</v>
      </c>
      <c r="AG35" s="126"/>
    </row>
    <row r="36" spans="2:33" s="1" customFormat="1" ht="32.25" customHeight="1" x14ac:dyDescent="0.25">
      <c r="B36" s="84" t="s">
        <v>173</v>
      </c>
      <c r="C36" s="94" t="s">
        <v>174</v>
      </c>
      <c r="D36" s="84" t="s">
        <v>126</v>
      </c>
      <c r="E36" s="84" t="s">
        <v>158</v>
      </c>
      <c r="F36" s="84">
        <v>1</v>
      </c>
      <c r="G36" s="86">
        <v>166000</v>
      </c>
      <c r="H36" s="87">
        <f t="shared" si="89"/>
        <v>31540</v>
      </c>
      <c r="I36" s="88">
        <f t="shared" si="90"/>
        <v>197540</v>
      </c>
      <c r="J36" s="88">
        <f t="shared" si="91"/>
        <v>197540</v>
      </c>
      <c r="K36" s="88">
        <f t="shared" si="92"/>
        <v>197540</v>
      </c>
      <c r="L36" s="89">
        <v>165900</v>
      </c>
      <c r="M36" s="108" t="str">
        <f t="shared" si="93"/>
        <v>CUMPLE</v>
      </c>
      <c r="N36" s="86">
        <v>166000</v>
      </c>
      <c r="O36" s="108" t="str">
        <f t="shared" si="93"/>
        <v>CUMPLE</v>
      </c>
      <c r="P36" s="86">
        <v>100046</v>
      </c>
      <c r="Q36" s="108" t="str">
        <f t="shared" ref="Q36:S36" si="122">IF(P36&lt;=$G36,"CUMPLE","NO CUMPLE")</f>
        <v>CUMPLE</v>
      </c>
      <c r="R36" s="86">
        <v>166000</v>
      </c>
      <c r="S36" s="108" t="str">
        <f t="shared" si="122"/>
        <v>CUMPLE</v>
      </c>
      <c r="T36" s="86">
        <v>166000</v>
      </c>
      <c r="U36" s="108" t="str">
        <f t="shared" ref="U36:W36" si="123">IF(T36&lt;=$G36,"CUMPLE","NO CUMPLE")</f>
        <v>CUMPLE</v>
      </c>
      <c r="V36" s="86">
        <v>49006</v>
      </c>
      <c r="W36" s="108" t="str">
        <f t="shared" si="123"/>
        <v>CUMPLE</v>
      </c>
      <c r="X36" s="86">
        <v>166000</v>
      </c>
      <c r="Y36" s="108" t="str">
        <f t="shared" ref="Y36:AA36" si="124">IF(X36&lt;=$G36,"CUMPLE","NO CUMPLE")</f>
        <v>CUMPLE</v>
      </c>
      <c r="Z36" s="86">
        <v>164340</v>
      </c>
      <c r="AA36" s="108" t="str">
        <f t="shared" si="124"/>
        <v>CUMPLE</v>
      </c>
      <c r="AB36" s="86">
        <v>119066</v>
      </c>
      <c r="AC36" s="108" t="str">
        <f t="shared" ref="AC36:AE36" si="125">IF(AB36&lt;=$G36,"CUMPLE","NO CUMPLE")</f>
        <v>CUMPLE</v>
      </c>
      <c r="AD36" s="86">
        <v>132800</v>
      </c>
      <c r="AE36" s="108" t="str">
        <f t="shared" si="125"/>
        <v>CUMPLE</v>
      </c>
      <c r="AG36" s="126"/>
    </row>
    <row r="37" spans="2:33" s="1" customFormat="1" ht="32.25" customHeight="1" x14ac:dyDescent="0.25">
      <c r="B37" s="84" t="s">
        <v>175</v>
      </c>
      <c r="C37" s="94" t="s">
        <v>176</v>
      </c>
      <c r="D37" s="84" t="s">
        <v>126</v>
      </c>
      <c r="E37" s="84" t="s">
        <v>158</v>
      </c>
      <c r="F37" s="84">
        <v>1</v>
      </c>
      <c r="G37" s="86">
        <v>144583</v>
      </c>
      <c r="H37" s="87">
        <f t="shared" si="89"/>
        <v>27471</v>
      </c>
      <c r="I37" s="88">
        <f t="shared" si="90"/>
        <v>172054</v>
      </c>
      <c r="J37" s="88">
        <f t="shared" si="91"/>
        <v>172054</v>
      </c>
      <c r="K37" s="88">
        <f t="shared" si="92"/>
        <v>172054</v>
      </c>
      <c r="L37" s="89">
        <v>144500</v>
      </c>
      <c r="M37" s="108" t="str">
        <f t="shared" si="93"/>
        <v>CUMPLE</v>
      </c>
      <c r="N37" s="86">
        <v>144583</v>
      </c>
      <c r="O37" s="108" t="str">
        <f t="shared" si="93"/>
        <v>CUMPLE</v>
      </c>
      <c r="P37" s="86">
        <v>98842</v>
      </c>
      <c r="Q37" s="108" t="str">
        <f t="shared" ref="Q37:S37" si="126">IF(P37&lt;=$G37,"CUMPLE","NO CUMPLE")</f>
        <v>CUMPLE</v>
      </c>
      <c r="R37" s="86">
        <v>144583</v>
      </c>
      <c r="S37" s="108" t="str">
        <f t="shared" si="126"/>
        <v>CUMPLE</v>
      </c>
      <c r="T37" s="86">
        <v>144583</v>
      </c>
      <c r="U37" s="108" t="str">
        <f t="shared" ref="U37:W37" si="127">IF(T37&lt;=$G37,"CUMPLE","NO CUMPLE")</f>
        <v>CUMPLE</v>
      </c>
      <c r="V37" s="86">
        <v>53555</v>
      </c>
      <c r="W37" s="108" t="str">
        <f t="shared" si="127"/>
        <v>CUMPLE</v>
      </c>
      <c r="X37" s="86">
        <v>144583</v>
      </c>
      <c r="Y37" s="108" t="str">
        <f t="shared" ref="Y37:AA37" si="128">IF(X37&lt;=$G37,"CUMPLE","NO CUMPLE")</f>
        <v>CUMPLE</v>
      </c>
      <c r="Z37" s="86">
        <v>143137</v>
      </c>
      <c r="AA37" s="108" t="str">
        <f t="shared" si="128"/>
        <v>CUMPLE</v>
      </c>
      <c r="AB37" s="86">
        <v>108264</v>
      </c>
      <c r="AC37" s="108" t="str">
        <f t="shared" ref="AC37:AE37" si="129">IF(AB37&lt;=$G37,"CUMPLE","NO CUMPLE")</f>
        <v>CUMPLE</v>
      </c>
      <c r="AD37" s="86">
        <v>115666</v>
      </c>
      <c r="AE37" s="108" t="str">
        <f t="shared" si="129"/>
        <v>CUMPLE</v>
      </c>
      <c r="AG37" s="126"/>
    </row>
    <row r="38" spans="2:33" s="1" customFormat="1" ht="32.25" customHeight="1" x14ac:dyDescent="0.25">
      <c r="B38" s="98" t="s">
        <v>177</v>
      </c>
      <c r="C38" s="94" t="s">
        <v>178</v>
      </c>
      <c r="D38" s="84" t="s">
        <v>126</v>
      </c>
      <c r="E38" s="84" t="s">
        <v>158</v>
      </c>
      <c r="F38" s="84">
        <v>1</v>
      </c>
      <c r="G38" s="99">
        <v>139675</v>
      </c>
      <c r="H38" s="100">
        <f t="shared" si="89"/>
        <v>26538</v>
      </c>
      <c r="I38" s="100">
        <f t="shared" si="90"/>
        <v>166213</v>
      </c>
      <c r="J38" s="100">
        <f t="shared" si="91"/>
        <v>166213</v>
      </c>
      <c r="K38" s="100">
        <f t="shared" si="92"/>
        <v>166213</v>
      </c>
      <c r="L38" s="89">
        <v>139600</v>
      </c>
      <c r="M38" s="108" t="str">
        <f t="shared" si="93"/>
        <v>CUMPLE</v>
      </c>
      <c r="N38" s="99">
        <v>139675</v>
      </c>
      <c r="O38" s="108" t="str">
        <f t="shared" si="93"/>
        <v>CUMPLE</v>
      </c>
      <c r="P38" s="99">
        <v>110225</v>
      </c>
      <c r="Q38" s="108" t="str">
        <f t="shared" ref="Q38:S38" si="130">IF(P38&lt;=$G38,"CUMPLE","NO CUMPLE")</f>
        <v>CUMPLE</v>
      </c>
      <c r="R38" s="99">
        <v>139675</v>
      </c>
      <c r="S38" s="108" t="str">
        <f t="shared" si="130"/>
        <v>CUMPLE</v>
      </c>
      <c r="T38" s="99">
        <v>139675</v>
      </c>
      <c r="U38" s="108" t="str">
        <f t="shared" ref="U38:W38" si="131">IF(T38&lt;=$G38,"CUMPLE","NO CUMPLE")</f>
        <v>CUMPLE</v>
      </c>
      <c r="V38" s="99">
        <v>49006</v>
      </c>
      <c r="W38" s="108" t="str">
        <f t="shared" si="131"/>
        <v>CUMPLE</v>
      </c>
      <c r="X38" s="99">
        <v>139675</v>
      </c>
      <c r="Y38" s="108" t="str">
        <f t="shared" ref="Y38:AA38" si="132">IF(X38&lt;=$G38,"CUMPLE","NO CUMPLE")</f>
        <v>CUMPLE</v>
      </c>
      <c r="Z38" s="99">
        <v>138278</v>
      </c>
      <c r="AA38" s="108" t="str">
        <f t="shared" si="132"/>
        <v>CUMPLE</v>
      </c>
      <c r="AB38" s="99">
        <v>95740</v>
      </c>
      <c r="AC38" s="108" t="str">
        <f t="shared" ref="AC38:AE38" si="133">IF(AB38&lt;=$G38,"CUMPLE","NO CUMPLE")</f>
        <v>CUMPLE</v>
      </c>
      <c r="AD38" s="99">
        <v>111740</v>
      </c>
      <c r="AE38" s="108" t="str">
        <f t="shared" si="133"/>
        <v>CUMPLE</v>
      </c>
      <c r="AG38" s="126"/>
    </row>
    <row r="39" spans="2:33" s="1" customFormat="1" ht="32.25" customHeight="1" x14ac:dyDescent="0.25">
      <c r="B39" s="84">
        <v>4.3099999999999996</v>
      </c>
      <c r="C39" s="94" t="s">
        <v>179</v>
      </c>
      <c r="D39" s="84" t="s">
        <v>126</v>
      </c>
      <c r="E39" s="84" t="s">
        <v>158</v>
      </c>
      <c r="F39" s="84">
        <v>1</v>
      </c>
      <c r="G39" s="86">
        <v>154748</v>
      </c>
      <c r="H39" s="87">
        <f t="shared" si="89"/>
        <v>29402</v>
      </c>
      <c r="I39" s="88">
        <f t="shared" si="90"/>
        <v>184150</v>
      </c>
      <c r="J39" s="88">
        <f t="shared" si="91"/>
        <v>184150</v>
      </c>
      <c r="K39" s="88">
        <f t="shared" si="92"/>
        <v>184150</v>
      </c>
      <c r="L39" s="89">
        <v>154700</v>
      </c>
      <c r="M39" s="108" t="str">
        <f t="shared" si="93"/>
        <v>CUMPLE</v>
      </c>
      <c r="N39" s="86">
        <v>154748</v>
      </c>
      <c r="O39" s="108" t="str">
        <f t="shared" si="93"/>
        <v>CUMPLE</v>
      </c>
      <c r="P39" s="86">
        <v>110299</v>
      </c>
      <c r="Q39" s="108" t="str">
        <f t="shared" ref="Q39:S39" si="134">IF(P39&lt;=$G39,"CUMPLE","NO CUMPLE")</f>
        <v>CUMPLE</v>
      </c>
      <c r="R39" s="86">
        <v>154748</v>
      </c>
      <c r="S39" s="108" t="str">
        <f t="shared" si="134"/>
        <v>CUMPLE</v>
      </c>
      <c r="T39" s="86">
        <v>154748</v>
      </c>
      <c r="U39" s="108" t="str">
        <f t="shared" ref="U39:W39" si="135">IF(T39&lt;=$G39,"CUMPLE","NO CUMPLE")</f>
        <v>CUMPLE</v>
      </c>
      <c r="V39" s="86">
        <v>59094</v>
      </c>
      <c r="W39" s="108" t="str">
        <f t="shared" si="135"/>
        <v>CUMPLE</v>
      </c>
      <c r="X39" s="86">
        <v>139273</v>
      </c>
      <c r="Y39" s="108" t="str">
        <f t="shared" ref="Y39:AA39" si="136">IF(X39&lt;=$G39,"CUMPLE","NO CUMPLE")</f>
        <v>CUMPLE</v>
      </c>
      <c r="Z39" s="86">
        <v>153200</v>
      </c>
      <c r="AA39" s="108" t="str">
        <f t="shared" si="136"/>
        <v>CUMPLE</v>
      </c>
      <c r="AB39" s="86">
        <v>111070</v>
      </c>
      <c r="AC39" s="108" t="str">
        <f t="shared" ref="AC39:AE39" si="137">IF(AB39&lt;=$G39,"CUMPLE","NO CUMPLE")</f>
        <v>CUMPLE</v>
      </c>
      <c r="AD39" s="86">
        <v>123798</v>
      </c>
      <c r="AE39" s="108" t="str">
        <f t="shared" si="137"/>
        <v>CUMPLE</v>
      </c>
      <c r="AG39" s="126"/>
    </row>
    <row r="40" spans="2:33" s="1" customFormat="1" ht="32.25" customHeight="1" x14ac:dyDescent="0.25">
      <c r="B40" s="186" t="s">
        <v>61</v>
      </c>
      <c r="C40" s="186"/>
      <c r="D40" s="186"/>
      <c r="E40" s="186"/>
      <c r="F40" s="186"/>
      <c r="G40" s="101">
        <f>SUM(G28:G39)</f>
        <v>1608796</v>
      </c>
      <c r="H40" s="101">
        <f t="shared" ref="H40:K40" si="138">SUM(H28:H39)</f>
        <v>305671</v>
      </c>
      <c r="I40" s="101">
        <f t="shared" si="138"/>
        <v>1914467</v>
      </c>
      <c r="J40" s="101">
        <f t="shared" si="138"/>
        <v>1914467</v>
      </c>
      <c r="K40" s="101">
        <f t="shared" si="138"/>
        <v>1914467</v>
      </c>
      <c r="L40" s="102">
        <f>SUM(L28:L39)</f>
        <v>1608100</v>
      </c>
      <c r="M40" s="119" t="s">
        <v>28</v>
      </c>
      <c r="N40" s="102">
        <f>SUM(N28:N39)</f>
        <v>1608796</v>
      </c>
      <c r="O40" s="119" t="s">
        <v>28</v>
      </c>
      <c r="P40" s="102">
        <f>SUM(P28:P39)</f>
        <v>1096604</v>
      </c>
      <c r="Q40" s="119" t="s">
        <v>28</v>
      </c>
      <c r="R40" s="102">
        <f>SUM(R28:R39)</f>
        <v>1608796</v>
      </c>
      <c r="S40" s="119" t="s">
        <v>28</v>
      </c>
      <c r="T40" s="102">
        <f>SUM(T28:T39)</f>
        <v>1608796</v>
      </c>
      <c r="U40" s="119" t="s">
        <v>28</v>
      </c>
      <c r="V40" s="102">
        <f>SUM(V28:V39)</f>
        <v>597940</v>
      </c>
      <c r="W40" s="119" t="s">
        <v>28</v>
      </c>
      <c r="X40" s="102">
        <f>SUM(X28:X39)</f>
        <v>1528716</v>
      </c>
      <c r="Y40" s="120" t="s">
        <v>69</v>
      </c>
      <c r="Z40" s="102">
        <f>SUM(Z28:Z39)</f>
        <v>1592703</v>
      </c>
      <c r="AA40" s="119" t="s">
        <v>28</v>
      </c>
      <c r="AB40" s="102">
        <f>SUM(AB28:AB39)</f>
        <v>1165057</v>
      </c>
      <c r="AC40" s="119" t="s">
        <v>28</v>
      </c>
      <c r="AD40" s="102">
        <f>SUM(AD28:AD39)</f>
        <v>1287036</v>
      </c>
      <c r="AE40" s="120" t="s">
        <v>69</v>
      </c>
    </row>
    <row r="41" spans="2:33" s="1" customFormat="1" x14ac:dyDescent="0.25">
      <c r="B41" s="103"/>
      <c r="C41" s="104"/>
      <c r="D41" s="103"/>
      <c r="E41" s="103"/>
      <c r="F41" s="103"/>
      <c r="G41" s="103"/>
      <c r="H41" s="103"/>
      <c r="I41" s="103"/>
      <c r="J41" s="103"/>
      <c r="K41" s="103"/>
      <c r="L41" s="105"/>
      <c r="M41" s="11"/>
      <c r="N41" s="105"/>
      <c r="O41" s="11"/>
      <c r="P41" s="105"/>
      <c r="Q41" s="11"/>
      <c r="R41" s="105"/>
      <c r="S41" s="11"/>
      <c r="T41" s="105"/>
      <c r="U41" s="11"/>
      <c r="V41" s="105"/>
      <c r="W41" s="11"/>
      <c r="X41" s="105"/>
      <c r="Y41" s="11"/>
      <c r="Z41" s="105"/>
      <c r="AA41" s="11"/>
      <c r="AB41" s="105"/>
      <c r="AC41" s="11"/>
      <c r="AD41" s="105"/>
      <c r="AE41" s="11"/>
    </row>
    <row r="42" spans="2:33" s="1" customFormat="1" ht="17.399999999999999" x14ac:dyDescent="0.25">
      <c r="B42" s="185" t="s">
        <v>186</v>
      </c>
      <c r="C42" s="185"/>
      <c r="D42" s="185"/>
      <c r="E42" s="185"/>
      <c r="F42" s="185"/>
      <c r="G42" s="185"/>
      <c r="H42" s="185"/>
      <c r="I42" s="185"/>
      <c r="J42" s="185"/>
      <c r="K42" s="103"/>
      <c r="L42" s="105"/>
      <c r="M42" s="11"/>
      <c r="N42" s="105"/>
      <c r="O42" s="11"/>
      <c r="P42" s="105"/>
      <c r="Q42" s="11"/>
      <c r="R42" s="105"/>
      <c r="S42" s="11"/>
      <c r="T42" s="105"/>
      <c r="U42" s="11"/>
      <c r="V42" s="105"/>
      <c r="W42" s="11"/>
      <c r="X42" s="105"/>
      <c r="Y42" s="11"/>
      <c r="Z42" s="105"/>
      <c r="AA42" s="11"/>
      <c r="AB42" s="105"/>
      <c r="AC42" s="11"/>
      <c r="AD42" s="105"/>
      <c r="AE42" s="11"/>
    </row>
    <row r="43" spans="2:33" s="1" customFormat="1" x14ac:dyDescent="0.25">
      <c r="B43" s="103"/>
      <c r="C43" s="104"/>
      <c r="D43" s="103"/>
      <c r="E43" s="103"/>
      <c r="F43" s="103"/>
      <c r="G43" s="103"/>
      <c r="H43" s="103"/>
      <c r="I43" s="103"/>
      <c r="J43" s="103"/>
      <c r="K43" s="103"/>
      <c r="L43" s="105"/>
      <c r="M43" s="11"/>
      <c r="N43" s="105"/>
      <c r="O43" s="11"/>
      <c r="P43" s="105"/>
      <c r="Q43" s="11"/>
      <c r="R43" s="105"/>
      <c r="S43" s="11"/>
      <c r="T43" s="105"/>
      <c r="U43" s="11"/>
      <c r="V43" s="105"/>
      <c r="W43" s="11"/>
      <c r="X43" s="105"/>
      <c r="Y43" s="11"/>
      <c r="Z43" s="105"/>
      <c r="AA43" s="11"/>
      <c r="AB43" s="105"/>
      <c r="AC43" s="11"/>
      <c r="AD43" s="105"/>
      <c r="AE43" s="11"/>
    </row>
    <row r="44" spans="2:33" s="1" customFormat="1" ht="70.5" customHeight="1" x14ac:dyDescent="0.25">
      <c r="B44" s="111"/>
      <c r="C44" s="112" t="s">
        <v>180</v>
      </c>
      <c r="D44" s="112" t="str">
        <f>L2</f>
        <v>INFORMATICA &amp; TECNOLOGIA STEFANINI SA</v>
      </c>
      <c r="E44" s="112" t="str">
        <f>N2</f>
        <v>Unión Temporal H&amp;A</v>
      </c>
      <c r="F44" s="112" t="str">
        <f>P2</f>
        <v>IG SERVICES S.A.S.</v>
      </c>
      <c r="G44" s="112" t="str">
        <f>R2</f>
        <v>CONSORCIO ISI FABRICA FNA 2020</v>
      </c>
      <c r="H44" s="112" t="str">
        <f>T2</f>
        <v>CONSORCIO FÁBRICA FNA KRUGER SOFTCARIBBEAN TSTI 2020</v>
      </c>
      <c r="I44" s="112" t="str">
        <f>V2</f>
        <v>INDRA COLOMBIA S.A.S</v>
      </c>
      <c r="J44" s="112" t="str">
        <f>X2</f>
        <v>IBM DE COLOMBIA &amp; CIA S.C.A.</v>
      </c>
      <c r="K44" s="112" t="str">
        <f>Z2</f>
        <v>UNION TEMPORAL UT FNA FABRICA SW 20-23</v>
      </c>
      <c r="L44" s="112" t="str">
        <f>AB2</f>
        <v>UNION TEMPORAL ADA-MOVIL</v>
      </c>
      <c r="M44" s="112" t="str">
        <f>AD2</f>
        <v>UNIÓN TEMPORAL FÁBRICA-SOFT</v>
      </c>
      <c r="N44" s="105"/>
      <c r="O44" s="11"/>
      <c r="P44" s="105"/>
      <c r="Q44" s="11"/>
      <c r="R44" s="105"/>
      <c r="S44" s="11"/>
      <c r="T44" s="105"/>
      <c r="U44" s="11"/>
      <c r="V44" s="105"/>
      <c r="W44" s="11"/>
      <c r="X44" s="105"/>
      <c r="Y44" s="11"/>
      <c r="Z44" s="105"/>
      <c r="AA44" s="11"/>
      <c r="AB44" s="105"/>
      <c r="AC44" s="11"/>
      <c r="AD44" s="105"/>
      <c r="AE44" s="11"/>
    </row>
    <row r="45" spans="2:33" s="78" customFormat="1" ht="49.5" customHeight="1" x14ac:dyDescent="0.3">
      <c r="B45" s="113" t="s">
        <v>181</v>
      </c>
      <c r="C45" s="106">
        <f>G8</f>
        <v>452338845</v>
      </c>
      <c r="D45" s="73">
        <f>L8</f>
        <v>338408000</v>
      </c>
      <c r="E45" s="73">
        <f>P8</f>
        <v>382117500</v>
      </c>
      <c r="F45" s="73">
        <f>P8</f>
        <v>382117500</v>
      </c>
      <c r="G45" s="73">
        <f>R8</f>
        <v>406290750</v>
      </c>
      <c r="H45" s="73">
        <f>T8</f>
        <v>269575494</v>
      </c>
      <c r="I45" s="73">
        <f>V8</f>
        <v>271080285</v>
      </c>
      <c r="J45" s="73">
        <f>X8</f>
        <v>391675167</v>
      </c>
      <c r="K45" s="73">
        <f>Z8</f>
        <v>385725000</v>
      </c>
      <c r="L45" s="73">
        <f>AB8</f>
        <v>407170939</v>
      </c>
      <c r="M45" s="73">
        <f>AD8</f>
        <v>361871077</v>
      </c>
      <c r="O45" s="109"/>
      <c r="Q45" s="109"/>
      <c r="S45" s="109"/>
      <c r="U45" s="109"/>
      <c r="W45" s="109"/>
      <c r="Y45" s="109"/>
      <c r="AA45" s="109"/>
      <c r="AC45" s="109"/>
      <c r="AE45" s="109"/>
    </row>
    <row r="46" spans="2:33" s="78" customFormat="1" ht="49.5" customHeight="1" x14ac:dyDescent="0.3">
      <c r="B46" s="114" t="s">
        <v>182</v>
      </c>
      <c r="C46" s="106">
        <f>G26</f>
        <v>2413450</v>
      </c>
      <c r="D46" s="73">
        <f>L26</f>
        <v>2412700</v>
      </c>
      <c r="E46" s="73">
        <f>P26</f>
        <v>1404213</v>
      </c>
      <c r="F46" s="73">
        <f>P26</f>
        <v>1404213</v>
      </c>
      <c r="G46" s="73">
        <f>R26</f>
        <v>2413450</v>
      </c>
      <c r="H46" s="73">
        <f>T26</f>
        <v>2413450</v>
      </c>
      <c r="I46" s="73">
        <f>V26</f>
        <v>1132383</v>
      </c>
      <c r="J46" s="73">
        <f>X26</f>
        <v>2160891</v>
      </c>
      <c r="K46" s="73">
        <f>Z26</f>
        <v>2389307</v>
      </c>
      <c r="L46" s="73">
        <f>AB26</f>
        <v>1582196</v>
      </c>
      <c r="M46" s="73">
        <f>AD26</f>
        <v>1930759</v>
      </c>
      <c r="O46" s="109"/>
      <c r="Q46" s="109"/>
      <c r="S46" s="109"/>
      <c r="U46" s="109"/>
      <c r="W46" s="109"/>
      <c r="Y46" s="109"/>
      <c r="AA46" s="109"/>
      <c r="AC46" s="109"/>
      <c r="AE46" s="109"/>
    </row>
    <row r="47" spans="2:33" s="78" customFormat="1" ht="49.5" customHeight="1" x14ac:dyDescent="0.3">
      <c r="B47" s="115" t="s">
        <v>182</v>
      </c>
      <c r="C47" s="106">
        <f>G40</f>
        <v>1608796</v>
      </c>
      <c r="D47" s="73">
        <f>L40</f>
        <v>1608100</v>
      </c>
      <c r="E47" s="73">
        <f>P40</f>
        <v>1096604</v>
      </c>
      <c r="F47" s="73">
        <f>P40</f>
        <v>1096604</v>
      </c>
      <c r="G47" s="73">
        <f>R40</f>
        <v>1608796</v>
      </c>
      <c r="H47" s="73">
        <f>T40</f>
        <v>1608796</v>
      </c>
      <c r="I47" s="73">
        <f>V40</f>
        <v>597940</v>
      </c>
      <c r="J47" s="73">
        <f>X40</f>
        <v>1528716</v>
      </c>
      <c r="K47" s="73">
        <f>Z40</f>
        <v>1592703</v>
      </c>
      <c r="L47" s="73">
        <f>AB40</f>
        <v>1165057</v>
      </c>
      <c r="M47" s="73">
        <f>AD40</f>
        <v>1287036</v>
      </c>
      <c r="O47" s="109"/>
      <c r="Q47" s="109"/>
      <c r="S47" s="109"/>
      <c r="U47" s="109"/>
      <c r="W47" s="109"/>
      <c r="Y47" s="109"/>
      <c r="AA47" s="109"/>
      <c r="AC47" s="109"/>
      <c r="AE47" s="109"/>
    </row>
    <row r="48" spans="2:33" ht="49.5" customHeight="1" x14ac:dyDescent="0.25">
      <c r="B48" s="116" t="s">
        <v>183</v>
      </c>
      <c r="C48" s="106">
        <f t="shared" ref="C48:M48" si="139">SUM(C45:C47)</f>
        <v>456361091</v>
      </c>
      <c r="D48" s="117">
        <f t="shared" si="139"/>
        <v>342428800</v>
      </c>
      <c r="E48" s="117">
        <f t="shared" si="139"/>
        <v>384618317</v>
      </c>
      <c r="F48" s="117">
        <f t="shared" si="139"/>
        <v>384618317</v>
      </c>
      <c r="G48" s="117">
        <f t="shared" si="139"/>
        <v>410312996</v>
      </c>
      <c r="H48" s="117">
        <f t="shared" si="139"/>
        <v>273597740</v>
      </c>
      <c r="I48" s="117">
        <f t="shared" si="139"/>
        <v>272810608</v>
      </c>
      <c r="J48" s="117">
        <f t="shared" si="139"/>
        <v>395364774</v>
      </c>
      <c r="K48" s="117">
        <f t="shared" si="139"/>
        <v>389707010</v>
      </c>
      <c r="L48" s="117">
        <f t="shared" si="139"/>
        <v>409918192</v>
      </c>
      <c r="M48" s="117">
        <f t="shared" si="139"/>
        <v>365088872</v>
      </c>
    </row>
    <row r="49" spans="2:13" ht="30.75" customHeight="1" x14ac:dyDescent="0.25">
      <c r="B49" s="184" t="s">
        <v>185</v>
      </c>
      <c r="C49" s="184"/>
      <c r="D49" s="121" t="str">
        <f>M40</f>
        <v>HABILITADO</v>
      </c>
      <c r="E49" s="121" t="str">
        <f>O40</f>
        <v>HABILITADO</v>
      </c>
      <c r="F49" s="121" t="str">
        <f>Q40</f>
        <v>HABILITADO</v>
      </c>
      <c r="G49" s="121" t="str">
        <f>S40</f>
        <v>HABILITADO</v>
      </c>
      <c r="H49" s="121" t="str">
        <f>U40</f>
        <v>HABILITADO</v>
      </c>
      <c r="I49" s="121" t="str">
        <f>W40</f>
        <v>HABILITADO</v>
      </c>
      <c r="J49" s="122" t="str">
        <f>Y40</f>
        <v>RECHAZADO</v>
      </c>
      <c r="K49" s="121" t="str">
        <f>AA40</f>
        <v>HABILITADO</v>
      </c>
      <c r="L49" s="121" t="str">
        <f>AC40</f>
        <v>HABILITADO</v>
      </c>
      <c r="M49" s="122" t="str">
        <f>AE40</f>
        <v>RECHAZADO</v>
      </c>
    </row>
    <row r="51" spans="2:13" x14ac:dyDescent="0.25">
      <c r="B51" s="123" t="s">
        <v>4</v>
      </c>
    </row>
    <row r="53" spans="2:13" ht="111" customHeight="1" x14ac:dyDescent="0.3">
      <c r="B53" s="182" t="s">
        <v>188</v>
      </c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</row>
    <row r="55" spans="2:13" ht="150" customHeight="1" x14ac:dyDescent="0.3">
      <c r="B55" s="182" t="s">
        <v>187</v>
      </c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</row>
  </sheetData>
  <mergeCells count="30">
    <mergeCell ref="B40:F40"/>
    <mergeCell ref="G3:K3"/>
    <mergeCell ref="B8:F8"/>
    <mergeCell ref="C9:L9"/>
    <mergeCell ref="B26:F26"/>
    <mergeCell ref="C27:L27"/>
    <mergeCell ref="AD2:AE2"/>
    <mergeCell ref="AD3:AE3"/>
    <mergeCell ref="T2:U2"/>
    <mergeCell ref="T3:U3"/>
    <mergeCell ref="V2:W2"/>
    <mergeCell ref="V3:W3"/>
    <mergeCell ref="X2:Y2"/>
    <mergeCell ref="X3:Y3"/>
    <mergeCell ref="B53:M53"/>
    <mergeCell ref="B55:M55"/>
    <mergeCell ref="Z2:AA2"/>
    <mergeCell ref="Z3:AA3"/>
    <mergeCell ref="AB2:AC2"/>
    <mergeCell ref="AB3:AC3"/>
    <mergeCell ref="N2:O2"/>
    <mergeCell ref="N3:O3"/>
    <mergeCell ref="P2:Q2"/>
    <mergeCell ref="P3:Q3"/>
    <mergeCell ref="R2:S2"/>
    <mergeCell ref="R3:S3"/>
    <mergeCell ref="L3:M3"/>
    <mergeCell ref="L2:M2"/>
    <mergeCell ref="B49:C49"/>
    <mergeCell ref="B42:J42"/>
  </mergeCells>
  <pageMargins left="0.70866141732283472" right="0.70866141732283472" top="0.74803149606299213" bottom="0.74803149606299213" header="0.31496062992125984" footer="0.31496062992125984"/>
  <pageSetup scale="1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7720A-BE20-469F-9093-CAD10F2CB644}">
  <dimension ref="A1:G14"/>
  <sheetViews>
    <sheetView view="pageBreakPreview" topLeftCell="A4" zoomScaleNormal="70" zoomScaleSheetLayoutView="100" workbookViewId="0">
      <selection activeCell="D15" sqref="D15"/>
    </sheetView>
  </sheetViews>
  <sheetFormatPr baseColWidth="10" defaultColWidth="11.44140625" defaultRowHeight="13.8" x14ac:dyDescent="0.25"/>
  <cols>
    <col min="1" max="1" width="11.44140625" style="21"/>
    <col min="2" max="2" width="42.88671875" style="5" bestFit="1" customWidth="1"/>
    <col min="3" max="4" width="18.33203125" style="21" customWidth="1"/>
    <col min="5" max="7" width="18.33203125" style="5" customWidth="1"/>
    <col min="8" max="8" width="16.88671875" style="5" bestFit="1" customWidth="1"/>
    <col min="9" max="16384" width="11.44140625" style="5"/>
  </cols>
  <sheetData>
    <row r="1" spans="1:7" ht="79.5" customHeight="1" x14ac:dyDescent="0.25">
      <c r="A1" s="198" t="s">
        <v>1</v>
      </c>
      <c r="B1" s="199"/>
      <c r="C1" s="199"/>
      <c r="D1" s="199"/>
      <c r="E1" s="199"/>
      <c r="F1" s="199"/>
      <c r="G1" s="199"/>
    </row>
    <row r="3" spans="1:7" ht="15" customHeight="1" x14ac:dyDescent="0.25">
      <c r="A3" s="196" t="s">
        <v>31</v>
      </c>
      <c r="B3" s="197"/>
      <c r="C3" s="197"/>
      <c r="D3" s="197"/>
      <c r="E3" s="197"/>
      <c r="F3" s="197"/>
      <c r="G3" s="197"/>
    </row>
    <row r="5" spans="1:7" ht="45" customHeight="1" x14ac:dyDescent="0.25">
      <c r="A5" s="179" t="s">
        <v>17</v>
      </c>
      <c r="B5" s="179"/>
      <c r="C5" s="195" t="str">
        <f>'DATOS DE ENTRADA'!F1</f>
        <v>CONTRATAR UNA FÁBRICA DE SOFTWARE QUE REALICE EL SOPORTE, MANTENIMIENTO, DESARROLLO DE APLICACIONES E INTEGRACIÓN DE SOLUCIONES, DEL PORTAFOLIO DEFINIDO POR EL FNA.</v>
      </c>
      <c r="D5" s="195"/>
      <c r="E5" s="195"/>
      <c r="F5" s="195"/>
      <c r="G5" s="195"/>
    </row>
    <row r="6" spans="1:7" ht="45.75" customHeight="1" x14ac:dyDescent="0.25">
      <c r="A6" s="179" t="s">
        <v>18</v>
      </c>
      <c r="B6" s="179"/>
      <c r="C6" s="180" t="str">
        <f>'DATOS DE ENTRADA'!F2</f>
        <v>CONVOCATORIA PÚBLICA FNA-SG-CP-034-2020</v>
      </c>
      <c r="D6" s="180"/>
      <c r="E6" s="180"/>
      <c r="F6" s="180"/>
      <c r="G6" s="180"/>
    </row>
    <row r="7" spans="1:7" x14ac:dyDescent="0.25">
      <c r="A7" s="36"/>
      <c r="B7" s="36"/>
      <c r="C7" s="36"/>
      <c r="D7" s="36"/>
    </row>
    <row r="8" spans="1:7" ht="27.6" x14ac:dyDescent="0.25">
      <c r="A8" s="39" t="s">
        <v>22</v>
      </c>
      <c r="B8" s="39" t="s">
        <v>19</v>
      </c>
      <c r="C8" s="39" t="s">
        <v>44</v>
      </c>
      <c r="D8" s="39" t="s">
        <v>29</v>
      </c>
      <c r="E8" s="39" t="s">
        <v>27</v>
      </c>
      <c r="F8" s="47" t="s">
        <v>45</v>
      </c>
      <c r="G8" s="39" t="s">
        <v>30</v>
      </c>
    </row>
    <row r="9" spans="1:7" ht="40.5" customHeight="1" x14ac:dyDescent="0.25">
      <c r="A9" s="33">
        <v>1</v>
      </c>
      <c r="B9" s="33" t="str">
        <f>'DATOS DE ENTRADA'!B2</f>
        <v>INFORMATICA &amp; TECNOLOGIA STEFANINI SA</v>
      </c>
      <c r="C9" s="33" t="str">
        <f>'DATOS DE ENTRADA'!C2</f>
        <v>HABILITADO</v>
      </c>
      <c r="D9" s="33"/>
      <c r="E9" s="33"/>
      <c r="F9" s="51"/>
      <c r="G9" s="33"/>
    </row>
    <row r="10" spans="1:7" ht="40.5" customHeight="1" x14ac:dyDescent="0.25">
      <c r="A10" s="33">
        <v>2</v>
      </c>
      <c r="B10" s="33" t="str">
        <f>'DATOS DE ENTRADA'!B3</f>
        <v>Unión Temporal H&amp;A</v>
      </c>
      <c r="C10" s="33" t="str">
        <f>'DATOS DE ENTRADA'!C3</f>
        <v>HABILITADO</v>
      </c>
      <c r="D10" s="33"/>
      <c r="E10" s="33"/>
      <c r="F10" s="51"/>
      <c r="G10" s="33"/>
    </row>
    <row r="11" spans="1:7" ht="40.5" customHeight="1" x14ac:dyDescent="0.25">
      <c r="A11" s="33">
        <v>3</v>
      </c>
      <c r="B11" s="33" t="str">
        <f>'DATOS DE ENTRADA'!B4</f>
        <v>IG SERVICES S.A.S.</v>
      </c>
      <c r="C11" s="33" t="str">
        <f>'DATOS DE ENTRADA'!C4</f>
        <v>HABILITADO</v>
      </c>
      <c r="D11" s="33"/>
      <c r="E11" s="33"/>
      <c r="F11" s="51"/>
      <c r="G11" s="33"/>
    </row>
    <row r="12" spans="1:7" ht="40.5" customHeight="1" x14ac:dyDescent="0.25">
      <c r="A12" s="33">
        <v>4</v>
      </c>
      <c r="B12" s="33" t="e">
        <f>'DATOS DE ENTRADA'!#REF!</f>
        <v>#REF!</v>
      </c>
      <c r="C12" s="33" t="e">
        <f>'DATOS DE ENTRADA'!#REF!</f>
        <v>#REF!</v>
      </c>
      <c r="D12" s="33"/>
      <c r="E12" s="33"/>
      <c r="F12" s="51"/>
      <c r="G12" s="33"/>
    </row>
    <row r="14" spans="1:7" ht="57.75" customHeight="1" x14ac:dyDescent="0.25">
      <c r="A14" s="174"/>
      <c r="B14" s="174"/>
      <c r="C14" s="174"/>
    </row>
  </sheetData>
  <mergeCells count="7">
    <mergeCell ref="A14:C14"/>
    <mergeCell ref="C5:G5"/>
    <mergeCell ref="C6:G6"/>
    <mergeCell ref="A3:G3"/>
    <mergeCell ref="A1:G1"/>
    <mergeCell ref="A5:B5"/>
    <mergeCell ref="A6:B6"/>
  </mergeCells>
  <conditionalFormatting sqref="C9:G12">
    <cfRule type="cellIs" dxfId="8" priority="2" operator="equal">
      <formula>"NO HABILITADO"</formula>
    </cfRule>
    <cfRule type="cellIs" dxfId="7" priority="3" operator="equal">
      <formula>"HABILITADO"</formula>
    </cfRule>
  </conditionalFormatting>
  <conditionalFormatting sqref="A9:G12">
    <cfRule type="cellIs" dxfId="6" priority="1" operator="equal">
      <formula>"RECHAZADO"</formula>
    </cfRule>
  </conditionalFormatting>
  <pageMargins left="0.70866141732283472" right="0.70866141732283472" top="0.74803149606299213" bottom="0.74803149606299213" header="0.31496062992125984" footer="0.31496062992125984"/>
  <pageSetup scale="64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E89A-E107-4442-9179-437B3FFD40B7}">
  <sheetPr>
    <pageSetUpPr fitToPage="1"/>
  </sheetPr>
  <dimension ref="A1:N15"/>
  <sheetViews>
    <sheetView zoomScale="90" zoomScaleNormal="90" workbookViewId="0">
      <selection activeCell="F11" sqref="F11"/>
    </sheetView>
  </sheetViews>
  <sheetFormatPr baseColWidth="10" defaultColWidth="11.44140625" defaultRowHeight="13.8" x14ac:dyDescent="0.25"/>
  <cols>
    <col min="1" max="1" width="5.88671875" style="53" bestFit="1" customWidth="1"/>
    <col min="2" max="2" width="57.33203125" style="53" customWidth="1"/>
    <col min="3" max="3" width="17.109375" style="53" bestFit="1" customWidth="1"/>
    <col min="4" max="4" width="8.88671875" style="53" bestFit="1" customWidth="1"/>
    <col min="5" max="9" width="21.33203125" style="53" customWidth="1"/>
    <col min="10" max="10" width="11.44140625" style="53"/>
    <col min="11" max="14" width="2" style="53" bestFit="1" customWidth="1"/>
    <col min="15" max="16384" width="11.44140625" style="53"/>
  </cols>
  <sheetData>
    <row r="1" spans="1:14" x14ac:dyDescent="0.25">
      <c r="A1" s="52"/>
      <c r="B1" s="52"/>
      <c r="C1" s="52"/>
      <c r="D1" s="52"/>
      <c r="E1" s="52"/>
      <c r="F1" s="52"/>
      <c r="G1" s="52"/>
      <c r="H1" s="52"/>
      <c r="I1" s="52"/>
    </row>
    <row r="2" spans="1:14" x14ac:dyDescent="0.25">
      <c r="A2" s="52"/>
      <c r="B2" s="52"/>
      <c r="C2" s="52"/>
      <c r="D2" s="52"/>
      <c r="E2" s="52"/>
      <c r="F2" s="52"/>
      <c r="G2" s="52"/>
      <c r="H2" s="52"/>
      <c r="I2" s="52"/>
    </row>
    <row r="3" spans="1:14" x14ac:dyDescent="0.25">
      <c r="A3" s="52"/>
      <c r="B3" s="52"/>
      <c r="C3" s="52"/>
      <c r="D3" s="52"/>
      <c r="E3" s="52"/>
      <c r="F3" s="52"/>
      <c r="G3" s="52"/>
      <c r="H3" s="52"/>
      <c r="I3" s="52"/>
    </row>
    <row r="4" spans="1:14" ht="15.6" x14ac:dyDescent="0.3">
      <c r="A4" s="52"/>
      <c r="B4" s="200" t="s">
        <v>48</v>
      </c>
      <c r="C4" s="200"/>
      <c r="D4" s="200"/>
      <c r="E4" s="200"/>
      <c r="F4" s="200"/>
      <c r="G4" s="200"/>
      <c r="H4" s="200"/>
      <c r="I4" s="200"/>
    </row>
    <row r="5" spans="1:14" ht="15.6" x14ac:dyDescent="0.3">
      <c r="A5" s="52"/>
      <c r="B5" s="54"/>
      <c r="C5" s="54"/>
      <c r="D5" s="54"/>
      <c r="E5" s="54"/>
      <c r="F5" s="54"/>
      <c r="G5" s="54"/>
      <c r="H5" s="54"/>
      <c r="I5" s="54"/>
    </row>
    <row r="6" spans="1:14" ht="15.6" x14ac:dyDescent="0.3">
      <c r="B6" s="200"/>
      <c r="C6" s="200"/>
      <c r="D6" s="200"/>
      <c r="E6" s="200"/>
      <c r="F6" s="52"/>
      <c r="G6" s="52"/>
      <c r="H6" s="52"/>
      <c r="I6" s="52"/>
    </row>
    <row r="7" spans="1:14" x14ac:dyDescent="0.25">
      <c r="A7" s="52"/>
      <c r="B7" s="52"/>
      <c r="C7" s="52"/>
      <c r="D7" s="52"/>
      <c r="E7" s="52"/>
      <c r="F7" s="52"/>
      <c r="G7" s="52"/>
      <c r="H7" s="52"/>
      <c r="I7" s="52"/>
    </row>
    <row r="8" spans="1:14" ht="15.6" x14ac:dyDescent="0.25">
      <c r="A8" s="52"/>
      <c r="B8" s="52"/>
      <c r="C8" s="52"/>
      <c r="D8" s="52"/>
      <c r="E8" s="55" t="s">
        <v>50</v>
      </c>
      <c r="F8" s="55">
        <v>1</v>
      </c>
      <c r="G8" s="55">
        <v>2</v>
      </c>
      <c r="H8" s="55">
        <v>3</v>
      </c>
      <c r="I8" s="55">
        <v>4</v>
      </c>
    </row>
    <row r="9" spans="1:14" ht="15.6" x14ac:dyDescent="0.25">
      <c r="A9" s="56" t="s">
        <v>51</v>
      </c>
      <c r="B9" s="56" t="s">
        <v>52</v>
      </c>
      <c r="C9" s="56" t="s">
        <v>53</v>
      </c>
      <c r="D9" s="56" t="s">
        <v>54</v>
      </c>
      <c r="E9" s="55" t="s">
        <v>55</v>
      </c>
      <c r="F9" s="55" t="s">
        <v>55</v>
      </c>
      <c r="G9" s="55" t="s">
        <v>55</v>
      </c>
      <c r="H9" s="55" t="s">
        <v>55</v>
      </c>
      <c r="I9" s="55" t="s">
        <v>55</v>
      </c>
    </row>
    <row r="10" spans="1:14" s="59" customFormat="1" ht="29.25" customHeight="1" x14ac:dyDescent="0.3">
      <c r="A10" s="57">
        <v>1</v>
      </c>
      <c r="B10" s="63" t="s">
        <v>56</v>
      </c>
      <c r="C10" s="57" t="s">
        <v>57</v>
      </c>
      <c r="D10" s="57">
        <v>1</v>
      </c>
      <c r="E10" s="58">
        <v>352015820</v>
      </c>
      <c r="F10" s="58">
        <v>287297000</v>
      </c>
      <c r="G10" s="58"/>
      <c r="H10" s="58">
        <v>352000000</v>
      </c>
      <c r="I10" s="58">
        <v>352000000</v>
      </c>
      <c r="K10" s="59">
        <f>IF(F10&lt;=E10,0,1)</f>
        <v>0</v>
      </c>
      <c r="L10" s="59">
        <f>IF(G10&lt;=E10,0,1)</f>
        <v>0</v>
      </c>
      <c r="M10" s="59">
        <f>IF(H10&lt;=E10,0,1)</f>
        <v>0</v>
      </c>
      <c r="N10" s="59">
        <f>IF(I10&lt;=E10,0,1)</f>
        <v>0</v>
      </c>
    </row>
    <row r="11" spans="1:14" s="59" customFormat="1" ht="29.25" customHeight="1" x14ac:dyDescent="0.3">
      <c r="A11" s="57">
        <v>2</v>
      </c>
      <c r="B11" s="63" t="s">
        <v>58</v>
      </c>
      <c r="C11" s="57" t="s">
        <v>57</v>
      </c>
      <c r="D11" s="57">
        <v>1</v>
      </c>
      <c r="E11" s="58">
        <v>79588380</v>
      </c>
      <c r="F11" s="64">
        <v>125299900</v>
      </c>
      <c r="G11" s="58"/>
      <c r="H11" s="58">
        <v>79588000</v>
      </c>
      <c r="I11" s="58">
        <v>79300000</v>
      </c>
      <c r="K11" s="59">
        <f>IF(F11&lt;=E11,0,1)</f>
        <v>1</v>
      </c>
      <c r="L11" s="59">
        <f>IF(G11&lt;=E11,0,1)</f>
        <v>0</v>
      </c>
      <c r="M11" s="59">
        <f>IF(H11&lt;=E11,0,1)</f>
        <v>0</v>
      </c>
      <c r="N11" s="59">
        <f>IF(I11&lt;=E11,0,1)</f>
        <v>0</v>
      </c>
    </row>
    <row r="12" spans="1:14" s="59" customFormat="1" ht="29.25" customHeight="1" x14ac:dyDescent="0.3">
      <c r="A12" s="57">
        <v>3</v>
      </c>
      <c r="B12" s="63" t="s">
        <v>59</v>
      </c>
      <c r="C12" s="57" t="s">
        <v>57</v>
      </c>
      <c r="D12" s="57">
        <v>1</v>
      </c>
      <c r="E12" s="58">
        <v>7724281</v>
      </c>
      <c r="F12" s="64">
        <v>106866000</v>
      </c>
      <c r="G12" s="58"/>
      <c r="H12" s="58">
        <v>7560000</v>
      </c>
      <c r="I12" s="58">
        <v>7700000</v>
      </c>
      <c r="K12" s="59">
        <f>IF(F12&lt;=E12,0,1)</f>
        <v>1</v>
      </c>
      <c r="L12" s="59">
        <f>IF(G12&lt;=E12,0,1)</f>
        <v>0</v>
      </c>
      <c r="M12" s="59">
        <f>IF(H12&lt;=E12,0,1)</f>
        <v>0</v>
      </c>
      <c r="N12" s="59">
        <f>IF(I12&lt;=E12,0,1)</f>
        <v>0</v>
      </c>
    </row>
    <row r="13" spans="1:14" s="59" customFormat="1" ht="29.25" customHeight="1" x14ac:dyDescent="0.3">
      <c r="A13" s="57">
        <v>4</v>
      </c>
      <c r="B13" s="63" t="s">
        <v>49</v>
      </c>
      <c r="C13" s="57" t="s">
        <v>60</v>
      </c>
      <c r="D13" s="57">
        <v>12</v>
      </c>
      <c r="E13" s="60">
        <v>12083734</v>
      </c>
      <c r="F13" s="60">
        <v>4869444</v>
      </c>
      <c r="G13" s="60"/>
      <c r="H13" s="60">
        <v>12044000</v>
      </c>
      <c r="I13" s="60">
        <v>12000000</v>
      </c>
      <c r="K13" s="59">
        <f>IF(F13&lt;=E13,0,1)</f>
        <v>0</v>
      </c>
      <c r="L13" s="59">
        <f>IF(G13&lt;=E13,0,1)</f>
        <v>0</v>
      </c>
      <c r="M13" s="59">
        <f>IF(H13&lt;=E13,0,1)</f>
        <v>0</v>
      </c>
      <c r="N13" s="59">
        <f>IF(I13&lt;=E13,0,1)</f>
        <v>0</v>
      </c>
    </row>
    <row r="14" spans="1:14" ht="24.75" customHeight="1" x14ac:dyDescent="0.25">
      <c r="A14" s="201" t="s">
        <v>61</v>
      </c>
      <c r="B14" s="202"/>
      <c r="C14" s="203"/>
      <c r="D14" s="61"/>
      <c r="E14" s="62">
        <f>SUM(E10:E13)</f>
        <v>451412215</v>
      </c>
      <c r="F14" s="62">
        <f>SUM(F10:F13)</f>
        <v>524332344</v>
      </c>
      <c r="G14" s="62">
        <f>SUM(G10:G13)</f>
        <v>0</v>
      </c>
      <c r="H14" s="62">
        <f>SUM(H10:H13)</f>
        <v>451192000</v>
      </c>
      <c r="I14" s="62">
        <f>SUM(I10:I13)</f>
        <v>451000000</v>
      </c>
      <c r="K14" s="59">
        <f>SUM(K10:K13)</f>
        <v>2</v>
      </c>
      <c r="L14" s="59">
        <f>SUM(L10:L13)</f>
        <v>0</v>
      </c>
      <c r="M14" s="59">
        <f>SUM(M10:M13)</f>
        <v>0</v>
      </c>
      <c r="N14" s="59">
        <f>SUM(N10:N13)</f>
        <v>0</v>
      </c>
    </row>
    <row r="15" spans="1:14" x14ac:dyDescent="0.25">
      <c r="F15" s="65" t="str">
        <f>IF(K14&gt;0,"RECHAZADO","HABILITADO")</f>
        <v>RECHAZADO</v>
      </c>
      <c r="G15" s="66" t="str">
        <f>IF(L14&gt;0,"RECHAZADO","HABILITADO")</f>
        <v>HABILITADO</v>
      </c>
      <c r="H15" s="66" t="str">
        <f>IF(M14&gt;0,"RECHAZADO","HABILITADO")</f>
        <v>HABILITADO</v>
      </c>
      <c r="I15" s="66" t="str">
        <f>IF(N14&gt;0,"RECHAZADO","HABILITADO")</f>
        <v>HABILITADO</v>
      </c>
    </row>
  </sheetData>
  <mergeCells count="3">
    <mergeCell ref="B4:I4"/>
    <mergeCell ref="A14:C14"/>
    <mergeCell ref="B6:E6"/>
  </mergeCells>
  <pageMargins left="0.70866141732283472" right="0.70866141732283472" top="0.74803149606299213" bottom="0.74803149606299213" header="0.31496062992125984" footer="0.31496062992125984"/>
  <pageSetup scale="61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351A4-B320-4C04-A348-4189184E8B5A}">
  <dimension ref="A1:H12"/>
  <sheetViews>
    <sheetView view="pageBreakPreview" zoomScaleNormal="70" zoomScaleSheetLayoutView="100" workbookViewId="0">
      <selection activeCell="F8" sqref="F8"/>
    </sheetView>
  </sheetViews>
  <sheetFormatPr baseColWidth="10" defaultColWidth="11.44140625" defaultRowHeight="13.8" x14ac:dyDescent="0.25"/>
  <cols>
    <col min="1" max="1" width="15.6640625" style="21" customWidth="1"/>
    <col min="2" max="2" width="28.33203125" style="5" customWidth="1"/>
    <col min="3" max="4" width="20.109375" style="21" customWidth="1"/>
    <col min="5" max="8" width="22.33203125" style="5" customWidth="1"/>
    <col min="9" max="16384" width="11.44140625" style="5"/>
  </cols>
  <sheetData>
    <row r="1" spans="1:8" ht="79.5" customHeight="1" x14ac:dyDescent="0.25">
      <c r="A1" s="198" t="s">
        <v>1</v>
      </c>
      <c r="B1" s="199"/>
      <c r="C1" s="199"/>
      <c r="D1" s="199"/>
      <c r="E1" s="199"/>
      <c r="F1" s="199"/>
      <c r="G1" s="199"/>
      <c r="H1" s="199"/>
    </row>
    <row r="3" spans="1:8" ht="15" customHeight="1" x14ac:dyDescent="0.25">
      <c r="A3" s="196" t="s">
        <v>36</v>
      </c>
      <c r="B3" s="197"/>
      <c r="C3" s="197"/>
      <c r="D3" s="197"/>
      <c r="E3" s="197"/>
      <c r="F3" s="197"/>
      <c r="G3" s="197"/>
      <c r="H3" s="197"/>
    </row>
    <row r="5" spans="1:8" ht="47.25" customHeight="1" x14ac:dyDescent="0.25">
      <c r="A5" s="179" t="s">
        <v>17</v>
      </c>
      <c r="B5" s="179"/>
      <c r="C5" s="180" t="str">
        <f>'DATOS DE ENTRADA'!F1</f>
        <v>CONTRATAR UNA FÁBRICA DE SOFTWARE QUE REALICE EL SOPORTE, MANTENIMIENTO, DESARROLLO DE APLICACIONES E INTEGRACIÓN DE SOLUCIONES, DEL PORTAFOLIO DEFINIDO POR EL FNA.</v>
      </c>
      <c r="D5" s="180"/>
      <c r="E5" s="180"/>
      <c r="F5" s="180"/>
      <c r="G5" s="180"/>
      <c r="H5" s="180"/>
    </row>
    <row r="6" spans="1:8" ht="15" customHeight="1" x14ac:dyDescent="0.25">
      <c r="A6" s="179" t="s">
        <v>18</v>
      </c>
      <c r="B6" s="179"/>
      <c r="C6" s="180" t="str">
        <f>'DATOS DE ENTRADA'!F2</f>
        <v>CONVOCATORIA PÚBLICA FNA-SG-CP-034-2020</v>
      </c>
      <c r="D6" s="180"/>
      <c r="E6" s="180"/>
      <c r="F6" s="180"/>
      <c r="G6" s="180"/>
      <c r="H6" s="180"/>
    </row>
    <row r="7" spans="1:8" x14ac:dyDescent="0.25">
      <c r="A7" s="36"/>
      <c r="B7" s="36"/>
      <c r="C7" s="36"/>
      <c r="D7" s="36"/>
    </row>
    <row r="8" spans="1:8" ht="62.25" customHeight="1" x14ac:dyDescent="0.25">
      <c r="A8" s="40" t="s">
        <v>36</v>
      </c>
      <c r="B8" s="40" t="s">
        <v>19</v>
      </c>
      <c r="C8" s="40" t="s">
        <v>30</v>
      </c>
      <c r="D8" s="40" t="s">
        <v>32</v>
      </c>
      <c r="E8" s="40" t="s">
        <v>71</v>
      </c>
      <c r="F8" s="40" t="s">
        <v>33</v>
      </c>
      <c r="G8" s="40" t="s">
        <v>34</v>
      </c>
      <c r="H8" s="40" t="s">
        <v>35</v>
      </c>
    </row>
    <row r="9" spans="1:8" ht="51.75" customHeight="1" x14ac:dyDescent="0.25">
      <c r="A9" s="41">
        <v>1</v>
      </c>
      <c r="B9" s="42" t="str">
        <f>'CONSOLIDADO FINANCIERO'!B9</f>
        <v>INFORMATICA &amp; TECNOLOGIA STEFANINI SA</v>
      </c>
      <c r="C9" s="41" t="s">
        <v>28</v>
      </c>
      <c r="D9" s="73">
        <f>'EVALUACION ECONOMICA'!D48</f>
        <v>342428800</v>
      </c>
      <c r="E9" s="124">
        <v>89</v>
      </c>
      <c r="F9" s="41">
        <v>10</v>
      </c>
      <c r="G9" s="41">
        <v>0</v>
      </c>
      <c r="H9" s="124">
        <f>SUM(E9:G9)</f>
        <v>99</v>
      </c>
    </row>
    <row r="10" spans="1:8" ht="51.75" customHeight="1" x14ac:dyDescent="0.25">
      <c r="A10" s="41">
        <v>2</v>
      </c>
      <c r="B10" s="42" t="str">
        <f>'CONSOLIDADO FINANCIERO'!B10</f>
        <v>Unión Temporal H&amp;A</v>
      </c>
      <c r="C10" s="41" t="s">
        <v>28</v>
      </c>
      <c r="D10" s="73">
        <f>'EVALUACION ECONOMICA'!E48</f>
        <v>384618317</v>
      </c>
      <c r="E10" s="124">
        <f>D9*E9/D10</f>
        <v>79.237420198060931</v>
      </c>
      <c r="F10" s="41">
        <v>10</v>
      </c>
      <c r="G10" s="41">
        <v>0</v>
      </c>
      <c r="H10" s="124">
        <f t="shared" ref="H10:H11" si="0">SUM(E10:G10)</f>
        <v>89.237420198060931</v>
      </c>
    </row>
    <row r="11" spans="1:8" ht="51.75" customHeight="1" x14ac:dyDescent="0.25">
      <c r="A11" s="41">
        <v>3</v>
      </c>
      <c r="B11" s="42" t="str">
        <f>'CONSOLIDADO FINANCIERO'!B12</f>
        <v>CONSORCIO ISI FABRICA FNA 2020</v>
      </c>
      <c r="C11" s="41" t="s">
        <v>28</v>
      </c>
      <c r="D11" s="73">
        <f>'EVALUACION ECONOMICA'!G48</f>
        <v>410312996</v>
      </c>
      <c r="E11" s="124">
        <f>D9*E9/D11</f>
        <v>74.275403160761698</v>
      </c>
      <c r="F11" s="41">
        <v>10</v>
      </c>
      <c r="G11" s="41">
        <v>1</v>
      </c>
      <c r="H11" s="124">
        <f t="shared" si="0"/>
        <v>85.275403160761698</v>
      </c>
    </row>
    <row r="12" spans="1:8" s="21" customFormat="1" ht="57.75" customHeight="1" x14ac:dyDescent="0.25">
      <c r="A12" s="174"/>
      <c r="B12" s="174"/>
      <c r="C12" s="174"/>
      <c r="E12" s="5"/>
      <c r="F12" s="5"/>
    </row>
  </sheetData>
  <mergeCells count="7">
    <mergeCell ref="A12:C12"/>
    <mergeCell ref="A1:H1"/>
    <mergeCell ref="A3:H3"/>
    <mergeCell ref="A5:B5"/>
    <mergeCell ref="C5:H5"/>
    <mergeCell ref="A6:B6"/>
    <mergeCell ref="C6:H6"/>
  </mergeCells>
  <conditionalFormatting sqref="G9:H11 C9:E11">
    <cfRule type="cellIs" dxfId="5" priority="14" operator="equal">
      <formula>"NO HABILITADO"</formula>
    </cfRule>
    <cfRule type="cellIs" dxfId="4" priority="15" operator="equal">
      <formula>"HABILITADO"</formula>
    </cfRule>
  </conditionalFormatting>
  <conditionalFormatting sqref="G9:H11 A9:E11">
    <cfRule type="cellIs" dxfId="3" priority="13" operator="equal">
      <formula>"RECHAZADO"</formula>
    </cfRule>
  </conditionalFormatting>
  <conditionalFormatting sqref="F9:F11">
    <cfRule type="cellIs" dxfId="2" priority="2" operator="equal">
      <formula>"NO HABILITADO"</formula>
    </cfRule>
    <cfRule type="cellIs" dxfId="1" priority="3" operator="equal">
      <formula>"HABILITADO"</formula>
    </cfRule>
  </conditionalFormatting>
  <conditionalFormatting sqref="F9:F11">
    <cfRule type="cellIs" dxfId="0" priority="1" operator="equal">
      <formula>"RECHAZADO"</formula>
    </cfRule>
  </conditionalFormatting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25</vt:i4>
      </vt:variant>
    </vt:vector>
  </HeadingPairs>
  <TitlesOfParts>
    <vt:vector size="41" baseType="lpstr">
      <vt:lpstr>10 UT FABRICA SOFT</vt:lpstr>
      <vt:lpstr>9 UT ADA-MOVIL</vt:lpstr>
      <vt:lpstr>8 UT FNA FABRICA</vt:lpstr>
      <vt:lpstr>7 IBM</vt:lpstr>
      <vt:lpstr>6 INDRA</vt:lpstr>
      <vt:lpstr>5 CONSORCIO KRUEGER</vt:lpstr>
      <vt:lpstr>4 CONSORCIO ISI</vt:lpstr>
      <vt:lpstr>3 IG SERVICES</vt:lpstr>
      <vt:lpstr>2 UT H&amp;A</vt:lpstr>
      <vt:lpstr>1 STEFANINI</vt:lpstr>
      <vt:lpstr>DATOS DE ENTRADA</vt:lpstr>
      <vt:lpstr>CONSOLIDADO FINANCIERO</vt:lpstr>
      <vt:lpstr>EVALUACION ECONOMICA</vt:lpstr>
      <vt:lpstr>CONSOLIDADO HABILITANTES</vt:lpstr>
      <vt:lpstr>VERIFICACION ECONOMICA</vt:lpstr>
      <vt:lpstr>PONDERACION FACTORES</vt:lpstr>
      <vt:lpstr>'1 STEFANINI'!Área_de_impresión</vt:lpstr>
      <vt:lpstr>'10 UT FABRICA SOFT'!Área_de_impresión</vt:lpstr>
      <vt:lpstr>'2 UT H&amp;A'!Área_de_impresión</vt:lpstr>
      <vt:lpstr>'3 IG SERVICES'!Área_de_impresión</vt:lpstr>
      <vt:lpstr>'4 CONSORCIO ISI'!Área_de_impresión</vt:lpstr>
      <vt:lpstr>'5 CONSORCIO KRUEGER'!Área_de_impresión</vt:lpstr>
      <vt:lpstr>'6 INDRA'!Área_de_impresión</vt:lpstr>
      <vt:lpstr>'7 IBM'!Área_de_impresión</vt:lpstr>
      <vt:lpstr>'8 UT FNA FABRICA'!Área_de_impresión</vt:lpstr>
      <vt:lpstr>'9 UT ADA-MOVIL'!Área_de_impresión</vt:lpstr>
      <vt:lpstr>'CONSOLIDADO FINANCIERO'!Área_de_impresión</vt:lpstr>
      <vt:lpstr>'CONSOLIDADO HABILITANTES'!Área_de_impresión</vt:lpstr>
      <vt:lpstr>'EVALUACION ECONOMICA'!Área_de_impresión</vt:lpstr>
      <vt:lpstr>'PONDERACION FACTORES'!Área_de_impresión</vt:lpstr>
      <vt:lpstr>'VERIFICACION ECONOMICA'!Área_de_impresión</vt:lpstr>
      <vt:lpstr>'1 STEFANINI'!Títulos_a_imprimir</vt:lpstr>
      <vt:lpstr>'10 UT FABRICA SOFT'!Títulos_a_imprimir</vt:lpstr>
      <vt:lpstr>'2 UT H&amp;A'!Títulos_a_imprimir</vt:lpstr>
      <vt:lpstr>'3 IG SERVICES'!Títulos_a_imprimir</vt:lpstr>
      <vt:lpstr>'4 CONSORCIO ISI'!Títulos_a_imprimir</vt:lpstr>
      <vt:lpstr>'5 CONSORCIO KRUEGER'!Títulos_a_imprimir</vt:lpstr>
      <vt:lpstr>'6 INDRA'!Títulos_a_imprimir</vt:lpstr>
      <vt:lpstr>'7 IBM'!Títulos_a_imprimir</vt:lpstr>
      <vt:lpstr>'8 UT FNA FABRICA'!Títulos_a_imprimir</vt:lpstr>
      <vt:lpstr>'9 UT ADA-MOVIL'!Títulos_a_imprimir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Pino Rojas</dc:creator>
  <cp:lastModifiedBy>Cristina Prieto</cp:lastModifiedBy>
  <cp:lastPrinted>2020-05-01T16:39:31Z</cp:lastPrinted>
  <dcterms:created xsi:type="dcterms:W3CDTF">2020-05-01T13:17:05Z</dcterms:created>
  <dcterms:modified xsi:type="dcterms:W3CDTF">2020-12-04T20:08:29Z</dcterms:modified>
</cp:coreProperties>
</file>