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385 - Rodamientos/2. Evaluación Tecnica - Comercial/"/>
    </mc:Choice>
  </mc:AlternateContent>
  <xr:revisionPtr revIDLastSave="481" documentId="13_ncr:1_{DD4DD59B-1508-49C5-B72B-286E39099351}" xr6:coauthVersionLast="47" xr6:coauthVersionMax="47" xr10:uidLastSave="{462DABC7-02DB-46C0-A012-8DD3B907B15B}"/>
  <bookViews>
    <workbookView xWindow="-120" yWindow="-120" windowWidth="20730" windowHeight="110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B34" i="6" l="1"/>
  <c r="EA34" i="6"/>
  <c r="EB33" i="6"/>
  <c r="EA32" i="6"/>
  <c r="DU34" i="6"/>
  <c r="DT34" i="6"/>
  <c r="DT32" i="6"/>
  <c r="DM34" i="6"/>
  <c r="DN33" i="6"/>
  <c r="DM32" i="6"/>
  <c r="DG34" i="6"/>
  <c r="DF34" i="6"/>
  <c r="DG33" i="6"/>
  <c r="DF32" i="6"/>
  <c r="CZ34" i="6"/>
  <c r="CY34" i="6"/>
  <c r="CY32" i="6"/>
  <c r="CS34" i="6"/>
  <c r="CR34" i="6"/>
  <c r="CR32" i="6"/>
  <c r="CK34" i="6"/>
  <c r="CK32" i="6"/>
  <c r="CE34" i="6"/>
  <c r="CD34" i="6"/>
  <c r="CE33" i="6"/>
  <c r="CD32" i="6"/>
  <c r="BX34" i="6"/>
  <c r="BW34" i="6"/>
  <c r="BW32" i="6"/>
  <c r="BQ34" i="6"/>
  <c r="BP34" i="6"/>
  <c r="BP32" i="6"/>
  <c r="BI34" i="6"/>
  <c r="BI32" i="6"/>
  <c r="BC34" i="6"/>
  <c r="BB34" i="6"/>
  <c r="BC33" i="6"/>
  <c r="BB32" i="6"/>
  <c r="AV34" i="6"/>
  <c r="AU34" i="6"/>
  <c r="AV33" i="6"/>
  <c r="AU32" i="6"/>
  <c r="AN34" i="6"/>
  <c r="AO33" i="6"/>
  <c r="AN32" i="6"/>
  <c r="AG34" i="6"/>
  <c r="AG32" i="6"/>
  <c r="AA34" i="6"/>
  <c r="Z34" i="6"/>
  <c r="Z32" i="6"/>
  <c r="T34" i="6"/>
  <c r="S34" i="6"/>
  <c r="T33" i="6"/>
  <c r="S32" i="6"/>
  <c r="EB28" i="6"/>
  <c r="EB27" i="6"/>
  <c r="EB26" i="6"/>
  <c r="EB25" i="6"/>
  <c r="EB24" i="6"/>
  <c r="EB23" i="6"/>
  <c r="EB22" i="6"/>
  <c r="EB21" i="6"/>
  <c r="EB20" i="6"/>
  <c r="EB19" i="6"/>
  <c r="EB18" i="6"/>
  <c r="EB17" i="6"/>
  <c r="EB16" i="6"/>
  <c r="EB15" i="6"/>
  <c r="EB14" i="6"/>
  <c r="EB13" i="6"/>
  <c r="EB12" i="6"/>
  <c r="EB11" i="6"/>
  <c r="EB10" i="6"/>
  <c r="EB9" i="6"/>
  <c r="EB8" i="6"/>
  <c r="EB7" i="6"/>
  <c r="EG6" i="6"/>
  <c r="DU28" i="6"/>
  <c r="DU27" i="6"/>
  <c r="DU26" i="6"/>
  <c r="DU25" i="6"/>
  <c r="DU24" i="6"/>
  <c r="DU23" i="6"/>
  <c r="DU22" i="6"/>
  <c r="DU21" i="6"/>
  <c r="DU20" i="6"/>
  <c r="DU19" i="6"/>
  <c r="DU18" i="6"/>
  <c r="DU17" i="6"/>
  <c r="DU16" i="6"/>
  <c r="DU15" i="6"/>
  <c r="DU14" i="6"/>
  <c r="DU13" i="6"/>
  <c r="DU12" i="6"/>
  <c r="DU11" i="6"/>
  <c r="DU10" i="6"/>
  <c r="DU9" i="6"/>
  <c r="DU8" i="6"/>
  <c r="DU7" i="6"/>
  <c r="DZ6" i="6"/>
  <c r="DU33" i="6" s="1"/>
  <c r="DN28" i="6"/>
  <c r="DN27" i="6"/>
  <c r="DN26" i="6"/>
  <c r="DN25" i="6"/>
  <c r="DN24" i="6"/>
  <c r="DN23" i="6"/>
  <c r="DN22" i="6"/>
  <c r="DN21" i="6"/>
  <c r="DN20" i="6"/>
  <c r="DN19" i="6"/>
  <c r="DN18" i="6"/>
  <c r="DN17" i="6"/>
  <c r="DN16" i="6"/>
  <c r="DN15" i="6"/>
  <c r="DN14" i="6"/>
  <c r="DN13" i="6"/>
  <c r="DN12" i="6"/>
  <c r="DN11" i="6"/>
  <c r="DN10" i="6"/>
  <c r="DN9" i="6"/>
  <c r="DN8" i="6"/>
  <c r="DN7" i="6"/>
  <c r="DS6" i="6"/>
  <c r="DG28" i="6"/>
  <c r="DG27" i="6"/>
  <c r="DG26" i="6"/>
  <c r="DG25" i="6"/>
  <c r="DG24" i="6"/>
  <c r="DG23" i="6"/>
  <c r="DG22" i="6"/>
  <c r="DG21" i="6"/>
  <c r="DG20" i="6"/>
  <c r="DG19" i="6"/>
  <c r="DG18" i="6"/>
  <c r="DG17" i="6"/>
  <c r="DG16" i="6"/>
  <c r="DG15" i="6"/>
  <c r="DG14" i="6"/>
  <c r="DG13" i="6"/>
  <c r="DG12" i="6"/>
  <c r="DG11" i="6"/>
  <c r="DG10" i="6"/>
  <c r="DG9" i="6"/>
  <c r="DG8" i="6"/>
  <c r="DG7" i="6"/>
  <c r="DL6" i="6"/>
  <c r="CZ28" i="6"/>
  <c r="CZ27" i="6"/>
  <c r="CZ26" i="6"/>
  <c r="CZ25" i="6"/>
  <c r="CZ24" i="6"/>
  <c r="CZ23" i="6"/>
  <c r="CZ22" i="6"/>
  <c r="CZ21" i="6"/>
  <c r="CZ20" i="6"/>
  <c r="CZ19" i="6"/>
  <c r="CZ18" i="6"/>
  <c r="CZ17" i="6"/>
  <c r="CZ16" i="6"/>
  <c r="CZ15" i="6"/>
  <c r="CZ14" i="6"/>
  <c r="CZ13" i="6"/>
  <c r="CZ12" i="6"/>
  <c r="CZ11" i="6"/>
  <c r="CZ10" i="6"/>
  <c r="CZ9" i="6"/>
  <c r="CZ8" i="6"/>
  <c r="CZ7" i="6"/>
  <c r="DE6" i="6"/>
  <c r="CZ33" i="6" s="1"/>
  <c r="CS28" i="6"/>
  <c r="CS27" i="6"/>
  <c r="CS26" i="6"/>
  <c r="CS25" i="6"/>
  <c r="CS24" i="6"/>
  <c r="CS23" i="6"/>
  <c r="CS22" i="6"/>
  <c r="CS21" i="6"/>
  <c r="CS20" i="6"/>
  <c r="CS19" i="6"/>
  <c r="CS18" i="6"/>
  <c r="CS17" i="6"/>
  <c r="CS16" i="6"/>
  <c r="CS15" i="6"/>
  <c r="CS14" i="6"/>
  <c r="CS13" i="6"/>
  <c r="CS12" i="6"/>
  <c r="CS11" i="6"/>
  <c r="CS10" i="6"/>
  <c r="CS9" i="6"/>
  <c r="CS8" i="6"/>
  <c r="CS7" i="6"/>
  <c r="CX6" i="6"/>
  <c r="CS33" i="6" s="1"/>
  <c r="CL28" i="6"/>
  <c r="CL27" i="6"/>
  <c r="CL34" i="6" s="1"/>
  <c r="CL26" i="6"/>
  <c r="CL25" i="6"/>
  <c r="CL24" i="6"/>
  <c r="CL23" i="6"/>
  <c r="CL22" i="6"/>
  <c r="CL21" i="6"/>
  <c r="CL20" i="6"/>
  <c r="CL19" i="6"/>
  <c r="CL18" i="6"/>
  <c r="CL17" i="6"/>
  <c r="CL16" i="6"/>
  <c r="CL15" i="6"/>
  <c r="CL14" i="6"/>
  <c r="CL13" i="6"/>
  <c r="CL12" i="6"/>
  <c r="CL11" i="6"/>
  <c r="CL10" i="6"/>
  <c r="CL9" i="6"/>
  <c r="CL8" i="6"/>
  <c r="CL7" i="6"/>
  <c r="CQ6" i="6"/>
  <c r="CL33" i="6" s="1"/>
  <c r="CE28" i="6"/>
  <c r="CE27" i="6"/>
  <c r="CE26" i="6"/>
  <c r="CE25" i="6"/>
  <c r="CE24" i="6"/>
  <c r="CE23" i="6"/>
  <c r="CE22" i="6"/>
  <c r="CE21" i="6"/>
  <c r="CE20" i="6"/>
  <c r="CE19" i="6"/>
  <c r="CE18" i="6"/>
  <c r="CE17" i="6"/>
  <c r="CE16" i="6"/>
  <c r="CE15" i="6"/>
  <c r="CE14" i="6"/>
  <c r="CE13" i="6"/>
  <c r="CE12" i="6"/>
  <c r="CE11" i="6"/>
  <c r="CE10" i="6"/>
  <c r="CE9" i="6"/>
  <c r="CE8" i="6"/>
  <c r="CE7" i="6"/>
  <c r="CJ6" i="6"/>
  <c r="BX28" i="6"/>
  <c r="BX27" i="6"/>
  <c r="BX26" i="6"/>
  <c r="BX25" i="6"/>
  <c r="BX24" i="6"/>
  <c r="BX23" i="6"/>
  <c r="BX22" i="6"/>
  <c r="BX21" i="6"/>
  <c r="BX20" i="6"/>
  <c r="BX19" i="6"/>
  <c r="BX18" i="6"/>
  <c r="BX17" i="6"/>
  <c r="BX16" i="6"/>
  <c r="BX15" i="6"/>
  <c r="BX14" i="6"/>
  <c r="BX13" i="6"/>
  <c r="BX12" i="6"/>
  <c r="BX11" i="6"/>
  <c r="BX10" i="6"/>
  <c r="BX9" i="6"/>
  <c r="BX8" i="6"/>
  <c r="BX7" i="6"/>
  <c r="CC6" i="6"/>
  <c r="BX33" i="6" s="1"/>
  <c r="BQ28" i="6"/>
  <c r="BQ27" i="6"/>
  <c r="BQ26" i="6"/>
  <c r="BQ25" i="6"/>
  <c r="BQ24" i="6"/>
  <c r="BQ23" i="6"/>
  <c r="BQ22" i="6"/>
  <c r="BQ21" i="6"/>
  <c r="BQ20" i="6"/>
  <c r="BQ19" i="6"/>
  <c r="BQ18" i="6"/>
  <c r="BQ17" i="6"/>
  <c r="BQ16" i="6"/>
  <c r="BQ15" i="6"/>
  <c r="BQ14" i="6"/>
  <c r="BQ13" i="6"/>
  <c r="BQ12" i="6"/>
  <c r="BQ11" i="6"/>
  <c r="BQ10" i="6"/>
  <c r="BQ9" i="6"/>
  <c r="BQ8" i="6"/>
  <c r="BQ7" i="6"/>
  <c r="BV6" i="6"/>
  <c r="BQ33" i="6" s="1"/>
  <c r="BJ28" i="6"/>
  <c r="BJ27" i="6"/>
  <c r="BJ26" i="6"/>
  <c r="BJ25" i="6"/>
  <c r="BJ24" i="6"/>
  <c r="BJ23" i="6"/>
  <c r="BJ22" i="6"/>
  <c r="BJ21" i="6"/>
  <c r="BJ20" i="6"/>
  <c r="BJ34" i="6" s="1"/>
  <c r="BJ19" i="6"/>
  <c r="BJ18" i="6"/>
  <c r="BJ17" i="6"/>
  <c r="BJ16" i="6"/>
  <c r="BJ15" i="6"/>
  <c r="BJ14" i="6"/>
  <c r="BJ13" i="6"/>
  <c r="BJ12" i="6"/>
  <c r="BJ11" i="6"/>
  <c r="BJ10" i="6"/>
  <c r="BJ9" i="6"/>
  <c r="BJ8" i="6"/>
  <c r="BJ7" i="6"/>
  <c r="BO6" i="6"/>
  <c r="BJ33" i="6" s="1"/>
  <c r="BC28" i="6"/>
  <c r="BC27" i="6"/>
  <c r="BC26" i="6"/>
  <c r="BC25" i="6"/>
  <c r="BC24" i="6"/>
  <c r="BC23" i="6"/>
  <c r="BC22" i="6"/>
  <c r="BC21" i="6"/>
  <c r="BC20" i="6"/>
  <c r="BC19" i="6"/>
  <c r="BC18" i="6"/>
  <c r="BC17" i="6"/>
  <c r="BC16" i="6"/>
  <c r="BC15" i="6"/>
  <c r="BC14" i="6"/>
  <c r="BC13" i="6"/>
  <c r="BC12" i="6"/>
  <c r="BC11" i="6"/>
  <c r="BC10" i="6"/>
  <c r="BC9" i="6"/>
  <c r="BC8" i="6"/>
  <c r="BC7" i="6"/>
  <c r="BH6" i="6"/>
  <c r="AV28" i="6"/>
  <c r="AV27" i="6"/>
  <c r="AV26" i="6"/>
  <c r="AV25" i="6"/>
  <c r="AV24" i="6"/>
  <c r="AV23" i="6"/>
  <c r="AV22" i="6"/>
  <c r="AV21" i="6"/>
  <c r="AV20" i="6"/>
  <c r="AV19" i="6"/>
  <c r="AV18" i="6"/>
  <c r="AV17" i="6"/>
  <c r="AV16" i="6"/>
  <c r="AV15" i="6"/>
  <c r="AV14" i="6"/>
  <c r="AV13" i="6"/>
  <c r="AV12" i="6"/>
  <c r="AV11" i="6"/>
  <c r="AV10" i="6"/>
  <c r="AV9" i="6"/>
  <c r="AV8" i="6"/>
  <c r="AV7" i="6"/>
  <c r="BA6" i="6"/>
  <c r="AO28" i="6"/>
  <c r="AO27" i="6"/>
  <c r="AO26" i="6"/>
  <c r="AO25" i="6"/>
  <c r="AO24" i="6"/>
  <c r="AO23" i="6"/>
  <c r="AO22" i="6"/>
  <c r="AO21" i="6"/>
  <c r="AO20" i="6"/>
  <c r="AO19" i="6"/>
  <c r="AO18" i="6"/>
  <c r="AO17" i="6"/>
  <c r="AO16" i="6"/>
  <c r="AO15" i="6"/>
  <c r="AO14" i="6"/>
  <c r="AO13" i="6"/>
  <c r="AO12" i="6"/>
  <c r="AO11" i="6"/>
  <c r="AO10" i="6"/>
  <c r="AO9" i="6"/>
  <c r="AO8" i="6"/>
  <c r="AO7" i="6"/>
  <c r="AT6" i="6"/>
  <c r="AH28" i="6"/>
  <c r="AH27" i="6"/>
  <c r="AH26" i="6"/>
  <c r="AH25" i="6"/>
  <c r="AH24" i="6"/>
  <c r="AH34" i="6" s="1"/>
  <c r="AH23" i="6"/>
  <c r="AH22" i="6"/>
  <c r="AH21" i="6"/>
  <c r="AH20" i="6"/>
  <c r="AH19" i="6"/>
  <c r="AH18" i="6"/>
  <c r="AH17" i="6"/>
  <c r="AH16" i="6"/>
  <c r="AH15" i="6"/>
  <c r="AH14" i="6"/>
  <c r="AH13" i="6"/>
  <c r="AH12" i="6"/>
  <c r="AH11" i="6"/>
  <c r="AH10" i="6"/>
  <c r="AH9" i="6"/>
  <c r="AH8" i="6"/>
  <c r="AH7" i="6"/>
  <c r="AM6" i="6"/>
  <c r="AH33" i="6" s="1"/>
  <c r="AA28" i="6"/>
  <c r="AA27" i="6"/>
  <c r="AA26" i="6"/>
  <c r="AA25" i="6"/>
  <c r="AA24" i="6"/>
  <c r="AA23" i="6"/>
  <c r="AA22" i="6"/>
  <c r="AA21" i="6"/>
  <c r="AA20" i="6"/>
  <c r="AA19" i="6"/>
  <c r="AA18" i="6"/>
  <c r="AA17" i="6"/>
  <c r="AA16" i="6"/>
  <c r="AA15" i="6"/>
  <c r="AA14" i="6"/>
  <c r="AA13" i="6"/>
  <c r="AA12" i="6"/>
  <c r="AA11" i="6"/>
  <c r="AA10" i="6"/>
  <c r="AA9" i="6"/>
  <c r="AA8" i="6"/>
  <c r="AA7" i="6"/>
  <c r="AF6" i="6"/>
  <c r="AA33" i="6" s="1"/>
  <c r="T28" i="6"/>
  <c r="T27" i="6"/>
  <c r="T26" i="6"/>
  <c r="T25" i="6"/>
  <c r="T24" i="6"/>
  <c r="T23" i="6"/>
  <c r="T22" i="6"/>
  <c r="T21" i="6"/>
  <c r="T20" i="6"/>
  <c r="T19" i="6"/>
  <c r="T18" i="6"/>
  <c r="T17" i="6"/>
  <c r="T16" i="6"/>
  <c r="T15" i="6"/>
  <c r="T14" i="6"/>
  <c r="T13" i="6"/>
  <c r="T12" i="6"/>
  <c r="T11" i="6"/>
  <c r="T10" i="6"/>
  <c r="T9" i="6"/>
  <c r="T8" i="6"/>
  <c r="T7" i="6"/>
  <c r="Y6" i="6"/>
  <c r="M34" i="6"/>
  <c r="AO34" i="6" l="1"/>
  <c r="DG32" i="6"/>
  <c r="CS32" i="6"/>
  <c r="DN34" i="6"/>
  <c r="CE32" i="6"/>
  <c r="DN32" i="6"/>
  <c r="DU32" i="6"/>
  <c r="BC32" i="6"/>
  <c r="T32" i="6"/>
  <c r="CL32" i="6"/>
  <c r="CZ32" i="6"/>
  <c r="BQ32" i="6"/>
  <c r="AV32" i="6"/>
  <c r="AA32" i="6"/>
  <c r="BX32" i="6"/>
  <c r="AH32" i="6"/>
  <c r="BJ32" i="6"/>
  <c r="AO32" i="6"/>
  <c r="EB32" i="6"/>
  <c r="ED28" i="6"/>
  <c r="ED27" i="6"/>
  <c r="ED26" i="6"/>
  <c r="ED25" i="6"/>
  <c r="ED22" i="6"/>
  <c r="ED21" i="6"/>
  <c r="ED20" i="6"/>
  <c r="ED18" i="6"/>
  <c r="ED16" i="6"/>
  <c r="ED15" i="6"/>
  <c r="ED14" i="6"/>
  <c r="ED13" i="6"/>
  <c r="ED12" i="6"/>
  <c r="ED11" i="6"/>
  <c r="ED10" i="6"/>
  <c r="ED9" i="6"/>
  <c r="ED8" i="6"/>
  <c r="ED23" i="6"/>
  <c r="ED24" i="6"/>
  <c r="ED19" i="6"/>
  <c r="ED17" i="6"/>
  <c r="DW28" i="6"/>
  <c r="DW25" i="6"/>
  <c r="DW24" i="6"/>
  <c r="DW17" i="6"/>
  <c r="DW12" i="6"/>
  <c r="DW9" i="6"/>
  <c r="DW16" i="6"/>
  <c r="DW15" i="6"/>
  <c r="DW14" i="6"/>
  <c r="DW13" i="6"/>
  <c r="DW8" i="6"/>
  <c r="DW26" i="6"/>
  <c r="DW23" i="6"/>
  <c r="DW21" i="6"/>
  <c r="DW20" i="6"/>
  <c r="DW19" i="6"/>
  <c r="DW10" i="6"/>
  <c r="DW27" i="6"/>
  <c r="DW18" i="6"/>
  <c r="DW22" i="6"/>
  <c r="DW11" i="6"/>
  <c r="DP28" i="6"/>
  <c r="DP26" i="6"/>
  <c r="DP25" i="6"/>
  <c r="DP23" i="6"/>
  <c r="DP9" i="6"/>
  <c r="DP17" i="6"/>
  <c r="DP16" i="6"/>
  <c r="DP15" i="6"/>
  <c r="DP14" i="6"/>
  <c r="DP13" i="6"/>
  <c r="DP12" i="6"/>
  <c r="DP11" i="6"/>
  <c r="DP21" i="6"/>
  <c r="DP27" i="6"/>
  <c r="DP22" i="6"/>
  <c r="DP20" i="6"/>
  <c r="DP19" i="6"/>
  <c r="DP18" i="6"/>
  <c r="DP10" i="6"/>
  <c r="DP8" i="6"/>
  <c r="DP24" i="6"/>
  <c r="DI28" i="6"/>
  <c r="DI27" i="6"/>
  <c r="DI25" i="6"/>
  <c r="DI24" i="6"/>
  <c r="DI23" i="6"/>
  <c r="DI22" i="6"/>
  <c r="DI21" i="6"/>
  <c r="DI20" i="6"/>
  <c r="DI19" i="6"/>
  <c r="DI18" i="6"/>
  <c r="DI17" i="6"/>
  <c r="DI16" i="6"/>
  <c r="DI14" i="6"/>
  <c r="DI13" i="6"/>
  <c r="DI12" i="6"/>
  <c r="DI10" i="6"/>
  <c r="DI15" i="6"/>
  <c r="DI8" i="6"/>
  <c r="DI26" i="6"/>
  <c r="DI11" i="6"/>
  <c r="DI9" i="6"/>
  <c r="DB28" i="6"/>
  <c r="DB26" i="6"/>
  <c r="DB25" i="6"/>
  <c r="DB24" i="6"/>
  <c r="DB21" i="6"/>
  <c r="DB19" i="6"/>
  <c r="DB18" i="6"/>
  <c r="DB17" i="6"/>
  <c r="DB16" i="6"/>
  <c r="DB15" i="6"/>
  <c r="DB14" i="6"/>
  <c r="DB13" i="6"/>
  <c r="DB12" i="6"/>
  <c r="DB11" i="6"/>
  <c r="DB10" i="6"/>
  <c r="DB9" i="6"/>
  <c r="DB8" i="6"/>
  <c r="DB27" i="6"/>
  <c r="DB23" i="6"/>
  <c r="DB22" i="6"/>
  <c r="DB20" i="6"/>
  <c r="CU28" i="6"/>
  <c r="CU26" i="6"/>
  <c r="CU24" i="6"/>
  <c r="CU21" i="6"/>
  <c r="CU20" i="6"/>
  <c r="CU14" i="6"/>
  <c r="CU19" i="6"/>
  <c r="CU18" i="6"/>
  <c r="CU17" i="6"/>
  <c r="CU16" i="6"/>
  <c r="CU12" i="6"/>
  <c r="CU9" i="6"/>
  <c r="CU8" i="6"/>
  <c r="CU27" i="6"/>
  <c r="CU25" i="6"/>
  <c r="CU22" i="6"/>
  <c r="CU11" i="6"/>
  <c r="CU23" i="6"/>
  <c r="CU15" i="6"/>
  <c r="CU10" i="6"/>
  <c r="CU13" i="6"/>
  <c r="CN28" i="6"/>
  <c r="CN27" i="6"/>
  <c r="CN26" i="6"/>
  <c r="CN25" i="6"/>
  <c r="CN24" i="6"/>
  <c r="CN22" i="6"/>
  <c r="CN20" i="6"/>
  <c r="CN14" i="6"/>
  <c r="CN19" i="6"/>
  <c r="CN18" i="6"/>
  <c r="CN17" i="6"/>
  <c r="CN16" i="6"/>
  <c r="CN15" i="6"/>
  <c r="CN12" i="6"/>
  <c r="CN11" i="6"/>
  <c r="CN10" i="6"/>
  <c r="CN9" i="6"/>
  <c r="CN8" i="6"/>
  <c r="CN23" i="6"/>
  <c r="CN13" i="6"/>
  <c r="CN21" i="6"/>
  <c r="CG28" i="6"/>
  <c r="CG26" i="6"/>
  <c r="CG25" i="6"/>
  <c r="CG24" i="6"/>
  <c r="CG23" i="6"/>
  <c r="CG22" i="6"/>
  <c r="CG21" i="6"/>
  <c r="CG17" i="6"/>
  <c r="CG14" i="6"/>
  <c r="CG11" i="6"/>
  <c r="CG20" i="6"/>
  <c r="CG8" i="6"/>
  <c r="CG27" i="6"/>
  <c r="CG18" i="6"/>
  <c r="CG16" i="6"/>
  <c r="CG13" i="6"/>
  <c r="CG12" i="6"/>
  <c r="CG10" i="6"/>
  <c r="CG9" i="6"/>
  <c r="CG19" i="6"/>
  <c r="CG15" i="6"/>
  <c r="BZ28" i="6"/>
  <c r="BZ27" i="6"/>
  <c r="BZ26" i="6"/>
  <c r="BZ25" i="6"/>
  <c r="BZ24" i="6"/>
  <c r="BZ23" i="6"/>
  <c r="BZ22" i="6"/>
  <c r="BZ20" i="6"/>
  <c r="BZ19" i="6"/>
  <c r="BZ18" i="6"/>
  <c r="BZ16" i="6"/>
  <c r="BZ13" i="6"/>
  <c r="BZ10" i="6"/>
  <c r="BZ21" i="6"/>
  <c r="BZ8" i="6"/>
  <c r="BZ14" i="6"/>
  <c r="BZ15" i="6"/>
  <c r="BZ17" i="6"/>
  <c r="BZ9" i="6"/>
  <c r="BZ12" i="6"/>
  <c r="BZ11" i="6"/>
  <c r="BS28" i="6"/>
  <c r="BS27" i="6"/>
  <c r="BS25" i="6"/>
  <c r="BS24" i="6"/>
  <c r="BS23" i="6"/>
  <c r="BS18" i="6"/>
  <c r="BS22" i="6"/>
  <c r="BS21" i="6"/>
  <c r="BS20" i="6"/>
  <c r="BS19" i="6"/>
  <c r="BS17" i="6"/>
  <c r="BS15" i="6"/>
  <c r="BS14" i="6"/>
  <c r="BS13" i="6"/>
  <c r="BS12" i="6"/>
  <c r="BS11" i="6"/>
  <c r="BS10" i="6"/>
  <c r="BS9" i="6"/>
  <c r="BS8" i="6"/>
  <c r="BS16" i="6"/>
  <c r="BS26" i="6"/>
  <c r="BL28" i="6"/>
  <c r="BL27" i="6"/>
  <c r="BL25" i="6"/>
  <c r="BL24" i="6"/>
  <c r="BL23" i="6"/>
  <c r="BL22" i="6"/>
  <c r="BL21" i="6"/>
  <c r="BL20" i="6"/>
  <c r="BL18" i="6"/>
  <c r="BL13" i="6"/>
  <c r="BL16" i="6"/>
  <c r="BL17" i="6"/>
  <c r="BL11" i="6"/>
  <c r="BL10" i="6"/>
  <c r="BL9" i="6"/>
  <c r="BL8" i="6"/>
  <c r="BL26" i="6"/>
  <c r="BL15" i="6"/>
  <c r="BL19" i="6"/>
  <c r="BL14" i="6"/>
  <c r="BL12" i="6"/>
  <c r="BE28" i="6"/>
  <c r="BE27" i="6"/>
  <c r="BE26" i="6"/>
  <c r="BE25" i="6"/>
  <c r="BE24" i="6"/>
  <c r="BE22" i="6"/>
  <c r="BE21" i="6"/>
  <c r="BE19" i="6"/>
  <c r="BE9" i="6"/>
  <c r="BE23" i="6"/>
  <c r="BE14" i="6"/>
  <c r="BE18" i="6"/>
  <c r="BE17" i="6"/>
  <c r="BE16" i="6"/>
  <c r="BE15" i="6"/>
  <c r="BE11" i="6"/>
  <c r="BE13" i="6"/>
  <c r="BE12" i="6"/>
  <c r="BE8" i="6"/>
  <c r="BE10" i="6"/>
  <c r="BE20" i="6"/>
  <c r="AX28" i="6"/>
  <c r="AX27" i="6"/>
  <c r="AX26" i="6"/>
  <c r="AX25" i="6"/>
  <c r="AX17" i="6"/>
  <c r="AX16" i="6"/>
  <c r="AX14" i="6"/>
  <c r="AX12" i="6"/>
  <c r="AX24" i="6"/>
  <c r="AX23" i="6"/>
  <c r="AX22" i="6"/>
  <c r="AX21" i="6"/>
  <c r="AX20" i="6"/>
  <c r="AX19" i="6"/>
  <c r="AX18" i="6"/>
  <c r="AX15" i="6"/>
  <c r="AX11" i="6"/>
  <c r="AX9" i="6"/>
  <c r="AX10" i="6"/>
  <c r="AX8" i="6"/>
  <c r="AX13" i="6"/>
  <c r="AQ28" i="6"/>
  <c r="AQ27" i="6"/>
  <c r="AQ26" i="6"/>
  <c r="AQ25" i="6"/>
  <c r="AQ15" i="6"/>
  <c r="AQ11" i="6"/>
  <c r="AQ9" i="6"/>
  <c r="AQ24" i="6"/>
  <c r="AQ23" i="6"/>
  <c r="AQ22" i="6"/>
  <c r="AQ21" i="6"/>
  <c r="AQ20" i="6"/>
  <c r="AQ19" i="6"/>
  <c r="AQ18" i="6"/>
  <c r="AQ17" i="6"/>
  <c r="AQ14" i="6"/>
  <c r="AQ13" i="6"/>
  <c r="AQ12" i="6"/>
  <c r="AQ10" i="6"/>
  <c r="AQ16" i="6"/>
  <c r="AQ8" i="6"/>
  <c r="AJ28" i="6"/>
  <c r="AJ27" i="6"/>
  <c r="AJ26" i="6"/>
  <c r="AJ25" i="6"/>
  <c r="AJ24" i="6"/>
  <c r="AJ23" i="6"/>
  <c r="AJ22" i="6"/>
  <c r="AJ21" i="6"/>
  <c r="AJ20" i="6"/>
  <c r="AJ18" i="6"/>
  <c r="AJ17" i="6"/>
  <c r="AJ16" i="6"/>
  <c r="AJ15" i="6"/>
  <c r="AJ13" i="6"/>
  <c r="AJ11" i="6"/>
  <c r="AJ10" i="6"/>
  <c r="AJ19" i="6"/>
  <c r="AJ12" i="6"/>
  <c r="AJ8" i="6"/>
  <c r="AJ14" i="6"/>
  <c r="AJ9" i="6"/>
  <c r="AC28" i="6"/>
  <c r="AC27" i="6"/>
  <c r="AC25" i="6"/>
  <c r="AC24" i="6"/>
  <c r="AC23" i="6"/>
  <c r="AC22" i="6"/>
  <c r="AC20" i="6"/>
  <c r="AC19" i="6"/>
  <c r="AC18" i="6"/>
  <c r="AC16" i="6"/>
  <c r="AC15" i="6"/>
  <c r="AC26" i="6"/>
  <c r="AC21" i="6"/>
  <c r="AC17" i="6"/>
  <c r="AC12" i="6"/>
  <c r="AC9" i="6"/>
  <c r="AC14" i="6"/>
  <c r="AC13" i="6"/>
  <c r="AC11" i="6"/>
  <c r="AC10" i="6"/>
  <c r="AC8" i="6"/>
  <c r="V28" i="6"/>
  <c r="V25" i="6"/>
  <c r="V24" i="6"/>
  <c r="V23" i="6"/>
  <c r="V22" i="6"/>
  <c r="V21" i="6"/>
  <c r="V13" i="6"/>
  <c r="V27" i="6"/>
  <c r="V26" i="6"/>
  <c r="V19" i="6"/>
  <c r="V11" i="6"/>
  <c r="V8" i="6"/>
  <c r="V15" i="6"/>
  <c r="V20" i="6"/>
  <c r="V18" i="6"/>
  <c r="V17" i="6"/>
  <c r="V16" i="6"/>
  <c r="V14" i="6"/>
  <c r="V12" i="6"/>
  <c r="V10" i="6"/>
  <c r="V9" i="6"/>
  <c r="M13" i="6"/>
  <c r="M14" i="6"/>
  <c r="M15" i="6"/>
  <c r="M16" i="6"/>
  <c r="M17" i="6"/>
  <c r="M18" i="6"/>
  <c r="M19" i="6"/>
  <c r="M20" i="6"/>
  <c r="M21" i="6"/>
  <c r="M22" i="6"/>
  <c r="M23" i="6"/>
  <c r="M24" i="6"/>
  <c r="M25" i="6"/>
  <c r="M26" i="6"/>
  <c r="M27" i="6"/>
  <c r="M28" i="6"/>
  <c r="M10" i="6" l="1"/>
  <c r="M11" i="6"/>
  <c r="M12" i="6"/>
  <c r="M8" i="6"/>
  <c r="B9" i="6"/>
  <c r="B10" i="6" s="1"/>
  <c r="B11" i="6" s="1"/>
  <c r="B12" i="6" s="1"/>
  <c r="B13" i="6" s="1"/>
  <c r="B14" i="6" s="1"/>
  <c r="B15" i="6" s="1"/>
  <c r="B16" i="6" s="1"/>
  <c r="B17" i="6" s="1"/>
  <c r="B18" i="6" s="1"/>
  <c r="B19" i="6" s="1"/>
  <c r="B20" i="6" s="1"/>
  <c r="B21" i="6" s="1"/>
  <c r="B22" i="6" s="1"/>
  <c r="B23" i="6" s="1"/>
  <c r="B24" i="6" s="1"/>
  <c r="B25" i="6" s="1"/>
  <c r="B26" i="6" s="1"/>
  <c r="B27" i="6" s="1"/>
  <c r="B28" i="6" s="1"/>
  <c r="M9" i="6"/>
  <c r="M32" i="6" l="1"/>
  <c r="L34" i="6"/>
  <c r="L32" i="6"/>
  <c r="B2" i="7"/>
  <c r="N18" i="7" l="1"/>
  <c r="I33" i="7" l="1"/>
  <c r="H33" i="7"/>
  <c r="M7" i="6" l="1"/>
  <c r="N17" i="7"/>
  <c r="R6" i="6" l="1"/>
  <c r="O13" i="6" l="1"/>
  <c r="O14" i="6"/>
  <c r="O19" i="6"/>
  <c r="O20" i="6"/>
  <c r="O21" i="6"/>
  <c r="O25" i="6"/>
  <c r="O15" i="6"/>
  <c r="O22" i="6"/>
  <c r="O26" i="6"/>
  <c r="O16" i="6"/>
  <c r="O17" i="6"/>
  <c r="O24" i="6"/>
  <c r="O18" i="6"/>
  <c r="O28" i="6"/>
  <c r="O23" i="6"/>
  <c r="O27" i="6"/>
  <c r="O10" i="6"/>
  <c r="O11" i="6"/>
  <c r="O12" i="6"/>
  <c r="O8" i="6"/>
  <c r="O9" i="6"/>
  <c r="M33" i="6"/>
  <c r="M19" i="7"/>
  <c r="M17" i="7"/>
  <c r="N19" i="7"/>
  <c r="D2" i="7" l="1"/>
</calcChain>
</file>

<file path=xl/sharedStrings.xml><?xml version="1.0" encoding="utf-8"?>
<sst xmlns="http://schemas.openxmlformats.org/spreadsheetml/2006/main" count="712" uniqueCount="187">
  <si>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</si>
  <si>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</si>
  <si>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</si>
  <si>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</si>
  <si>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</si>
  <si>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</si>
  <si>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</si>
  <si>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</si>
  <si>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</si>
  <si>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</si>
  <si>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</si>
  <si>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</si>
  <si>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</si>
  <si>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</si>
  <si>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</si>
  <si>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</si>
  <si>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</si>
  <si>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</si>
  <si>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</si>
  <si>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</si>
  <si>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</si>
  <si>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</si>
  <si>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</si>
  <si>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</si>
  <si>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</si>
  <si>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</si>
  <si>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</si>
  <si>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</si>
  <si>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</si>
  <si>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</si>
  <si>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</si>
  <si>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</si>
  <si>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</si>
  <si>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</si>
  <si>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</si>
  <si>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</si>
  <si>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</si>
  <si>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</si>
  <si>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</si>
  <si>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</si>
  <si>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</si>
  <si>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</si>
  <si>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</si>
  <si>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</si>
  <si>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</si>
  <si>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</si>
  <si>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</si>
  <si>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</si>
  <si>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</si>
  <si>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</si>
  <si>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</si>
  <si>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</si>
  <si>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</si>
  <si>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</si>
  <si>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</si>
  <si>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</si>
  <si>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</si>
  <si>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</si>
  <si>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</si>
  <si>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</si>
  <si>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</si>
  <si>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</si>
  <si>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</si>
  <si>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</si>
  <si>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</si>
  <si>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</si>
  <si>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</si>
  <si>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</si>
  <si>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</si>
  <si>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</si>
  <si>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</si>
  <si>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</si>
  <si>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</si>
  <si>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</si>
  <si>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</si>
  <si>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</si>
  <si>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</si>
  <si>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</si>
  <si>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</si>
  <si>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</si>
  <si>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</si>
  <si>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</si>
  <si>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</si>
  <si>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</si>
  <si>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DESCRIPCION AMPLIADA</t>
  </si>
  <si>
    <t>Pos</t>
  </si>
  <si>
    <t>Jacobo Carvajal</t>
  </si>
  <si>
    <t>COP</t>
  </si>
  <si>
    <t>PAE</t>
  </si>
  <si>
    <t>PC08385</t>
  </si>
  <si>
    <t>Rodamiento Bola,7206,Dob,30mm,62mm,16mm,</t>
  </si>
  <si>
    <t>RODAMIENTO DE BOLA;REFERENCIA:7206,SELLO,NUMERO HILERAS:Doble,HOLGURA,DIAMETRO INTERNO:30 mm,DIAMETRO EXTERNO:62 mm,ANCHO:16mm,MATER IAL DE LA JAULA,CARACTERISTICA ADICIONAL:Angulo de contacto 40º</t>
  </si>
  <si>
    <t>Rodamiento Bola,6206/C3,1,C3,30mm,62mm,1</t>
  </si>
  <si>
    <t>RODAMIENTO DE BOLA;REFERENCIA:6206/C3,NUMERO HILERAS:1,HOLGURA:C3,DIAMETRO INTERNO:30 mm,DIAMETRO EXTERNO:62 mm,ANCHO:16mm,CARACTERI STICA ADICIONAL:Carga Dinamica: 20.3 KN,CARACTERISTICA ADICIONAL:Carga Estatica: 11.2KN,CARACTERISTICA ADICIONAL:Velocidad Ref: 2400 0r/min,CARACTERISTICA ADICIONAL:Velocidad Limite: 15000r/min</t>
  </si>
  <si>
    <t>Rodamiento Bola,6306/C3,1,C3,30mm,72mm,1</t>
  </si>
  <si>
    <t>RODAMIENTO DE BOLA;REFERENCIA:6306/C3,NUMERO HILERAS:1,HOLGURA:C3,DIAMETRO INTERNO:30 mm,DIAMETRO EXTERNO:72 mm,ANCHO:19mm,CARACTERI STICA ADICIONAL:Carga Dinamica: 29.6 KN,CARACTERISTICA ADICIONAL:Carga Estatica: 16KN,CARACTERISTICA ADICIONAL:Velocidad Ref: 20000r /min,CARACTERISTICA ADICIONAL:Velocidad Limite: 13000r/min</t>
  </si>
  <si>
    <t>Rodamiento Bola,6215/C4,1,C4,75mm,130mm,</t>
  </si>
  <si>
    <t>RODAMIENTO DE BOLA;REFERENCIA:6215/C4,NUMERO HILERAS:1,HOLGURA:C4,DIAMETRO INTERNO:75 mm,DIAMETRO EXTERNO:130 mm,ANCHO:25mm,CARACTER ISTICA ADICIONAL:Carga Dinamica: 68.9 KN,CARACTERISTICA ADICIONAL:Velocidad Ref: 10000r/min,CARACTERISTICA ADICIONAL:Velocidad Limit e: 6700r/min,CARACTERISTICA ADICIONAL:Carga Estatica: 49KN</t>
  </si>
  <si>
    <t>Rodamiento Bola,6207,2RS1,Senc,C3,35mm,7</t>
  </si>
  <si>
    <t>RODAMIENTO DE BOLA;REFERENCIA:6207,SELLO:2RS1,NUMERO HILERAS:Sencilla,HOLGURA:C3,DIAMETRO INTERNO:35 mm,DIAMETRO EXTERNO:72 mm,ANCHO :17mm</t>
  </si>
  <si>
    <t>Rodamiento Rod,NU309 ECP,Senc,45mm,100mm</t>
  </si>
  <si>
    <t>RODAMIENTO DE RODILLO;REFERENCIA:NU309 ECP,NUMERO HILERAS:Sencilla,DIAMETRO INTERNO:45 mm,DIAMETRO EXTERNO:100 mm,ANCHO:25mm</t>
  </si>
  <si>
    <t>Rodamiento Bola,GR207-23,R-Seal,1,C3,1-7</t>
  </si>
  <si>
    <t>RODAMIENTO DE BOLA;REFERENCIA:GR207-23,SELLO:LABIO,NUMERO HILERAS:1,HOLGURA:C3,DIAMETRO INTERNO:1-7/16",DIAMETRO EXTERNO:72 mm,ANCHO :0.7874",MATERIAL DE LA JAULA:Hierro Fundido,CARACTERISTICA ADICIONAL:Tipo: Insercion,CARACTERISTICA ADICIONAL:Collar Bloqueo 360º</t>
  </si>
  <si>
    <t>Rodamiento Bola,6307,ZZ,Senc,35mm,80mm,2</t>
  </si>
  <si>
    <t>RODAMIENTO DE BOLA;REFERENCIA:6307,SELLO:ZZ,NUMERO HILERAS:Sencilla,HOLGURA,DIAMETRO INTERNO:35 mm,DIAMETRO EXTERNO:80 mm,ANCHO:21mm</t>
  </si>
  <si>
    <t>Rodamiento Bola,6007,Dob,35mm,62mm,14mm</t>
  </si>
  <si>
    <t>RODAMIENTO DE BOLA;REFERENCIA:6007,SELLO,NUMERO HILERAS:Doble,HOLGURA,DIAMETRO INTERNO:35 mm,DIAMETRO EXTERNO:62 mm,ANCHO:14mm</t>
  </si>
  <si>
    <t>Rodamiento Bola,BRG00957,Dobl.Sell.Gom,1</t>
  </si>
  <si>
    <t>RODAMIENTO DE BOLA;REFERENCIA:BRG00957,SELLO:Doble Sello Goma,NUMERO HILERAS:1,HOLGURA:C3,DIAMETRO INTERNO:25.4mm,DIAMETRO EXTERNO:5 2 mm,ANCHO:15mm,MATERIAL DE LA JAULA:Acero prensado</t>
  </si>
  <si>
    <t>Rodamiento Bola,BRG00960,Dobl.Sell.Gom,1</t>
  </si>
  <si>
    <t>RODAMIENTO DE BOLA;REFERENCIA:BRG00960,SELLO:Doble Sello Goma,NUMERO HILERAS:1,HOLGURA:C3,DIAMETRO INTERNO:43mm,DIAMETRO EXTERNO:80 mm,ANCHO:18mm,MATERIAL DE LA JAULA:Acero prensado</t>
  </si>
  <si>
    <t>EA</t>
  </si>
  <si>
    <t>VSA</t>
  </si>
  <si>
    <t>23.03.2026</t>
  </si>
  <si>
    <t>Casa Ferretera</t>
  </si>
  <si>
    <t>SE COMPARTE FICHA TECNICA PARA VERIFICAR, LUEGO DE ACEPTADA LA PROPUESTA NO HAY DEVOLUCION DEL PRODUCTO</t>
  </si>
  <si>
    <t>SKF CON C3</t>
  </si>
  <si>
    <t>SKF SELLO CAUCHO CONC3</t>
  </si>
  <si>
    <t>Comercial Ferretera</t>
  </si>
  <si>
    <t>USD</t>
  </si>
  <si>
    <t>Correas y Mangueras</t>
  </si>
  <si>
    <t>Elotrans</t>
  </si>
  <si>
    <t>OFERTAMOS 7206-B-XL-TVP  CANASTILLA POLIAMIDA</t>
  </si>
  <si>
    <t>OFERTAMOS HOMOLOGO EN MARCA FYH REF NA 207-23</t>
  </si>
  <si>
    <t>N/A</t>
  </si>
  <si>
    <t>Fepecol</t>
  </si>
  <si>
    <t xml:space="preserve">20 DÍAS EN LA ESTACIÓN </t>
  </si>
  <si>
    <t>20 DÍAS EN LA ESTACIÓN</t>
  </si>
  <si>
    <t>HOLGURA C3</t>
  </si>
  <si>
    <t>Global</t>
  </si>
  <si>
    <t>4-5 SEMANAS</t>
  </si>
  <si>
    <t>Iporhpac</t>
  </si>
  <si>
    <t>2-5 DIAS</t>
  </si>
  <si>
    <t>Indurreod</t>
  </si>
  <si>
    <t>7206-B-XL-JP ACANASTA METALICA</t>
  </si>
  <si>
    <t>7206-B-XL-JP CANASTA METALICA</t>
  </si>
  <si>
    <t>FAG SIN SELLO</t>
  </si>
  <si>
    <t>FAG CON SELLO 2RS</t>
  </si>
  <si>
    <t>NO OFERTADO</t>
  </si>
  <si>
    <t>FAG</t>
  </si>
  <si>
    <t>Ingemeks</t>
  </si>
  <si>
    <t>15 DIAS</t>
  </si>
  <si>
    <t>Lugo</t>
  </si>
  <si>
    <t>8 DIAS HABILES</t>
  </si>
  <si>
    <t>8 A 9  SEMANAS</t>
  </si>
  <si>
    <t>Con ficha</t>
  </si>
  <si>
    <t>Provectemar</t>
  </si>
  <si>
    <t>40 días</t>
  </si>
  <si>
    <t>NA</t>
  </si>
  <si>
    <t>RFC</t>
  </si>
  <si>
    <t>8 días</t>
  </si>
  <si>
    <t>60 días</t>
  </si>
  <si>
    <t>30 días</t>
  </si>
  <si>
    <t>Ofertamos Referencia: 7206BECBP, Numero de hileras: 1. Ficha tecnica adjunta.</t>
  </si>
  <si>
    <t>Ninguna</t>
  </si>
  <si>
    <t>SOLO 4 UNIDADES EN STOCK</t>
  </si>
  <si>
    <t>SOLO 5 UNIDADES EN STOCK</t>
  </si>
  <si>
    <t>Rodando</t>
  </si>
  <si>
    <t>Suministros Petroleros</t>
  </si>
  <si>
    <t>7206- BECBP: RODAMIENTO EN CANASTILLA POLIAMIDAD</t>
  </si>
  <si>
    <r>
      <rPr>
        <sz val="10"/>
        <color rgb="FFFF0000"/>
        <rFont val="Aptos"/>
        <family val="2"/>
      </rPr>
      <t>7206-BECBY:</t>
    </r>
    <r>
      <rPr>
        <sz val="10"/>
        <rFont val="Aptos"/>
        <family val="2"/>
      </rPr>
      <t>RODAMIENTO EN CANASTILLA EN LATON</t>
    </r>
  </si>
  <si>
    <r>
      <rPr>
        <sz val="10"/>
        <color rgb="FFFF0000"/>
        <rFont val="Aptos"/>
        <family val="2"/>
      </rPr>
      <t>7206-BECBM</t>
    </r>
    <r>
      <rPr>
        <sz val="10"/>
        <rFont val="Aptos"/>
        <family val="2"/>
      </rPr>
      <t>: RODAMIENTO EN CANASTILLA EN BRONCE.</t>
    </r>
  </si>
  <si>
    <t>RODAMIENTO DESTAPADO SIN SELLO</t>
  </si>
  <si>
    <t>RODAMIENTO CON SELLO CAUCHO</t>
  </si>
  <si>
    <t>Rodamiento para chumacera 1.7/16 REFERENCIA: YAR 207-107 (207-023)</t>
  </si>
  <si>
    <t>Rodamiento con sello metalico.</t>
  </si>
  <si>
    <t xml:space="preserve">RODAMIENTOS  SIN SELLOS </t>
  </si>
  <si>
    <t>Rodamiento para chumacera de 1"  REF.YAR 205-100</t>
  </si>
  <si>
    <t>Rodamiento para chumacera de 1,11/16 REF.YAR 209-111</t>
  </si>
  <si>
    <t>Supplytech</t>
  </si>
  <si>
    <t xml:space="preserve">8 DIAS </t>
  </si>
  <si>
    <t>SE OFERTA:
RODAMIENTO 7206 KML</t>
  </si>
  <si>
    <t xml:space="preserve">SE OFERTA: 
RODAMIENTO 6206ZZ C3 FAG </t>
  </si>
  <si>
    <t xml:space="preserve">SE OFERTA: 
RODAMIENTO 6306 ZZ C3 FAG </t>
  </si>
  <si>
    <t xml:space="preserve">SE OFERTA: 
RODAMIENTO 6215 C4 FAG </t>
  </si>
  <si>
    <t>SE OFERTA: 
RODAMIENTO 6207 2RS C3 FAG</t>
  </si>
  <si>
    <t xml:space="preserve">SE OFERTA: 
RODAMIENTO NU309 MC3 FAG </t>
  </si>
  <si>
    <t xml:space="preserve">SE OFERTA: 
RODAMIENTO 6307 ZZ FAG </t>
  </si>
  <si>
    <t xml:space="preserve">SE OFERTA: 
RODAMIENTO 6007 ZZC3 FAG </t>
  </si>
  <si>
    <t>Universal de partes</t>
  </si>
  <si>
    <t xml:space="preserve">5 DIAS </t>
  </si>
  <si>
    <t>o</t>
  </si>
  <si>
    <t>Varka</t>
  </si>
  <si>
    <t>Roberto Beltran</t>
  </si>
  <si>
    <t>NU 309-E-XL-TVP2 -ECP</t>
  </si>
  <si>
    <t>Se recomienda adjudicar de manera parcial a las empresas Induferrov, RQC, Supplytech y Fepecol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</si>
</sst>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10"/>
      <name val="Aptos"/>
      <family val="2"/>
    </font>
    <font>
      <b/>
      <sz val="10"/>
      <name val="Aptos"/>
      <family val="2"/>
    </font>
    <font>
      <b/>
      <u/>
      <sz val="10"/>
      <name val="Aptos"/>
      <family val="2"/>
    </font>
    <font>
      <sz val="10"/>
      <color theme="1"/>
      <name val="Aptos"/>
      <family val="2"/>
    </font>
    <font>
      <sz val="10"/>
      <color theme="10"/>
      <name val="Aptos"/>
      <family val="2"/>
    </font>
    <font>
      <u/>
      <sz val="10"/>
      <color theme="10"/>
      <name val="Aptos"/>
      <family val="2"/>
    </font>
    <font>
      <sz val="10"/>
      <color rgb="FFFF0000"/>
      <name val="Aptos"/>
      <family val="2"/>
    </font>
    <font>
      <b/>
      <sz val="10"/>
      <name val="Aptos"/>
    </font>
    <font>
      <sz val="9"/>
      <name val="Arial"/>
      <family val="2"/>
    </font>
    <font>
      <sz val="9"/>
      <name val="Calibri"/>
      <family val="2"/>
    </font>
  </fonts>
  <fills count="2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FFFF00"/>
        <bgColor theme="0"/>
      </patternFill>
    </fill>
    <fill>
      <patternFill patternType="solid">
        <fgColor theme="0"/>
        <bgColor theme="0"/>
      </patternFill>
    </fill>
  </fills>
  <borders count="68">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right style="thin">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bottom style="medium">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256">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0" xfId="0" applyBorder="1"/>
    <xf numFmtId="0" fontId="11" fillId="20" borderId="41" xfId="0" applyFont="1" applyFill="1" applyBorder="1" applyAlignment="1">
      <alignment horizontal="center"/>
    </xf>
    <xf numFmtId="164" fontId="0" fillId="0" borderId="17" xfId="1" applyFont="1" applyFill="1" applyBorder="1" applyAlignment="1"/>
    <xf numFmtId="164" fontId="0" fillId="0" borderId="0" xfId="0" applyNumberFormat="1"/>
    <xf numFmtId="0" fontId="15" fillId="16" borderId="0" xfId="0" applyFont="1" applyFill="1" applyAlignment="1" applyProtection="1">
      <alignment horizontal="center" vertical="center" wrapText="1"/>
      <protection locked="0"/>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0"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0" fontId="15" fillId="16" borderId="0" xfId="0" applyFont="1" applyFill="1" applyAlignment="1">
      <alignment horizontal="right" vertical="center"/>
    </xf>
    <xf numFmtId="166" fontId="13" fillId="16" borderId="0" xfId="1" applyNumberFormat="1" applyFont="1" applyFill="1" applyBorder="1" applyAlignment="1" applyProtection="1">
      <alignment horizontal="right"/>
    </xf>
    <xf numFmtId="166" fontId="13" fillId="16" borderId="40" xfId="1" applyNumberFormat="1" applyFont="1" applyFill="1" applyBorder="1" applyAlignment="1" applyProtection="1">
      <alignment horizontal="right"/>
    </xf>
    <xf numFmtId="166" fontId="14" fillId="16" borderId="40"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19" fillId="15" borderId="2" xfId="0" applyFont="1" applyFill="1" applyBorder="1" applyAlignment="1" applyProtection="1">
      <alignment wrapText="1"/>
      <protection locked="0"/>
    </xf>
    <xf numFmtId="0" fontId="20" fillId="15" borderId="3" xfId="0" applyFont="1" applyFill="1" applyBorder="1" applyAlignment="1" applyProtection="1">
      <alignment wrapText="1"/>
      <protection locked="0"/>
    </xf>
    <xf numFmtId="0" fontId="20" fillId="15" borderId="3" xfId="0" applyFont="1" applyFill="1" applyBorder="1" applyAlignment="1" applyProtection="1">
      <alignment horizontal="center" vertical="center" wrapText="1"/>
      <protection locked="0"/>
    </xf>
    <xf numFmtId="0" fontId="20" fillId="15" borderId="3" xfId="0" applyFont="1" applyFill="1" applyBorder="1" applyAlignment="1" applyProtection="1">
      <alignment vertical="center" wrapText="1"/>
      <protection locked="0"/>
    </xf>
    <xf numFmtId="166" fontId="20" fillId="15" borderId="3" xfId="1" applyNumberFormat="1" applyFont="1" applyFill="1" applyBorder="1" applyAlignment="1" applyProtection="1">
      <alignment vertical="center" wrapText="1"/>
      <protection locked="0"/>
    </xf>
    <xf numFmtId="0" fontId="19" fillId="15" borderId="3" xfId="0" applyFont="1" applyFill="1" applyBorder="1" applyAlignment="1" applyProtection="1">
      <alignment wrapText="1"/>
      <protection locked="0"/>
    </xf>
    <xf numFmtId="0" fontId="19" fillId="15" borderId="16" xfId="0" applyFont="1" applyFill="1" applyBorder="1" applyAlignment="1" applyProtection="1">
      <alignment wrapText="1"/>
      <protection locked="0"/>
    </xf>
    <xf numFmtId="0" fontId="19" fillId="15" borderId="0" xfId="0" applyFont="1" applyFill="1" applyAlignment="1" applyProtection="1">
      <alignment wrapText="1"/>
      <protection locked="0"/>
    </xf>
    <xf numFmtId="0" fontId="19" fillId="15" borderId="4" xfId="0" applyFont="1" applyFill="1" applyBorder="1" applyAlignment="1" applyProtection="1">
      <alignment wrapText="1"/>
      <protection locked="0"/>
    </xf>
    <xf numFmtId="0" fontId="20" fillId="15" borderId="0" xfId="0" applyFont="1" applyFill="1" applyAlignment="1" applyProtection="1">
      <alignment horizontal="center" vertical="center" wrapText="1"/>
      <protection locked="0"/>
    </xf>
    <xf numFmtId="0" fontId="20" fillId="15" borderId="0" xfId="0" applyFont="1" applyFill="1" applyAlignment="1" applyProtection="1">
      <alignment vertical="center" wrapText="1"/>
      <protection locked="0"/>
    </xf>
    <xf numFmtId="166" fontId="20" fillId="15" borderId="0" xfId="1" applyNumberFormat="1" applyFont="1" applyFill="1" applyBorder="1" applyAlignment="1" applyProtection="1">
      <alignment vertical="center" wrapText="1"/>
      <protection locked="0"/>
    </xf>
    <xf numFmtId="0" fontId="19" fillId="15" borderId="5" xfId="0" applyFont="1" applyFill="1" applyBorder="1" applyAlignment="1" applyProtection="1">
      <alignment wrapText="1"/>
      <protection locked="0"/>
    </xf>
    <xf numFmtId="0" fontId="20" fillId="15" borderId="25" xfId="0" applyFont="1" applyFill="1" applyBorder="1" applyAlignment="1" applyProtection="1">
      <alignment horizontal="left" vertical="center" wrapText="1"/>
      <protection locked="0"/>
    </xf>
    <xf numFmtId="0" fontId="20" fillId="15" borderId="0" xfId="0" applyFont="1" applyFill="1" applyAlignment="1" applyProtection="1">
      <alignment horizontal="left" vertical="center" wrapText="1"/>
      <protection locked="0"/>
    </xf>
    <xf numFmtId="0" fontId="20" fillId="15" borderId="29" xfId="0" applyFont="1" applyFill="1" applyBorder="1" applyAlignment="1" applyProtection="1">
      <alignment horizontal="left" vertical="center" wrapText="1"/>
      <protection locked="0"/>
    </xf>
    <xf numFmtId="172" fontId="20" fillId="24" borderId="36" xfId="0" applyNumberFormat="1" applyFont="1" applyFill="1" applyBorder="1" applyAlignment="1" applyProtection="1">
      <alignment horizontal="left" vertical="center" wrapText="1"/>
      <protection locked="0"/>
    </xf>
    <xf numFmtId="172" fontId="20" fillId="15" borderId="0" xfId="0" applyNumberFormat="1" applyFont="1" applyFill="1" applyAlignment="1" applyProtection="1">
      <alignment horizontal="left" vertical="center" wrapText="1"/>
      <protection locked="0"/>
    </xf>
    <xf numFmtId="0" fontId="20" fillId="16" borderId="0" xfId="0" applyFont="1" applyFill="1" applyAlignment="1" applyProtection="1">
      <alignment horizontal="center" vertical="center" wrapText="1"/>
      <protection locked="0"/>
    </xf>
    <xf numFmtId="4" fontId="19" fillId="16" borderId="0" xfId="0" applyNumberFormat="1" applyFont="1" applyFill="1" applyAlignment="1" applyProtection="1">
      <alignment horizontal="center" vertical="center" wrapText="1"/>
      <protection locked="0"/>
    </xf>
    <xf numFmtId="164" fontId="20" fillId="15" borderId="25" xfId="1" applyFont="1" applyFill="1" applyBorder="1" applyAlignment="1" applyProtection="1">
      <alignment horizontal="center" vertical="center" wrapText="1"/>
      <protection locked="0"/>
    </xf>
    <xf numFmtId="0" fontId="20" fillId="16" borderId="0" xfId="0" applyFont="1" applyFill="1" applyAlignment="1" applyProtection="1">
      <alignment horizontal="left" wrapText="1"/>
      <protection locked="0"/>
    </xf>
    <xf numFmtId="4" fontId="19" fillId="16" borderId="0" xfId="0" applyNumberFormat="1" applyFont="1" applyFill="1" applyAlignment="1" applyProtection="1">
      <alignment horizontal="left" wrapText="1"/>
      <protection locked="0"/>
    </xf>
    <xf numFmtId="164" fontId="20" fillId="15" borderId="27" xfId="1" applyFont="1" applyFill="1" applyBorder="1" applyAlignment="1" applyProtection="1">
      <alignment horizontal="center" vertical="center" wrapText="1"/>
    </xf>
    <xf numFmtId="0" fontId="20" fillId="17" borderId="10" xfId="0" applyFont="1" applyFill="1" applyBorder="1" applyAlignment="1">
      <alignment horizontal="center" vertical="center" wrapText="1"/>
    </xf>
    <xf numFmtId="0" fontId="20" fillId="17" borderId="11" xfId="0" applyFont="1" applyFill="1" applyBorder="1" applyAlignment="1">
      <alignment horizontal="center" vertical="center" wrapText="1"/>
    </xf>
    <xf numFmtId="166" fontId="19" fillId="16" borderId="0" xfId="1" applyNumberFormat="1" applyFont="1" applyFill="1" applyBorder="1" applyProtection="1"/>
    <xf numFmtId="0" fontId="20" fillId="16" borderId="4" xfId="0" applyFont="1" applyFill="1" applyBorder="1"/>
    <xf numFmtId="0" fontId="20" fillId="16" borderId="0" xfId="0" applyFont="1" applyFill="1"/>
    <xf numFmtId="0" fontId="19" fillId="16" borderId="0" xfId="0" applyFont="1" applyFill="1" applyAlignment="1">
      <alignment horizontal="left"/>
    </xf>
    <xf numFmtId="166" fontId="19" fillId="16" borderId="0" xfId="1" applyNumberFormat="1" applyFont="1" applyFill="1" applyBorder="1" applyAlignment="1" applyProtection="1">
      <alignment horizontal="right"/>
    </xf>
    <xf numFmtId="166" fontId="19" fillId="16" borderId="0" xfId="1" applyNumberFormat="1" applyFont="1" applyFill="1" applyBorder="1" applyAlignment="1" applyProtection="1"/>
    <xf numFmtId="0" fontId="19" fillId="16" borderId="4" xfId="0" applyFont="1" applyFill="1" applyBorder="1"/>
    <xf numFmtId="0" fontId="19" fillId="16" borderId="0" xfId="0" applyFont="1" applyFill="1"/>
    <xf numFmtId="166" fontId="19" fillId="16" borderId="0" xfId="1" applyNumberFormat="1" applyFont="1" applyFill="1" applyBorder="1" applyAlignment="1" applyProtection="1">
      <alignment horizontal="left"/>
    </xf>
    <xf numFmtId="166" fontId="22" fillId="16" borderId="0" xfId="1" applyNumberFormat="1" applyFont="1" applyFill="1" applyBorder="1" applyAlignment="1" applyProtection="1">
      <alignment horizontal="right"/>
    </xf>
    <xf numFmtId="0" fontId="20" fillId="16" borderId="0" xfId="0" applyFont="1" applyFill="1" applyAlignment="1">
      <alignment horizontal="right" vertical="center"/>
    </xf>
    <xf numFmtId="0" fontId="19" fillId="16" borderId="0" xfId="0" applyFont="1" applyFill="1" applyAlignment="1">
      <alignment horizontal="center" vertical="center"/>
    </xf>
    <xf numFmtId="166" fontId="19" fillId="15" borderId="0" xfId="1" applyNumberFormat="1" applyFont="1" applyFill="1" applyBorder="1" applyAlignment="1" applyProtection="1">
      <alignment wrapText="1"/>
      <protection locked="0"/>
    </xf>
    <xf numFmtId="0" fontId="20" fillId="16" borderId="0" xfId="0" applyFont="1" applyFill="1" applyAlignment="1" applyProtection="1">
      <alignment wrapText="1"/>
      <protection locked="0"/>
    </xf>
    <xf numFmtId="0" fontId="24" fillId="16" borderId="0" xfId="170" applyFont="1" applyFill="1" applyBorder="1" applyAlignment="1" applyProtection="1">
      <alignment wrapText="1"/>
      <protection locked="0"/>
    </xf>
    <xf numFmtId="0" fontId="20" fillId="16" borderId="0" xfId="0" applyFont="1" applyFill="1" applyProtection="1">
      <protection locked="0"/>
    </xf>
    <xf numFmtId="166" fontId="20" fillId="16" borderId="0" xfId="1" applyNumberFormat="1" applyFont="1" applyFill="1" applyBorder="1" applyAlignment="1" applyProtection="1">
      <alignment vertical="top"/>
      <protection locked="0"/>
    </xf>
    <xf numFmtId="166" fontId="20" fillId="16" borderId="46" xfId="1" applyNumberFormat="1" applyFont="1" applyFill="1" applyBorder="1" applyAlignment="1" applyProtection="1">
      <alignment vertical="top"/>
      <protection locked="0"/>
    </xf>
    <xf numFmtId="0" fontId="19" fillId="15" borderId="46" xfId="0" applyFont="1" applyFill="1" applyBorder="1" applyAlignment="1" applyProtection="1">
      <alignment wrapText="1"/>
      <protection locked="0"/>
    </xf>
    <xf numFmtId="0" fontId="19" fillId="15" borderId="17" xfId="0" applyFont="1" applyFill="1" applyBorder="1" applyAlignment="1" applyProtection="1">
      <alignment wrapText="1"/>
      <protection locked="0"/>
    </xf>
    <xf numFmtId="4" fontId="19" fillId="16" borderId="48" xfId="1" applyNumberFormat="1" applyFont="1" applyFill="1" applyBorder="1" applyAlignment="1" applyProtection="1">
      <alignment horizontal="center" vertical="center" wrapText="1"/>
    </xf>
    <xf numFmtId="0" fontId="20" fillId="17" borderId="49" xfId="0" applyFont="1" applyFill="1" applyBorder="1" applyAlignment="1">
      <alignment horizontal="center" vertical="center" wrapText="1"/>
    </xf>
    <xf numFmtId="0" fontId="20" fillId="25" borderId="50" xfId="0" applyFont="1" applyFill="1" applyBorder="1" applyAlignment="1">
      <alignment horizontal="center" vertical="center" wrapText="1"/>
    </xf>
    <xf numFmtId="0" fontId="20" fillId="25" borderId="47" xfId="0" applyFont="1" applyFill="1" applyBorder="1" applyAlignment="1">
      <alignment horizontal="center" vertical="center" wrapText="1"/>
    </xf>
    <xf numFmtId="0" fontId="20" fillId="16" borderId="47" xfId="0" applyFont="1" applyFill="1" applyBorder="1" applyAlignment="1">
      <alignment horizontal="center" vertical="center" wrapText="1"/>
    </xf>
    <xf numFmtId="3" fontId="19" fillId="0" borderId="47" xfId="1" applyNumberFormat="1" applyFont="1" applyBorder="1" applyAlignment="1" applyProtection="1">
      <alignment horizontal="center" vertical="center" wrapText="1"/>
    </xf>
    <xf numFmtId="0" fontId="19" fillId="0" borderId="51" xfId="0" applyFont="1" applyBorder="1" applyAlignment="1" applyProtection="1">
      <alignment vertical="center" wrapText="1"/>
      <protection hidden="1"/>
    </xf>
    <xf numFmtId="0" fontId="19" fillId="25" borderId="47" xfId="0" applyFont="1" applyFill="1" applyBorder="1" applyAlignment="1">
      <alignment horizontal="center" vertical="center" wrapText="1"/>
    </xf>
    <xf numFmtId="0" fontId="20" fillId="25" borderId="56" xfId="0" applyFont="1" applyFill="1" applyBorder="1" applyAlignment="1">
      <alignment horizontal="center" vertical="center" wrapText="1"/>
    </xf>
    <xf numFmtId="0" fontId="20" fillId="25" borderId="57" xfId="0" applyFont="1" applyFill="1" applyBorder="1" applyAlignment="1">
      <alignment horizontal="center" vertical="center" wrapText="1"/>
    </xf>
    <xf numFmtId="3" fontId="19" fillId="0" borderId="57" xfId="1" applyNumberFormat="1" applyFont="1" applyBorder="1" applyAlignment="1" applyProtection="1">
      <alignment horizontal="center" vertical="center" wrapText="1"/>
    </xf>
    <xf numFmtId="0" fontId="20" fillId="16" borderId="57" xfId="0" applyFont="1" applyFill="1" applyBorder="1" applyAlignment="1">
      <alignment horizontal="center" vertical="center" wrapText="1"/>
    </xf>
    <xf numFmtId="0" fontId="19" fillId="0" borderId="58" xfId="0" applyFont="1" applyBorder="1" applyAlignment="1" applyProtection="1">
      <alignment vertical="center" wrapText="1"/>
      <protection hidden="1"/>
    </xf>
    <xf numFmtId="0" fontId="20" fillId="17" borderId="59" xfId="0" applyFont="1" applyFill="1" applyBorder="1" applyAlignment="1">
      <alignment horizontal="center" vertical="center" wrapText="1"/>
    </xf>
    <xf numFmtId="0" fontId="20" fillId="17" borderId="60" xfId="0" applyFont="1" applyFill="1" applyBorder="1" applyAlignment="1">
      <alignment horizontal="center" vertical="center" wrapText="1"/>
    </xf>
    <xf numFmtId="0" fontId="20" fillId="18" borderId="61" xfId="0" applyFont="1" applyFill="1" applyBorder="1" applyAlignment="1">
      <alignment horizontal="center" vertical="center" wrapText="1"/>
    </xf>
    <xf numFmtId="166" fontId="20" fillId="17" borderId="59" xfId="1" applyNumberFormat="1" applyFont="1" applyFill="1" applyBorder="1" applyAlignment="1" applyProtection="1">
      <alignment horizontal="center" vertical="center" wrapText="1"/>
    </xf>
    <xf numFmtId="166" fontId="20" fillId="17" borderId="60" xfId="1" applyNumberFormat="1" applyFont="1" applyFill="1" applyBorder="1" applyAlignment="1" applyProtection="1">
      <alignment horizontal="center" vertical="center" wrapText="1"/>
    </xf>
    <xf numFmtId="0" fontId="20" fillId="18" borderId="60" xfId="0" applyFont="1" applyFill="1" applyBorder="1" applyAlignment="1">
      <alignment horizontal="center" vertical="center" wrapText="1"/>
    </xf>
    <xf numFmtId="0" fontId="20" fillId="21" borderId="60" xfId="0" applyFont="1" applyFill="1" applyBorder="1" applyAlignment="1">
      <alignment horizontal="center" vertical="center" wrapText="1"/>
    </xf>
    <xf numFmtId="0" fontId="20" fillId="17" borderId="62" xfId="0" applyFont="1" applyFill="1" applyBorder="1" applyAlignment="1">
      <alignment horizontal="center" vertical="center" wrapText="1"/>
    </xf>
    <xf numFmtId="0" fontId="19" fillId="16" borderId="47" xfId="0" applyFont="1" applyFill="1" applyBorder="1" applyAlignment="1">
      <alignment horizontal="center" vertical="center" wrapText="1"/>
    </xf>
    <xf numFmtId="3" fontId="19" fillId="16" borderId="47" xfId="0" applyNumberFormat="1" applyFont="1" applyFill="1" applyBorder="1" applyAlignment="1">
      <alignment horizontal="center" vertical="center" wrapText="1"/>
    </xf>
    <xf numFmtId="3" fontId="22" fillId="16" borderId="40" xfId="1" applyNumberFormat="1" applyFont="1" applyFill="1" applyBorder="1" applyAlignment="1" applyProtection="1">
      <alignment horizontal="center" vertical="center" wrapText="1"/>
    </xf>
    <xf numFmtId="3" fontId="22" fillId="16" borderId="41" xfId="1" applyNumberFormat="1" applyFont="1" applyFill="1" applyBorder="1" applyAlignment="1" applyProtection="1">
      <alignment horizontal="center" vertical="center" wrapText="1"/>
    </xf>
    <xf numFmtId="0" fontId="20" fillId="25" borderId="52" xfId="0" applyFont="1" applyFill="1" applyBorder="1" applyAlignment="1">
      <alignment horizontal="center" vertical="center" wrapText="1"/>
    </xf>
    <xf numFmtId="0" fontId="19" fillId="16" borderId="53" xfId="0" applyFont="1" applyFill="1" applyBorder="1" applyAlignment="1">
      <alignment horizontal="center" vertical="center" wrapText="1"/>
    </xf>
    <xf numFmtId="3" fontId="19" fillId="0" borderId="53" xfId="1" applyNumberFormat="1" applyFont="1" applyBorder="1" applyAlignment="1" applyProtection="1">
      <alignment horizontal="center" vertical="center" wrapText="1"/>
    </xf>
    <xf numFmtId="0" fontId="20" fillId="16" borderId="53" xfId="0" applyFont="1" applyFill="1" applyBorder="1" applyAlignment="1">
      <alignment horizontal="center" vertical="center" wrapText="1"/>
    </xf>
    <xf numFmtId="0" fontId="20" fillId="25" borderId="53" xfId="0" applyFont="1" applyFill="1" applyBorder="1" applyAlignment="1">
      <alignment horizontal="center" vertical="center" wrapText="1"/>
    </xf>
    <xf numFmtId="0" fontId="19" fillId="0" borderId="54" xfId="0" applyFont="1" applyBorder="1" applyAlignment="1" applyProtection="1">
      <alignment vertical="center" wrapText="1"/>
      <protection hidden="1"/>
    </xf>
    <xf numFmtId="3" fontId="19" fillId="16" borderId="53" xfId="0" applyNumberFormat="1" applyFont="1" applyFill="1" applyBorder="1" applyAlignment="1">
      <alignment horizontal="center" vertical="center" wrapText="1"/>
    </xf>
    <xf numFmtId="4" fontId="19" fillId="16" borderId="55" xfId="1" applyNumberFormat="1" applyFont="1" applyFill="1" applyBorder="1" applyAlignment="1" applyProtection="1">
      <alignment horizontal="center" vertical="center" wrapText="1"/>
    </xf>
    <xf numFmtId="4" fontId="19" fillId="16" borderId="50" xfId="1" applyNumberFormat="1" applyFont="1" applyFill="1" applyBorder="1" applyAlignment="1" applyProtection="1">
      <alignment horizontal="center" vertical="center" wrapText="1"/>
    </xf>
    <xf numFmtId="4" fontId="19" fillId="16" borderId="47" xfId="1" applyNumberFormat="1" applyFont="1" applyFill="1" applyBorder="1" applyAlignment="1" applyProtection="1">
      <alignment horizontal="center" vertical="center" wrapText="1"/>
    </xf>
    <xf numFmtId="0" fontId="19" fillId="0" borderId="63" xfId="0" applyFont="1" applyBorder="1" applyAlignment="1" applyProtection="1">
      <alignment vertical="center" wrapText="1"/>
      <protection hidden="1"/>
    </xf>
    <xf numFmtId="3" fontId="19" fillId="16" borderId="47" xfId="1" applyNumberFormat="1" applyFont="1" applyFill="1" applyBorder="1" applyAlignment="1" applyProtection="1">
      <alignment horizontal="center" vertical="center" wrapText="1"/>
    </xf>
    <xf numFmtId="3" fontId="19" fillId="16" borderId="53" xfId="1" applyNumberFormat="1" applyFont="1" applyFill="1" applyBorder="1" applyAlignment="1" applyProtection="1">
      <alignment horizontal="center" vertical="center" wrapText="1"/>
    </xf>
    <xf numFmtId="0" fontId="19" fillId="16" borderId="54" xfId="0" applyFont="1" applyFill="1" applyBorder="1" applyAlignment="1" applyProtection="1">
      <alignment vertical="center" wrapText="1"/>
      <protection hidden="1"/>
    </xf>
    <xf numFmtId="0" fontId="19" fillId="0" borderId="50" xfId="0" applyFont="1" applyBorder="1" applyAlignment="1" applyProtection="1">
      <alignment horizontal="center" vertical="center" wrapText="1"/>
      <protection hidden="1"/>
    </xf>
    <xf numFmtId="0" fontId="19" fillId="0" borderId="66" xfId="0" applyFont="1" applyBorder="1" applyAlignment="1" applyProtection="1">
      <alignment horizontal="center" vertical="center" wrapText="1"/>
      <protection hidden="1"/>
    </xf>
    <xf numFmtId="0" fontId="19" fillId="0" borderId="52" xfId="0" applyFont="1" applyBorder="1" applyAlignment="1" applyProtection="1">
      <alignment horizontal="center" vertical="center" wrapText="1"/>
      <protection hidden="1"/>
    </xf>
    <xf numFmtId="0" fontId="19" fillId="16" borderId="64" xfId="0" applyFont="1" applyFill="1" applyBorder="1" applyAlignment="1">
      <alignment horizontal="center" vertical="center" wrapText="1"/>
    </xf>
    <xf numFmtId="0" fontId="19" fillId="16" borderId="65" xfId="0" applyFont="1" applyFill="1" applyBorder="1" applyAlignment="1">
      <alignment horizontal="center" vertical="center" wrapText="1"/>
    </xf>
    <xf numFmtId="0" fontId="19" fillId="0" borderId="50" xfId="0" applyFont="1" applyBorder="1" applyAlignment="1" applyProtection="1">
      <alignment vertical="center" wrapText="1"/>
      <protection hidden="1"/>
    </xf>
    <xf numFmtId="0" fontId="19" fillId="0" borderId="66" xfId="0" applyFont="1" applyBorder="1" applyAlignment="1" applyProtection="1">
      <alignment vertical="center" wrapText="1"/>
      <protection hidden="1"/>
    </xf>
    <xf numFmtId="3" fontId="19" fillId="0" borderId="50" xfId="0" applyNumberFormat="1" applyFont="1" applyBorder="1" applyAlignment="1" applyProtection="1">
      <alignment horizontal="center" vertical="center" wrapText="1"/>
      <protection hidden="1"/>
    </xf>
    <xf numFmtId="3" fontId="20" fillId="16" borderId="57" xfId="0" applyNumberFormat="1" applyFont="1" applyFill="1" applyBorder="1" applyAlignment="1">
      <alignment horizontal="center" vertical="center" wrapText="1"/>
    </xf>
    <xf numFmtId="3" fontId="20" fillId="16" borderId="47" xfId="0" applyNumberFormat="1" applyFont="1" applyFill="1" applyBorder="1" applyAlignment="1">
      <alignment horizontal="center" vertical="center" wrapText="1"/>
    </xf>
    <xf numFmtId="3" fontId="19" fillId="0" borderId="66" xfId="0" applyNumberFormat="1" applyFont="1" applyBorder="1" applyAlignment="1" applyProtection="1">
      <alignment horizontal="center" vertical="center" wrapText="1"/>
      <protection hidden="1"/>
    </xf>
    <xf numFmtId="3" fontId="19" fillId="0" borderId="52" xfId="0" applyNumberFormat="1" applyFont="1" applyBorder="1" applyAlignment="1" applyProtection="1">
      <alignment horizontal="center" vertical="center" wrapText="1"/>
      <protection hidden="1"/>
    </xf>
    <xf numFmtId="3" fontId="20" fillId="16" borderId="53" xfId="0" applyNumberFormat="1" applyFont="1" applyFill="1" applyBorder="1" applyAlignment="1">
      <alignment horizontal="center" vertical="center" wrapText="1"/>
    </xf>
    <xf numFmtId="0" fontId="19" fillId="0" borderId="51" xfId="0" applyFont="1" applyBorder="1" applyAlignment="1" applyProtection="1">
      <alignment horizontal="center" vertical="center" wrapText="1"/>
      <protection hidden="1"/>
    </xf>
    <xf numFmtId="0" fontId="19" fillId="0" borderId="54" xfId="0" applyFont="1" applyBorder="1" applyAlignment="1" applyProtection="1">
      <alignment horizontal="center" vertical="center" wrapText="1"/>
      <protection hidden="1"/>
    </xf>
    <xf numFmtId="0" fontId="19" fillId="0" borderId="63" xfId="0" applyFont="1" applyBorder="1" applyAlignment="1" applyProtection="1">
      <alignment horizontal="center" vertical="center" wrapText="1"/>
      <protection hidden="1"/>
    </xf>
    <xf numFmtId="0" fontId="19" fillId="16" borderId="66" xfId="0" applyFont="1" applyFill="1" applyBorder="1" applyAlignment="1" applyProtection="1">
      <alignment vertical="center" wrapText="1"/>
      <protection hidden="1"/>
    </xf>
    <xf numFmtId="0" fontId="19" fillId="16" borderId="63" xfId="0" applyFont="1" applyFill="1" applyBorder="1" applyAlignment="1" applyProtection="1">
      <alignment vertical="center" wrapText="1"/>
      <protection hidden="1"/>
    </xf>
    <xf numFmtId="0" fontId="19" fillId="16" borderId="52" xfId="0" applyFont="1" applyFill="1" applyBorder="1" applyAlignment="1" applyProtection="1">
      <alignment vertical="center" wrapText="1"/>
      <protection hidden="1"/>
    </xf>
    <xf numFmtId="0" fontId="19" fillId="0" borderId="67" xfId="0" applyFont="1" applyBorder="1" applyAlignment="1" applyProtection="1">
      <alignment vertical="center" wrapText="1"/>
      <protection hidden="1"/>
    </xf>
    <xf numFmtId="0" fontId="27" fillId="16" borderId="29" xfId="0" applyFont="1" applyFill="1" applyBorder="1" applyAlignment="1">
      <alignment horizontal="right" vertical="center" wrapText="1"/>
    </xf>
    <xf numFmtId="0" fontId="28" fillId="16" borderId="29" xfId="0" applyFont="1" applyFill="1" applyBorder="1" applyAlignment="1">
      <alignment vertical="center" wrapText="1"/>
    </xf>
    <xf numFmtId="0" fontId="28" fillId="16" borderId="36" xfId="0" applyFont="1" applyFill="1" applyBorder="1" applyAlignment="1">
      <alignment vertical="center" wrapText="1"/>
    </xf>
    <xf numFmtId="0" fontId="26" fillId="0" borderId="51" xfId="0" applyFont="1" applyBorder="1" applyAlignment="1" applyProtection="1">
      <alignment horizontal="center" vertical="center" wrapText="1"/>
      <protection hidden="1"/>
    </xf>
    <xf numFmtId="0" fontId="26" fillId="0" borderId="63" xfId="0" applyFont="1" applyBorder="1" applyAlignment="1" applyProtection="1">
      <alignment horizontal="center" vertical="center" wrapText="1"/>
      <protection hidden="1"/>
    </xf>
    <xf numFmtId="0" fontId="26" fillId="0" borderId="54" xfId="0" applyFont="1" applyBorder="1" applyAlignment="1" applyProtection="1">
      <alignment horizontal="center" vertical="center" wrapText="1"/>
      <protection hidden="1"/>
    </xf>
    <xf numFmtId="3" fontId="19" fillId="22" borderId="47" xfId="1" applyNumberFormat="1" applyFont="1" applyFill="1" applyBorder="1" applyAlignment="1" applyProtection="1">
      <alignment horizontal="center" vertical="center" wrapText="1"/>
    </xf>
    <xf numFmtId="165" fontId="21" fillId="17" borderId="9" xfId="0" applyNumberFormat="1" applyFont="1" applyFill="1" applyBorder="1" applyAlignment="1" applyProtection="1">
      <alignment horizontal="center" vertical="center" wrapText="1"/>
      <protection locked="0"/>
    </xf>
    <xf numFmtId="165" fontId="21" fillId="17" borderId="10" xfId="0" applyNumberFormat="1" applyFont="1" applyFill="1" applyBorder="1" applyAlignment="1" applyProtection="1">
      <alignment horizontal="center" vertical="center" wrapText="1"/>
      <protection locked="0"/>
    </xf>
    <xf numFmtId="165" fontId="21" fillId="17" borderId="15" xfId="0" applyNumberFormat="1" applyFont="1" applyFill="1" applyBorder="1" applyAlignment="1" applyProtection="1">
      <alignment horizontal="center" vertical="center" wrapText="1"/>
      <protection locked="0"/>
    </xf>
    <xf numFmtId="165" fontId="21" fillId="17" borderId="11" xfId="0" applyNumberFormat="1" applyFont="1" applyFill="1" applyBorder="1" applyAlignment="1" applyProtection="1">
      <alignment horizontal="center" vertical="center" wrapText="1"/>
      <protection locked="0"/>
    </xf>
    <xf numFmtId="165" fontId="19" fillId="15" borderId="18" xfId="0" applyNumberFormat="1" applyFont="1" applyFill="1" applyBorder="1" applyAlignment="1">
      <alignment horizontal="center" vertical="center" wrapText="1"/>
    </xf>
    <xf numFmtId="165" fontId="19" fillId="15" borderId="19" xfId="0" applyNumberFormat="1" applyFont="1" applyFill="1" applyBorder="1" applyAlignment="1">
      <alignment horizontal="center" vertical="center" wrapText="1"/>
    </xf>
    <xf numFmtId="165" fontId="19" fillId="15" borderId="14" xfId="0" applyNumberFormat="1" applyFont="1" applyFill="1" applyBorder="1" applyAlignment="1">
      <alignment horizontal="center" vertical="center" wrapText="1"/>
    </xf>
    <xf numFmtId="165" fontId="19" fillId="15" borderId="23" xfId="0" applyNumberFormat="1" applyFont="1" applyFill="1" applyBorder="1" applyAlignment="1" applyProtection="1">
      <alignment horizontal="center" vertical="center" wrapText="1"/>
      <protection locked="0"/>
    </xf>
    <xf numFmtId="165" fontId="19" fillId="15" borderId="24" xfId="0" applyNumberFormat="1" applyFont="1" applyFill="1" applyBorder="1" applyAlignment="1" applyProtection="1">
      <alignment horizontal="center" vertical="center" wrapText="1"/>
      <protection locked="0"/>
    </xf>
    <xf numFmtId="165" fontId="19" fillId="15" borderId="28" xfId="0" applyNumberFormat="1" applyFont="1" applyFill="1" applyBorder="1" applyAlignment="1" applyProtection="1">
      <alignment horizontal="center" vertical="center" wrapText="1"/>
      <protection locked="0"/>
    </xf>
    <xf numFmtId="0" fontId="20" fillId="16" borderId="4" xfId="0" applyFont="1" applyFill="1" applyBorder="1" applyAlignment="1">
      <alignment horizontal="right" vertical="center"/>
    </xf>
    <xf numFmtId="0" fontId="20" fillId="16" borderId="0" xfId="0" applyFont="1" applyFill="1" applyAlignment="1">
      <alignment horizontal="right" vertical="center"/>
    </xf>
    <xf numFmtId="0" fontId="20" fillId="18" borderId="6" xfId="0" applyFont="1" applyFill="1" applyBorder="1" applyAlignment="1" applyProtection="1">
      <alignment horizontal="left" vertical="center"/>
      <protection locked="0"/>
    </xf>
    <xf numFmtId="0" fontId="20" fillId="18" borderId="21" xfId="0" applyFont="1" applyFill="1" applyBorder="1" applyAlignment="1" applyProtection="1">
      <alignment horizontal="left" vertical="center"/>
      <protection locked="0"/>
    </xf>
    <xf numFmtId="0" fontId="20" fillId="18" borderId="22" xfId="0" applyFont="1" applyFill="1" applyBorder="1" applyAlignment="1" applyProtection="1">
      <alignment horizontal="left" vertical="center"/>
      <protection locked="0"/>
    </xf>
    <xf numFmtId="0" fontId="23" fillId="16" borderId="2" xfId="170" applyFont="1" applyFill="1" applyBorder="1" applyAlignment="1" applyProtection="1">
      <alignment horizontal="left" vertical="center" wrapText="1"/>
      <protection locked="0"/>
    </xf>
    <xf numFmtId="0" fontId="23" fillId="16" borderId="3" xfId="170" applyFont="1" applyFill="1" applyBorder="1" applyAlignment="1" applyProtection="1">
      <alignment horizontal="left" vertical="center" wrapText="1"/>
      <protection locked="0"/>
    </xf>
    <xf numFmtId="0" fontId="23" fillId="16" borderId="16" xfId="170" applyFont="1" applyFill="1" applyBorder="1" applyAlignment="1" applyProtection="1">
      <alignment horizontal="left" vertical="center" wrapText="1"/>
      <protection locked="0"/>
    </xf>
    <xf numFmtId="0" fontId="23" fillId="16" borderId="4" xfId="170" applyFont="1" applyFill="1" applyBorder="1" applyAlignment="1" applyProtection="1">
      <alignment horizontal="left" vertical="center" wrapText="1"/>
      <protection locked="0"/>
    </xf>
    <xf numFmtId="0" fontId="23" fillId="16" borderId="0" xfId="170" applyFont="1" applyFill="1" applyBorder="1" applyAlignment="1" applyProtection="1">
      <alignment horizontal="left" vertical="center" wrapText="1"/>
      <protection locked="0"/>
    </xf>
    <xf numFmtId="0" fontId="23" fillId="16" borderId="5" xfId="170" applyFont="1" applyFill="1" applyBorder="1" applyAlignment="1" applyProtection="1">
      <alignment horizontal="left" vertical="center" wrapText="1"/>
      <protection locked="0"/>
    </xf>
    <xf numFmtId="0" fontId="23" fillId="16" borderId="45" xfId="170" applyFont="1" applyFill="1" applyBorder="1" applyAlignment="1" applyProtection="1">
      <alignment horizontal="left" vertical="center" wrapText="1"/>
      <protection locked="0"/>
    </xf>
    <xf numFmtId="0" fontId="23" fillId="16" borderId="46" xfId="170" applyFont="1" applyFill="1" applyBorder="1" applyAlignment="1" applyProtection="1">
      <alignment horizontal="left" vertical="center" wrapText="1"/>
      <protection locked="0"/>
    </xf>
    <xf numFmtId="0" fontId="23" fillId="16" borderId="17" xfId="170" applyFont="1" applyFill="1" applyBorder="1" applyAlignment="1" applyProtection="1">
      <alignment horizontal="left" vertical="center" wrapText="1"/>
      <protection locked="0"/>
    </xf>
    <xf numFmtId="0" fontId="20" fillId="17" borderId="4" xfId="0" applyFont="1" applyFill="1" applyBorder="1" applyAlignment="1" applyProtection="1">
      <alignment horizontal="center" vertical="center"/>
      <protection locked="0"/>
    </xf>
    <xf numFmtId="0" fontId="20" fillId="17" borderId="0" xfId="0" applyFont="1" applyFill="1" applyAlignment="1" applyProtection="1">
      <alignment horizontal="center" vertical="center"/>
      <protection locked="0"/>
    </xf>
    <xf numFmtId="0" fontId="20" fillId="17" borderId="5"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0" fontId="20" fillId="17" borderId="3" xfId="0" applyFont="1" applyFill="1" applyBorder="1" applyAlignment="1" applyProtection="1">
      <alignment horizontal="center" vertical="center"/>
      <protection locked="0"/>
    </xf>
    <xf numFmtId="0" fontId="20" fillId="17" borderId="16" xfId="0" applyFont="1" applyFill="1" applyBorder="1" applyAlignment="1" applyProtection="1">
      <alignment horizontal="center" vertical="center"/>
      <protection locked="0"/>
    </xf>
    <xf numFmtId="0" fontId="20" fillId="17" borderId="6" xfId="0" applyFont="1" applyFill="1" applyBorder="1" applyAlignment="1" applyProtection="1">
      <alignment horizontal="center" vertical="center"/>
      <protection locked="0"/>
    </xf>
    <xf numFmtId="0" fontId="20" fillId="17" borderId="21" xfId="0" applyFont="1" applyFill="1" applyBorder="1" applyAlignment="1" applyProtection="1">
      <alignment horizontal="center" vertical="center"/>
      <protection locked="0"/>
    </xf>
    <xf numFmtId="0" fontId="20" fillId="17" borderId="22" xfId="0" applyFont="1" applyFill="1" applyBorder="1" applyAlignment="1" applyProtection="1">
      <alignment horizontal="center" vertical="center"/>
      <protection locked="0"/>
    </xf>
    <xf numFmtId="0" fontId="20" fillId="15" borderId="3" xfId="0" applyFont="1" applyFill="1" applyBorder="1" applyAlignment="1" applyProtection="1">
      <alignment horizontal="center" vertical="center" wrapText="1"/>
      <protection locked="0"/>
    </xf>
    <xf numFmtId="0" fontId="20" fillId="15" borderId="0" xfId="0" applyFont="1" applyFill="1" applyAlignment="1" applyProtection="1">
      <alignment horizontal="center" vertical="center" wrapText="1"/>
      <protection locked="0"/>
    </xf>
    <xf numFmtId="0" fontId="20" fillId="23" borderId="35" xfId="0" applyFont="1" applyFill="1" applyBorder="1" applyAlignment="1" applyProtection="1">
      <alignment horizontal="left" vertical="center" wrapText="1"/>
      <protection locked="0"/>
    </xf>
    <xf numFmtId="0" fontId="20" fillId="23" borderId="33" xfId="0" applyFont="1" applyFill="1" applyBorder="1" applyAlignment="1" applyProtection="1">
      <alignment horizontal="left" vertical="center" wrapText="1"/>
      <protection locked="0"/>
    </xf>
    <xf numFmtId="0" fontId="20" fillId="23" borderId="34" xfId="0" applyFont="1" applyFill="1" applyBorder="1" applyAlignment="1" applyProtection="1">
      <alignment horizontal="left" vertical="center" wrapText="1"/>
      <protection locked="0"/>
    </xf>
    <xf numFmtId="0" fontId="20" fillId="23" borderId="38" xfId="0" applyFont="1" applyFill="1" applyBorder="1" applyAlignment="1" applyProtection="1">
      <alignment horizontal="left" vertical="center" wrapText="1"/>
      <protection locked="0"/>
    </xf>
    <xf numFmtId="0" fontId="20" fillId="23" borderId="39" xfId="0" applyFont="1" applyFill="1" applyBorder="1" applyAlignment="1" applyProtection="1">
      <alignment horizontal="left" vertical="center" wrapText="1"/>
      <protection locked="0"/>
    </xf>
    <xf numFmtId="0" fontId="20" fillId="23" borderId="37" xfId="0" applyFont="1" applyFill="1" applyBorder="1" applyAlignment="1" applyProtection="1">
      <alignment horizontal="left" vertical="center" wrapText="1"/>
      <protection locked="0"/>
    </xf>
    <xf numFmtId="0" fontId="20" fillId="23" borderId="42" xfId="0" applyFont="1" applyFill="1" applyBorder="1" applyAlignment="1" applyProtection="1">
      <alignment horizontal="left" vertical="center" wrapText="1"/>
      <protection locked="0"/>
    </xf>
    <xf numFmtId="0" fontId="20" fillId="23" borderId="43" xfId="0" applyFont="1" applyFill="1" applyBorder="1" applyAlignment="1" applyProtection="1">
      <alignment horizontal="left" vertical="center" wrapText="1"/>
      <protection locked="0"/>
    </xf>
    <xf numFmtId="0" fontId="20" fillId="23" borderId="44" xfId="0" applyFont="1" applyFill="1" applyBorder="1" applyAlignment="1" applyProtection="1">
      <alignment horizontal="left" vertical="center" wrapText="1"/>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5" xfId="170" applyFont="1" applyFill="1" applyBorder="1" applyAlignment="1" applyProtection="1">
      <alignment horizontal="center" vertical="center" wrapText="1"/>
      <protection locked="0"/>
    </xf>
    <xf numFmtId="0" fontId="18" fillId="16" borderId="46"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48">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s>
  <tableStyles count="0" defaultTableStyle="TableStyleMedium2" defaultPivotStyle="PivotStyleLight16"/>
  <colors>
    <mruColors>
      <color rgb="FF006600"/>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B1:EJ45"/>
  <sheetViews>
    <sheetView tabSelected="1" showWhiteSpace="0" zoomScale="60" zoomScaleNormal="60" zoomScaleSheetLayoutView="100" zoomScalePageLayoutView="85" workbookViewId="0">
      <selection activeCell="O40" sqref="O40"/>
    </sheetView>
  </sheetViews>
  <sheetFormatPr baseColWidth="10" defaultColWidth="9.140625" defaultRowHeight="13.5" x14ac:dyDescent="0.25"/>
  <cols>
    <col min="1" max="1" width="5" style="90" customWidth="1"/>
    <col min="2" max="2" width="29" style="90" bestFit="1" customWidth="1"/>
    <col min="3" max="3" width="13.42578125" style="90" bestFit="1" customWidth="1"/>
    <col min="4" max="4" width="6.140625" style="90" bestFit="1" customWidth="1"/>
    <col min="5" max="5" width="15.42578125" style="90" bestFit="1" customWidth="1"/>
    <col min="6" max="6" width="45.140625" style="90" bestFit="1" customWidth="1"/>
    <col min="7" max="7" width="66.42578125" style="90" customWidth="1"/>
    <col min="8" max="8" width="6.140625" style="90" bestFit="1" customWidth="1"/>
    <col min="9" max="9" width="7" style="90" bestFit="1" customWidth="1"/>
    <col min="10" max="10" width="33.28515625" style="90" bestFit="1" customWidth="1"/>
    <col min="11" max="11" width="13" style="90" bestFit="1" customWidth="1"/>
    <col min="12" max="12" width="13.28515625" style="90" customWidth="1"/>
    <col min="13" max="13" width="13.28515625" style="121" customWidth="1"/>
    <col min="14" max="137" width="13.28515625" style="90" customWidth="1"/>
    <col min="138" max="138" width="14.42578125" style="90" bestFit="1" customWidth="1"/>
    <col min="139" max="139" width="27.28515625" style="90" bestFit="1" customWidth="1"/>
    <col min="140" max="140" width="8" style="90" bestFit="1" customWidth="1"/>
    <col min="141" max="142" width="12.85546875" style="90" customWidth="1"/>
    <col min="143" max="16384" width="9.140625" style="90"/>
  </cols>
  <sheetData>
    <row r="1" spans="2:140" ht="17.25" customHeight="1" x14ac:dyDescent="0.25">
      <c r="B1" s="83"/>
      <c r="C1" s="84"/>
      <c r="D1" s="84"/>
      <c r="E1" s="228"/>
      <c r="F1" s="228"/>
      <c r="G1" s="85"/>
      <c r="H1" s="85"/>
      <c r="I1" s="85"/>
      <c r="J1" s="85"/>
      <c r="K1" s="85"/>
      <c r="L1" s="86"/>
      <c r="M1" s="87"/>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8"/>
      <c r="EI1" s="88"/>
      <c r="EJ1" s="89"/>
    </row>
    <row r="2" spans="2:140" ht="17.25" customHeight="1" thickBot="1" x14ac:dyDescent="0.3">
      <c r="B2" s="91"/>
      <c r="E2" s="229"/>
      <c r="F2" s="229"/>
      <c r="G2" s="92"/>
      <c r="H2" s="92"/>
      <c r="I2" s="92"/>
      <c r="J2" s="92"/>
      <c r="K2" s="92"/>
      <c r="L2" s="93"/>
      <c r="M2" s="94"/>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J2" s="95"/>
    </row>
    <row r="3" spans="2:140" ht="17.25" customHeight="1" thickBot="1" x14ac:dyDescent="0.3">
      <c r="B3" s="236" t="s">
        <v>48</v>
      </c>
      <c r="C3" s="237"/>
      <c r="D3" s="237"/>
      <c r="E3" s="238"/>
      <c r="F3" s="96" t="s">
        <v>89</v>
      </c>
      <c r="G3" s="97"/>
      <c r="H3" s="97"/>
      <c r="I3" s="92"/>
      <c r="J3" s="92"/>
      <c r="K3" s="92"/>
      <c r="L3" s="93"/>
      <c r="M3" s="94"/>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J3" s="95"/>
    </row>
    <row r="4" spans="2:140" ht="17.25" customHeight="1" thickBot="1" x14ac:dyDescent="0.3">
      <c r="B4" s="230" t="s">
        <v>31</v>
      </c>
      <c r="C4" s="231"/>
      <c r="D4" s="231"/>
      <c r="E4" s="232"/>
      <c r="F4" s="98" t="s">
        <v>86</v>
      </c>
      <c r="G4" s="97"/>
      <c r="H4" s="97"/>
      <c r="L4" s="195" t="s">
        <v>115</v>
      </c>
      <c r="M4" s="196"/>
      <c r="N4" s="196"/>
      <c r="O4" s="196"/>
      <c r="P4" s="197"/>
      <c r="Q4" s="197"/>
      <c r="R4" s="198"/>
      <c r="S4" s="195" t="s">
        <v>119</v>
      </c>
      <c r="T4" s="196"/>
      <c r="U4" s="196"/>
      <c r="V4" s="196"/>
      <c r="W4" s="197"/>
      <c r="X4" s="197"/>
      <c r="Y4" s="198"/>
      <c r="Z4" s="195" t="s">
        <v>121</v>
      </c>
      <c r="AA4" s="196"/>
      <c r="AB4" s="196"/>
      <c r="AC4" s="196"/>
      <c r="AD4" s="197"/>
      <c r="AE4" s="197"/>
      <c r="AF4" s="198"/>
      <c r="AG4" s="195" t="s">
        <v>122</v>
      </c>
      <c r="AH4" s="196"/>
      <c r="AI4" s="196"/>
      <c r="AJ4" s="196"/>
      <c r="AK4" s="197"/>
      <c r="AL4" s="197"/>
      <c r="AM4" s="198"/>
      <c r="AN4" s="195" t="s">
        <v>126</v>
      </c>
      <c r="AO4" s="196"/>
      <c r="AP4" s="196"/>
      <c r="AQ4" s="196"/>
      <c r="AR4" s="197"/>
      <c r="AS4" s="197"/>
      <c r="AT4" s="198"/>
      <c r="AU4" s="195" t="s">
        <v>130</v>
      </c>
      <c r="AV4" s="196"/>
      <c r="AW4" s="196"/>
      <c r="AX4" s="196"/>
      <c r="AY4" s="197"/>
      <c r="AZ4" s="197"/>
      <c r="BA4" s="198"/>
      <c r="BB4" s="195" t="s">
        <v>132</v>
      </c>
      <c r="BC4" s="196"/>
      <c r="BD4" s="196"/>
      <c r="BE4" s="196"/>
      <c r="BF4" s="197"/>
      <c r="BG4" s="197"/>
      <c r="BH4" s="198"/>
      <c r="BI4" s="195" t="s">
        <v>134</v>
      </c>
      <c r="BJ4" s="196"/>
      <c r="BK4" s="196"/>
      <c r="BL4" s="196"/>
      <c r="BM4" s="197"/>
      <c r="BN4" s="197"/>
      <c r="BO4" s="198"/>
      <c r="BP4" s="195" t="s">
        <v>141</v>
      </c>
      <c r="BQ4" s="196"/>
      <c r="BR4" s="196"/>
      <c r="BS4" s="196"/>
      <c r="BT4" s="197"/>
      <c r="BU4" s="197"/>
      <c r="BV4" s="198"/>
      <c r="BW4" s="195" t="s">
        <v>143</v>
      </c>
      <c r="BX4" s="196"/>
      <c r="BY4" s="196"/>
      <c r="BZ4" s="196"/>
      <c r="CA4" s="197"/>
      <c r="CB4" s="197"/>
      <c r="CC4" s="198"/>
      <c r="CD4" s="195" t="s">
        <v>147</v>
      </c>
      <c r="CE4" s="196"/>
      <c r="CF4" s="196"/>
      <c r="CG4" s="196"/>
      <c r="CH4" s="197"/>
      <c r="CI4" s="197"/>
      <c r="CJ4" s="198"/>
      <c r="CK4" s="195" t="s">
        <v>150</v>
      </c>
      <c r="CL4" s="196"/>
      <c r="CM4" s="196"/>
      <c r="CN4" s="196"/>
      <c r="CO4" s="197"/>
      <c r="CP4" s="197"/>
      <c r="CQ4" s="198"/>
      <c r="CR4" s="195" t="s">
        <v>184</v>
      </c>
      <c r="CS4" s="196"/>
      <c r="CT4" s="196"/>
      <c r="CU4" s="196"/>
      <c r="CV4" s="197"/>
      <c r="CW4" s="197"/>
      <c r="CX4" s="198"/>
      <c r="CY4" s="195" t="s">
        <v>158</v>
      </c>
      <c r="CZ4" s="196"/>
      <c r="DA4" s="196"/>
      <c r="DB4" s="196"/>
      <c r="DC4" s="197"/>
      <c r="DD4" s="197"/>
      <c r="DE4" s="198"/>
      <c r="DF4" s="195" t="s">
        <v>159</v>
      </c>
      <c r="DG4" s="196"/>
      <c r="DH4" s="196"/>
      <c r="DI4" s="196"/>
      <c r="DJ4" s="197"/>
      <c r="DK4" s="197"/>
      <c r="DL4" s="198"/>
      <c r="DM4" s="195" t="s">
        <v>170</v>
      </c>
      <c r="DN4" s="196"/>
      <c r="DO4" s="196"/>
      <c r="DP4" s="196"/>
      <c r="DQ4" s="197"/>
      <c r="DR4" s="197"/>
      <c r="DS4" s="198"/>
      <c r="DT4" s="195" t="s">
        <v>180</v>
      </c>
      <c r="DU4" s="196"/>
      <c r="DV4" s="196"/>
      <c r="DW4" s="196"/>
      <c r="DX4" s="197"/>
      <c r="DY4" s="197"/>
      <c r="DZ4" s="198"/>
      <c r="EA4" s="195" t="s">
        <v>183</v>
      </c>
      <c r="EB4" s="196"/>
      <c r="EC4" s="196"/>
      <c r="ED4" s="196"/>
      <c r="EE4" s="197"/>
      <c r="EF4" s="197"/>
      <c r="EG4" s="198"/>
      <c r="EJ4" s="95"/>
    </row>
    <row r="5" spans="2:140" ht="17.25" customHeight="1" thickBot="1" x14ac:dyDescent="0.3">
      <c r="B5" s="233" t="s">
        <v>40</v>
      </c>
      <c r="C5" s="234"/>
      <c r="D5" s="234"/>
      <c r="E5" s="235"/>
      <c r="F5" s="99" t="s">
        <v>114</v>
      </c>
      <c r="G5" s="100"/>
      <c r="H5" s="100"/>
      <c r="J5" s="101" t="s">
        <v>15</v>
      </c>
      <c r="K5" s="102">
        <v>3700</v>
      </c>
      <c r="L5" s="199" t="s">
        <v>12</v>
      </c>
      <c r="M5" s="200"/>
      <c r="N5" s="200"/>
      <c r="O5" s="200"/>
      <c r="P5" s="200"/>
      <c r="Q5" s="201"/>
      <c r="R5" s="103" t="s">
        <v>87</v>
      </c>
      <c r="S5" s="199" t="s">
        <v>12</v>
      </c>
      <c r="T5" s="200"/>
      <c r="U5" s="200"/>
      <c r="V5" s="200"/>
      <c r="W5" s="200"/>
      <c r="X5" s="201"/>
      <c r="Y5" s="103" t="s">
        <v>87</v>
      </c>
      <c r="Z5" s="199" t="s">
        <v>12</v>
      </c>
      <c r="AA5" s="200"/>
      <c r="AB5" s="200"/>
      <c r="AC5" s="200"/>
      <c r="AD5" s="200"/>
      <c r="AE5" s="201"/>
      <c r="AF5" s="103" t="s">
        <v>120</v>
      </c>
      <c r="AG5" s="199" t="s">
        <v>12</v>
      </c>
      <c r="AH5" s="200"/>
      <c r="AI5" s="200"/>
      <c r="AJ5" s="200"/>
      <c r="AK5" s="200"/>
      <c r="AL5" s="201"/>
      <c r="AM5" s="103" t="s">
        <v>87</v>
      </c>
      <c r="AN5" s="199" t="s">
        <v>12</v>
      </c>
      <c r="AO5" s="200"/>
      <c r="AP5" s="200"/>
      <c r="AQ5" s="200"/>
      <c r="AR5" s="200"/>
      <c r="AS5" s="201"/>
      <c r="AT5" s="103" t="s">
        <v>87</v>
      </c>
      <c r="AU5" s="199" t="s">
        <v>12</v>
      </c>
      <c r="AV5" s="200"/>
      <c r="AW5" s="200"/>
      <c r="AX5" s="200"/>
      <c r="AY5" s="200"/>
      <c r="AZ5" s="201"/>
      <c r="BA5" s="103" t="s">
        <v>87</v>
      </c>
      <c r="BB5" s="199" t="s">
        <v>12</v>
      </c>
      <c r="BC5" s="200"/>
      <c r="BD5" s="200"/>
      <c r="BE5" s="200"/>
      <c r="BF5" s="200"/>
      <c r="BG5" s="201"/>
      <c r="BH5" s="103" t="s">
        <v>87</v>
      </c>
      <c r="BI5" s="199" t="s">
        <v>12</v>
      </c>
      <c r="BJ5" s="200"/>
      <c r="BK5" s="200"/>
      <c r="BL5" s="200"/>
      <c r="BM5" s="200"/>
      <c r="BN5" s="201"/>
      <c r="BO5" s="103" t="s">
        <v>87</v>
      </c>
      <c r="BP5" s="199" t="s">
        <v>12</v>
      </c>
      <c r="BQ5" s="200"/>
      <c r="BR5" s="200"/>
      <c r="BS5" s="200"/>
      <c r="BT5" s="200"/>
      <c r="BU5" s="201"/>
      <c r="BV5" s="103" t="s">
        <v>87</v>
      </c>
      <c r="BW5" s="199" t="s">
        <v>12</v>
      </c>
      <c r="BX5" s="200"/>
      <c r="BY5" s="200"/>
      <c r="BZ5" s="200"/>
      <c r="CA5" s="200"/>
      <c r="CB5" s="201"/>
      <c r="CC5" s="103" t="s">
        <v>120</v>
      </c>
      <c r="CD5" s="199" t="s">
        <v>12</v>
      </c>
      <c r="CE5" s="200"/>
      <c r="CF5" s="200"/>
      <c r="CG5" s="200"/>
      <c r="CH5" s="200"/>
      <c r="CI5" s="201"/>
      <c r="CJ5" s="103" t="s">
        <v>87</v>
      </c>
      <c r="CK5" s="199" t="s">
        <v>12</v>
      </c>
      <c r="CL5" s="200"/>
      <c r="CM5" s="200"/>
      <c r="CN5" s="200"/>
      <c r="CO5" s="200"/>
      <c r="CP5" s="201"/>
      <c r="CQ5" s="103" t="s">
        <v>87</v>
      </c>
      <c r="CR5" s="199" t="s">
        <v>12</v>
      </c>
      <c r="CS5" s="200"/>
      <c r="CT5" s="200"/>
      <c r="CU5" s="200"/>
      <c r="CV5" s="200"/>
      <c r="CW5" s="201"/>
      <c r="CX5" s="103" t="s">
        <v>87</v>
      </c>
      <c r="CY5" s="199" t="s">
        <v>12</v>
      </c>
      <c r="CZ5" s="200"/>
      <c r="DA5" s="200"/>
      <c r="DB5" s="200"/>
      <c r="DC5" s="200"/>
      <c r="DD5" s="201"/>
      <c r="DE5" s="103" t="s">
        <v>120</v>
      </c>
      <c r="DF5" s="199" t="s">
        <v>12</v>
      </c>
      <c r="DG5" s="200"/>
      <c r="DH5" s="200"/>
      <c r="DI5" s="200"/>
      <c r="DJ5" s="200"/>
      <c r="DK5" s="201"/>
      <c r="DL5" s="103" t="s">
        <v>87</v>
      </c>
      <c r="DM5" s="199" t="s">
        <v>12</v>
      </c>
      <c r="DN5" s="200"/>
      <c r="DO5" s="200"/>
      <c r="DP5" s="200"/>
      <c r="DQ5" s="200"/>
      <c r="DR5" s="201"/>
      <c r="DS5" s="103" t="s">
        <v>87</v>
      </c>
      <c r="DT5" s="199" t="s">
        <v>12</v>
      </c>
      <c r="DU5" s="200"/>
      <c r="DV5" s="200"/>
      <c r="DW5" s="200"/>
      <c r="DX5" s="200"/>
      <c r="DY5" s="201"/>
      <c r="DZ5" s="103" t="s">
        <v>87</v>
      </c>
      <c r="EA5" s="199" t="s">
        <v>12</v>
      </c>
      <c r="EB5" s="200"/>
      <c r="EC5" s="200"/>
      <c r="ED5" s="200"/>
      <c r="EE5" s="200"/>
      <c r="EF5" s="201"/>
      <c r="EG5" s="103" t="s">
        <v>87</v>
      </c>
      <c r="EJ5" s="95"/>
    </row>
    <row r="6" spans="2:140" ht="17.25" customHeight="1" thickBot="1" x14ac:dyDescent="0.3">
      <c r="B6" s="91"/>
      <c r="E6" s="104"/>
      <c r="F6" s="105"/>
      <c r="G6" s="105"/>
      <c r="H6" s="105"/>
      <c r="J6" s="92" t="s">
        <v>16</v>
      </c>
      <c r="K6" s="102">
        <v>3400</v>
      </c>
      <c r="L6" s="202" t="s">
        <v>22</v>
      </c>
      <c r="M6" s="203"/>
      <c r="N6" s="203"/>
      <c r="O6" s="203"/>
      <c r="P6" s="203"/>
      <c r="Q6" s="204"/>
      <c r="R6" s="106">
        <f>VLOOKUP(L6,'HISTORICOS - FM'!$F$2:$G$12,2,0)</f>
        <v>0.99999999999999989</v>
      </c>
      <c r="S6" s="202" t="s">
        <v>22</v>
      </c>
      <c r="T6" s="203"/>
      <c r="U6" s="203"/>
      <c r="V6" s="203"/>
      <c r="W6" s="203"/>
      <c r="X6" s="204"/>
      <c r="Y6" s="106">
        <f>VLOOKUP(S6,'HISTORICOS - FM'!$F$2:$G$12,2,0)</f>
        <v>0.99999999999999989</v>
      </c>
      <c r="Z6" s="202" t="s">
        <v>22</v>
      </c>
      <c r="AA6" s="203"/>
      <c r="AB6" s="203"/>
      <c r="AC6" s="203"/>
      <c r="AD6" s="203"/>
      <c r="AE6" s="204"/>
      <c r="AF6" s="106">
        <f>VLOOKUP(Z6,'HISTORICOS - FM'!$F$2:$G$12,2,0)</f>
        <v>0.99999999999999989</v>
      </c>
      <c r="AG6" s="202" t="s">
        <v>22</v>
      </c>
      <c r="AH6" s="203"/>
      <c r="AI6" s="203"/>
      <c r="AJ6" s="203"/>
      <c r="AK6" s="203"/>
      <c r="AL6" s="204"/>
      <c r="AM6" s="106">
        <f>VLOOKUP(AG6,'HISTORICOS - FM'!$F$2:$G$12,2,0)</f>
        <v>0.99999999999999989</v>
      </c>
      <c r="AN6" s="202" t="s">
        <v>22</v>
      </c>
      <c r="AO6" s="203"/>
      <c r="AP6" s="203"/>
      <c r="AQ6" s="203"/>
      <c r="AR6" s="203"/>
      <c r="AS6" s="204"/>
      <c r="AT6" s="106">
        <f>VLOOKUP(AN6,'HISTORICOS - FM'!$F$2:$G$12,2,0)</f>
        <v>0.99999999999999989</v>
      </c>
      <c r="AU6" s="202" t="s">
        <v>22</v>
      </c>
      <c r="AV6" s="203"/>
      <c r="AW6" s="203"/>
      <c r="AX6" s="203"/>
      <c r="AY6" s="203"/>
      <c r="AZ6" s="204"/>
      <c r="BA6" s="106">
        <f>VLOOKUP(AU6,'HISTORICOS - FM'!$F$2:$G$12,2,0)</f>
        <v>0.99999999999999989</v>
      </c>
      <c r="BB6" s="202" t="s">
        <v>22</v>
      </c>
      <c r="BC6" s="203"/>
      <c r="BD6" s="203"/>
      <c r="BE6" s="203"/>
      <c r="BF6" s="203"/>
      <c r="BG6" s="204"/>
      <c r="BH6" s="106">
        <f>VLOOKUP(BB6,'HISTORICOS - FM'!$F$2:$G$12,2,0)</f>
        <v>0.99999999999999989</v>
      </c>
      <c r="BI6" s="202" t="s">
        <v>22</v>
      </c>
      <c r="BJ6" s="203"/>
      <c r="BK6" s="203"/>
      <c r="BL6" s="203"/>
      <c r="BM6" s="203"/>
      <c r="BN6" s="204"/>
      <c r="BO6" s="106">
        <f>VLOOKUP(BI6,'HISTORICOS - FM'!$F$2:$G$12,2,0)</f>
        <v>0.99999999999999989</v>
      </c>
      <c r="BP6" s="202" t="s">
        <v>22</v>
      </c>
      <c r="BQ6" s="203"/>
      <c r="BR6" s="203"/>
      <c r="BS6" s="203"/>
      <c r="BT6" s="203"/>
      <c r="BU6" s="204"/>
      <c r="BV6" s="106">
        <f>VLOOKUP(BP6,'HISTORICOS - FM'!$F$2:$G$12,2,0)</f>
        <v>0.99999999999999989</v>
      </c>
      <c r="BW6" s="202" t="s">
        <v>22</v>
      </c>
      <c r="BX6" s="203"/>
      <c r="BY6" s="203"/>
      <c r="BZ6" s="203"/>
      <c r="CA6" s="203"/>
      <c r="CB6" s="204"/>
      <c r="CC6" s="106">
        <f>VLOOKUP(BW6,'HISTORICOS - FM'!$F$2:$G$12,2,0)</f>
        <v>0.99999999999999989</v>
      </c>
      <c r="CD6" s="202" t="s">
        <v>22</v>
      </c>
      <c r="CE6" s="203"/>
      <c r="CF6" s="203"/>
      <c r="CG6" s="203"/>
      <c r="CH6" s="203"/>
      <c r="CI6" s="204"/>
      <c r="CJ6" s="106">
        <f>VLOOKUP(CD6,'HISTORICOS - FM'!$F$2:$G$12,2,0)</f>
        <v>0.99999999999999989</v>
      </c>
      <c r="CK6" s="202" t="s">
        <v>22</v>
      </c>
      <c r="CL6" s="203"/>
      <c r="CM6" s="203"/>
      <c r="CN6" s="203"/>
      <c r="CO6" s="203"/>
      <c r="CP6" s="204"/>
      <c r="CQ6" s="106">
        <f>VLOOKUP(CK6,'HISTORICOS - FM'!$F$2:$G$12,2,0)</f>
        <v>0.99999999999999989</v>
      </c>
      <c r="CR6" s="202" t="s">
        <v>22</v>
      </c>
      <c r="CS6" s="203"/>
      <c r="CT6" s="203"/>
      <c r="CU6" s="203"/>
      <c r="CV6" s="203"/>
      <c r="CW6" s="204"/>
      <c r="CX6" s="106">
        <f>VLOOKUP(CR6,'HISTORICOS - FM'!$F$2:$G$12,2,0)</f>
        <v>0.99999999999999989</v>
      </c>
      <c r="CY6" s="202" t="s">
        <v>22</v>
      </c>
      <c r="CZ6" s="203"/>
      <c r="DA6" s="203"/>
      <c r="DB6" s="203"/>
      <c r="DC6" s="203"/>
      <c r="DD6" s="204"/>
      <c r="DE6" s="106">
        <f>VLOOKUP(CY6,'HISTORICOS - FM'!$F$2:$G$12,2,0)</f>
        <v>0.99999999999999989</v>
      </c>
      <c r="DF6" s="202" t="s">
        <v>22</v>
      </c>
      <c r="DG6" s="203"/>
      <c r="DH6" s="203"/>
      <c r="DI6" s="203"/>
      <c r="DJ6" s="203"/>
      <c r="DK6" s="204"/>
      <c r="DL6" s="106">
        <f>VLOOKUP(DF6,'HISTORICOS - FM'!$F$2:$G$12,2,0)</f>
        <v>0.99999999999999989</v>
      </c>
      <c r="DM6" s="202" t="s">
        <v>22</v>
      </c>
      <c r="DN6" s="203"/>
      <c r="DO6" s="203"/>
      <c r="DP6" s="203"/>
      <c r="DQ6" s="203"/>
      <c r="DR6" s="204"/>
      <c r="DS6" s="106">
        <f>VLOOKUP(DM6,'HISTORICOS - FM'!$F$2:$G$12,2,0)</f>
        <v>0.99999999999999989</v>
      </c>
      <c r="DT6" s="202" t="s">
        <v>22</v>
      </c>
      <c r="DU6" s="203"/>
      <c r="DV6" s="203"/>
      <c r="DW6" s="203"/>
      <c r="DX6" s="203"/>
      <c r="DY6" s="204"/>
      <c r="DZ6" s="106">
        <f>VLOOKUP(DT6,'HISTORICOS - FM'!$F$2:$G$12,2,0)</f>
        <v>0.99999999999999989</v>
      </c>
      <c r="EA6" s="202" t="s">
        <v>22</v>
      </c>
      <c r="EB6" s="203"/>
      <c r="EC6" s="203"/>
      <c r="ED6" s="203"/>
      <c r="EE6" s="203"/>
      <c r="EF6" s="204"/>
      <c r="EG6" s="106">
        <f>VLOOKUP(EA6,'HISTORICOS - FM'!$F$2:$G$12,2,0)</f>
        <v>0.99999999999999989</v>
      </c>
      <c r="EJ6" s="95"/>
    </row>
    <row r="7" spans="2:140" s="92" customFormat="1" ht="17.25" customHeight="1" thickBot="1" x14ac:dyDescent="0.25">
      <c r="B7" s="142" t="s">
        <v>36</v>
      </c>
      <c r="C7" s="143" t="s">
        <v>37</v>
      </c>
      <c r="D7" s="143" t="s">
        <v>85</v>
      </c>
      <c r="E7" s="143" t="s">
        <v>38</v>
      </c>
      <c r="F7" s="143" t="s">
        <v>0</v>
      </c>
      <c r="G7" s="143" t="s">
        <v>84</v>
      </c>
      <c r="H7" s="143" t="s">
        <v>10</v>
      </c>
      <c r="I7" s="143" t="s">
        <v>45</v>
      </c>
      <c r="J7" s="143" t="s">
        <v>46</v>
      </c>
      <c r="K7" s="144" t="s">
        <v>44</v>
      </c>
      <c r="L7" s="145" t="s">
        <v>22</v>
      </c>
      <c r="M7" s="146" t="str">
        <f>"VR. TOTAL - "&amp;R5</f>
        <v>VR. TOTAL - COP</v>
      </c>
      <c r="N7" s="147"/>
      <c r="O7" s="148" t="s">
        <v>18</v>
      </c>
      <c r="P7" s="143" t="s">
        <v>10</v>
      </c>
      <c r="Q7" s="143" t="s">
        <v>13</v>
      </c>
      <c r="R7" s="149" t="s">
        <v>14</v>
      </c>
      <c r="S7" s="145" t="s">
        <v>22</v>
      </c>
      <c r="T7" s="146" t="str">
        <f>"VR. TOTAL - "&amp;Y5</f>
        <v>VR. TOTAL - COP</v>
      </c>
      <c r="U7" s="147"/>
      <c r="V7" s="148" t="s">
        <v>18</v>
      </c>
      <c r="W7" s="143" t="s">
        <v>10</v>
      </c>
      <c r="X7" s="143" t="s">
        <v>13</v>
      </c>
      <c r="Y7" s="149" t="s">
        <v>14</v>
      </c>
      <c r="Z7" s="145" t="s">
        <v>22</v>
      </c>
      <c r="AA7" s="146" t="str">
        <f>"VR. TOTAL - "&amp;AF5</f>
        <v>VR. TOTAL - USD</v>
      </c>
      <c r="AB7" s="147"/>
      <c r="AC7" s="148" t="s">
        <v>18</v>
      </c>
      <c r="AD7" s="143" t="s">
        <v>10</v>
      </c>
      <c r="AE7" s="143" t="s">
        <v>13</v>
      </c>
      <c r="AF7" s="149" t="s">
        <v>14</v>
      </c>
      <c r="AG7" s="145" t="s">
        <v>22</v>
      </c>
      <c r="AH7" s="146" t="str">
        <f>"VR. TOTAL - "&amp;AM5</f>
        <v>VR. TOTAL - COP</v>
      </c>
      <c r="AI7" s="147"/>
      <c r="AJ7" s="148" t="s">
        <v>18</v>
      </c>
      <c r="AK7" s="143" t="s">
        <v>10</v>
      </c>
      <c r="AL7" s="143" t="s">
        <v>13</v>
      </c>
      <c r="AM7" s="149" t="s">
        <v>14</v>
      </c>
      <c r="AN7" s="145" t="s">
        <v>22</v>
      </c>
      <c r="AO7" s="146" t="str">
        <f>"VR. TOTAL - "&amp;AT5</f>
        <v>VR. TOTAL - COP</v>
      </c>
      <c r="AP7" s="147"/>
      <c r="AQ7" s="148" t="s">
        <v>18</v>
      </c>
      <c r="AR7" s="143" t="s">
        <v>10</v>
      </c>
      <c r="AS7" s="143" t="s">
        <v>13</v>
      </c>
      <c r="AT7" s="149" t="s">
        <v>14</v>
      </c>
      <c r="AU7" s="145" t="s">
        <v>22</v>
      </c>
      <c r="AV7" s="146" t="str">
        <f>"VR. TOTAL - "&amp;BA5</f>
        <v>VR. TOTAL - COP</v>
      </c>
      <c r="AW7" s="147"/>
      <c r="AX7" s="148" t="s">
        <v>18</v>
      </c>
      <c r="AY7" s="143" t="s">
        <v>10</v>
      </c>
      <c r="AZ7" s="143" t="s">
        <v>13</v>
      </c>
      <c r="BA7" s="149" t="s">
        <v>14</v>
      </c>
      <c r="BB7" s="145" t="s">
        <v>22</v>
      </c>
      <c r="BC7" s="146" t="str">
        <f>"VR. TOTAL - "&amp;BH5</f>
        <v>VR. TOTAL - COP</v>
      </c>
      <c r="BD7" s="147"/>
      <c r="BE7" s="148" t="s">
        <v>18</v>
      </c>
      <c r="BF7" s="143" t="s">
        <v>10</v>
      </c>
      <c r="BG7" s="143" t="s">
        <v>13</v>
      </c>
      <c r="BH7" s="149" t="s">
        <v>14</v>
      </c>
      <c r="BI7" s="145" t="s">
        <v>22</v>
      </c>
      <c r="BJ7" s="146" t="str">
        <f>"VR. TOTAL - "&amp;BO5</f>
        <v>VR. TOTAL - COP</v>
      </c>
      <c r="BK7" s="147"/>
      <c r="BL7" s="148" t="s">
        <v>18</v>
      </c>
      <c r="BM7" s="143" t="s">
        <v>10</v>
      </c>
      <c r="BN7" s="143" t="s">
        <v>13</v>
      </c>
      <c r="BO7" s="149" t="s">
        <v>14</v>
      </c>
      <c r="BP7" s="145" t="s">
        <v>22</v>
      </c>
      <c r="BQ7" s="146" t="str">
        <f>"VR. TOTAL - "&amp;BV5</f>
        <v>VR. TOTAL - COP</v>
      </c>
      <c r="BR7" s="147"/>
      <c r="BS7" s="148" t="s">
        <v>18</v>
      </c>
      <c r="BT7" s="143" t="s">
        <v>10</v>
      </c>
      <c r="BU7" s="143" t="s">
        <v>13</v>
      </c>
      <c r="BV7" s="149" t="s">
        <v>14</v>
      </c>
      <c r="BW7" s="145" t="s">
        <v>22</v>
      </c>
      <c r="BX7" s="146" t="str">
        <f>"VR. TOTAL - "&amp;CC5</f>
        <v>VR. TOTAL - USD</v>
      </c>
      <c r="BY7" s="147"/>
      <c r="BZ7" s="148" t="s">
        <v>18</v>
      </c>
      <c r="CA7" s="143" t="s">
        <v>10</v>
      </c>
      <c r="CB7" s="143" t="s">
        <v>13</v>
      </c>
      <c r="CC7" s="149" t="s">
        <v>14</v>
      </c>
      <c r="CD7" s="145" t="s">
        <v>22</v>
      </c>
      <c r="CE7" s="146" t="str">
        <f>"VR. TOTAL - "&amp;CJ5</f>
        <v>VR. TOTAL - COP</v>
      </c>
      <c r="CF7" s="147"/>
      <c r="CG7" s="148" t="s">
        <v>18</v>
      </c>
      <c r="CH7" s="143" t="s">
        <v>10</v>
      </c>
      <c r="CI7" s="143" t="s">
        <v>13</v>
      </c>
      <c r="CJ7" s="149" t="s">
        <v>14</v>
      </c>
      <c r="CK7" s="145" t="s">
        <v>22</v>
      </c>
      <c r="CL7" s="146" t="str">
        <f>"VR. TOTAL - "&amp;CQ5</f>
        <v>VR. TOTAL - COP</v>
      </c>
      <c r="CM7" s="147"/>
      <c r="CN7" s="148" t="s">
        <v>18</v>
      </c>
      <c r="CO7" s="143" t="s">
        <v>10</v>
      </c>
      <c r="CP7" s="143" t="s">
        <v>13</v>
      </c>
      <c r="CQ7" s="149" t="s">
        <v>14</v>
      </c>
      <c r="CR7" s="145" t="s">
        <v>22</v>
      </c>
      <c r="CS7" s="146" t="str">
        <f>"VR. TOTAL - "&amp;CX5</f>
        <v>VR. TOTAL - COP</v>
      </c>
      <c r="CT7" s="147"/>
      <c r="CU7" s="148" t="s">
        <v>18</v>
      </c>
      <c r="CV7" s="143" t="s">
        <v>10</v>
      </c>
      <c r="CW7" s="143" t="s">
        <v>13</v>
      </c>
      <c r="CX7" s="149" t="s">
        <v>14</v>
      </c>
      <c r="CY7" s="145" t="s">
        <v>22</v>
      </c>
      <c r="CZ7" s="146" t="str">
        <f>"VR. TOTAL - "&amp;DE5</f>
        <v>VR. TOTAL - USD</v>
      </c>
      <c r="DA7" s="147"/>
      <c r="DB7" s="148" t="s">
        <v>18</v>
      </c>
      <c r="DC7" s="143" t="s">
        <v>10</v>
      </c>
      <c r="DD7" s="143" t="s">
        <v>13</v>
      </c>
      <c r="DE7" s="149" t="s">
        <v>14</v>
      </c>
      <c r="DF7" s="145" t="s">
        <v>22</v>
      </c>
      <c r="DG7" s="146" t="str">
        <f>"VR. TOTAL - "&amp;DL5</f>
        <v>VR. TOTAL - COP</v>
      </c>
      <c r="DH7" s="147"/>
      <c r="DI7" s="148" t="s">
        <v>18</v>
      </c>
      <c r="DJ7" s="143" t="s">
        <v>10</v>
      </c>
      <c r="DK7" s="143" t="s">
        <v>13</v>
      </c>
      <c r="DL7" s="149" t="s">
        <v>14</v>
      </c>
      <c r="DM7" s="145" t="s">
        <v>22</v>
      </c>
      <c r="DN7" s="146" t="str">
        <f>"VR. TOTAL - "&amp;DS5</f>
        <v>VR. TOTAL - COP</v>
      </c>
      <c r="DO7" s="147"/>
      <c r="DP7" s="148" t="s">
        <v>18</v>
      </c>
      <c r="DQ7" s="143" t="s">
        <v>10</v>
      </c>
      <c r="DR7" s="143" t="s">
        <v>13</v>
      </c>
      <c r="DS7" s="149" t="s">
        <v>14</v>
      </c>
      <c r="DT7" s="145" t="s">
        <v>22</v>
      </c>
      <c r="DU7" s="146" t="str">
        <f>"VR. TOTAL - "&amp;DZ5</f>
        <v>VR. TOTAL - COP</v>
      </c>
      <c r="DV7" s="147"/>
      <c r="DW7" s="148" t="s">
        <v>18</v>
      </c>
      <c r="DX7" s="143" t="s">
        <v>10</v>
      </c>
      <c r="DY7" s="143" t="s">
        <v>13</v>
      </c>
      <c r="DZ7" s="149" t="s">
        <v>14</v>
      </c>
      <c r="EA7" s="145" t="s">
        <v>22</v>
      </c>
      <c r="EB7" s="146" t="str">
        <f>"VR. TOTAL - "&amp;EG5</f>
        <v>VR. TOTAL - COP</v>
      </c>
      <c r="EC7" s="147"/>
      <c r="ED7" s="148" t="s">
        <v>18</v>
      </c>
      <c r="EE7" s="143" t="s">
        <v>10</v>
      </c>
      <c r="EF7" s="143" t="s">
        <v>13</v>
      </c>
      <c r="EG7" s="149" t="s">
        <v>14</v>
      </c>
      <c r="EH7" s="130" t="s">
        <v>4</v>
      </c>
      <c r="EI7" s="107" t="s">
        <v>3</v>
      </c>
      <c r="EJ7" s="108" t="s">
        <v>7</v>
      </c>
    </row>
    <row r="8" spans="2:140" s="92" customFormat="1" ht="23.25" customHeight="1" x14ac:dyDescent="0.2">
      <c r="B8" s="137">
        <v>1</v>
      </c>
      <c r="C8" s="150">
        <v>10060384</v>
      </c>
      <c r="D8" s="150">
        <v>4</v>
      </c>
      <c r="E8" s="150">
        <v>2404</v>
      </c>
      <c r="F8" s="150" t="s">
        <v>90</v>
      </c>
      <c r="G8" s="150" t="s">
        <v>91</v>
      </c>
      <c r="H8" s="150"/>
      <c r="I8" s="150" t="s">
        <v>112</v>
      </c>
      <c r="J8" s="151">
        <v>24</v>
      </c>
      <c r="K8" s="171" t="s">
        <v>71</v>
      </c>
      <c r="L8" s="175">
        <v>141000</v>
      </c>
      <c r="M8" s="139">
        <f>+IFERROR(L8*$J8,"-")</f>
        <v>3384000</v>
      </c>
      <c r="N8" s="176"/>
      <c r="O8" s="139">
        <f>+IFERROR(IF(R$5="USD",L8*$K$5*R$6,IF(R$5="COP",L8*R$6,L8*R$6*$K$6)),"-")</f>
        <v>140999.99999999997</v>
      </c>
      <c r="P8" s="138"/>
      <c r="Q8" s="135" t="s">
        <v>116</v>
      </c>
      <c r="R8" s="135">
        <v>6</v>
      </c>
      <c r="S8" s="175">
        <v>141833</v>
      </c>
      <c r="T8" s="139">
        <f>+IFERROR(S8*$J8,"-")</f>
        <v>3403992</v>
      </c>
      <c r="U8" s="176"/>
      <c r="V8" s="139">
        <f>+IFERROR(IF(Y$5="USD",S8*$K$5*Y$6,IF(Y$5="COP",S8*Y$6,S8*Y$6*$K$6)),"-")</f>
        <v>141832.99999999997</v>
      </c>
      <c r="W8" s="138"/>
      <c r="X8" s="141"/>
      <c r="Y8" s="141">
        <v>45</v>
      </c>
      <c r="Z8" s="175">
        <v>50</v>
      </c>
      <c r="AA8" s="139">
        <f>+IFERROR(Z8*$J8,"-")</f>
        <v>1200</v>
      </c>
      <c r="AB8" s="176"/>
      <c r="AC8" s="139">
        <f>+IFERROR(IF(AF$5="USD",Z8*$K$5*AF$6,IF(AF$5="COP",Z8*AF$6,Z8*AF$6*$K$6)),"-")</f>
        <v>184999.99999999997</v>
      </c>
      <c r="AD8" s="138"/>
      <c r="AE8" s="141"/>
      <c r="AF8" s="141">
        <v>60</v>
      </c>
      <c r="AG8" s="175">
        <v>104500</v>
      </c>
      <c r="AH8" s="139">
        <f>+IFERROR(AG8*$J8,"-")</f>
        <v>2508000</v>
      </c>
      <c r="AI8" s="176"/>
      <c r="AJ8" s="139">
        <f>+IFERROR(IF(AM$5="USD",AG8*$K$5*AM$6,IF(AM$5="COP",AG8*AM$6,AG8*AM$6*$K$6)),"-")</f>
        <v>104499.99999999999</v>
      </c>
      <c r="AK8" s="138"/>
      <c r="AL8" s="135" t="s">
        <v>123</v>
      </c>
      <c r="AM8" s="141">
        <v>8</v>
      </c>
      <c r="AN8" s="175">
        <v>89950</v>
      </c>
      <c r="AO8" s="139">
        <f>+IFERROR(AN8*$J8,"-")</f>
        <v>2158800</v>
      </c>
      <c r="AP8" s="176"/>
      <c r="AQ8" s="139">
        <f>+IFERROR(IF(AT$5="USD",AN8*$K$5*AT$6,IF(AT$5="COP",AN8*AT$6,AN8*AT$6*$K$6)),"-")</f>
        <v>89949.999999999985</v>
      </c>
      <c r="AR8" s="138"/>
      <c r="AS8" s="141"/>
      <c r="AT8" s="191" t="s">
        <v>127</v>
      </c>
      <c r="AU8" s="175">
        <v>169455.00000000003</v>
      </c>
      <c r="AV8" s="139">
        <f>+IFERROR(AU8*$J8,"-")</f>
        <v>4066920.0000000009</v>
      </c>
      <c r="AW8" s="176"/>
      <c r="AX8" s="139">
        <f>+IFERROR(IF(BA$5="USD",AU8*$K$5*BA$6,IF(BA$5="COP",AU8*BA$6,AU8*BA$6*$K$6)),"-")</f>
        <v>169455</v>
      </c>
      <c r="AY8" s="138"/>
      <c r="AZ8" s="141"/>
      <c r="BA8" s="135" t="s">
        <v>131</v>
      </c>
      <c r="BB8" s="175">
        <v>93700</v>
      </c>
      <c r="BC8" s="139">
        <f>+IFERROR(BB8*$J8,"-")</f>
        <v>2248800</v>
      </c>
      <c r="BD8" s="176"/>
      <c r="BE8" s="139">
        <f>+IFERROR(IF(BH$5="USD",BB8*$K$5*BH$6,IF(BH$5="COP",BB8*BH$6,BB8*BH$6*$K$6)),"-")</f>
        <v>93699.999999999985</v>
      </c>
      <c r="BF8" s="138"/>
      <c r="BG8" s="141"/>
      <c r="BH8" s="135" t="s">
        <v>133</v>
      </c>
      <c r="BI8" s="175">
        <v>88000</v>
      </c>
      <c r="BJ8" s="139">
        <f>+IFERROR(BI8*$J8,"-")</f>
        <v>2112000</v>
      </c>
      <c r="BK8" s="176"/>
      <c r="BL8" s="139">
        <f>+IFERROR(IF(BO$5="USD",BI8*$K$5*BO$6,IF(BO$5="COP",BI8*BO$6,BI8*BO$6*$K$6)),"-")</f>
        <v>87999.999999999985</v>
      </c>
      <c r="BM8" s="138"/>
      <c r="BN8" s="135" t="s">
        <v>135</v>
      </c>
      <c r="BO8" s="135">
        <v>4</v>
      </c>
      <c r="BP8" s="175">
        <v>95000</v>
      </c>
      <c r="BQ8" s="139">
        <f>+IFERROR(BP8*$J8,"-")</f>
        <v>2280000</v>
      </c>
      <c r="BR8" s="176"/>
      <c r="BS8" s="139">
        <f>+IFERROR(IF(BV$5="USD",BP8*$K$5*BV$6,IF(BV$5="COP",BP8*BV$6,BP8*BV$6*$K$6)),"-")</f>
        <v>94999.999999999985</v>
      </c>
      <c r="BT8" s="138"/>
      <c r="BU8" s="141"/>
      <c r="BV8" s="188" t="s">
        <v>142</v>
      </c>
      <c r="BW8" s="173">
        <v>29.47</v>
      </c>
      <c r="BX8" s="139">
        <f>+IFERROR(BW8*$J8,"-")</f>
        <v>707.28</v>
      </c>
      <c r="BY8" s="140"/>
      <c r="BZ8" s="139">
        <f>+IFERROR(IF(CC$5="USD",BW8*$K$5*CC$6,IF(CC$5="COP",BW8*CC$6,BW8*CC$6*$K$6)),"-")</f>
        <v>109038.99999999999</v>
      </c>
      <c r="CA8" s="138"/>
      <c r="CB8" s="141" t="s">
        <v>146</v>
      </c>
      <c r="CC8" s="135" t="s">
        <v>144</v>
      </c>
      <c r="CD8" s="175">
        <v>178000</v>
      </c>
      <c r="CE8" s="139">
        <f>+IFERROR(CD8*$J8,"-")</f>
        <v>4272000</v>
      </c>
      <c r="CF8" s="176"/>
      <c r="CG8" s="139">
        <f>+IFERROR(IF(CJ$5="USD",CD8*$K$5*CJ$6,IF(CJ$5="COP",CD8*CJ$6,CD8*CJ$6*$K$6)),"-")</f>
        <v>177999.99999999997</v>
      </c>
      <c r="CH8" s="138"/>
      <c r="CI8" s="141"/>
      <c r="CJ8" s="181" t="s">
        <v>148</v>
      </c>
      <c r="CK8" s="175">
        <v>215000</v>
      </c>
      <c r="CL8" s="139">
        <f>+IFERROR(CK8*$J8,"-")</f>
        <v>5160000</v>
      </c>
      <c r="CM8" s="176"/>
      <c r="CN8" s="139">
        <f>+IFERROR(IF(CQ$5="USD",CK8*$K$5*CQ$6,IF(CQ$5="COP",CK8*CQ$6,CK8*CQ$6*$K$6)),"-")</f>
        <v>214999.99999999997</v>
      </c>
      <c r="CO8" s="138"/>
      <c r="CP8" s="135" t="s">
        <v>154</v>
      </c>
      <c r="CQ8" s="135" t="s">
        <v>151</v>
      </c>
      <c r="CR8" s="175">
        <v>168980</v>
      </c>
      <c r="CS8" s="139">
        <f>+IFERROR(CR8*$J8,"-")</f>
        <v>4055520</v>
      </c>
      <c r="CT8" s="176"/>
      <c r="CU8" s="139">
        <f>+IFERROR(IF(CX$5="USD",CR8*$K$5*CX$6,IF(CX$5="COP",CR8*CX$6,CR8*CX$6*$K$6)),"-")</f>
        <v>168979.99999999997</v>
      </c>
      <c r="CV8" s="138"/>
      <c r="CW8" s="135" t="s">
        <v>156</v>
      </c>
      <c r="CX8" s="135">
        <v>10</v>
      </c>
      <c r="CY8" s="175"/>
      <c r="CZ8" s="139">
        <f>+IFERROR(CY8*$J8,"-")</f>
        <v>0</v>
      </c>
      <c r="DA8" s="176"/>
      <c r="DB8" s="139">
        <f>+IFERROR(IF(DE$5="USD",CY8*$K$5*DE$6,IF(DE$5="COP",CY8*DE$6,CY8*DE$6*$K$6)),"-")</f>
        <v>0</v>
      </c>
      <c r="DC8" s="138"/>
      <c r="DD8" s="141"/>
      <c r="DE8" s="141"/>
      <c r="DF8" s="175">
        <v>861750</v>
      </c>
      <c r="DG8" s="139">
        <f>+IFERROR(DF8*$J8,"-")</f>
        <v>20682000</v>
      </c>
      <c r="DH8" s="176"/>
      <c r="DI8" s="139">
        <f>+IFERROR(IF(DL$5="USD",DF8*$K$5*DL$6,IF(DL$5="COP",DF8*DL$6,DF8*DL$6*$K$6)),"-")</f>
        <v>861749.99999999988</v>
      </c>
      <c r="DJ8" s="138"/>
      <c r="DK8" s="135" t="s">
        <v>160</v>
      </c>
      <c r="DL8" s="181" t="s">
        <v>142</v>
      </c>
      <c r="DM8" s="175">
        <v>47613</v>
      </c>
      <c r="DN8" s="139">
        <f>+IFERROR(DM8*$J8,"-")</f>
        <v>1142712</v>
      </c>
      <c r="DO8" s="176" t="s">
        <v>182</v>
      </c>
      <c r="DP8" s="139">
        <f>+IFERROR(IF(DS$5="USD",DM8*$K$5*DS$6,IF(DS$5="COP",DM8*DS$6,DM8*DS$6*$K$6)),"-")</f>
        <v>47612.999999999993</v>
      </c>
      <c r="DQ8" s="138"/>
      <c r="DR8" s="135" t="s">
        <v>172</v>
      </c>
      <c r="DS8" s="135" t="s">
        <v>171</v>
      </c>
      <c r="DT8" s="175">
        <v>245000</v>
      </c>
      <c r="DU8" s="139">
        <f>+IFERROR(DT8*$J8,"-")</f>
        <v>5880000</v>
      </c>
      <c r="DV8" s="176"/>
      <c r="DW8" s="139">
        <f>+IFERROR(IF(DZ$5="USD",DT8*$K$5*DZ$6,IF(DZ$5="COP",DT8*DZ$6,DT8*DZ$6*$K$6)),"-")</f>
        <v>244999.99999999997</v>
      </c>
      <c r="DX8" s="138"/>
      <c r="DY8" s="141"/>
      <c r="DZ8" s="135" t="s">
        <v>181</v>
      </c>
      <c r="EA8" s="175">
        <v>134741.66666666634</v>
      </c>
      <c r="EB8" s="139">
        <f>+IFERROR(EA8*$J8,"-")</f>
        <v>3233799.9999999921</v>
      </c>
      <c r="EC8" s="176"/>
      <c r="ED8" s="139">
        <f>+IFERROR(IF(EG$5="USD",EA8*$K$5*EG$6,IF(EG$5="COP",EA8*EG$6,EA8*EG$6*$K$6)),"-")</f>
        <v>134741.66666666631</v>
      </c>
      <c r="EE8" s="138"/>
      <c r="EF8" s="141"/>
      <c r="EG8" s="135">
        <v>37</v>
      </c>
      <c r="EH8" s="161"/>
      <c r="EI8" s="129"/>
      <c r="EJ8" s="129"/>
    </row>
    <row r="9" spans="2:140" s="92" customFormat="1" ht="23.25" customHeight="1" x14ac:dyDescent="0.2">
      <c r="B9" s="131">
        <f>+B8+1</f>
        <v>2</v>
      </c>
      <c r="C9" s="150">
        <v>10060407</v>
      </c>
      <c r="D9" s="150">
        <v>1</v>
      </c>
      <c r="E9" s="150">
        <v>2404</v>
      </c>
      <c r="F9" s="150" t="s">
        <v>90</v>
      </c>
      <c r="G9" s="150" t="s">
        <v>91</v>
      </c>
      <c r="H9" s="150"/>
      <c r="I9" s="150" t="s">
        <v>112</v>
      </c>
      <c r="J9" s="151">
        <v>6</v>
      </c>
      <c r="K9" s="171" t="s">
        <v>71</v>
      </c>
      <c r="L9" s="175">
        <v>141000</v>
      </c>
      <c r="M9" s="134">
        <f>+IFERROR(L9*$J9,"-")</f>
        <v>846000</v>
      </c>
      <c r="N9" s="177"/>
      <c r="O9" s="134">
        <f>+IFERROR(IF(R$5="USD",L9*$K$5*R$6,IF(R$5="COP",L9*R$6,L9*R$6*$K$6)),"-")</f>
        <v>140999.99999999997</v>
      </c>
      <c r="P9" s="132"/>
      <c r="Q9" s="135" t="s">
        <v>116</v>
      </c>
      <c r="R9" s="135">
        <v>6</v>
      </c>
      <c r="S9" s="175">
        <v>141833</v>
      </c>
      <c r="T9" s="134">
        <f>+IFERROR(S9*$J9,"-")</f>
        <v>850998</v>
      </c>
      <c r="U9" s="177"/>
      <c r="V9" s="134">
        <f>+IFERROR(IF(Y$5="USD",S9*$K$5*Y$6,IF(Y$5="COP",S9*Y$6,S9*Y$6*$K$6)),"-")</f>
        <v>141832.99999999997</v>
      </c>
      <c r="W9" s="132"/>
      <c r="X9" s="135"/>
      <c r="Y9" s="135">
        <v>45</v>
      </c>
      <c r="Z9" s="175">
        <v>50</v>
      </c>
      <c r="AA9" s="134">
        <f>+IFERROR(Z9*$J9,"-")</f>
        <v>300</v>
      </c>
      <c r="AB9" s="177"/>
      <c r="AC9" s="134">
        <f>+IFERROR(IF(AF$5="USD",Z9*$K$5*AF$6,IF(AF$5="COP",Z9*AF$6,Z9*AF$6*$K$6)),"-")</f>
        <v>184999.99999999997</v>
      </c>
      <c r="AD9" s="132"/>
      <c r="AE9" s="135"/>
      <c r="AF9" s="141">
        <v>60</v>
      </c>
      <c r="AG9" s="175">
        <v>104500</v>
      </c>
      <c r="AH9" s="134">
        <f>+IFERROR(AG9*$J9,"-")</f>
        <v>627000</v>
      </c>
      <c r="AI9" s="177"/>
      <c r="AJ9" s="134">
        <f>+IFERROR(IF(AM$5="USD",AG9*$K$5*AM$6,IF(AM$5="COP",AG9*AM$6,AG9*AM$6*$K$6)),"-")</f>
        <v>104499.99999999999</v>
      </c>
      <c r="AK9" s="132"/>
      <c r="AL9" s="135" t="s">
        <v>123</v>
      </c>
      <c r="AM9" s="141">
        <v>8</v>
      </c>
      <c r="AN9" s="175">
        <v>89950</v>
      </c>
      <c r="AO9" s="134">
        <f>+IFERROR(AN9*$J9,"-")</f>
        <v>539700</v>
      </c>
      <c r="AP9" s="177"/>
      <c r="AQ9" s="134">
        <f>+IFERROR(IF(AT$5="USD",AN9*$K$5*AT$6,IF(AT$5="COP",AN9*AT$6,AN9*AT$6*$K$6)),"-")</f>
        <v>89949.999999999985</v>
      </c>
      <c r="AR9" s="132"/>
      <c r="AS9" s="135"/>
      <c r="AT9" s="191" t="s">
        <v>127</v>
      </c>
      <c r="AU9" s="175">
        <v>169455.00000000003</v>
      </c>
      <c r="AV9" s="134">
        <f>+IFERROR(AU9*$J9,"-")</f>
        <v>1016730.0000000002</v>
      </c>
      <c r="AW9" s="177"/>
      <c r="AX9" s="134">
        <f>+IFERROR(IF(BA$5="USD",AU9*$K$5*BA$6,IF(BA$5="COP",AU9*BA$6,AU9*BA$6*$K$6)),"-")</f>
        <v>169455</v>
      </c>
      <c r="AY9" s="132"/>
      <c r="AZ9" s="135"/>
      <c r="BA9" s="135" t="s">
        <v>131</v>
      </c>
      <c r="BB9" s="175">
        <v>93700</v>
      </c>
      <c r="BC9" s="134">
        <f>+IFERROR(BB9*$J9,"-")</f>
        <v>562200</v>
      </c>
      <c r="BD9" s="177"/>
      <c r="BE9" s="134">
        <f>+IFERROR(IF(BH$5="USD",BB9*$K$5*BH$6,IF(BH$5="COP",BB9*BH$6,BB9*BH$6*$K$6)),"-")</f>
        <v>93699.999999999985</v>
      </c>
      <c r="BF9" s="132"/>
      <c r="BG9" s="135"/>
      <c r="BH9" s="135" t="s">
        <v>133</v>
      </c>
      <c r="BI9" s="175">
        <v>88000</v>
      </c>
      <c r="BJ9" s="134">
        <f>+IFERROR(BI9*$J9,"-")</f>
        <v>528000</v>
      </c>
      <c r="BK9" s="177"/>
      <c r="BL9" s="134">
        <f>+IFERROR(IF(BO$5="USD",BI9*$K$5*BO$6,IF(BO$5="COP",BI9*BO$6,BI9*BO$6*$K$6)),"-")</f>
        <v>87999.999999999985</v>
      </c>
      <c r="BM9" s="132"/>
      <c r="BN9" s="135" t="s">
        <v>136</v>
      </c>
      <c r="BO9" s="135">
        <v>4</v>
      </c>
      <c r="BP9" s="175">
        <v>95000</v>
      </c>
      <c r="BQ9" s="134">
        <f>+IFERROR(BP9*$J9,"-")</f>
        <v>570000</v>
      </c>
      <c r="BR9" s="177"/>
      <c r="BS9" s="134">
        <f>+IFERROR(IF(BV$5="USD",BP9*$K$5*BV$6,IF(BV$5="COP",BP9*BV$6,BP9*BV$6*$K$6)),"-")</f>
        <v>94999.999999999985</v>
      </c>
      <c r="BT9" s="132"/>
      <c r="BU9" s="135"/>
      <c r="BV9" s="188" t="s">
        <v>142</v>
      </c>
      <c r="BW9" s="173">
        <v>29.47</v>
      </c>
      <c r="BX9" s="134">
        <f>+IFERROR(BW9*$J9,"-")</f>
        <v>176.82</v>
      </c>
      <c r="BY9" s="133"/>
      <c r="BZ9" s="134">
        <f>+IFERROR(IF(CC$5="USD",BW9*$K$5*CC$6,IF(CC$5="COP",BW9*CC$6,BW9*CC$6*$K$6)),"-")</f>
        <v>109038.99999999999</v>
      </c>
      <c r="CA9" s="132"/>
      <c r="CB9" s="141" t="s">
        <v>146</v>
      </c>
      <c r="CC9" s="135" t="s">
        <v>145</v>
      </c>
      <c r="CD9" s="175">
        <v>178000</v>
      </c>
      <c r="CE9" s="134">
        <f>+IFERROR(CD9*$J9,"-")</f>
        <v>1068000</v>
      </c>
      <c r="CF9" s="177"/>
      <c r="CG9" s="134">
        <f>+IFERROR(IF(CJ$5="USD",CD9*$K$5*CJ$6,IF(CJ$5="COP",CD9*CJ$6,CD9*CJ$6*$K$6)),"-")</f>
        <v>177999.99999999997</v>
      </c>
      <c r="CH9" s="132"/>
      <c r="CI9" s="135"/>
      <c r="CJ9" s="181" t="s">
        <v>148</v>
      </c>
      <c r="CK9" s="175">
        <v>215000</v>
      </c>
      <c r="CL9" s="134">
        <f>+IFERROR(CK9*$J9,"-")</f>
        <v>1290000</v>
      </c>
      <c r="CM9" s="177"/>
      <c r="CN9" s="134">
        <f>+IFERROR(IF(CQ$5="USD",CK9*$K$5*CQ$6,IF(CQ$5="COP",CK9*CQ$6,CK9*CQ$6*$K$6)),"-")</f>
        <v>214999.99999999997</v>
      </c>
      <c r="CO9" s="132"/>
      <c r="CP9" s="135" t="s">
        <v>154</v>
      </c>
      <c r="CQ9" s="135" t="s">
        <v>151</v>
      </c>
      <c r="CR9" s="175">
        <v>168980</v>
      </c>
      <c r="CS9" s="134">
        <f>+IFERROR(CR9*$J9,"-")</f>
        <v>1013880</v>
      </c>
      <c r="CT9" s="177"/>
      <c r="CU9" s="134">
        <f>+IFERROR(IF(CX$5="USD",CR9*$K$5*CX$6,IF(CX$5="COP",CR9*CX$6,CR9*CX$6*$K$6)),"-")</f>
        <v>168979.99999999997</v>
      </c>
      <c r="CV9" s="132"/>
      <c r="CW9" s="135" t="s">
        <v>156</v>
      </c>
      <c r="CX9" s="135">
        <v>10</v>
      </c>
      <c r="CY9" s="168"/>
      <c r="CZ9" s="134">
        <f>+IFERROR(CY9*$J9,"-")</f>
        <v>0</v>
      </c>
      <c r="DA9" s="133"/>
      <c r="DB9" s="134">
        <f>+IFERROR(IF(DE$5="USD",CY9*$K$5*DE$6,IF(DE$5="COP",CY9*DE$6,CY9*DE$6*$K$6)),"-")</f>
        <v>0</v>
      </c>
      <c r="DC9" s="132"/>
      <c r="DD9" s="135"/>
      <c r="DE9" s="135"/>
      <c r="DF9" s="175">
        <v>861750</v>
      </c>
      <c r="DG9" s="134">
        <f>+IFERROR(DF9*$J9,"-")</f>
        <v>5170500</v>
      </c>
      <c r="DH9" s="177"/>
      <c r="DI9" s="134">
        <f>+IFERROR(IF(DL$5="USD",DF9*$K$5*DL$6,IF(DL$5="COP",DF9*DL$6,DF9*DL$6*$K$6)),"-")</f>
        <v>861749.99999999988</v>
      </c>
      <c r="DJ9" s="132"/>
      <c r="DK9" s="135" t="s">
        <v>161</v>
      </c>
      <c r="DL9" s="181" t="s">
        <v>142</v>
      </c>
      <c r="DM9" s="175">
        <v>47613</v>
      </c>
      <c r="DN9" s="134">
        <f>+IFERROR(DM9*$J9,"-")</f>
        <v>285678</v>
      </c>
      <c r="DO9" s="177" t="s">
        <v>182</v>
      </c>
      <c r="DP9" s="134">
        <f>+IFERROR(IF(DS$5="USD",DM9*$K$5*DS$6,IF(DS$5="COP",DM9*DS$6,DM9*DS$6*$K$6)),"-")</f>
        <v>47612.999999999993</v>
      </c>
      <c r="DQ9" s="132"/>
      <c r="DR9" s="135" t="s">
        <v>172</v>
      </c>
      <c r="DS9" s="135" t="s">
        <v>171</v>
      </c>
      <c r="DT9" s="175">
        <v>245000</v>
      </c>
      <c r="DU9" s="134">
        <f>+IFERROR(DT9*$J9,"-")</f>
        <v>1470000</v>
      </c>
      <c r="DV9" s="177"/>
      <c r="DW9" s="134">
        <f>+IFERROR(IF(DZ$5="USD",DT9*$K$5*DZ$6,IF(DZ$5="COP",DT9*DZ$6,DT9*DZ$6*$K$6)),"-")</f>
        <v>244999.99999999997</v>
      </c>
      <c r="DX9" s="132"/>
      <c r="DY9" s="135"/>
      <c r="DZ9" s="135" t="s">
        <v>181</v>
      </c>
      <c r="EA9" s="175">
        <v>134741.66666666634</v>
      </c>
      <c r="EB9" s="134">
        <f>+IFERROR(EA9*$J9,"-")</f>
        <v>808449.99999999802</v>
      </c>
      <c r="EC9" s="177"/>
      <c r="ED9" s="134">
        <f>+IFERROR(IF(EG$5="USD",EA9*$K$5*EG$6,IF(EG$5="COP",EA9*EG$6,EA9*EG$6*$K$6)),"-")</f>
        <v>134741.66666666631</v>
      </c>
      <c r="EE9" s="132"/>
      <c r="EF9" s="135"/>
      <c r="EG9" s="135">
        <v>37</v>
      </c>
      <c r="EH9" s="162"/>
      <c r="EI9" s="163"/>
      <c r="EJ9" s="163"/>
    </row>
    <row r="10" spans="2:140" s="92" customFormat="1" ht="23.25" customHeight="1" x14ac:dyDescent="0.2">
      <c r="B10" s="131">
        <f t="shared" ref="B10:B28" si="0">+B9+1</f>
        <v>3</v>
      </c>
      <c r="C10" s="150">
        <v>10060407</v>
      </c>
      <c r="D10" s="150">
        <v>2</v>
      </c>
      <c r="E10" s="150">
        <v>2404</v>
      </c>
      <c r="F10" s="150" t="s">
        <v>90</v>
      </c>
      <c r="G10" s="150" t="s">
        <v>91</v>
      </c>
      <c r="H10" s="150"/>
      <c r="I10" s="150" t="s">
        <v>112</v>
      </c>
      <c r="J10" s="151">
        <v>6</v>
      </c>
      <c r="K10" s="171" t="s">
        <v>71</v>
      </c>
      <c r="L10" s="175">
        <v>141000</v>
      </c>
      <c r="M10" s="134">
        <f t="shared" ref="M10:M28" si="1">+IFERROR(L10*$J10,"-")</f>
        <v>846000</v>
      </c>
      <c r="N10" s="177"/>
      <c r="O10" s="134">
        <f t="shared" ref="O10:O28" si="2">+IFERROR(IF(R$5="USD",L10*$K$5*R$6,IF(R$5="COP",L10*R$6,L10*R$6*$K$6)),"-")</f>
        <v>140999.99999999997</v>
      </c>
      <c r="P10" s="136"/>
      <c r="Q10" s="135" t="s">
        <v>116</v>
      </c>
      <c r="R10" s="135">
        <v>6</v>
      </c>
      <c r="S10" s="175">
        <v>141833</v>
      </c>
      <c r="T10" s="134">
        <f t="shared" ref="T10:T28" si="3">+IFERROR(S10*$J10,"-")</f>
        <v>850998</v>
      </c>
      <c r="U10" s="177"/>
      <c r="V10" s="134">
        <f t="shared" ref="V10:V28" si="4">+IFERROR(IF(Y$5="USD",S10*$K$5*Y$6,IF(Y$5="COP",S10*Y$6,S10*Y$6*$K$6)),"-")</f>
        <v>141832.99999999997</v>
      </c>
      <c r="W10" s="136"/>
      <c r="X10" s="135"/>
      <c r="Y10" s="135">
        <v>45</v>
      </c>
      <c r="Z10" s="175">
        <v>50</v>
      </c>
      <c r="AA10" s="134">
        <f t="shared" ref="AA10:AA28" si="5">+IFERROR(Z10*$J10,"-")</f>
        <v>300</v>
      </c>
      <c r="AB10" s="177"/>
      <c r="AC10" s="134">
        <f t="shared" ref="AC10:AC28" si="6">+IFERROR(IF(AF$5="USD",Z10*$K$5*AF$6,IF(AF$5="COP",Z10*AF$6,Z10*AF$6*$K$6)),"-")</f>
        <v>184999.99999999997</v>
      </c>
      <c r="AD10" s="136"/>
      <c r="AE10" s="135"/>
      <c r="AF10" s="141">
        <v>60</v>
      </c>
      <c r="AG10" s="175">
        <v>104500</v>
      </c>
      <c r="AH10" s="134">
        <f t="shared" ref="AH10:AH28" si="7">+IFERROR(AG10*$J10,"-")</f>
        <v>627000</v>
      </c>
      <c r="AI10" s="177"/>
      <c r="AJ10" s="134">
        <f t="shared" ref="AJ10:AJ28" si="8">+IFERROR(IF(AM$5="USD",AG10*$K$5*AM$6,IF(AM$5="COP",AG10*AM$6,AG10*AM$6*$K$6)),"-")</f>
        <v>104499.99999999999</v>
      </c>
      <c r="AK10" s="136"/>
      <c r="AL10" s="135" t="s">
        <v>123</v>
      </c>
      <c r="AM10" s="141">
        <v>8</v>
      </c>
      <c r="AN10" s="175">
        <v>89950</v>
      </c>
      <c r="AO10" s="134">
        <f t="shared" ref="AO10:AO28" si="9">+IFERROR(AN10*$J10,"-")</f>
        <v>539700</v>
      </c>
      <c r="AP10" s="177"/>
      <c r="AQ10" s="134">
        <f t="shared" ref="AQ10:AQ28" si="10">+IFERROR(IF(AT$5="USD",AN10*$K$5*AT$6,IF(AT$5="COP",AN10*AT$6,AN10*AT$6*$K$6)),"-")</f>
        <v>89949.999999999985</v>
      </c>
      <c r="AR10" s="136"/>
      <c r="AS10" s="135"/>
      <c r="AT10" s="191" t="s">
        <v>127</v>
      </c>
      <c r="AU10" s="175">
        <v>169455.00000000003</v>
      </c>
      <c r="AV10" s="134">
        <f t="shared" ref="AV10:AV28" si="11">+IFERROR(AU10*$J10,"-")</f>
        <v>1016730.0000000002</v>
      </c>
      <c r="AW10" s="177"/>
      <c r="AX10" s="134">
        <f t="shared" ref="AX10:AX28" si="12">+IFERROR(IF(BA$5="USD",AU10*$K$5*BA$6,IF(BA$5="COP",AU10*BA$6,AU10*BA$6*$K$6)),"-")</f>
        <v>169455</v>
      </c>
      <c r="AY10" s="136"/>
      <c r="AZ10" s="135"/>
      <c r="BA10" s="135" t="s">
        <v>131</v>
      </c>
      <c r="BB10" s="175">
        <v>93700</v>
      </c>
      <c r="BC10" s="134">
        <f t="shared" ref="BC10:BC28" si="13">+IFERROR(BB10*$J10,"-")</f>
        <v>562200</v>
      </c>
      <c r="BD10" s="177"/>
      <c r="BE10" s="134">
        <f t="shared" ref="BE10:BE28" si="14">+IFERROR(IF(BH$5="USD",BB10*$K$5*BH$6,IF(BH$5="COP",BB10*BH$6,BB10*BH$6*$K$6)),"-")</f>
        <v>93699.999999999985</v>
      </c>
      <c r="BF10" s="136"/>
      <c r="BG10" s="135"/>
      <c r="BH10" s="135" t="s">
        <v>133</v>
      </c>
      <c r="BI10" s="175">
        <v>88000</v>
      </c>
      <c r="BJ10" s="134">
        <f t="shared" ref="BJ10:BJ28" si="15">+IFERROR(BI10*$J10,"-")</f>
        <v>528000</v>
      </c>
      <c r="BK10" s="177"/>
      <c r="BL10" s="134">
        <f t="shared" ref="BL10:BL28" si="16">+IFERROR(IF(BO$5="USD",BI10*$K$5*BO$6,IF(BO$5="COP",BI10*BO$6,BI10*BO$6*$K$6)),"-")</f>
        <v>87999.999999999985</v>
      </c>
      <c r="BM10" s="136"/>
      <c r="BN10" s="135" t="s">
        <v>136</v>
      </c>
      <c r="BO10" s="135">
        <v>4</v>
      </c>
      <c r="BP10" s="175">
        <v>95000</v>
      </c>
      <c r="BQ10" s="134">
        <f t="shared" ref="BQ10:BQ28" si="17">+IFERROR(BP10*$J10,"-")</f>
        <v>570000</v>
      </c>
      <c r="BR10" s="177"/>
      <c r="BS10" s="134">
        <f t="shared" ref="BS10:BS28" si="18">+IFERROR(IF(BV$5="USD",BP10*$K$5*BV$6,IF(BV$5="COP",BP10*BV$6,BP10*BV$6*$K$6)),"-")</f>
        <v>94999.999999999985</v>
      </c>
      <c r="BT10" s="136"/>
      <c r="BU10" s="135"/>
      <c r="BV10" s="188" t="s">
        <v>142</v>
      </c>
      <c r="BW10" s="173">
        <v>29.47</v>
      </c>
      <c r="BX10" s="134">
        <f t="shared" ref="BX10:BX28" si="19">+IFERROR(BW10*$J10,"-")</f>
        <v>176.82</v>
      </c>
      <c r="BY10" s="133"/>
      <c r="BZ10" s="134">
        <f t="shared" ref="BZ10:BZ28" si="20">+IFERROR(IF(CC$5="USD",BW10*$K$5*CC$6,IF(CC$5="COP",BW10*CC$6,BW10*CC$6*$K$6)),"-")</f>
        <v>109038.99999999999</v>
      </c>
      <c r="CA10" s="136"/>
      <c r="CB10" s="141" t="s">
        <v>146</v>
      </c>
      <c r="CC10" s="135" t="s">
        <v>145</v>
      </c>
      <c r="CD10" s="175">
        <v>178000</v>
      </c>
      <c r="CE10" s="134">
        <f t="shared" ref="CE10:CE28" si="21">+IFERROR(CD10*$J10,"-")</f>
        <v>1068000</v>
      </c>
      <c r="CF10" s="177"/>
      <c r="CG10" s="134">
        <f t="shared" ref="CG10:CG28" si="22">+IFERROR(IF(CJ$5="USD",CD10*$K$5*CJ$6,IF(CJ$5="COP",CD10*CJ$6,CD10*CJ$6*$K$6)),"-")</f>
        <v>177999.99999999997</v>
      </c>
      <c r="CH10" s="136"/>
      <c r="CI10" s="135"/>
      <c r="CJ10" s="181" t="s">
        <v>148</v>
      </c>
      <c r="CK10" s="175">
        <v>215000</v>
      </c>
      <c r="CL10" s="134">
        <f t="shared" ref="CL10:CL28" si="23">+IFERROR(CK10*$J10,"-")</f>
        <v>1290000</v>
      </c>
      <c r="CM10" s="177"/>
      <c r="CN10" s="134">
        <f t="shared" ref="CN10:CN28" si="24">+IFERROR(IF(CQ$5="USD",CK10*$K$5*CQ$6,IF(CQ$5="COP",CK10*CQ$6,CK10*CQ$6*$K$6)),"-")</f>
        <v>214999.99999999997</v>
      </c>
      <c r="CO10" s="136"/>
      <c r="CP10" s="135" t="s">
        <v>154</v>
      </c>
      <c r="CQ10" s="135" t="s">
        <v>151</v>
      </c>
      <c r="CR10" s="175">
        <v>168980</v>
      </c>
      <c r="CS10" s="134">
        <f t="shared" ref="CS10:CS28" si="25">+IFERROR(CR10*$J10,"-")</f>
        <v>1013880</v>
      </c>
      <c r="CT10" s="177"/>
      <c r="CU10" s="134">
        <f t="shared" ref="CU10:CU28" si="26">+IFERROR(IF(CX$5="USD",CR10*$K$5*CX$6,IF(CX$5="COP",CR10*CX$6,CR10*CX$6*$K$6)),"-")</f>
        <v>168979.99999999997</v>
      </c>
      <c r="CV10" s="136"/>
      <c r="CW10" s="135" t="s">
        <v>156</v>
      </c>
      <c r="CX10" s="135">
        <v>10</v>
      </c>
      <c r="CY10" s="168"/>
      <c r="CZ10" s="134">
        <f t="shared" ref="CZ10:CZ28" si="27">+IFERROR(CY10*$J10,"-")</f>
        <v>0</v>
      </c>
      <c r="DA10" s="133"/>
      <c r="DB10" s="134">
        <f t="shared" ref="DB10:DB28" si="28">+IFERROR(IF(DE$5="USD",CY10*$K$5*DE$6,IF(DE$5="COP",CY10*DE$6,CY10*DE$6*$K$6)),"-")</f>
        <v>0</v>
      </c>
      <c r="DC10" s="136"/>
      <c r="DD10" s="135"/>
      <c r="DE10" s="135"/>
      <c r="DF10" s="175">
        <v>773250</v>
      </c>
      <c r="DG10" s="134">
        <f t="shared" ref="DG10:DG28" si="29">+IFERROR(DF10*$J10,"-")</f>
        <v>4639500</v>
      </c>
      <c r="DH10" s="177"/>
      <c r="DI10" s="134">
        <f t="shared" ref="DI10:DI28" si="30">+IFERROR(IF(DL$5="USD",DF10*$K$5*DL$6,IF(DL$5="COP",DF10*DL$6,DF10*DL$6*$K$6)),"-")</f>
        <v>773249.99999999988</v>
      </c>
      <c r="DJ10" s="136"/>
      <c r="DK10" s="135" t="s">
        <v>162</v>
      </c>
      <c r="DL10" s="181" t="s">
        <v>142</v>
      </c>
      <c r="DM10" s="175">
        <v>47613</v>
      </c>
      <c r="DN10" s="134">
        <f t="shared" ref="DN10:DN28" si="31">+IFERROR(DM10*$J10,"-")</f>
        <v>285678</v>
      </c>
      <c r="DO10" s="177" t="s">
        <v>182</v>
      </c>
      <c r="DP10" s="134">
        <f t="shared" ref="DP10:DP28" si="32">+IFERROR(IF(DS$5="USD",DM10*$K$5*DS$6,IF(DS$5="COP",DM10*DS$6,DM10*DS$6*$K$6)),"-")</f>
        <v>47612.999999999993</v>
      </c>
      <c r="DQ10" s="136"/>
      <c r="DR10" s="135" t="s">
        <v>172</v>
      </c>
      <c r="DS10" s="135" t="s">
        <v>171</v>
      </c>
      <c r="DT10" s="175">
        <v>245000</v>
      </c>
      <c r="DU10" s="134">
        <f t="shared" ref="DU10:DU28" si="33">+IFERROR(DT10*$J10,"-")</f>
        <v>1470000</v>
      </c>
      <c r="DV10" s="177"/>
      <c r="DW10" s="134">
        <f t="shared" ref="DW10:DW28" si="34">+IFERROR(IF(DZ$5="USD",DT10*$K$5*DZ$6,IF(DZ$5="COP",DT10*DZ$6,DT10*DZ$6*$K$6)),"-")</f>
        <v>244999.99999999997</v>
      </c>
      <c r="DX10" s="136"/>
      <c r="DY10" s="135"/>
      <c r="DZ10" s="135" t="s">
        <v>181</v>
      </c>
      <c r="EA10" s="175">
        <v>134741.66666666634</v>
      </c>
      <c r="EB10" s="134">
        <f t="shared" ref="EB10:EB28" si="35">+IFERROR(EA10*$J10,"-")</f>
        <v>808449.99999999802</v>
      </c>
      <c r="EC10" s="177"/>
      <c r="ED10" s="134">
        <f t="shared" ref="ED10:ED28" si="36">+IFERROR(IF(EG$5="USD",EA10*$K$5*EG$6,IF(EG$5="COP",EA10*EG$6,EA10*EG$6*$K$6)),"-")</f>
        <v>134741.66666666631</v>
      </c>
      <c r="EE10" s="136"/>
      <c r="EF10" s="135"/>
      <c r="EG10" s="135">
        <v>37</v>
      </c>
      <c r="EH10" s="162"/>
      <c r="EI10" s="163"/>
      <c r="EJ10" s="163"/>
    </row>
    <row r="11" spans="2:140" s="92" customFormat="1" ht="23.25" customHeight="1" x14ac:dyDescent="0.2">
      <c r="B11" s="131">
        <f t="shared" si="0"/>
        <v>4</v>
      </c>
      <c r="C11" s="150">
        <v>10060407</v>
      </c>
      <c r="D11" s="150">
        <v>3</v>
      </c>
      <c r="E11" s="150">
        <v>2404</v>
      </c>
      <c r="F11" s="150" t="s">
        <v>90</v>
      </c>
      <c r="G11" s="150" t="s">
        <v>91</v>
      </c>
      <c r="H11" s="150"/>
      <c r="I11" s="150" t="s">
        <v>112</v>
      </c>
      <c r="J11" s="151">
        <v>6</v>
      </c>
      <c r="K11" s="171" t="s">
        <v>71</v>
      </c>
      <c r="L11" s="175">
        <v>141000</v>
      </c>
      <c r="M11" s="134">
        <f t="shared" si="1"/>
        <v>846000</v>
      </c>
      <c r="N11" s="177"/>
      <c r="O11" s="134">
        <f t="shared" si="2"/>
        <v>140999.99999999997</v>
      </c>
      <c r="P11" s="132"/>
      <c r="Q11" s="135" t="s">
        <v>116</v>
      </c>
      <c r="R11" s="135">
        <v>6</v>
      </c>
      <c r="S11" s="175">
        <v>141833</v>
      </c>
      <c r="T11" s="134">
        <f t="shared" si="3"/>
        <v>850998</v>
      </c>
      <c r="U11" s="177"/>
      <c r="V11" s="134">
        <f t="shared" si="4"/>
        <v>141832.99999999997</v>
      </c>
      <c r="W11" s="132"/>
      <c r="X11" s="135"/>
      <c r="Y11" s="135">
        <v>45</v>
      </c>
      <c r="Z11" s="175">
        <v>50</v>
      </c>
      <c r="AA11" s="134">
        <f t="shared" si="5"/>
        <v>300</v>
      </c>
      <c r="AB11" s="177"/>
      <c r="AC11" s="134">
        <f t="shared" si="6"/>
        <v>184999.99999999997</v>
      </c>
      <c r="AD11" s="132"/>
      <c r="AE11" s="135"/>
      <c r="AF11" s="141">
        <v>60</v>
      </c>
      <c r="AG11" s="175">
        <v>104500</v>
      </c>
      <c r="AH11" s="134">
        <f t="shared" si="7"/>
        <v>627000</v>
      </c>
      <c r="AI11" s="177"/>
      <c r="AJ11" s="134">
        <f t="shared" si="8"/>
        <v>104499.99999999999</v>
      </c>
      <c r="AK11" s="132"/>
      <c r="AL11" s="135" t="s">
        <v>123</v>
      </c>
      <c r="AM11" s="141">
        <v>8</v>
      </c>
      <c r="AN11" s="175">
        <v>89950</v>
      </c>
      <c r="AO11" s="134">
        <f t="shared" si="9"/>
        <v>539700</v>
      </c>
      <c r="AP11" s="177"/>
      <c r="AQ11" s="134">
        <f t="shared" si="10"/>
        <v>89949.999999999985</v>
      </c>
      <c r="AR11" s="132"/>
      <c r="AS11" s="135"/>
      <c r="AT11" s="191" t="s">
        <v>127</v>
      </c>
      <c r="AU11" s="175">
        <v>169455.00000000003</v>
      </c>
      <c r="AV11" s="134">
        <f t="shared" si="11"/>
        <v>1016730.0000000002</v>
      </c>
      <c r="AW11" s="177"/>
      <c r="AX11" s="134">
        <f t="shared" si="12"/>
        <v>169455</v>
      </c>
      <c r="AY11" s="132"/>
      <c r="AZ11" s="135"/>
      <c r="BA11" s="135" t="s">
        <v>131</v>
      </c>
      <c r="BB11" s="175">
        <v>93700</v>
      </c>
      <c r="BC11" s="134">
        <f t="shared" si="13"/>
        <v>562200</v>
      </c>
      <c r="BD11" s="177"/>
      <c r="BE11" s="134">
        <f t="shared" si="14"/>
        <v>93699.999999999985</v>
      </c>
      <c r="BF11" s="132"/>
      <c r="BG11" s="135"/>
      <c r="BH11" s="135" t="s">
        <v>133</v>
      </c>
      <c r="BI11" s="175">
        <v>88000</v>
      </c>
      <c r="BJ11" s="134">
        <f t="shared" si="15"/>
        <v>528000</v>
      </c>
      <c r="BK11" s="177"/>
      <c r="BL11" s="134">
        <f t="shared" si="16"/>
        <v>87999.999999999985</v>
      </c>
      <c r="BM11" s="132"/>
      <c r="BN11" s="135" t="s">
        <v>136</v>
      </c>
      <c r="BO11" s="135">
        <v>4</v>
      </c>
      <c r="BP11" s="175">
        <v>95000</v>
      </c>
      <c r="BQ11" s="134">
        <f t="shared" si="17"/>
        <v>570000</v>
      </c>
      <c r="BR11" s="177"/>
      <c r="BS11" s="134">
        <f t="shared" si="18"/>
        <v>94999.999999999985</v>
      </c>
      <c r="BT11" s="132"/>
      <c r="BU11" s="135"/>
      <c r="BV11" s="188" t="s">
        <v>142</v>
      </c>
      <c r="BW11" s="173">
        <v>29.47</v>
      </c>
      <c r="BX11" s="134">
        <f t="shared" si="19"/>
        <v>176.82</v>
      </c>
      <c r="BY11" s="133"/>
      <c r="BZ11" s="134">
        <f t="shared" si="20"/>
        <v>109038.99999999999</v>
      </c>
      <c r="CA11" s="132"/>
      <c r="CB11" s="141" t="s">
        <v>146</v>
      </c>
      <c r="CC11" s="135" t="s">
        <v>145</v>
      </c>
      <c r="CD11" s="175">
        <v>178000</v>
      </c>
      <c r="CE11" s="134">
        <f t="shared" si="21"/>
        <v>1068000</v>
      </c>
      <c r="CF11" s="177"/>
      <c r="CG11" s="134">
        <f t="shared" si="22"/>
        <v>177999.99999999997</v>
      </c>
      <c r="CH11" s="132"/>
      <c r="CI11" s="135"/>
      <c r="CJ11" s="181" t="s">
        <v>148</v>
      </c>
      <c r="CK11" s="175">
        <v>215000</v>
      </c>
      <c r="CL11" s="134">
        <f t="shared" si="23"/>
        <v>1290000</v>
      </c>
      <c r="CM11" s="177"/>
      <c r="CN11" s="134">
        <f t="shared" si="24"/>
        <v>214999.99999999997</v>
      </c>
      <c r="CO11" s="132"/>
      <c r="CP11" s="135" t="s">
        <v>154</v>
      </c>
      <c r="CQ11" s="135" t="s">
        <v>151</v>
      </c>
      <c r="CR11" s="175">
        <v>168980</v>
      </c>
      <c r="CS11" s="134">
        <f t="shared" si="25"/>
        <v>1013880</v>
      </c>
      <c r="CT11" s="177"/>
      <c r="CU11" s="134">
        <f t="shared" si="26"/>
        <v>168979.99999999997</v>
      </c>
      <c r="CV11" s="132"/>
      <c r="CW11" s="135" t="s">
        <v>156</v>
      </c>
      <c r="CX11" s="135">
        <v>10</v>
      </c>
      <c r="CY11" s="168"/>
      <c r="CZ11" s="134">
        <f t="shared" si="27"/>
        <v>0</v>
      </c>
      <c r="DA11" s="133"/>
      <c r="DB11" s="134">
        <f t="shared" si="28"/>
        <v>0</v>
      </c>
      <c r="DC11" s="132"/>
      <c r="DD11" s="135"/>
      <c r="DE11" s="135"/>
      <c r="DF11" s="175">
        <v>861750</v>
      </c>
      <c r="DG11" s="134">
        <f t="shared" si="29"/>
        <v>5170500</v>
      </c>
      <c r="DH11" s="177"/>
      <c r="DI11" s="134">
        <f t="shared" si="30"/>
        <v>861749.99999999988</v>
      </c>
      <c r="DJ11" s="132"/>
      <c r="DK11" s="135" t="s">
        <v>160</v>
      </c>
      <c r="DL11" s="181" t="s">
        <v>142</v>
      </c>
      <c r="DM11" s="175">
        <v>47613</v>
      </c>
      <c r="DN11" s="134">
        <f t="shared" si="31"/>
        <v>285678</v>
      </c>
      <c r="DO11" s="177" t="s">
        <v>182</v>
      </c>
      <c r="DP11" s="134">
        <f t="shared" si="32"/>
        <v>47612.999999999993</v>
      </c>
      <c r="DQ11" s="132"/>
      <c r="DR11" s="135" t="s">
        <v>172</v>
      </c>
      <c r="DS11" s="135" t="s">
        <v>171</v>
      </c>
      <c r="DT11" s="175">
        <v>245000</v>
      </c>
      <c r="DU11" s="134">
        <f t="shared" si="33"/>
        <v>1470000</v>
      </c>
      <c r="DV11" s="177"/>
      <c r="DW11" s="134">
        <f t="shared" si="34"/>
        <v>244999.99999999997</v>
      </c>
      <c r="DX11" s="132"/>
      <c r="DY11" s="135"/>
      <c r="DZ11" s="135" t="s">
        <v>181</v>
      </c>
      <c r="EA11" s="175">
        <v>134741.66666666634</v>
      </c>
      <c r="EB11" s="134">
        <f t="shared" si="35"/>
        <v>808449.99999999802</v>
      </c>
      <c r="EC11" s="177"/>
      <c r="ED11" s="134">
        <f t="shared" si="36"/>
        <v>134741.66666666631</v>
      </c>
      <c r="EE11" s="132"/>
      <c r="EF11" s="135"/>
      <c r="EG11" s="135">
        <v>37</v>
      </c>
      <c r="EH11" s="162"/>
      <c r="EI11" s="163"/>
      <c r="EJ11" s="163"/>
    </row>
    <row r="12" spans="2:140" s="92" customFormat="1" ht="23.25" customHeight="1" x14ac:dyDescent="0.2">
      <c r="B12" s="131">
        <f t="shared" si="0"/>
        <v>5</v>
      </c>
      <c r="C12" s="150">
        <v>10060407</v>
      </c>
      <c r="D12" s="150">
        <v>4</v>
      </c>
      <c r="E12" s="150">
        <v>2404</v>
      </c>
      <c r="F12" s="150" t="s">
        <v>90</v>
      </c>
      <c r="G12" s="150" t="s">
        <v>91</v>
      </c>
      <c r="H12" s="150"/>
      <c r="I12" s="150" t="s">
        <v>112</v>
      </c>
      <c r="J12" s="151">
        <v>6</v>
      </c>
      <c r="K12" s="171" t="s">
        <v>71</v>
      </c>
      <c r="L12" s="175">
        <v>141000</v>
      </c>
      <c r="M12" s="134">
        <f t="shared" si="1"/>
        <v>846000</v>
      </c>
      <c r="N12" s="177"/>
      <c r="O12" s="134">
        <f t="shared" si="2"/>
        <v>140999.99999999997</v>
      </c>
      <c r="P12" s="132"/>
      <c r="Q12" s="135" t="s">
        <v>116</v>
      </c>
      <c r="R12" s="135">
        <v>6</v>
      </c>
      <c r="S12" s="175">
        <v>141833</v>
      </c>
      <c r="T12" s="134">
        <f t="shared" si="3"/>
        <v>850998</v>
      </c>
      <c r="U12" s="177"/>
      <c r="V12" s="134">
        <f t="shared" si="4"/>
        <v>141832.99999999997</v>
      </c>
      <c r="W12" s="132"/>
      <c r="X12" s="135"/>
      <c r="Y12" s="135">
        <v>45</v>
      </c>
      <c r="Z12" s="175">
        <v>50</v>
      </c>
      <c r="AA12" s="134">
        <f t="shared" si="5"/>
        <v>300</v>
      </c>
      <c r="AB12" s="177"/>
      <c r="AC12" s="134">
        <f t="shared" si="6"/>
        <v>184999.99999999997</v>
      </c>
      <c r="AD12" s="132"/>
      <c r="AE12" s="135"/>
      <c r="AF12" s="141">
        <v>60</v>
      </c>
      <c r="AG12" s="175">
        <v>104500</v>
      </c>
      <c r="AH12" s="134">
        <f t="shared" si="7"/>
        <v>627000</v>
      </c>
      <c r="AI12" s="177"/>
      <c r="AJ12" s="134">
        <f t="shared" si="8"/>
        <v>104499.99999999999</v>
      </c>
      <c r="AK12" s="132"/>
      <c r="AL12" s="135" t="s">
        <v>123</v>
      </c>
      <c r="AM12" s="141">
        <v>8</v>
      </c>
      <c r="AN12" s="175">
        <v>89950</v>
      </c>
      <c r="AO12" s="134">
        <f t="shared" si="9"/>
        <v>539700</v>
      </c>
      <c r="AP12" s="177"/>
      <c r="AQ12" s="134">
        <f t="shared" si="10"/>
        <v>89949.999999999985</v>
      </c>
      <c r="AR12" s="132"/>
      <c r="AS12" s="135"/>
      <c r="AT12" s="191" t="s">
        <v>127</v>
      </c>
      <c r="AU12" s="175">
        <v>169455.00000000003</v>
      </c>
      <c r="AV12" s="134">
        <f t="shared" si="11"/>
        <v>1016730.0000000002</v>
      </c>
      <c r="AW12" s="177"/>
      <c r="AX12" s="134">
        <f t="shared" si="12"/>
        <v>169455</v>
      </c>
      <c r="AY12" s="132"/>
      <c r="AZ12" s="135"/>
      <c r="BA12" s="135" t="s">
        <v>131</v>
      </c>
      <c r="BB12" s="175">
        <v>93700</v>
      </c>
      <c r="BC12" s="134">
        <f t="shared" si="13"/>
        <v>562200</v>
      </c>
      <c r="BD12" s="177"/>
      <c r="BE12" s="134">
        <f t="shared" si="14"/>
        <v>93699.999999999985</v>
      </c>
      <c r="BF12" s="132"/>
      <c r="BG12" s="135"/>
      <c r="BH12" s="135" t="s">
        <v>133</v>
      </c>
      <c r="BI12" s="175">
        <v>88000</v>
      </c>
      <c r="BJ12" s="134">
        <f t="shared" si="15"/>
        <v>528000</v>
      </c>
      <c r="BK12" s="177"/>
      <c r="BL12" s="134">
        <f t="shared" si="16"/>
        <v>87999.999999999985</v>
      </c>
      <c r="BM12" s="132"/>
      <c r="BN12" s="135" t="s">
        <v>136</v>
      </c>
      <c r="BO12" s="135">
        <v>4</v>
      </c>
      <c r="BP12" s="175">
        <v>95000</v>
      </c>
      <c r="BQ12" s="134">
        <f t="shared" si="17"/>
        <v>570000</v>
      </c>
      <c r="BR12" s="177"/>
      <c r="BS12" s="134">
        <f t="shared" si="18"/>
        <v>94999.999999999985</v>
      </c>
      <c r="BT12" s="132"/>
      <c r="BU12" s="135"/>
      <c r="BV12" s="188" t="s">
        <v>142</v>
      </c>
      <c r="BW12" s="173">
        <v>29.47</v>
      </c>
      <c r="BX12" s="134">
        <f t="shared" si="19"/>
        <v>176.82</v>
      </c>
      <c r="BY12" s="133"/>
      <c r="BZ12" s="134">
        <f t="shared" si="20"/>
        <v>109038.99999999999</v>
      </c>
      <c r="CA12" s="132"/>
      <c r="CB12" s="141" t="s">
        <v>146</v>
      </c>
      <c r="CC12" s="135" t="s">
        <v>145</v>
      </c>
      <c r="CD12" s="175">
        <v>178000</v>
      </c>
      <c r="CE12" s="134">
        <f t="shared" si="21"/>
        <v>1068000</v>
      </c>
      <c r="CF12" s="177"/>
      <c r="CG12" s="134">
        <f t="shared" si="22"/>
        <v>177999.99999999997</v>
      </c>
      <c r="CH12" s="132"/>
      <c r="CI12" s="135"/>
      <c r="CJ12" s="181" t="s">
        <v>148</v>
      </c>
      <c r="CK12" s="175">
        <v>215000</v>
      </c>
      <c r="CL12" s="134">
        <f t="shared" si="23"/>
        <v>1290000</v>
      </c>
      <c r="CM12" s="177"/>
      <c r="CN12" s="134">
        <f t="shared" si="24"/>
        <v>214999.99999999997</v>
      </c>
      <c r="CO12" s="132"/>
      <c r="CP12" s="135" t="s">
        <v>154</v>
      </c>
      <c r="CQ12" s="135" t="s">
        <v>151</v>
      </c>
      <c r="CR12" s="175">
        <v>168980</v>
      </c>
      <c r="CS12" s="134">
        <f t="shared" si="25"/>
        <v>1013880</v>
      </c>
      <c r="CT12" s="177"/>
      <c r="CU12" s="134">
        <f t="shared" si="26"/>
        <v>168979.99999999997</v>
      </c>
      <c r="CV12" s="132"/>
      <c r="CW12" s="135" t="s">
        <v>156</v>
      </c>
      <c r="CX12" s="135">
        <v>10</v>
      </c>
      <c r="CY12" s="168"/>
      <c r="CZ12" s="134">
        <f t="shared" si="27"/>
        <v>0</v>
      </c>
      <c r="DA12" s="133"/>
      <c r="DB12" s="134">
        <f t="shared" si="28"/>
        <v>0</v>
      </c>
      <c r="DC12" s="132"/>
      <c r="DD12" s="135"/>
      <c r="DE12" s="135"/>
      <c r="DF12" s="175">
        <v>861750</v>
      </c>
      <c r="DG12" s="134">
        <f t="shared" si="29"/>
        <v>5170500</v>
      </c>
      <c r="DH12" s="177"/>
      <c r="DI12" s="134">
        <f t="shared" si="30"/>
        <v>861749.99999999988</v>
      </c>
      <c r="DJ12" s="132"/>
      <c r="DK12" s="135" t="s">
        <v>160</v>
      </c>
      <c r="DL12" s="181" t="s">
        <v>142</v>
      </c>
      <c r="DM12" s="175">
        <v>47613</v>
      </c>
      <c r="DN12" s="134">
        <f t="shared" si="31"/>
        <v>285678</v>
      </c>
      <c r="DO12" s="177" t="s">
        <v>182</v>
      </c>
      <c r="DP12" s="134">
        <f t="shared" si="32"/>
        <v>47612.999999999993</v>
      </c>
      <c r="DQ12" s="132"/>
      <c r="DR12" s="135" t="s">
        <v>172</v>
      </c>
      <c r="DS12" s="135" t="s">
        <v>171</v>
      </c>
      <c r="DT12" s="175">
        <v>245000</v>
      </c>
      <c r="DU12" s="134">
        <f t="shared" si="33"/>
        <v>1470000</v>
      </c>
      <c r="DV12" s="177"/>
      <c r="DW12" s="134">
        <f t="shared" si="34"/>
        <v>244999.99999999997</v>
      </c>
      <c r="DX12" s="132"/>
      <c r="DY12" s="135"/>
      <c r="DZ12" s="135" t="s">
        <v>181</v>
      </c>
      <c r="EA12" s="175">
        <v>134741.66666666634</v>
      </c>
      <c r="EB12" s="134">
        <f t="shared" si="35"/>
        <v>808449.99999999802</v>
      </c>
      <c r="EC12" s="177"/>
      <c r="ED12" s="134">
        <f t="shared" si="36"/>
        <v>134741.66666666631</v>
      </c>
      <c r="EE12" s="132"/>
      <c r="EF12" s="135"/>
      <c r="EG12" s="135">
        <v>37</v>
      </c>
      <c r="EH12" s="162"/>
      <c r="EI12" s="163"/>
      <c r="EJ12" s="163"/>
    </row>
    <row r="13" spans="2:140" s="92" customFormat="1" ht="23.25" customHeight="1" x14ac:dyDescent="0.2">
      <c r="B13" s="131">
        <f t="shared" si="0"/>
        <v>6</v>
      </c>
      <c r="C13" s="150">
        <v>10060407</v>
      </c>
      <c r="D13" s="150">
        <v>5</v>
      </c>
      <c r="E13" s="150">
        <v>2404</v>
      </c>
      <c r="F13" s="150" t="s">
        <v>90</v>
      </c>
      <c r="G13" s="150" t="s">
        <v>91</v>
      </c>
      <c r="H13" s="150"/>
      <c r="I13" s="150" t="s">
        <v>112</v>
      </c>
      <c r="J13" s="151">
        <v>6</v>
      </c>
      <c r="K13" s="171" t="s">
        <v>71</v>
      </c>
      <c r="L13" s="175">
        <v>141000</v>
      </c>
      <c r="M13" s="134">
        <f t="shared" si="1"/>
        <v>846000</v>
      </c>
      <c r="N13" s="177"/>
      <c r="O13" s="134">
        <f t="shared" si="2"/>
        <v>140999.99999999997</v>
      </c>
      <c r="P13" s="132"/>
      <c r="Q13" s="135" t="s">
        <v>116</v>
      </c>
      <c r="R13" s="135">
        <v>6</v>
      </c>
      <c r="S13" s="175">
        <v>141833</v>
      </c>
      <c r="T13" s="134">
        <f t="shared" si="3"/>
        <v>850998</v>
      </c>
      <c r="U13" s="177"/>
      <c r="V13" s="134">
        <f t="shared" si="4"/>
        <v>141832.99999999997</v>
      </c>
      <c r="W13" s="132"/>
      <c r="X13" s="135"/>
      <c r="Y13" s="135">
        <v>45</v>
      </c>
      <c r="Z13" s="175">
        <v>50</v>
      </c>
      <c r="AA13" s="134">
        <f t="shared" si="5"/>
        <v>300</v>
      </c>
      <c r="AB13" s="177"/>
      <c r="AC13" s="134">
        <f t="shared" si="6"/>
        <v>184999.99999999997</v>
      </c>
      <c r="AD13" s="132"/>
      <c r="AE13" s="135"/>
      <c r="AF13" s="141">
        <v>60</v>
      </c>
      <c r="AG13" s="175">
        <v>104500</v>
      </c>
      <c r="AH13" s="134">
        <f t="shared" si="7"/>
        <v>627000</v>
      </c>
      <c r="AI13" s="177"/>
      <c r="AJ13" s="134">
        <f t="shared" si="8"/>
        <v>104499.99999999999</v>
      </c>
      <c r="AK13" s="132"/>
      <c r="AL13" s="135" t="s">
        <v>123</v>
      </c>
      <c r="AM13" s="141">
        <v>8</v>
      </c>
      <c r="AN13" s="175">
        <v>89950</v>
      </c>
      <c r="AO13" s="134">
        <f t="shared" si="9"/>
        <v>539700</v>
      </c>
      <c r="AP13" s="177"/>
      <c r="AQ13" s="134">
        <f t="shared" si="10"/>
        <v>89949.999999999985</v>
      </c>
      <c r="AR13" s="132"/>
      <c r="AS13" s="135"/>
      <c r="AT13" s="191" t="s">
        <v>127</v>
      </c>
      <c r="AU13" s="175">
        <v>169455.00000000003</v>
      </c>
      <c r="AV13" s="134">
        <f t="shared" si="11"/>
        <v>1016730.0000000002</v>
      </c>
      <c r="AW13" s="177"/>
      <c r="AX13" s="134">
        <f t="shared" si="12"/>
        <v>169455</v>
      </c>
      <c r="AY13" s="132"/>
      <c r="AZ13" s="135"/>
      <c r="BA13" s="135" t="s">
        <v>131</v>
      </c>
      <c r="BB13" s="175">
        <v>93700</v>
      </c>
      <c r="BC13" s="134">
        <f t="shared" si="13"/>
        <v>562200</v>
      </c>
      <c r="BD13" s="177"/>
      <c r="BE13" s="134">
        <f t="shared" si="14"/>
        <v>93699.999999999985</v>
      </c>
      <c r="BF13" s="132"/>
      <c r="BG13" s="135"/>
      <c r="BH13" s="135" t="s">
        <v>133</v>
      </c>
      <c r="BI13" s="175">
        <v>88000</v>
      </c>
      <c r="BJ13" s="134">
        <f t="shared" si="15"/>
        <v>528000</v>
      </c>
      <c r="BK13" s="177"/>
      <c r="BL13" s="134">
        <f t="shared" si="16"/>
        <v>87999.999999999985</v>
      </c>
      <c r="BM13" s="132"/>
      <c r="BN13" s="135" t="s">
        <v>136</v>
      </c>
      <c r="BO13" s="135">
        <v>4</v>
      </c>
      <c r="BP13" s="175">
        <v>95000</v>
      </c>
      <c r="BQ13" s="134">
        <f t="shared" si="17"/>
        <v>570000</v>
      </c>
      <c r="BR13" s="177"/>
      <c r="BS13" s="134">
        <f t="shared" si="18"/>
        <v>94999.999999999985</v>
      </c>
      <c r="BT13" s="132"/>
      <c r="BU13" s="135"/>
      <c r="BV13" s="188" t="s">
        <v>142</v>
      </c>
      <c r="BW13" s="173">
        <v>29.47</v>
      </c>
      <c r="BX13" s="134">
        <f t="shared" si="19"/>
        <v>176.82</v>
      </c>
      <c r="BY13" s="133"/>
      <c r="BZ13" s="134">
        <f t="shared" si="20"/>
        <v>109038.99999999999</v>
      </c>
      <c r="CA13" s="132"/>
      <c r="CB13" s="141" t="s">
        <v>146</v>
      </c>
      <c r="CC13" s="135" t="s">
        <v>145</v>
      </c>
      <c r="CD13" s="175">
        <v>178000</v>
      </c>
      <c r="CE13" s="134">
        <f t="shared" si="21"/>
        <v>1068000</v>
      </c>
      <c r="CF13" s="177"/>
      <c r="CG13" s="134">
        <f t="shared" si="22"/>
        <v>177999.99999999997</v>
      </c>
      <c r="CH13" s="132"/>
      <c r="CI13" s="135"/>
      <c r="CJ13" s="181" t="s">
        <v>148</v>
      </c>
      <c r="CK13" s="175">
        <v>215000</v>
      </c>
      <c r="CL13" s="134">
        <f t="shared" si="23"/>
        <v>1290000</v>
      </c>
      <c r="CM13" s="177"/>
      <c r="CN13" s="134">
        <f t="shared" si="24"/>
        <v>214999.99999999997</v>
      </c>
      <c r="CO13" s="132"/>
      <c r="CP13" s="135" t="s">
        <v>154</v>
      </c>
      <c r="CQ13" s="135" t="s">
        <v>151</v>
      </c>
      <c r="CR13" s="175">
        <v>168980</v>
      </c>
      <c r="CS13" s="134">
        <f t="shared" si="25"/>
        <v>1013880</v>
      </c>
      <c r="CT13" s="177"/>
      <c r="CU13" s="134">
        <f t="shared" si="26"/>
        <v>168979.99999999997</v>
      </c>
      <c r="CV13" s="132"/>
      <c r="CW13" s="135" t="s">
        <v>156</v>
      </c>
      <c r="CX13" s="135">
        <v>10</v>
      </c>
      <c r="CY13" s="168"/>
      <c r="CZ13" s="134">
        <f t="shared" si="27"/>
        <v>0</v>
      </c>
      <c r="DA13" s="133"/>
      <c r="DB13" s="134">
        <f t="shared" si="28"/>
        <v>0</v>
      </c>
      <c r="DC13" s="132"/>
      <c r="DD13" s="135"/>
      <c r="DE13" s="135"/>
      <c r="DF13" s="175">
        <v>861750</v>
      </c>
      <c r="DG13" s="134">
        <f t="shared" si="29"/>
        <v>5170500</v>
      </c>
      <c r="DH13" s="177"/>
      <c r="DI13" s="134">
        <f t="shared" si="30"/>
        <v>861749.99999999988</v>
      </c>
      <c r="DJ13" s="132"/>
      <c r="DK13" s="135" t="s">
        <v>160</v>
      </c>
      <c r="DL13" s="181" t="s">
        <v>142</v>
      </c>
      <c r="DM13" s="175">
        <v>47613</v>
      </c>
      <c r="DN13" s="134">
        <f t="shared" si="31"/>
        <v>285678</v>
      </c>
      <c r="DO13" s="177" t="s">
        <v>182</v>
      </c>
      <c r="DP13" s="134">
        <f t="shared" si="32"/>
        <v>47612.999999999993</v>
      </c>
      <c r="DQ13" s="132"/>
      <c r="DR13" s="135" t="s">
        <v>172</v>
      </c>
      <c r="DS13" s="135" t="s">
        <v>171</v>
      </c>
      <c r="DT13" s="175">
        <v>245000</v>
      </c>
      <c r="DU13" s="134">
        <f t="shared" si="33"/>
        <v>1470000</v>
      </c>
      <c r="DV13" s="177"/>
      <c r="DW13" s="134">
        <f t="shared" si="34"/>
        <v>244999.99999999997</v>
      </c>
      <c r="DX13" s="132"/>
      <c r="DY13" s="135"/>
      <c r="DZ13" s="135" t="s">
        <v>181</v>
      </c>
      <c r="EA13" s="175">
        <v>134741.66666666634</v>
      </c>
      <c r="EB13" s="134">
        <f t="shared" si="35"/>
        <v>808449.99999999802</v>
      </c>
      <c r="EC13" s="177"/>
      <c r="ED13" s="134">
        <f t="shared" si="36"/>
        <v>134741.66666666631</v>
      </c>
      <c r="EE13" s="132"/>
      <c r="EF13" s="135"/>
      <c r="EG13" s="135">
        <v>37</v>
      </c>
      <c r="EH13" s="162"/>
      <c r="EI13" s="163"/>
      <c r="EJ13" s="163"/>
    </row>
    <row r="14" spans="2:140" s="92" customFormat="1" ht="23.25" customHeight="1" x14ac:dyDescent="0.2">
      <c r="B14" s="131">
        <f t="shared" si="0"/>
        <v>7</v>
      </c>
      <c r="C14" s="150">
        <v>10060407</v>
      </c>
      <c r="D14" s="150">
        <v>6</v>
      </c>
      <c r="E14" s="150">
        <v>2404</v>
      </c>
      <c r="F14" s="150" t="s">
        <v>90</v>
      </c>
      <c r="G14" s="150" t="s">
        <v>91</v>
      </c>
      <c r="H14" s="150"/>
      <c r="I14" s="150" t="s">
        <v>112</v>
      </c>
      <c r="J14" s="151">
        <v>4</v>
      </c>
      <c r="K14" s="171" t="s">
        <v>71</v>
      </c>
      <c r="L14" s="175">
        <v>141000</v>
      </c>
      <c r="M14" s="134">
        <f t="shared" si="1"/>
        <v>564000</v>
      </c>
      <c r="N14" s="177"/>
      <c r="O14" s="134">
        <f t="shared" si="2"/>
        <v>140999.99999999997</v>
      </c>
      <c r="P14" s="132"/>
      <c r="Q14" s="135" t="s">
        <v>116</v>
      </c>
      <c r="R14" s="135">
        <v>6</v>
      </c>
      <c r="S14" s="175">
        <v>141833</v>
      </c>
      <c r="T14" s="134">
        <f t="shared" si="3"/>
        <v>567332</v>
      </c>
      <c r="U14" s="177"/>
      <c r="V14" s="134">
        <f t="shared" si="4"/>
        <v>141832.99999999997</v>
      </c>
      <c r="W14" s="132"/>
      <c r="X14" s="135"/>
      <c r="Y14" s="135">
        <v>45</v>
      </c>
      <c r="Z14" s="175">
        <v>50</v>
      </c>
      <c r="AA14" s="134">
        <f t="shared" si="5"/>
        <v>200</v>
      </c>
      <c r="AB14" s="177"/>
      <c r="AC14" s="134">
        <f t="shared" si="6"/>
        <v>184999.99999999997</v>
      </c>
      <c r="AD14" s="132"/>
      <c r="AE14" s="135"/>
      <c r="AF14" s="141">
        <v>60</v>
      </c>
      <c r="AG14" s="175">
        <v>104500</v>
      </c>
      <c r="AH14" s="134">
        <f t="shared" si="7"/>
        <v>418000</v>
      </c>
      <c r="AI14" s="177"/>
      <c r="AJ14" s="134">
        <f t="shared" si="8"/>
        <v>104499.99999999999</v>
      </c>
      <c r="AK14" s="132"/>
      <c r="AL14" s="135" t="s">
        <v>123</v>
      </c>
      <c r="AM14" s="141">
        <v>8</v>
      </c>
      <c r="AN14" s="175">
        <v>89950</v>
      </c>
      <c r="AO14" s="134">
        <f t="shared" si="9"/>
        <v>359800</v>
      </c>
      <c r="AP14" s="177"/>
      <c r="AQ14" s="134">
        <f t="shared" si="10"/>
        <v>89949.999999999985</v>
      </c>
      <c r="AR14" s="132"/>
      <c r="AS14" s="135"/>
      <c r="AT14" s="191" t="s">
        <v>127</v>
      </c>
      <c r="AU14" s="175">
        <v>169455.00000000003</v>
      </c>
      <c r="AV14" s="134">
        <f t="shared" si="11"/>
        <v>677820.00000000012</v>
      </c>
      <c r="AW14" s="177"/>
      <c r="AX14" s="134">
        <f t="shared" si="12"/>
        <v>169455</v>
      </c>
      <c r="AY14" s="132"/>
      <c r="AZ14" s="135"/>
      <c r="BA14" s="135" t="s">
        <v>131</v>
      </c>
      <c r="BB14" s="175">
        <v>93700</v>
      </c>
      <c r="BC14" s="134">
        <f t="shared" si="13"/>
        <v>374800</v>
      </c>
      <c r="BD14" s="177"/>
      <c r="BE14" s="134">
        <f t="shared" si="14"/>
        <v>93699.999999999985</v>
      </c>
      <c r="BF14" s="132"/>
      <c r="BG14" s="135"/>
      <c r="BH14" s="135" t="s">
        <v>133</v>
      </c>
      <c r="BI14" s="175">
        <v>88000</v>
      </c>
      <c r="BJ14" s="134">
        <f t="shared" si="15"/>
        <v>352000</v>
      </c>
      <c r="BK14" s="177"/>
      <c r="BL14" s="134">
        <f t="shared" si="16"/>
        <v>87999.999999999985</v>
      </c>
      <c r="BM14" s="132"/>
      <c r="BN14" s="135" t="s">
        <v>136</v>
      </c>
      <c r="BO14" s="135">
        <v>4</v>
      </c>
      <c r="BP14" s="175">
        <v>95000</v>
      </c>
      <c r="BQ14" s="134">
        <f t="shared" si="17"/>
        <v>380000</v>
      </c>
      <c r="BR14" s="177"/>
      <c r="BS14" s="134">
        <f t="shared" si="18"/>
        <v>94999.999999999985</v>
      </c>
      <c r="BT14" s="132"/>
      <c r="BU14" s="135"/>
      <c r="BV14" s="188" t="s">
        <v>142</v>
      </c>
      <c r="BW14" s="173">
        <v>29.47</v>
      </c>
      <c r="BX14" s="134">
        <f t="shared" si="19"/>
        <v>117.88</v>
      </c>
      <c r="BY14" s="133"/>
      <c r="BZ14" s="134">
        <f t="shared" si="20"/>
        <v>109038.99999999999</v>
      </c>
      <c r="CA14" s="132"/>
      <c r="CB14" s="141" t="s">
        <v>146</v>
      </c>
      <c r="CC14" s="135" t="s">
        <v>145</v>
      </c>
      <c r="CD14" s="175">
        <v>178000</v>
      </c>
      <c r="CE14" s="134">
        <f t="shared" si="21"/>
        <v>712000</v>
      </c>
      <c r="CF14" s="177"/>
      <c r="CG14" s="134">
        <f t="shared" si="22"/>
        <v>177999.99999999997</v>
      </c>
      <c r="CH14" s="132"/>
      <c r="CI14" s="135"/>
      <c r="CJ14" s="181" t="s">
        <v>148</v>
      </c>
      <c r="CK14" s="175">
        <v>215000</v>
      </c>
      <c r="CL14" s="134">
        <f t="shared" si="23"/>
        <v>860000</v>
      </c>
      <c r="CM14" s="177"/>
      <c r="CN14" s="134">
        <f t="shared" si="24"/>
        <v>214999.99999999997</v>
      </c>
      <c r="CO14" s="132"/>
      <c r="CP14" s="135" t="s">
        <v>154</v>
      </c>
      <c r="CQ14" s="135" t="s">
        <v>151</v>
      </c>
      <c r="CR14" s="175">
        <v>168980</v>
      </c>
      <c r="CS14" s="134">
        <f t="shared" si="25"/>
        <v>675920</v>
      </c>
      <c r="CT14" s="177"/>
      <c r="CU14" s="134">
        <f t="shared" si="26"/>
        <v>168979.99999999997</v>
      </c>
      <c r="CV14" s="132"/>
      <c r="CW14" s="135" t="s">
        <v>156</v>
      </c>
      <c r="CX14" s="135">
        <v>10</v>
      </c>
      <c r="CY14" s="168"/>
      <c r="CZ14" s="134">
        <f t="shared" si="27"/>
        <v>0</v>
      </c>
      <c r="DA14" s="133"/>
      <c r="DB14" s="134">
        <f t="shared" si="28"/>
        <v>0</v>
      </c>
      <c r="DC14" s="132"/>
      <c r="DD14" s="135"/>
      <c r="DE14" s="135"/>
      <c r="DF14" s="175">
        <v>861750</v>
      </c>
      <c r="DG14" s="134">
        <f t="shared" si="29"/>
        <v>3447000</v>
      </c>
      <c r="DH14" s="177"/>
      <c r="DI14" s="134">
        <f t="shared" si="30"/>
        <v>861749.99999999988</v>
      </c>
      <c r="DJ14" s="132"/>
      <c r="DK14" s="135" t="s">
        <v>160</v>
      </c>
      <c r="DL14" s="181" t="s">
        <v>142</v>
      </c>
      <c r="DM14" s="175">
        <v>47613</v>
      </c>
      <c r="DN14" s="134">
        <f t="shared" si="31"/>
        <v>190452</v>
      </c>
      <c r="DO14" s="177" t="s">
        <v>182</v>
      </c>
      <c r="DP14" s="134">
        <f t="shared" si="32"/>
        <v>47612.999999999993</v>
      </c>
      <c r="DQ14" s="132"/>
      <c r="DR14" s="135" t="s">
        <v>172</v>
      </c>
      <c r="DS14" s="135" t="s">
        <v>171</v>
      </c>
      <c r="DT14" s="175">
        <v>245000</v>
      </c>
      <c r="DU14" s="134">
        <f t="shared" si="33"/>
        <v>980000</v>
      </c>
      <c r="DV14" s="177"/>
      <c r="DW14" s="134">
        <f t="shared" si="34"/>
        <v>244999.99999999997</v>
      </c>
      <c r="DX14" s="132"/>
      <c r="DY14" s="135"/>
      <c r="DZ14" s="135" t="s">
        <v>181</v>
      </c>
      <c r="EA14" s="175">
        <v>134741.66666666634</v>
      </c>
      <c r="EB14" s="134">
        <f t="shared" si="35"/>
        <v>538966.66666666535</v>
      </c>
      <c r="EC14" s="177"/>
      <c r="ED14" s="134">
        <f t="shared" si="36"/>
        <v>134741.66666666631</v>
      </c>
      <c r="EE14" s="132"/>
      <c r="EF14" s="135"/>
      <c r="EG14" s="135">
        <v>37</v>
      </c>
      <c r="EH14" s="162"/>
      <c r="EI14" s="163"/>
      <c r="EJ14" s="163"/>
    </row>
    <row r="15" spans="2:140" s="92" customFormat="1" ht="23.25" customHeight="1" x14ac:dyDescent="0.2">
      <c r="B15" s="131">
        <f t="shared" si="0"/>
        <v>8</v>
      </c>
      <c r="C15" s="150">
        <v>10060407</v>
      </c>
      <c r="D15" s="150">
        <v>7</v>
      </c>
      <c r="E15" s="150">
        <v>2404</v>
      </c>
      <c r="F15" s="150" t="s">
        <v>90</v>
      </c>
      <c r="G15" s="150" t="s">
        <v>91</v>
      </c>
      <c r="H15" s="150"/>
      <c r="I15" s="150" t="s">
        <v>112</v>
      </c>
      <c r="J15" s="151">
        <v>4</v>
      </c>
      <c r="K15" s="171" t="s">
        <v>71</v>
      </c>
      <c r="L15" s="175">
        <v>141000</v>
      </c>
      <c r="M15" s="134">
        <f t="shared" si="1"/>
        <v>564000</v>
      </c>
      <c r="N15" s="177"/>
      <c r="O15" s="134">
        <f t="shared" si="2"/>
        <v>140999.99999999997</v>
      </c>
      <c r="P15" s="132"/>
      <c r="Q15" s="135" t="s">
        <v>116</v>
      </c>
      <c r="R15" s="135">
        <v>6</v>
      </c>
      <c r="S15" s="175">
        <v>141833</v>
      </c>
      <c r="T15" s="134">
        <f t="shared" si="3"/>
        <v>567332</v>
      </c>
      <c r="U15" s="177"/>
      <c r="V15" s="134">
        <f t="shared" si="4"/>
        <v>141832.99999999997</v>
      </c>
      <c r="W15" s="132"/>
      <c r="X15" s="135"/>
      <c r="Y15" s="135">
        <v>45</v>
      </c>
      <c r="Z15" s="175">
        <v>50</v>
      </c>
      <c r="AA15" s="134">
        <f t="shared" si="5"/>
        <v>200</v>
      </c>
      <c r="AB15" s="177"/>
      <c r="AC15" s="134">
        <f t="shared" si="6"/>
        <v>184999.99999999997</v>
      </c>
      <c r="AD15" s="132"/>
      <c r="AE15" s="135"/>
      <c r="AF15" s="141">
        <v>60</v>
      </c>
      <c r="AG15" s="175">
        <v>104500</v>
      </c>
      <c r="AH15" s="134">
        <f t="shared" si="7"/>
        <v>418000</v>
      </c>
      <c r="AI15" s="177"/>
      <c r="AJ15" s="134">
        <f t="shared" si="8"/>
        <v>104499.99999999999</v>
      </c>
      <c r="AK15" s="132"/>
      <c r="AL15" s="135" t="s">
        <v>123</v>
      </c>
      <c r="AM15" s="141">
        <v>8</v>
      </c>
      <c r="AN15" s="175">
        <v>89950</v>
      </c>
      <c r="AO15" s="134">
        <f t="shared" si="9"/>
        <v>359800</v>
      </c>
      <c r="AP15" s="177"/>
      <c r="AQ15" s="134">
        <f t="shared" si="10"/>
        <v>89949.999999999985</v>
      </c>
      <c r="AR15" s="132"/>
      <c r="AS15" s="135"/>
      <c r="AT15" s="191" t="s">
        <v>127</v>
      </c>
      <c r="AU15" s="175">
        <v>169455.00000000003</v>
      </c>
      <c r="AV15" s="134">
        <f t="shared" si="11"/>
        <v>677820.00000000012</v>
      </c>
      <c r="AW15" s="177"/>
      <c r="AX15" s="134">
        <f t="shared" si="12"/>
        <v>169455</v>
      </c>
      <c r="AY15" s="132"/>
      <c r="AZ15" s="135"/>
      <c r="BA15" s="135" t="s">
        <v>131</v>
      </c>
      <c r="BB15" s="175">
        <v>93700</v>
      </c>
      <c r="BC15" s="134">
        <f t="shared" si="13"/>
        <v>374800</v>
      </c>
      <c r="BD15" s="177"/>
      <c r="BE15" s="134">
        <f t="shared" si="14"/>
        <v>93699.999999999985</v>
      </c>
      <c r="BF15" s="132"/>
      <c r="BG15" s="135"/>
      <c r="BH15" s="135" t="s">
        <v>133</v>
      </c>
      <c r="BI15" s="175">
        <v>88000</v>
      </c>
      <c r="BJ15" s="134">
        <f t="shared" si="15"/>
        <v>352000</v>
      </c>
      <c r="BK15" s="177"/>
      <c r="BL15" s="134">
        <f t="shared" si="16"/>
        <v>87999.999999999985</v>
      </c>
      <c r="BM15" s="132"/>
      <c r="BN15" s="135" t="s">
        <v>136</v>
      </c>
      <c r="BO15" s="135">
        <v>4</v>
      </c>
      <c r="BP15" s="175">
        <v>95000</v>
      </c>
      <c r="BQ15" s="134">
        <f t="shared" si="17"/>
        <v>380000</v>
      </c>
      <c r="BR15" s="177"/>
      <c r="BS15" s="134">
        <f t="shared" si="18"/>
        <v>94999.999999999985</v>
      </c>
      <c r="BT15" s="132"/>
      <c r="BU15" s="135"/>
      <c r="BV15" s="188" t="s">
        <v>142</v>
      </c>
      <c r="BW15" s="173">
        <v>29.47</v>
      </c>
      <c r="BX15" s="134">
        <f t="shared" si="19"/>
        <v>117.88</v>
      </c>
      <c r="BY15" s="133"/>
      <c r="BZ15" s="134">
        <f t="shared" si="20"/>
        <v>109038.99999999999</v>
      </c>
      <c r="CA15" s="132"/>
      <c r="CB15" s="141" t="s">
        <v>146</v>
      </c>
      <c r="CC15" s="135" t="s">
        <v>145</v>
      </c>
      <c r="CD15" s="175">
        <v>178000</v>
      </c>
      <c r="CE15" s="134">
        <f t="shared" si="21"/>
        <v>712000</v>
      </c>
      <c r="CF15" s="177"/>
      <c r="CG15" s="134">
        <f t="shared" si="22"/>
        <v>177999.99999999997</v>
      </c>
      <c r="CH15" s="132"/>
      <c r="CI15" s="135"/>
      <c r="CJ15" s="181" t="s">
        <v>148</v>
      </c>
      <c r="CK15" s="175">
        <v>215000</v>
      </c>
      <c r="CL15" s="134">
        <f t="shared" si="23"/>
        <v>860000</v>
      </c>
      <c r="CM15" s="177"/>
      <c r="CN15" s="134">
        <f t="shared" si="24"/>
        <v>214999.99999999997</v>
      </c>
      <c r="CO15" s="132"/>
      <c r="CP15" s="135" t="s">
        <v>154</v>
      </c>
      <c r="CQ15" s="135" t="s">
        <v>151</v>
      </c>
      <c r="CR15" s="175">
        <v>168980</v>
      </c>
      <c r="CS15" s="134">
        <f t="shared" si="25"/>
        <v>675920</v>
      </c>
      <c r="CT15" s="177"/>
      <c r="CU15" s="134">
        <f t="shared" si="26"/>
        <v>168979.99999999997</v>
      </c>
      <c r="CV15" s="132"/>
      <c r="CW15" s="135" t="s">
        <v>156</v>
      </c>
      <c r="CX15" s="135">
        <v>10</v>
      </c>
      <c r="CY15" s="168"/>
      <c r="CZ15" s="134">
        <f t="shared" si="27"/>
        <v>0</v>
      </c>
      <c r="DA15" s="133"/>
      <c r="DB15" s="134">
        <f t="shared" si="28"/>
        <v>0</v>
      </c>
      <c r="DC15" s="132"/>
      <c r="DD15" s="135"/>
      <c r="DE15" s="135"/>
      <c r="DF15" s="175">
        <v>861750</v>
      </c>
      <c r="DG15" s="134">
        <f t="shared" si="29"/>
        <v>3447000</v>
      </c>
      <c r="DH15" s="177"/>
      <c r="DI15" s="134">
        <f t="shared" si="30"/>
        <v>861749.99999999988</v>
      </c>
      <c r="DJ15" s="132"/>
      <c r="DK15" s="135" t="s">
        <v>160</v>
      </c>
      <c r="DL15" s="181" t="s">
        <v>142</v>
      </c>
      <c r="DM15" s="175">
        <v>47613</v>
      </c>
      <c r="DN15" s="134">
        <f t="shared" si="31"/>
        <v>190452</v>
      </c>
      <c r="DO15" s="177" t="s">
        <v>182</v>
      </c>
      <c r="DP15" s="134">
        <f t="shared" si="32"/>
        <v>47612.999999999993</v>
      </c>
      <c r="DQ15" s="132"/>
      <c r="DR15" s="135" t="s">
        <v>172</v>
      </c>
      <c r="DS15" s="135" t="s">
        <v>171</v>
      </c>
      <c r="DT15" s="175">
        <v>245000</v>
      </c>
      <c r="DU15" s="134">
        <f t="shared" si="33"/>
        <v>980000</v>
      </c>
      <c r="DV15" s="177"/>
      <c r="DW15" s="134">
        <f t="shared" si="34"/>
        <v>244999.99999999997</v>
      </c>
      <c r="DX15" s="132"/>
      <c r="DY15" s="135"/>
      <c r="DZ15" s="135" t="s">
        <v>181</v>
      </c>
      <c r="EA15" s="175">
        <v>134741.66666666634</v>
      </c>
      <c r="EB15" s="134">
        <f t="shared" si="35"/>
        <v>538966.66666666535</v>
      </c>
      <c r="EC15" s="177"/>
      <c r="ED15" s="134">
        <f t="shared" si="36"/>
        <v>134741.66666666631</v>
      </c>
      <c r="EE15" s="132"/>
      <c r="EF15" s="135"/>
      <c r="EG15" s="135">
        <v>37</v>
      </c>
      <c r="EH15" s="162"/>
      <c r="EI15" s="163"/>
      <c r="EJ15" s="163"/>
    </row>
    <row r="16" spans="2:140" s="92" customFormat="1" ht="23.25" customHeight="1" x14ac:dyDescent="0.2">
      <c r="B16" s="131">
        <f t="shared" si="0"/>
        <v>9</v>
      </c>
      <c r="C16" s="150">
        <v>10060407</v>
      </c>
      <c r="D16" s="150">
        <v>8</v>
      </c>
      <c r="E16" s="150">
        <v>2404</v>
      </c>
      <c r="F16" s="150" t="s">
        <v>90</v>
      </c>
      <c r="G16" s="150" t="s">
        <v>91</v>
      </c>
      <c r="H16" s="150"/>
      <c r="I16" s="150" t="s">
        <v>112</v>
      </c>
      <c r="J16" s="151">
        <v>4</v>
      </c>
      <c r="K16" s="171" t="s">
        <v>71</v>
      </c>
      <c r="L16" s="175">
        <v>141000</v>
      </c>
      <c r="M16" s="134">
        <f t="shared" si="1"/>
        <v>564000</v>
      </c>
      <c r="N16" s="177"/>
      <c r="O16" s="134">
        <f t="shared" si="2"/>
        <v>140999.99999999997</v>
      </c>
      <c r="P16" s="132"/>
      <c r="Q16" s="135" t="s">
        <v>116</v>
      </c>
      <c r="R16" s="135">
        <v>6</v>
      </c>
      <c r="S16" s="175">
        <v>141833</v>
      </c>
      <c r="T16" s="134">
        <f t="shared" si="3"/>
        <v>567332</v>
      </c>
      <c r="U16" s="177"/>
      <c r="V16" s="134">
        <f t="shared" si="4"/>
        <v>141832.99999999997</v>
      </c>
      <c r="W16" s="132"/>
      <c r="X16" s="135"/>
      <c r="Y16" s="135">
        <v>45</v>
      </c>
      <c r="Z16" s="175">
        <v>50</v>
      </c>
      <c r="AA16" s="134">
        <f t="shared" si="5"/>
        <v>200</v>
      </c>
      <c r="AB16" s="177"/>
      <c r="AC16" s="134">
        <f t="shared" si="6"/>
        <v>184999.99999999997</v>
      </c>
      <c r="AD16" s="132"/>
      <c r="AE16" s="135"/>
      <c r="AF16" s="141">
        <v>60</v>
      </c>
      <c r="AG16" s="175">
        <v>104500</v>
      </c>
      <c r="AH16" s="134">
        <f t="shared" si="7"/>
        <v>418000</v>
      </c>
      <c r="AI16" s="177"/>
      <c r="AJ16" s="134">
        <f t="shared" si="8"/>
        <v>104499.99999999999</v>
      </c>
      <c r="AK16" s="132"/>
      <c r="AL16" s="135" t="s">
        <v>123</v>
      </c>
      <c r="AM16" s="141">
        <v>8</v>
      </c>
      <c r="AN16" s="175">
        <v>89950</v>
      </c>
      <c r="AO16" s="134">
        <f t="shared" si="9"/>
        <v>359800</v>
      </c>
      <c r="AP16" s="177"/>
      <c r="AQ16" s="134">
        <f t="shared" si="10"/>
        <v>89949.999999999985</v>
      </c>
      <c r="AR16" s="132"/>
      <c r="AS16" s="135"/>
      <c r="AT16" s="191" t="s">
        <v>127</v>
      </c>
      <c r="AU16" s="175">
        <v>169455.00000000003</v>
      </c>
      <c r="AV16" s="134">
        <f t="shared" si="11"/>
        <v>677820.00000000012</v>
      </c>
      <c r="AW16" s="177"/>
      <c r="AX16" s="134">
        <f t="shared" si="12"/>
        <v>169455</v>
      </c>
      <c r="AY16" s="132"/>
      <c r="AZ16" s="135"/>
      <c r="BA16" s="135" t="s">
        <v>131</v>
      </c>
      <c r="BB16" s="175">
        <v>93700</v>
      </c>
      <c r="BC16" s="134">
        <f t="shared" si="13"/>
        <v>374800</v>
      </c>
      <c r="BD16" s="177"/>
      <c r="BE16" s="134">
        <f t="shared" si="14"/>
        <v>93699.999999999985</v>
      </c>
      <c r="BF16" s="132"/>
      <c r="BG16" s="135"/>
      <c r="BH16" s="135" t="s">
        <v>133</v>
      </c>
      <c r="BI16" s="175">
        <v>88000</v>
      </c>
      <c r="BJ16" s="134">
        <f t="shared" si="15"/>
        <v>352000</v>
      </c>
      <c r="BK16" s="177"/>
      <c r="BL16" s="134">
        <f t="shared" si="16"/>
        <v>87999.999999999985</v>
      </c>
      <c r="BM16" s="132"/>
      <c r="BN16" s="135" t="s">
        <v>136</v>
      </c>
      <c r="BO16" s="135">
        <v>4</v>
      </c>
      <c r="BP16" s="175">
        <v>95000</v>
      </c>
      <c r="BQ16" s="134">
        <f t="shared" si="17"/>
        <v>380000</v>
      </c>
      <c r="BR16" s="177"/>
      <c r="BS16" s="134">
        <f t="shared" si="18"/>
        <v>94999.999999999985</v>
      </c>
      <c r="BT16" s="132"/>
      <c r="BU16" s="135"/>
      <c r="BV16" s="188" t="s">
        <v>142</v>
      </c>
      <c r="BW16" s="173">
        <v>29.47</v>
      </c>
      <c r="BX16" s="134">
        <f t="shared" si="19"/>
        <v>117.88</v>
      </c>
      <c r="BY16" s="133"/>
      <c r="BZ16" s="134">
        <f t="shared" si="20"/>
        <v>109038.99999999999</v>
      </c>
      <c r="CA16" s="132"/>
      <c r="CB16" s="141" t="s">
        <v>146</v>
      </c>
      <c r="CC16" s="135" t="s">
        <v>145</v>
      </c>
      <c r="CD16" s="175">
        <v>178000</v>
      </c>
      <c r="CE16" s="134">
        <f t="shared" si="21"/>
        <v>712000</v>
      </c>
      <c r="CF16" s="177"/>
      <c r="CG16" s="134">
        <f t="shared" si="22"/>
        <v>177999.99999999997</v>
      </c>
      <c r="CH16" s="132"/>
      <c r="CI16" s="135"/>
      <c r="CJ16" s="181" t="s">
        <v>148</v>
      </c>
      <c r="CK16" s="175">
        <v>215000</v>
      </c>
      <c r="CL16" s="134">
        <f t="shared" si="23"/>
        <v>860000</v>
      </c>
      <c r="CM16" s="177"/>
      <c r="CN16" s="134">
        <f t="shared" si="24"/>
        <v>214999.99999999997</v>
      </c>
      <c r="CO16" s="132"/>
      <c r="CP16" s="135" t="s">
        <v>154</v>
      </c>
      <c r="CQ16" s="135" t="s">
        <v>151</v>
      </c>
      <c r="CR16" s="175">
        <v>168980</v>
      </c>
      <c r="CS16" s="134">
        <f t="shared" si="25"/>
        <v>675920</v>
      </c>
      <c r="CT16" s="177"/>
      <c r="CU16" s="134">
        <f t="shared" si="26"/>
        <v>168979.99999999997</v>
      </c>
      <c r="CV16" s="132"/>
      <c r="CW16" s="135" t="s">
        <v>156</v>
      </c>
      <c r="CX16" s="135">
        <v>10</v>
      </c>
      <c r="CY16" s="168"/>
      <c r="CZ16" s="134">
        <f t="shared" si="27"/>
        <v>0</v>
      </c>
      <c r="DA16" s="133"/>
      <c r="DB16" s="134">
        <f t="shared" si="28"/>
        <v>0</v>
      </c>
      <c r="DC16" s="132"/>
      <c r="DD16" s="135"/>
      <c r="DE16" s="135"/>
      <c r="DF16" s="175">
        <v>861750</v>
      </c>
      <c r="DG16" s="134">
        <f t="shared" si="29"/>
        <v>3447000</v>
      </c>
      <c r="DH16" s="177"/>
      <c r="DI16" s="134">
        <f t="shared" si="30"/>
        <v>861749.99999999988</v>
      </c>
      <c r="DJ16" s="132"/>
      <c r="DK16" s="135" t="s">
        <v>160</v>
      </c>
      <c r="DL16" s="181" t="s">
        <v>142</v>
      </c>
      <c r="DM16" s="175">
        <v>47613</v>
      </c>
      <c r="DN16" s="134">
        <f t="shared" si="31"/>
        <v>190452</v>
      </c>
      <c r="DO16" s="177" t="s">
        <v>182</v>
      </c>
      <c r="DP16" s="134">
        <f t="shared" si="32"/>
        <v>47612.999999999993</v>
      </c>
      <c r="DQ16" s="132"/>
      <c r="DR16" s="135" t="s">
        <v>172</v>
      </c>
      <c r="DS16" s="135" t="s">
        <v>171</v>
      </c>
      <c r="DT16" s="175">
        <v>245000</v>
      </c>
      <c r="DU16" s="134">
        <f t="shared" si="33"/>
        <v>980000</v>
      </c>
      <c r="DV16" s="177"/>
      <c r="DW16" s="134">
        <f t="shared" si="34"/>
        <v>244999.99999999997</v>
      </c>
      <c r="DX16" s="132"/>
      <c r="DY16" s="135"/>
      <c r="DZ16" s="135" t="s">
        <v>181</v>
      </c>
      <c r="EA16" s="175">
        <v>134741.66666666634</v>
      </c>
      <c r="EB16" s="134">
        <f t="shared" si="35"/>
        <v>538966.66666666535</v>
      </c>
      <c r="EC16" s="177"/>
      <c r="ED16" s="134">
        <f t="shared" si="36"/>
        <v>134741.66666666631</v>
      </c>
      <c r="EE16" s="132"/>
      <c r="EF16" s="135"/>
      <c r="EG16" s="135">
        <v>37</v>
      </c>
      <c r="EH16" s="162"/>
      <c r="EI16" s="163"/>
      <c r="EJ16" s="163"/>
    </row>
    <row r="17" spans="2:140" s="92" customFormat="1" ht="23.25" customHeight="1" x14ac:dyDescent="0.2">
      <c r="B17" s="131">
        <f t="shared" si="0"/>
        <v>10</v>
      </c>
      <c r="C17" s="150">
        <v>10060407</v>
      </c>
      <c r="D17" s="150">
        <v>9</v>
      </c>
      <c r="E17" s="150">
        <v>2404</v>
      </c>
      <c r="F17" s="150" t="s">
        <v>90</v>
      </c>
      <c r="G17" s="150" t="s">
        <v>91</v>
      </c>
      <c r="H17" s="150"/>
      <c r="I17" s="150" t="s">
        <v>112</v>
      </c>
      <c r="J17" s="151">
        <v>4</v>
      </c>
      <c r="K17" s="171" t="s">
        <v>71</v>
      </c>
      <c r="L17" s="175">
        <v>141000</v>
      </c>
      <c r="M17" s="134">
        <f t="shared" si="1"/>
        <v>564000</v>
      </c>
      <c r="N17" s="177"/>
      <c r="O17" s="134">
        <f t="shared" si="2"/>
        <v>140999.99999999997</v>
      </c>
      <c r="P17" s="132"/>
      <c r="Q17" s="135" t="s">
        <v>116</v>
      </c>
      <c r="R17" s="135">
        <v>6</v>
      </c>
      <c r="S17" s="175">
        <v>141833</v>
      </c>
      <c r="T17" s="134">
        <f t="shared" si="3"/>
        <v>567332</v>
      </c>
      <c r="U17" s="177"/>
      <c r="V17" s="134">
        <f t="shared" si="4"/>
        <v>141832.99999999997</v>
      </c>
      <c r="W17" s="132"/>
      <c r="X17" s="135"/>
      <c r="Y17" s="135">
        <v>45</v>
      </c>
      <c r="Z17" s="175">
        <v>50</v>
      </c>
      <c r="AA17" s="134">
        <f t="shared" si="5"/>
        <v>200</v>
      </c>
      <c r="AB17" s="177"/>
      <c r="AC17" s="134">
        <f t="shared" si="6"/>
        <v>184999.99999999997</v>
      </c>
      <c r="AD17" s="132"/>
      <c r="AE17" s="135"/>
      <c r="AF17" s="141">
        <v>60</v>
      </c>
      <c r="AG17" s="175">
        <v>104500</v>
      </c>
      <c r="AH17" s="134">
        <f t="shared" si="7"/>
        <v>418000</v>
      </c>
      <c r="AI17" s="177"/>
      <c r="AJ17" s="134">
        <f t="shared" si="8"/>
        <v>104499.99999999999</v>
      </c>
      <c r="AK17" s="132"/>
      <c r="AL17" s="135" t="s">
        <v>123</v>
      </c>
      <c r="AM17" s="141">
        <v>8</v>
      </c>
      <c r="AN17" s="175">
        <v>89950</v>
      </c>
      <c r="AO17" s="134">
        <f t="shared" si="9"/>
        <v>359800</v>
      </c>
      <c r="AP17" s="177"/>
      <c r="AQ17" s="134">
        <f t="shared" si="10"/>
        <v>89949.999999999985</v>
      </c>
      <c r="AR17" s="132"/>
      <c r="AS17" s="135"/>
      <c r="AT17" s="191" t="s">
        <v>127</v>
      </c>
      <c r="AU17" s="175">
        <v>169455.00000000003</v>
      </c>
      <c r="AV17" s="134">
        <f t="shared" si="11"/>
        <v>677820.00000000012</v>
      </c>
      <c r="AW17" s="177"/>
      <c r="AX17" s="134">
        <f t="shared" si="12"/>
        <v>169455</v>
      </c>
      <c r="AY17" s="132"/>
      <c r="AZ17" s="135"/>
      <c r="BA17" s="135" t="s">
        <v>131</v>
      </c>
      <c r="BB17" s="175">
        <v>93700</v>
      </c>
      <c r="BC17" s="134">
        <f t="shared" si="13"/>
        <v>374800</v>
      </c>
      <c r="BD17" s="177"/>
      <c r="BE17" s="134">
        <f t="shared" si="14"/>
        <v>93699.999999999985</v>
      </c>
      <c r="BF17" s="132"/>
      <c r="BG17" s="135"/>
      <c r="BH17" s="135" t="s">
        <v>133</v>
      </c>
      <c r="BI17" s="175">
        <v>88000</v>
      </c>
      <c r="BJ17" s="134">
        <f t="shared" si="15"/>
        <v>352000</v>
      </c>
      <c r="BK17" s="177"/>
      <c r="BL17" s="134">
        <f t="shared" si="16"/>
        <v>87999.999999999985</v>
      </c>
      <c r="BM17" s="132"/>
      <c r="BN17" s="135" t="s">
        <v>136</v>
      </c>
      <c r="BO17" s="135">
        <v>4</v>
      </c>
      <c r="BP17" s="175">
        <v>95000</v>
      </c>
      <c r="BQ17" s="134">
        <f t="shared" si="17"/>
        <v>380000</v>
      </c>
      <c r="BR17" s="177"/>
      <c r="BS17" s="134">
        <f t="shared" si="18"/>
        <v>94999.999999999985</v>
      </c>
      <c r="BT17" s="132"/>
      <c r="BU17" s="135"/>
      <c r="BV17" s="188" t="s">
        <v>142</v>
      </c>
      <c r="BW17" s="173">
        <v>29.47</v>
      </c>
      <c r="BX17" s="134">
        <f t="shared" si="19"/>
        <v>117.88</v>
      </c>
      <c r="BY17" s="133"/>
      <c r="BZ17" s="134">
        <f t="shared" si="20"/>
        <v>109038.99999999999</v>
      </c>
      <c r="CA17" s="132"/>
      <c r="CB17" s="141" t="s">
        <v>146</v>
      </c>
      <c r="CC17" s="135" t="s">
        <v>145</v>
      </c>
      <c r="CD17" s="175">
        <v>178000</v>
      </c>
      <c r="CE17" s="134">
        <f t="shared" si="21"/>
        <v>712000</v>
      </c>
      <c r="CF17" s="177"/>
      <c r="CG17" s="134">
        <f t="shared" si="22"/>
        <v>177999.99999999997</v>
      </c>
      <c r="CH17" s="132"/>
      <c r="CI17" s="135"/>
      <c r="CJ17" s="181" t="s">
        <v>148</v>
      </c>
      <c r="CK17" s="175">
        <v>215000</v>
      </c>
      <c r="CL17" s="134">
        <f t="shared" si="23"/>
        <v>860000</v>
      </c>
      <c r="CM17" s="177"/>
      <c r="CN17" s="134">
        <f t="shared" si="24"/>
        <v>214999.99999999997</v>
      </c>
      <c r="CO17" s="132"/>
      <c r="CP17" s="135" t="s">
        <v>154</v>
      </c>
      <c r="CQ17" s="135" t="s">
        <v>151</v>
      </c>
      <c r="CR17" s="175">
        <v>168980</v>
      </c>
      <c r="CS17" s="134">
        <f t="shared" si="25"/>
        <v>675920</v>
      </c>
      <c r="CT17" s="177"/>
      <c r="CU17" s="134">
        <f t="shared" si="26"/>
        <v>168979.99999999997</v>
      </c>
      <c r="CV17" s="132"/>
      <c r="CW17" s="135" t="s">
        <v>156</v>
      </c>
      <c r="CX17" s="135">
        <v>10</v>
      </c>
      <c r="CY17" s="168"/>
      <c r="CZ17" s="134">
        <f t="shared" si="27"/>
        <v>0</v>
      </c>
      <c r="DA17" s="133"/>
      <c r="DB17" s="134">
        <f t="shared" si="28"/>
        <v>0</v>
      </c>
      <c r="DC17" s="132"/>
      <c r="DD17" s="135"/>
      <c r="DE17" s="135"/>
      <c r="DF17" s="175">
        <v>861750</v>
      </c>
      <c r="DG17" s="134">
        <f t="shared" si="29"/>
        <v>3447000</v>
      </c>
      <c r="DH17" s="177"/>
      <c r="DI17" s="134">
        <f t="shared" si="30"/>
        <v>861749.99999999988</v>
      </c>
      <c r="DJ17" s="132"/>
      <c r="DK17" s="135" t="s">
        <v>160</v>
      </c>
      <c r="DL17" s="181" t="s">
        <v>142</v>
      </c>
      <c r="DM17" s="175">
        <v>47613</v>
      </c>
      <c r="DN17" s="134">
        <f t="shared" si="31"/>
        <v>190452</v>
      </c>
      <c r="DO17" s="177" t="s">
        <v>182</v>
      </c>
      <c r="DP17" s="134">
        <f t="shared" si="32"/>
        <v>47612.999999999993</v>
      </c>
      <c r="DQ17" s="132"/>
      <c r="DR17" s="135" t="s">
        <v>172</v>
      </c>
      <c r="DS17" s="135" t="s">
        <v>171</v>
      </c>
      <c r="DT17" s="175">
        <v>245000</v>
      </c>
      <c r="DU17" s="134">
        <f t="shared" si="33"/>
        <v>980000</v>
      </c>
      <c r="DV17" s="177"/>
      <c r="DW17" s="134">
        <f t="shared" si="34"/>
        <v>244999.99999999997</v>
      </c>
      <c r="DX17" s="132"/>
      <c r="DY17" s="135"/>
      <c r="DZ17" s="135" t="s">
        <v>181</v>
      </c>
      <c r="EA17" s="175">
        <v>134741.66666666634</v>
      </c>
      <c r="EB17" s="134">
        <f t="shared" si="35"/>
        <v>538966.66666666535</v>
      </c>
      <c r="EC17" s="177"/>
      <c r="ED17" s="134">
        <f t="shared" si="36"/>
        <v>134741.66666666631</v>
      </c>
      <c r="EE17" s="132"/>
      <c r="EF17" s="135"/>
      <c r="EG17" s="135">
        <v>37</v>
      </c>
      <c r="EH17" s="162"/>
      <c r="EI17" s="163"/>
      <c r="EJ17" s="163"/>
    </row>
    <row r="18" spans="2:140" s="92" customFormat="1" ht="23.25" customHeight="1" x14ac:dyDescent="0.2">
      <c r="B18" s="131">
        <f t="shared" si="0"/>
        <v>11</v>
      </c>
      <c r="C18" s="150">
        <v>10060407</v>
      </c>
      <c r="D18" s="150">
        <v>10</v>
      </c>
      <c r="E18" s="150">
        <v>2404</v>
      </c>
      <c r="F18" s="150" t="s">
        <v>90</v>
      </c>
      <c r="G18" s="150" t="s">
        <v>91</v>
      </c>
      <c r="H18" s="150"/>
      <c r="I18" s="150" t="s">
        <v>112</v>
      </c>
      <c r="J18" s="151">
        <v>4</v>
      </c>
      <c r="K18" s="171" t="s">
        <v>71</v>
      </c>
      <c r="L18" s="175">
        <v>141000</v>
      </c>
      <c r="M18" s="134">
        <f t="shared" si="1"/>
        <v>564000</v>
      </c>
      <c r="N18" s="177"/>
      <c r="O18" s="134">
        <f t="shared" si="2"/>
        <v>140999.99999999997</v>
      </c>
      <c r="P18" s="132"/>
      <c r="Q18" s="135" t="s">
        <v>116</v>
      </c>
      <c r="R18" s="135">
        <v>6</v>
      </c>
      <c r="S18" s="175">
        <v>141833</v>
      </c>
      <c r="T18" s="134">
        <f t="shared" si="3"/>
        <v>567332</v>
      </c>
      <c r="U18" s="177"/>
      <c r="V18" s="134">
        <f t="shared" si="4"/>
        <v>141832.99999999997</v>
      </c>
      <c r="W18" s="132"/>
      <c r="X18" s="135"/>
      <c r="Y18" s="135">
        <v>45</v>
      </c>
      <c r="Z18" s="175">
        <v>50</v>
      </c>
      <c r="AA18" s="134">
        <f t="shared" si="5"/>
        <v>200</v>
      </c>
      <c r="AB18" s="177"/>
      <c r="AC18" s="134">
        <f t="shared" si="6"/>
        <v>184999.99999999997</v>
      </c>
      <c r="AD18" s="132"/>
      <c r="AE18" s="135"/>
      <c r="AF18" s="141">
        <v>60</v>
      </c>
      <c r="AG18" s="175">
        <v>104500</v>
      </c>
      <c r="AH18" s="134">
        <f t="shared" si="7"/>
        <v>418000</v>
      </c>
      <c r="AI18" s="177"/>
      <c r="AJ18" s="134">
        <f t="shared" si="8"/>
        <v>104499.99999999999</v>
      </c>
      <c r="AK18" s="132"/>
      <c r="AL18" s="135" t="s">
        <v>123</v>
      </c>
      <c r="AM18" s="141">
        <v>8</v>
      </c>
      <c r="AN18" s="175">
        <v>89950</v>
      </c>
      <c r="AO18" s="134">
        <f t="shared" si="9"/>
        <v>359800</v>
      </c>
      <c r="AP18" s="177"/>
      <c r="AQ18" s="134">
        <f t="shared" si="10"/>
        <v>89949.999999999985</v>
      </c>
      <c r="AR18" s="132"/>
      <c r="AS18" s="135"/>
      <c r="AT18" s="191" t="s">
        <v>127</v>
      </c>
      <c r="AU18" s="175">
        <v>169455.00000000003</v>
      </c>
      <c r="AV18" s="134">
        <f t="shared" si="11"/>
        <v>677820.00000000012</v>
      </c>
      <c r="AW18" s="177"/>
      <c r="AX18" s="134">
        <f t="shared" si="12"/>
        <v>169455</v>
      </c>
      <c r="AY18" s="132"/>
      <c r="AZ18" s="135"/>
      <c r="BA18" s="135" t="s">
        <v>131</v>
      </c>
      <c r="BB18" s="175">
        <v>93700</v>
      </c>
      <c r="BC18" s="134">
        <f t="shared" si="13"/>
        <v>374800</v>
      </c>
      <c r="BD18" s="177"/>
      <c r="BE18" s="134">
        <f t="shared" si="14"/>
        <v>93699.999999999985</v>
      </c>
      <c r="BF18" s="132"/>
      <c r="BG18" s="135"/>
      <c r="BH18" s="135" t="s">
        <v>133</v>
      </c>
      <c r="BI18" s="175">
        <v>88000</v>
      </c>
      <c r="BJ18" s="134">
        <f t="shared" si="15"/>
        <v>352000</v>
      </c>
      <c r="BK18" s="177"/>
      <c r="BL18" s="134">
        <f t="shared" si="16"/>
        <v>87999.999999999985</v>
      </c>
      <c r="BM18" s="132"/>
      <c r="BN18" s="135" t="s">
        <v>136</v>
      </c>
      <c r="BO18" s="135">
        <v>4</v>
      </c>
      <c r="BP18" s="175">
        <v>95000</v>
      </c>
      <c r="BQ18" s="134">
        <f t="shared" si="17"/>
        <v>380000</v>
      </c>
      <c r="BR18" s="177"/>
      <c r="BS18" s="134">
        <f t="shared" si="18"/>
        <v>94999.999999999985</v>
      </c>
      <c r="BT18" s="132"/>
      <c r="BU18" s="135"/>
      <c r="BV18" s="188" t="s">
        <v>142</v>
      </c>
      <c r="BW18" s="173">
        <v>29.47</v>
      </c>
      <c r="BX18" s="134">
        <f t="shared" si="19"/>
        <v>117.88</v>
      </c>
      <c r="BY18" s="133"/>
      <c r="BZ18" s="134">
        <f t="shared" si="20"/>
        <v>109038.99999999999</v>
      </c>
      <c r="CA18" s="132"/>
      <c r="CB18" s="141" t="s">
        <v>146</v>
      </c>
      <c r="CC18" s="135" t="s">
        <v>145</v>
      </c>
      <c r="CD18" s="175">
        <v>178000</v>
      </c>
      <c r="CE18" s="134">
        <f t="shared" si="21"/>
        <v>712000</v>
      </c>
      <c r="CF18" s="177"/>
      <c r="CG18" s="134">
        <f t="shared" si="22"/>
        <v>177999.99999999997</v>
      </c>
      <c r="CH18" s="132"/>
      <c r="CI18" s="135"/>
      <c r="CJ18" s="181" t="s">
        <v>148</v>
      </c>
      <c r="CK18" s="175">
        <v>215000</v>
      </c>
      <c r="CL18" s="134">
        <f t="shared" si="23"/>
        <v>860000</v>
      </c>
      <c r="CM18" s="177"/>
      <c r="CN18" s="134">
        <f t="shared" si="24"/>
        <v>214999.99999999997</v>
      </c>
      <c r="CO18" s="132"/>
      <c r="CP18" s="135" t="s">
        <v>154</v>
      </c>
      <c r="CQ18" s="135" t="s">
        <v>151</v>
      </c>
      <c r="CR18" s="175">
        <v>168980</v>
      </c>
      <c r="CS18" s="134">
        <f t="shared" si="25"/>
        <v>675920</v>
      </c>
      <c r="CT18" s="177"/>
      <c r="CU18" s="134">
        <f t="shared" si="26"/>
        <v>168979.99999999997</v>
      </c>
      <c r="CV18" s="132"/>
      <c r="CW18" s="135" t="s">
        <v>156</v>
      </c>
      <c r="CX18" s="135">
        <v>10</v>
      </c>
      <c r="CY18" s="168"/>
      <c r="CZ18" s="134">
        <f t="shared" si="27"/>
        <v>0</v>
      </c>
      <c r="DA18" s="133"/>
      <c r="DB18" s="134">
        <f t="shared" si="28"/>
        <v>0</v>
      </c>
      <c r="DC18" s="132"/>
      <c r="DD18" s="135"/>
      <c r="DE18" s="135"/>
      <c r="DF18" s="175">
        <v>861750</v>
      </c>
      <c r="DG18" s="134">
        <f t="shared" si="29"/>
        <v>3447000</v>
      </c>
      <c r="DH18" s="177"/>
      <c r="DI18" s="134">
        <f t="shared" si="30"/>
        <v>861749.99999999988</v>
      </c>
      <c r="DJ18" s="132"/>
      <c r="DK18" s="135" t="s">
        <v>160</v>
      </c>
      <c r="DL18" s="181" t="s">
        <v>142</v>
      </c>
      <c r="DM18" s="175">
        <v>47613</v>
      </c>
      <c r="DN18" s="134">
        <f t="shared" si="31"/>
        <v>190452</v>
      </c>
      <c r="DO18" s="177" t="s">
        <v>182</v>
      </c>
      <c r="DP18" s="134">
        <f t="shared" si="32"/>
        <v>47612.999999999993</v>
      </c>
      <c r="DQ18" s="132"/>
      <c r="DR18" s="135" t="s">
        <v>172</v>
      </c>
      <c r="DS18" s="135" t="s">
        <v>171</v>
      </c>
      <c r="DT18" s="175">
        <v>245000</v>
      </c>
      <c r="DU18" s="134">
        <f t="shared" si="33"/>
        <v>980000</v>
      </c>
      <c r="DV18" s="177"/>
      <c r="DW18" s="134">
        <f t="shared" si="34"/>
        <v>244999.99999999997</v>
      </c>
      <c r="DX18" s="132"/>
      <c r="DY18" s="135"/>
      <c r="DZ18" s="135" t="s">
        <v>181</v>
      </c>
      <c r="EA18" s="175">
        <v>134741.66666666634</v>
      </c>
      <c r="EB18" s="134">
        <f t="shared" si="35"/>
        <v>538966.66666666535</v>
      </c>
      <c r="EC18" s="177"/>
      <c r="ED18" s="134">
        <f t="shared" si="36"/>
        <v>134741.66666666631</v>
      </c>
      <c r="EE18" s="132"/>
      <c r="EF18" s="135"/>
      <c r="EG18" s="135">
        <v>37</v>
      </c>
      <c r="EH18" s="162"/>
      <c r="EI18" s="163"/>
      <c r="EJ18" s="163"/>
    </row>
    <row r="19" spans="2:140" s="92" customFormat="1" ht="23.25" customHeight="1" x14ac:dyDescent="0.2">
      <c r="B19" s="131">
        <f t="shared" si="0"/>
        <v>12</v>
      </c>
      <c r="C19" s="150">
        <v>10060569</v>
      </c>
      <c r="D19" s="150">
        <v>1</v>
      </c>
      <c r="E19" s="150">
        <v>68414</v>
      </c>
      <c r="F19" s="150" t="s">
        <v>92</v>
      </c>
      <c r="G19" s="150" t="s">
        <v>93</v>
      </c>
      <c r="H19" s="150"/>
      <c r="I19" s="150" t="s">
        <v>112</v>
      </c>
      <c r="J19" s="151">
        <v>6</v>
      </c>
      <c r="K19" s="171" t="s">
        <v>74</v>
      </c>
      <c r="L19" s="175">
        <v>59100</v>
      </c>
      <c r="M19" s="134">
        <f t="shared" si="1"/>
        <v>354600</v>
      </c>
      <c r="N19" s="177"/>
      <c r="O19" s="134">
        <f t="shared" si="2"/>
        <v>59099.999999999993</v>
      </c>
      <c r="P19" s="132"/>
      <c r="Q19" s="135" t="s">
        <v>116</v>
      </c>
      <c r="R19" s="135">
        <v>6</v>
      </c>
      <c r="S19" s="175">
        <v>601166</v>
      </c>
      <c r="T19" s="134">
        <f t="shared" si="3"/>
        <v>3606996</v>
      </c>
      <c r="U19" s="177"/>
      <c r="V19" s="134">
        <f t="shared" si="4"/>
        <v>601165.99999999988</v>
      </c>
      <c r="W19" s="132"/>
      <c r="X19" s="135"/>
      <c r="Y19" s="135">
        <v>45</v>
      </c>
      <c r="Z19" s="175">
        <v>9</v>
      </c>
      <c r="AA19" s="134">
        <f t="shared" si="5"/>
        <v>54</v>
      </c>
      <c r="AB19" s="177"/>
      <c r="AC19" s="134">
        <f t="shared" si="6"/>
        <v>33299.999999999993</v>
      </c>
      <c r="AD19" s="132"/>
      <c r="AE19" s="135"/>
      <c r="AF19" s="141">
        <v>60</v>
      </c>
      <c r="AG19" s="175">
        <v>26800</v>
      </c>
      <c r="AH19" s="134">
        <f t="shared" si="7"/>
        <v>160800</v>
      </c>
      <c r="AI19" s="177"/>
      <c r="AJ19" s="134">
        <f t="shared" si="8"/>
        <v>26799.999999999996</v>
      </c>
      <c r="AK19" s="132"/>
      <c r="AL19" s="135"/>
      <c r="AM19" s="141">
        <v>8</v>
      </c>
      <c r="AN19" s="175">
        <v>21900</v>
      </c>
      <c r="AO19" s="134">
        <f t="shared" si="9"/>
        <v>131400</v>
      </c>
      <c r="AP19" s="177" t="s">
        <v>182</v>
      </c>
      <c r="AQ19" s="134">
        <f t="shared" si="10"/>
        <v>21899.999999999996</v>
      </c>
      <c r="AR19" s="132"/>
      <c r="AS19" s="135"/>
      <c r="AT19" s="191" t="s">
        <v>127</v>
      </c>
      <c r="AU19" s="175">
        <v>115537.5</v>
      </c>
      <c r="AV19" s="134">
        <f t="shared" si="11"/>
        <v>693225</v>
      </c>
      <c r="AW19" s="177"/>
      <c r="AX19" s="134">
        <f t="shared" si="12"/>
        <v>115537.49999999999</v>
      </c>
      <c r="AY19" s="132"/>
      <c r="AZ19" s="135"/>
      <c r="BA19" s="135" t="s">
        <v>131</v>
      </c>
      <c r="BB19" s="175">
        <v>24400</v>
      </c>
      <c r="BC19" s="134">
        <f t="shared" si="13"/>
        <v>146400</v>
      </c>
      <c r="BD19" s="177"/>
      <c r="BE19" s="134">
        <f t="shared" si="14"/>
        <v>24399.999999999996</v>
      </c>
      <c r="BF19" s="132"/>
      <c r="BG19" s="135"/>
      <c r="BH19" s="135" t="s">
        <v>133</v>
      </c>
      <c r="BI19" s="175">
        <v>25000</v>
      </c>
      <c r="BJ19" s="134">
        <f t="shared" si="15"/>
        <v>150000</v>
      </c>
      <c r="BK19" s="177"/>
      <c r="BL19" s="134">
        <f t="shared" si="16"/>
        <v>24999.999999999996</v>
      </c>
      <c r="BM19" s="132"/>
      <c r="BN19" s="135" t="s">
        <v>137</v>
      </c>
      <c r="BO19" s="135">
        <v>4</v>
      </c>
      <c r="BP19" s="175">
        <v>38000</v>
      </c>
      <c r="BQ19" s="134">
        <f t="shared" si="17"/>
        <v>228000</v>
      </c>
      <c r="BR19" s="177"/>
      <c r="BS19" s="134">
        <f t="shared" si="18"/>
        <v>37999.999999999993</v>
      </c>
      <c r="BT19" s="132"/>
      <c r="BU19" s="135"/>
      <c r="BV19" s="188" t="s">
        <v>142</v>
      </c>
      <c r="BW19" s="173">
        <v>9.44</v>
      </c>
      <c r="BX19" s="134">
        <f t="shared" si="19"/>
        <v>56.64</v>
      </c>
      <c r="BY19" s="133"/>
      <c r="BZ19" s="134">
        <f t="shared" si="20"/>
        <v>34927.999999999993</v>
      </c>
      <c r="CA19" s="132"/>
      <c r="CB19" s="141" t="s">
        <v>146</v>
      </c>
      <c r="CC19" s="135" t="s">
        <v>144</v>
      </c>
      <c r="CD19" s="175">
        <v>39000</v>
      </c>
      <c r="CE19" s="134">
        <f t="shared" si="21"/>
        <v>234000</v>
      </c>
      <c r="CF19" s="177"/>
      <c r="CG19" s="134">
        <f t="shared" si="22"/>
        <v>38999.999999999993</v>
      </c>
      <c r="CH19" s="132"/>
      <c r="CI19" s="135"/>
      <c r="CJ19" s="181" t="s">
        <v>148</v>
      </c>
      <c r="CK19" s="175">
        <v>42500</v>
      </c>
      <c r="CL19" s="134">
        <f t="shared" si="23"/>
        <v>255000</v>
      </c>
      <c r="CM19" s="177"/>
      <c r="CN19" s="134">
        <f t="shared" si="24"/>
        <v>42499.999999999993</v>
      </c>
      <c r="CO19" s="132"/>
      <c r="CP19" s="135" t="s">
        <v>155</v>
      </c>
      <c r="CQ19" s="135" t="s">
        <v>151</v>
      </c>
      <c r="CR19" s="175">
        <v>53340</v>
      </c>
      <c r="CS19" s="134">
        <f t="shared" si="25"/>
        <v>320040</v>
      </c>
      <c r="CT19" s="177"/>
      <c r="CU19" s="134">
        <f t="shared" si="26"/>
        <v>53339.999999999993</v>
      </c>
      <c r="CV19" s="132"/>
      <c r="CW19" s="135"/>
      <c r="CX19" s="135">
        <v>10</v>
      </c>
      <c r="CY19" s="168">
        <v>7.08</v>
      </c>
      <c r="CZ19" s="134">
        <f t="shared" si="27"/>
        <v>42.480000000000004</v>
      </c>
      <c r="DA19" s="133"/>
      <c r="DB19" s="134">
        <f t="shared" si="28"/>
        <v>26195.999999999996</v>
      </c>
      <c r="DC19" s="132"/>
      <c r="DD19" s="135"/>
      <c r="DE19" s="135"/>
      <c r="DF19" s="175">
        <v>90250</v>
      </c>
      <c r="DG19" s="134">
        <f t="shared" si="29"/>
        <v>541500</v>
      </c>
      <c r="DH19" s="177"/>
      <c r="DI19" s="134">
        <f t="shared" si="30"/>
        <v>90249.999999999985</v>
      </c>
      <c r="DJ19" s="132"/>
      <c r="DK19" s="135" t="s">
        <v>163</v>
      </c>
      <c r="DL19" s="181" t="s">
        <v>142</v>
      </c>
      <c r="DM19" s="175">
        <v>29333</v>
      </c>
      <c r="DN19" s="134">
        <f t="shared" si="31"/>
        <v>175998</v>
      </c>
      <c r="DO19" s="177"/>
      <c r="DP19" s="134">
        <f t="shared" si="32"/>
        <v>29332.999999999996</v>
      </c>
      <c r="DQ19" s="132"/>
      <c r="DR19" s="135" t="s">
        <v>173</v>
      </c>
      <c r="DS19" s="135" t="s">
        <v>171</v>
      </c>
      <c r="DT19" s="175">
        <v>53000</v>
      </c>
      <c r="DU19" s="134">
        <f t="shared" si="33"/>
        <v>318000</v>
      </c>
      <c r="DV19" s="177"/>
      <c r="DW19" s="134">
        <f t="shared" si="34"/>
        <v>52999.999999999993</v>
      </c>
      <c r="DX19" s="132"/>
      <c r="DY19" s="135"/>
      <c r="DZ19" s="135" t="s">
        <v>181</v>
      </c>
      <c r="EA19" s="175">
        <v>63175</v>
      </c>
      <c r="EB19" s="134">
        <f t="shared" si="35"/>
        <v>379050</v>
      </c>
      <c r="EC19" s="177"/>
      <c r="ED19" s="134">
        <f t="shared" si="36"/>
        <v>63174.999999999993</v>
      </c>
      <c r="EE19" s="132"/>
      <c r="EF19" s="135"/>
      <c r="EG19" s="135">
        <v>60</v>
      </c>
      <c r="EH19" s="162"/>
      <c r="EI19" s="163"/>
      <c r="EJ19" s="163"/>
    </row>
    <row r="20" spans="2:140" s="92" customFormat="1" ht="23.25" customHeight="1" x14ac:dyDescent="0.2">
      <c r="B20" s="131">
        <f t="shared" si="0"/>
        <v>13</v>
      </c>
      <c r="C20" s="150">
        <v>10060569</v>
      </c>
      <c r="D20" s="150">
        <v>2</v>
      </c>
      <c r="E20" s="150">
        <v>68417</v>
      </c>
      <c r="F20" s="150" t="s">
        <v>94</v>
      </c>
      <c r="G20" s="150" t="s">
        <v>95</v>
      </c>
      <c r="H20" s="150"/>
      <c r="I20" s="150" t="s">
        <v>112</v>
      </c>
      <c r="J20" s="151">
        <v>6</v>
      </c>
      <c r="K20" s="171" t="s">
        <v>74</v>
      </c>
      <c r="L20" s="175">
        <v>59100</v>
      </c>
      <c r="M20" s="134">
        <f t="shared" si="1"/>
        <v>354600</v>
      </c>
      <c r="N20" s="177"/>
      <c r="O20" s="134">
        <f t="shared" si="2"/>
        <v>59099.999999999993</v>
      </c>
      <c r="P20" s="132"/>
      <c r="Q20" s="135" t="s">
        <v>116</v>
      </c>
      <c r="R20" s="135">
        <v>6</v>
      </c>
      <c r="S20" s="175">
        <v>88333</v>
      </c>
      <c r="T20" s="134">
        <f t="shared" si="3"/>
        <v>529998</v>
      </c>
      <c r="U20" s="177"/>
      <c r="V20" s="134">
        <f t="shared" si="4"/>
        <v>88332.999999999985</v>
      </c>
      <c r="W20" s="132"/>
      <c r="X20" s="135"/>
      <c r="Y20" s="135">
        <v>45</v>
      </c>
      <c r="Z20" s="175">
        <v>12</v>
      </c>
      <c r="AA20" s="134">
        <f t="shared" si="5"/>
        <v>72</v>
      </c>
      <c r="AB20" s="177"/>
      <c r="AC20" s="134">
        <f t="shared" si="6"/>
        <v>44399.999999999993</v>
      </c>
      <c r="AD20" s="132"/>
      <c r="AE20" s="135"/>
      <c r="AF20" s="141">
        <v>60</v>
      </c>
      <c r="AG20" s="175">
        <v>33549</v>
      </c>
      <c r="AH20" s="134">
        <f t="shared" si="7"/>
        <v>201294</v>
      </c>
      <c r="AI20" s="177"/>
      <c r="AJ20" s="134">
        <f t="shared" si="8"/>
        <v>33548.999999999993</v>
      </c>
      <c r="AK20" s="132"/>
      <c r="AL20" s="135"/>
      <c r="AM20" s="141">
        <v>8</v>
      </c>
      <c r="AN20" s="175">
        <v>38600</v>
      </c>
      <c r="AO20" s="134">
        <f t="shared" si="9"/>
        <v>231600</v>
      </c>
      <c r="AP20" s="177"/>
      <c r="AQ20" s="134">
        <f t="shared" si="10"/>
        <v>38599.999999999993</v>
      </c>
      <c r="AR20" s="132"/>
      <c r="AS20" s="135"/>
      <c r="AT20" s="191" t="s">
        <v>127</v>
      </c>
      <c r="AU20" s="175">
        <v>107834.99999999999</v>
      </c>
      <c r="AV20" s="134">
        <f t="shared" si="11"/>
        <v>647009.99999999988</v>
      </c>
      <c r="AW20" s="177"/>
      <c r="AX20" s="134">
        <f t="shared" si="12"/>
        <v>107834.99999999997</v>
      </c>
      <c r="AY20" s="132"/>
      <c r="AZ20" s="135"/>
      <c r="BA20" s="135" t="s">
        <v>131</v>
      </c>
      <c r="BB20" s="175">
        <v>32600</v>
      </c>
      <c r="BC20" s="134">
        <f t="shared" si="13"/>
        <v>195600</v>
      </c>
      <c r="BD20" s="177"/>
      <c r="BE20" s="194">
        <f t="shared" si="14"/>
        <v>32599.999999999996</v>
      </c>
      <c r="BF20" s="132"/>
      <c r="BG20" s="135"/>
      <c r="BH20" s="135" t="s">
        <v>133</v>
      </c>
      <c r="BI20" s="175">
        <v>28000</v>
      </c>
      <c r="BJ20" s="134">
        <f t="shared" si="15"/>
        <v>168000</v>
      </c>
      <c r="BK20" s="177" t="s">
        <v>182</v>
      </c>
      <c r="BL20" s="134">
        <f t="shared" si="16"/>
        <v>27999.999999999996</v>
      </c>
      <c r="BM20" s="132"/>
      <c r="BN20" s="135" t="s">
        <v>137</v>
      </c>
      <c r="BO20" s="135">
        <v>4</v>
      </c>
      <c r="BP20" s="175">
        <v>57000</v>
      </c>
      <c r="BQ20" s="134">
        <f t="shared" si="17"/>
        <v>342000</v>
      </c>
      <c r="BR20" s="177"/>
      <c r="BS20" s="134">
        <f t="shared" si="18"/>
        <v>56999.999999999993</v>
      </c>
      <c r="BT20" s="132"/>
      <c r="BU20" s="135"/>
      <c r="BV20" s="188" t="s">
        <v>142</v>
      </c>
      <c r="BW20" s="173">
        <v>13.98</v>
      </c>
      <c r="BX20" s="134">
        <f t="shared" si="19"/>
        <v>83.88</v>
      </c>
      <c r="BY20" s="133"/>
      <c r="BZ20" s="134">
        <f t="shared" si="20"/>
        <v>51725.999999999993</v>
      </c>
      <c r="CA20" s="132"/>
      <c r="CB20" s="141" t="s">
        <v>146</v>
      </c>
      <c r="CC20" s="135" t="s">
        <v>144</v>
      </c>
      <c r="CD20" s="175">
        <v>57000</v>
      </c>
      <c r="CE20" s="134">
        <f t="shared" si="21"/>
        <v>342000</v>
      </c>
      <c r="CF20" s="177"/>
      <c r="CG20" s="134">
        <f t="shared" si="22"/>
        <v>56999.999999999993</v>
      </c>
      <c r="CH20" s="132"/>
      <c r="CI20" s="135"/>
      <c r="CJ20" s="181" t="s">
        <v>148</v>
      </c>
      <c r="CK20" s="175">
        <v>63600</v>
      </c>
      <c r="CL20" s="134">
        <f t="shared" si="23"/>
        <v>381600</v>
      </c>
      <c r="CM20" s="177"/>
      <c r="CN20" s="134">
        <f t="shared" si="24"/>
        <v>63599.999999999993</v>
      </c>
      <c r="CO20" s="132"/>
      <c r="CP20" s="135" t="s">
        <v>155</v>
      </c>
      <c r="CQ20" s="135" t="s">
        <v>151</v>
      </c>
      <c r="CR20" s="175">
        <v>77000</v>
      </c>
      <c r="CS20" s="134">
        <f t="shared" si="25"/>
        <v>462000</v>
      </c>
      <c r="CT20" s="177"/>
      <c r="CU20" s="134">
        <f t="shared" si="26"/>
        <v>76999.999999999985</v>
      </c>
      <c r="CV20" s="132"/>
      <c r="CW20" s="135" t="s">
        <v>157</v>
      </c>
      <c r="CX20" s="135">
        <v>10</v>
      </c>
      <c r="CY20" s="168">
        <v>10.4</v>
      </c>
      <c r="CZ20" s="134">
        <f t="shared" si="27"/>
        <v>62.400000000000006</v>
      </c>
      <c r="DA20" s="133"/>
      <c r="DB20" s="134">
        <f t="shared" si="28"/>
        <v>38479.999999999993</v>
      </c>
      <c r="DC20" s="132"/>
      <c r="DD20" s="135"/>
      <c r="DE20" s="135"/>
      <c r="DF20" s="175">
        <v>132500</v>
      </c>
      <c r="DG20" s="134">
        <f t="shared" si="29"/>
        <v>795000</v>
      </c>
      <c r="DH20" s="177"/>
      <c r="DI20" s="134">
        <f t="shared" si="30"/>
        <v>132499.99999999997</v>
      </c>
      <c r="DJ20" s="132"/>
      <c r="DK20" s="135" t="s">
        <v>163</v>
      </c>
      <c r="DL20" s="181" t="s">
        <v>142</v>
      </c>
      <c r="DM20" s="175">
        <v>34666.666666666664</v>
      </c>
      <c r="DN20" s="134">
        <f t="shared" si="31"/>
        <v>208000</v>
      </c>
      <c r="DO20" s="177"/>
      <c r="DP20" s="134">
        <f t="shared" si="32"/>
        <v>34666.666666666657</v>
      </c>
      <c r="DQ20" s="132"/>
      <c r="DR20" s="135" t="s">
        <v>174</v>
      </c>
      <c r="DS20" s="135" t="s">
        <v>171</v>
      </c>
      <c r="DT20" s="175">
        <v>55000</v>
      </c>
      <c r="DU20" s="134">
        <f t="shared" si="33"/>
        <v>330000</v>
      </c>
      <c r="DV20" s="177"/>
      <c r="DW20" s="134">
        <f t="shared" si="34"/>
        <v>54999.999999999993</v>
      </c>
      <c r="DX20" s="132"/>
      <c r="DY20" s="135"/>
      <c r="DZ20" s="135" t="s">
        <v>181</v>
      </c>
      <c r="EA20" s="175">
        <v>92750</v>
      </c>
      <c r="EB20" s="134">
        <f t="shared" si="35"/>
        <v>556500</v>
      </c>
      <c r="EC20" s="177"/>
      <c r="ED20" s="134">
        <f t="shared" si="36"/>
        <v>92749.999999999985</v>
      </c>
      <c r="EE20" s="132"/>
      <c r="EF20" s="135"/>
      <c r="EG20" s="135">
        <v>60</v>
      </c>
      <c r="EH20" s="162"/>
      <c r="EI20" s="163"/>
      <c r="EJ20" s="163"/>
    </row>
    <row r="21" spans="2:140" s="92" customFormat="1" ht="23.25" customHeight="1" x14ac:dyDescent="0.2">
      <c r="B21" s="131">
        <f t="shared" si="0"/>
        <v>14</v>
      </c>
      <c r="C21" s="150">
        <v>10060569</v>
      </c>
      <c r="D21" s="150">
        <v>3</v>
      </c>
      <c r="E21" s="150">
        <v>68418</v>
      </c>
      <c r="F21" s="150" t="s">
        <v>96</v>
      </c>
      <c r="G21" s="150" t="s">
        <v>97</v>
      </c>
      <c r="H21" s="150"/>
      <c r="I21" s="150" t="s">
        <v>112</v>
      </c>
      <c r="J21" s="151">
        <v>6</v>
      </c>
      <c r="K21" s="171" t="s">
        <v>74</v>
      </c>
      <c r="L21" s="175">
        <v>0</v>
      </c>
      <c r="M21" s="134">
        <f t="shared" si="1"/>
        <v>0</v>
      </c>
      <c r="N21" s="177"/>
      <c r="O21" s="134">
        <f t="shared" si="2"/>
        <v>0</v>
      </c>
      <c r="P21" s="132"/>
      <c r="Q21" s="135" t="s">
        <v>116</v>
      </c>
      <c r="R21" s="135">
        <v>0</v>
      </c>
      <c r="S21" s="175">
        <v>551500</v>
      </c>
      <c r="T21" s="134">
        <f t="shared" si="3"/>
        <v>3309000</v>
      </c>
      <c r="U21" s="177"/>
      <c r="V21" s="134">
        <f t="shared" si="4"/>
        <v>551499.99999999988</v>
      </c>
      <c r="W21" s="132"/>
      <c r="X21" s="135"/>
      <c r="Y21" s="135">
        <v>45</v>
      </c>
      <c r="Z21" s="175">
        <v>94</v>
      </c>
      <c r="AA21" s="134">
        <f t="shared" si="5"/>
        <v>564</v>
      </c>
      <c r="AB21" s="177"/>
      <c r="AC21" s="134">
        <f t="shared" si="6"/>
        <v>347799.99999999994</v>
      </c>
      <c r="AD21" s="132"/>
      <c r="AE21" s="135"/>
      <c r="AF21" s="141">
        <v>60</v>
      </c>
      <c r="AG21" s="175">
        <v>286300</v>
      </c>
      <c r="AH21" s="134">
        <f t="shared" si="7"/>
        <v>1717800</v>
      </c>
      <c r="AI21" s="177"/>
      <c r="AJ21" s="134">
        <f t="shared" si="8"/>
        <v>286299.99999999994</v>
      </c>
      <c r="AK21" s="132"/>
      <c r="AL21" s="135"/>
      <c r="AM21" s="141">
        <v>8</v>
      </c>
      <c r="AN21" s="175">
        <v>245000</v>
      </c>
      <c r="AO21" s="134">
        <f t="shared" si="9"/>
        <v>1470000</v>
      </c>
      <c r="AP21" s="177"/>
      <c r="AQ21" s="134">
        <f t="shared" si="10"/>
        <v>244999.99999999997</v>
      </c>
      <c r="AR21" s="132"/>
      <c r="AS21" s="135" t="s">
        <v>129</v>
      </c>
      <c r="AT21" s="191" t="s">
        <v>127</v>
      </c>
      <c r="AU21" s="175">
        <v>462150</v>
      </c>
      <c r="AV21" s="134">
        <f t="shared" si="11"/>
        <v>2772900</v>
      </c>
      <c r="AW21" s="177"/>
      <c r="AX21" s="134">
        <f t="shared" si="12"/>
        <v>462149.99999999994</v>
      </c>
      <c r="AY21" s="132"/>
      <c r="AZ21" s="135"/>
      <c r="BA21" s="135" t="s">
        <v>131</v>
      </c>
      <c r="BB21" s="175">
        <v>297000</v>
      </c>
      <c r="BC21" s="134">
        <f t="shared" si="13"/>
        <v>1782000</v>
      </c>
      <c r="BD21" s="177"/>
      <c r="BE21" s="134">
        <f t="shared" si="14"/>
        <v>296999.99999999994</v>
      </c>
      <c r="BF21" s="132"/>
      <c r="BG21" s="135"/>
      <c r="BH21" s="135" t="s">
        <v>133</v>
      </c>
      <c r="BI21" s="175">
        <v>230000</v>
      </c>
      <c r="BJ21" s="134">
        <f t="shared" si="15"/>
        <v>1380000</v>
      </c>
      <c r="BK21" s="177"/>
      <c r="BL21" s="134">
        <f t="shared" si="16"/>
        <v>229999.99999999997</v>
      </c>
      <c r="BM21" s="132"/>
      <c r="BN21" s="135" t="s">
        <v>137</v>
      </c>
      <c r="BO21" s="135">
        <v>4</v>
      </c>
      <c r="BP21" s="175"/>
      <c r="BQ21" s="134">
        <f t="shared" si="17"/>
        <v>0</v>
      </c>
      <c r="BR21" s="177"/>
      <c r="BS21" s="134">
        <f t="shared" si="18"/>
        <v>0</v>
      </c>
      <c r="BT21" s="132"/>
      <c r="BU21" s="135"/>
      <c r="BV21" s="189"/>
      <c r="BW21" s="173">
        <v>72.150000000000006</v>
      </c>
      <c r="BX21" s="134">
        <f t="shared" si="19"/>
        <v>432.90000000000003</v>
      </c>
      <c r="BY21" s="133"/>
      <c r="BZ21" s="134">
        <f t="shared" si="20"/>
        <v>266954.99999999994</v>
      </c>
      <c r="CA21" s="132"/>
      <c r="CB21" s="141" t="s">
        <v>146</v>
      </c>
      <c r="CC21" s="135" t="s">
        <v>145</v>
      </c>
      <c r="CD21" s="175">
        <v>328000</v>
      </c>
      <c r="CE21" s="134">
        <f t="shared" si="21"/>
        <v>1968000</v>
      </c>
      <c r="CF21" s="177"/>
      <c r="CG21" s="134">
        <f t="shared" si="22"/>
        <v>327999.99999999994</v>
      </c>
      <c r="CH21" s="132"/>
      <c r="CI21" s="135"/>
      <c r="CJ21" s="181" t="s">
        <v>148</v>
      </c>
      <c r="CK21" s="175">
        <v>377000</v>
      </c>
      <c r="CL21" s="134">
        <f t="shared" si="23"/>
        <v>2262000</v>
      </c>
      <c r="CM21" s="177"/>
      <c r="CN21" s="134">
        <f t="shared" si="24"/>
        <v>376999.99999999994</v>
      </c>
      <c r="CO21" s="132"/>
      <c r="CP21" s="135" t="s">
        <v>155</v>
      </c>
      <c r="CQ21" s="135" t="s">
        <v>152</v>
      </c>
      <c r="CR21" s="175"/>
      <c r="CS21" s="134">
        <f t="shared" si="25"/>
        <v>0</v>
      </c>
      <c r="CT21" s="177"/>
      <c r="CU21" s="134">
        <f t="shared" si="26"/>
        <v>0</v>
      </c>
      <c r="CV21" s="132"/>
      <c r="CW21" s="135"/>
      <c r="CX21" s="135"/>
      <c r="CY21" s="168">
        <v>61.47</v>
      </c>
      <c r="CZ21" s="134">
        <f t="shared" si="27"/>
        <v>368.82</v>
      </c>
      <c r="DA21" s="133"/>
      <c r="DB21" s="134">
        <f t="shared" si="28"/>
        <v>227438.99999999997</v>
      </c>
      <c r="DC21" s="132"/>
      <c r="DD21" s="135"/>
      <c r="DE21" s="135"/>
      <c r="DF21" s="175">
        <v>783000</v>
      </c>
      <c r="DG21" s="134">
        <f t="shared" si="29"/>
        <v>4698000</v>
      </c>
      <c r="DH21" s="177"/>
      <c r="DI21" s="134">
        <f t="shared" si="30"/>
        <v>782999.99999999988</v>
      </c>
      <c r="DJ21" s="132"/>
      <c r="DK21" s="135" t="s">
        <v>163</v>
      </c>
      <c r="DL21" s="181" t="s">
        <v>142</v>
      </c>
      <c r="DM21" s="175">
        <v>31733.333333333332</v>
      </c>
      <c r="DN21" s="134">
        <f t="shared" si="31"/>
        <v>190400</v>
      </c>
      <c r="DO21" s="177" t="s">
        <v>182</v>
      </c>
      <c r="DP21" s="134">
        <f t="shared" si="32"/>
        <v>31733.333333333328</v>
      </c>
      <c r="DQ21" s="132"/>
      <c r="DR21" s="135" t="s">
        <v>175</v>
      </c>
      <c r="DS21" s="135" t="s">
        <v>171</v>
      </c>
      <c r="DT21" s="175">
        <v>345000</v>
      </c>
      <c r="DU21" s="134">
        <f t="shared" si="33"/>
        <v>2070000</v>
      </c>
      <c r="DV21" s="177"/>
      <c r="DW21" s="134">
        <f t="shared" si="34"/>
        <v>344999.99999999994</v>
      </c>
      <c r="DX21" s="132"/>
      <c r="DY21" s="135"/>
      <c r="DZ21" s="135" t="s">
        <v>181</v>
      </c>
      <c r="EA21" s="175">
        <v>579075</v>
      </c>
      <c r="EB21" s="134">
        <f t="shared" si="35"/>
        <v>3474450</v>
      </c>
      <c r="EC21" s="177"/>
      <c r="ED21" s="134">
        <f t="shared" si="36"/>
        <v>579074.99999999988</v>
      </c>
      <c r="EE21" s="132"/>
      <c r="EF21" s="135"/>
      <c r="EG21" s="135"/>
      <c r="EH21" s="162"/>
      <c r="EI21" s="163"/>
      <c r="EJ21" s="163"/>
    </row>
    <row r="22" spans="2:140" s="92" customFormat="1" ht="23.25" customHeight="1" x14ac:dyDescent="0.2">
      <c r="B22" s="131">
        <f t="shared" si="0"/>
        <v>15</v>
      </c>
      <c r="C22" s="150">
        <v>10060434</v>
      </c>
      <c r="D22" s="150">
        <v>3</v>
      </c>
      <c r="E22" s="150">
        <v>2366</v>
      </c>
      <c r="F22" s="150" t="s">
        <v>98</v>
      </c>
      <c r="G22" s="150" t="s">
        <v>99</v>
      </c>
      <c r="H22" s="150"/>
      <c r="I22" s="150" t="s">
        <v>112</v>
      </c>
      <c r="J22" s="151">
        <v>2</v>
      </c>
      <c r="K22" s="171" t="s">
        <v>73</v>
      </c>
      <c r="L22" s="178">
        <v>71500</v>
      </c>
      <c r="M22" s="134">
        <f t="shared" si="1"/>
        <v>143000</v>
      </c>
      <c r="N22" s="177"/>
      <c r="O22" s="134">
        <f t="shared" si="2"/>
        <v>71499.999999999985</v>
      </c>
      <c r="P22" s="132"/>
      <c r="Q22" s="135" t="s">
        <v>116</v>
      </c>
      <c r="R22" s="164">
        <v>6</v>
      </c>
      <c r="S22" s="178">
        <v>81833</v>
      </c>
      <c r="T22" s="134">
        <f t="shared" si="3"/>
        <v>163666</v>
      </c>
      <c r="U22" s="177"/>
      <c r="V22" s="134">
        <f t="shared" si="4"/>
        <v>81832.999999999985</v>
      </c>
      <c r="W22" s="132"/>
      <c r="X22" s="135"/>
      <c r="Y22" s="135">
        <v>45</v>
      </c>
      <c r="Z22" s="178">
        <v>16</v>
      </c>
      <c r="AA22" s="134">
        <f t="shared" si="5"/>
        <v>32</v>
      </c>
      <c r="AB22" s="177"/>
      <c r="AC22" s="134">
        <f t="shared" si="6"/>
        <v>59199.999999999993</v>
      </c>
      <c r="AD22" s="132"/>
      <c r="AE22" s="135"/>
      <c r="AF22" s="141">
        <v>60</v>
      </c>
      <c r="AG22" s="178">
        <v>63500</v>
      </c>
      <c r="AH22" s="134">
        <f t="shared" si="7"/>
        <v>127000</v>
      </c>
      <c r="AI22" s="177"/>
      <c r="AJ22" s="134">
        <f t="shared" si="8"/>
        <v>63499.999999999993</v>
      </c>
      <c r="AK22" s="132"/>
      <c r="AL22" s="164"/>
      <c r="AM22" s="141">
        <v>8</v>
      </c>
      <c r="AN22" s="178">
        <v>38000</v>
      </c>
      <c r="AO22" s="134">
        <f t="shared" si="9"/>
        <v>76000</v>
      </c>
      <c r="AP22" s="177"/>
      <c r="AQ22" s="134">
        <f t="shared" si="10"/>
        <v>37999.999999999993</v>
      </c>
      <c r="AR22" s="132"/>
      <c r="AS22" s="135"/>
      <c r="AT22" s="192" t="s">
        <v>127</v>
      </c>
      <c r="AU22" s="178"/>
      <c r="AV22" s="134">
        <f t="shared" si="11"/>
        <v>0</v>
      </c>
      <c r="AW22" s="177"/>
      <c r="AX22" s="134">
        <f t="shared" si="12"/>
        <v>0</v>
      </c>
      <c r="AY22" s="132"/>
      <c r="AZ22" s="135"/>
      <c r="BA22" s="135"/>
      <c r="BB22" s="178">
        <v>36650</v>
      </c>
      <c r="BC22" s="134">
        <f t="shared" si="13"/>
        <v>73300</v>
      </c>
      <c r="BD22" s="177"/>
      <c r="BE22" s="134">
        <f t="shared" si="14"/>
        <v>36649.999999999993</v>
      </c>
      <c r="BF22" s="132"/>
      <c r="BG22" s="135"/>
      <c r="BH22" s="135" t="s">
        <v>133</v>
      </c>
      <c r="BI22" s="178">
        <v>29000</v>
      </c>
      <c r="BJ22" s="134">
        <f t="shared" si="15"/>
        <v>58000</v>
      </c>
      <c r="BK22" s="177" t="s">
        <v>182</v>
      </c>
      <c r="BL22" s="134">
        <f t="shared" si="16"/>
        <v>28999.999999999996</v>
      </c>
      <c r="BM22" s="132"/>
      <c r="BN22" s="164" t="s">
        <v>138</v>
      </c>
      <c r="BO22" s="164">
        <v>4</v>
      </c>
      <c r="BP22" s="178">
        <v>52700</v>
      </c>
      <c r="BQ22" s="134">
        <f t="shared" si="17"/>
        <v>105400</v>
      </c>
      <c r="BR22" s="177"/>
      <c r="BS22" s="134">
        <f t="shared" si="18"/>
        <v>52699.999999999993</v>
      </c>
      <c r="BT22" s="132"/>
      <c r="BU22" s="135"/>
      <c r="BV22" s="188" t="s">
        <v>142</v>
      </c>
      <c r="BW22" s="174">
        <v>10.88</v>
      </c>
      <c r="BX22" s="134">
        <f t="shared" si="19"/>
        <v>21.76</v>
      </c>
      <c r="BY22" s="133"/>
      <c r="BZ22" s="134">
        <f t="shared" si="20"/>
        <v>40255.999999999993</v>
      </c>
      <c r="CA22" s="132"/>
      <c r="CB22" s="141" t="s">
        <v>146</v>
      </c>
      <c r="CC22" s="164" t="s">
        <v>144</v>
      </c>
      <c r="CD22" s="178">
        <v>52000</v>
      </c>
      <c r="CE22" s="134">
        <f t="shared" si="21"/>
        <v>104000</v>
      </c>
      <c r="CF22" s="177"/>
      <c r="CG22" s="134">
        <f t="shared" si="22"/>
        <v>51999.999999999993</v>
      </c>
      <c r="CH22" s="132"/>
      <c r="CI22" s="135"/>
      <c r="CJ22" s="183" t="s">
        <v>148</v>
      </c>
      <c r="CK22" s="178">
        <v>59000</v>
      </c>
      <c r="CL22" s="134">
        <f t="shared" si="23"/>
        <v>118000</v>
      </c>
      <c r="CM22" s="177"/>
      <c r="CN22" s="134">
        <f t="shared" si="24"/>
        <v>58999.999999999993</v>
      </c>
      <c r="CO22" s="132"/>
      <c r="CP22" s="164" t="s">
        <v>155</v>
      </c>
      <c r="CQ22" s="164" t="s">
        <v>151</v>
      </c>
      <c r="CR22" s="178">
        <v>61040</v>
      </c>
      <c r="CS22" s="134">
        <f t="shared" si="25"/>
        <v>122080</v>
      </c>
      <c r="CT22" s="177"/>
      <c r="CU22" s="134">
        <f t="shared" si="26"/>
        <v>61039.999999999993</v>
      </c>
      <c r="CV22" s="132"/>
      <c r="CW22" s="164"/>
      <c r="CX22" s="164">
        <v>10</v>
      </c>
      <c r="CY22" s="169">
        <v>8.16</v>
      </c>
      <c r="CZ22" s="134">
        <f t="shared" si="27"/>
        <v>16.32</v>
      </c>
      <c r="DA22" s="133"/>
      <c r="DB22" s="134">
        <f t="shared" si="28"/>
        <v>30191.999999999996</v>
      </c>
      <c r="DC22" s="132"/>
      <c r="DD22" s="135"/>
      <c r="DE22" s="135"/>
      <c r="DF22" s="178">
        <v>122750</v>
      </c>
      <c r="DG22" s="134">
        <f t="shared" si="29"/>
        <v>245500</v>
      </c>
      <c r="DH22" s="177"/>
      <c r="DI22" s="134">
        <f t="shared" si="30"/>
        <v>122749.99999999999</v>
      </c>
      <c r="DJ22" s="132"/>
      <c r="DK22" s="164" t="s">
        <v>164</v>
      </c>
      <c r="DL22" s="181" t="s">
        <v>142</v>
      </c>
      <c r="DM22" s="178">
        <v>33333.333333333336</v>
      </c>
      <c r="DN22" s="134">
        <f t="shared" si="31"/>
        <v>66666.666666666672</v>
      </c>
      <c r="DO22" s="177"/>
      <c r="DP22" s="134">
        <f t="shared" si="32"/>
        <v>33333.333333333328</v>
      </c>
      <c r="DQ22" s="132"/>
      <c r="DR22" s="164" t="s">
        <v>176</v>
      </c>
      <c r="DS22" s="135" t="s">
        <v>171</v>
      </c>
      <c r="DT22" s="178">
        <v>52000</v>
      </c>
      <c r="DU22" s="134">
        <f t="shared" si="33"/>
        <v>104000</v>
      </c>
      <c r="DV22" s="177"/>
      <c r="DW22" s="134">
        <f t="shared" si="34"/>
        <v>51999.999999999993</v>
      </c>
      <c r="DX22" s="132"/>
      <c r="DY22" s="135"/>
      <c r="DZ22" s="164" t="s">
        <v>181</v>
      </c>
      <c r="EA22" s="178"/>
      <c r="EB22" s="134">
        <f t="shared" si="35"/>
        <v>0</v>
      </c>
      <c r="EC22" s="177"/>
      <c r="ED22" s="134">
        <f t="shared" si="36"/>
        <v>0</v>
      </c>
      <c r="EE22" s="132"/>
      <c r="EF22" s="135"/>
      <c r="EG22" s="135"/>
      <c r="EH22" s="162"/>
      <c r="EI22" s="163"/>
      <c r="EJ22" s="163"/>
    </row>
    <row r="23" spans="2:140" s="92" customFormat="1" ht="23.25" customHeight="1" x14ac:dyDescent="0.2">
      <c r="B23" s="131">
        <f t="shared" si="0"/>
        <v>16</v>
      </c>
      <c r="C23" s="150">
        <v>10060203</v>
      </c>
      <c r="D23" s="150">
        <v>1</v>
      </c>
      <c r="E23" s="150">
        <v>66403</v>
      </c>
      <c r="F23" s="150" t="s">
        <v>100</v>
      </c>
      <c r="G23" s="150" t="s">
        <v>101</v>
      </c>
      <c r="H23" s="150"/>
      <c r="I23" s="150" t="s">
        <v>112</v>
      </c>
      <c r="J23" s="151">
        <v>1</v>
      </c>
      <c r="K23" s="171" t="s">
        <v>88</v>
      </c>
      <c r="L23" s="178"/>
      <c r="M23" s="134">
        <f t="shared" si="1"/>
        <v>0</v>
      </c>
      <c r="N23" s="177"/>
      <c r="O23" s="134">
        <f t="shared" si="2"/>
        <v>0</v>
      </c>
      <c r="P23" s="132"/>
      <c r="Q23" s="135" t="s">
        <v>116</v>
      </c>
      <c r="R23" s="164">
        <v>6</v>
      </c>
      <c r="S23" s="178">
        <v>651333</v>
      </c>
      <c r="T23" s="134">
        <f t="shared" si="3"/>
        <v>651333</v>
      </c>
      <c r="U23" s="177"/>
      <c r="V23" s="134">
        <f t="shared" si="4"/>
        <v>651332.99999999988</v>
      </c>
      <c r="W23" s="132"/>
      <c r="X23" s="135"/>
      <c r="Y23" s="135">
        <v>45</v>
      </c>
      <c r="Z23" s="178">
        <v>111</v>
      </c>
      <c r="AA23" s="134">
        <f t="shared" si="5"/>
        <v>111</v>
      </c>
      <c r="AB23" s="177"/>
      <c r="AC23" s="134">
        <f t="shared" si="6"/>
        <v>410699.99999999994</v>
      </c>
      <c r="AD23" s="132"/>
      <c r="AE23" s="135"/>
      <c r="AF23" s="141">
        <v>60</v>
      </c>
      <c r="AG23" s="178">
        <v>320500</v>
      </c>
      <c r="AH23" s="134">
        <f t="shared" si="7"/>
        <v>320500</v>
      </c>
      <c r="AI23" s="177"/>
      <c r="AJ23" s="134">
        <f t="shared" si="8"/>
        <v>320499.99999999994</v>
      </c>
      <c r="AK23" s="132"/>
      <c r="AL23" s="164"/>
      <c r="AM23" s="141">
        <v>8</v>
      </c>
      <c r="AN23" s="178">
        <v>276000</v>
      </c>
      <c r="AO23" s="134">
        <f t="shared" si="9"/>
        <v>276000</v>
      </c>
      <c r="AP23" s="177" t="s">
        <v>182</v>
      </c>
      <c r="AQ23" s="134">
        <f t="shared" si="10"/>
        <v>275999.99999999994</v>
      </c>
      <c r="AR23" s="132"/>
      <c r="AS23" s="135"/>
      <c r="AT23" s="192" t="s">
        <v>127</v>
      </c>
      <c r="AU23" s="178">
        <v>454447.50000000006</v>
      </c>
      <c r="AV23" s="134">
        <f t="shared" si="11"/>
        <v>454447.50000000006</v>
      </c>
      <c r="AW23" s="177"/>
      <c r="AX23" s="134">
        <f t="shared" si="12"/>
        <v>454447.5</v>
      </c>
      <c r="AY23" s="132"/>
      <c r="AZ23" s="135"/>
      <c r="BA23" s="135" t="s">
        <v>131</v>
      </c>
      <c r="BB23" s="178">
        <v>309500</v>
      </c>
      <c r="BC23" s="134">
        <f t="shared" si="13"/>
        <v>309500</v>
      </c>
      <c r="BD23" s="177"/>
      <c r="BE23" s="134">
        <f t="shared" si="14"/>
        <v>309499.99999999994</v>
      </c>
      <c r="BF23" s="132"/>
      <c r="BG23" s="135"/>
      <c r="BH23" s="135" t="s">
        <v>133</v>
      </c>
      <c r="BI23" s="178">
        <v>333000</v>
      </c>
      <c r="BJ23" s="134">
        <f t="shared" si="15"/>
        <v>333000</v>
      </c>
      <c r="BK23" s="177"/>
      <c r="BL23" s="134">
        <f t="shared" si="16"/>
        <v>332999.99999999994</v>
      </c>
      <c r="BM23" s="132"/>
      <c r="BN23" s="164" t="s">
        <v>185</v>
      </c>
      <c r="BO23" s="164">
        <v>4</v>
      </c>
      <c r="BP23" s="178">
        <v>550000</v>
      </c>
      <c r="BQ23" s="134">
        <f t="shared" si="17"/>
        <v>550000</v>
      </c>
      <c r="BR23" s="177"/>
      <c r="BS23" s="134">
        <f t="shared" si="18"/>
        <v>549999.99999999988</v>
      </c>
      <c r="BT23" s="132"/>
      <c r="BU23" s="135"/>
      <c r="BV23" s="188" t="s">
        <v>142</v>
      </c>
      <c r="BW23" s="174">
        <v>90.75</v>
      </c>
      <c r="BX23" s="134">
        <f t="shared" si="19"/>
        <v>90.75</v>
      </c>
      <c r="BY23" s="133"/>
      <c r="BZ23" s="134">
        <f t="shared" si="20"/>
        <v>335774.99999999994</v>
      </c>
      <c r="CA23" s="132"/>
      <c r="CB23" s="141" t="s">
        <v>146</v>
      </c>
      <c r="CC23" s="164" t="s">
        <v>144</v>
      </c>
      <c r="CD23" s="178">
        <v>434000</v>
      </c>
      <c r="CE23" s="134">
        <f t="shared" si="21"/>
        <v>434000</v>
      </c>
      <c r="CF23" s="177"/>
      <c r="CG23" s="134">
        <f t="shared" si="22"/>
        <v>433999.99999999994</v>
      </c>
      <c r="CH23" s="132"/>
      <c r="CI23" s="135"/>
      <c r="CJ23" s="183" t="s">
        <v>148</v>
      </c>
      <c r="CK23" s="178">
        <v>416100</v>
      </c>
      <c r="CL23" s="134">
        <f t="shared" si="23"/>
        <v>416100</v>
      </c>
      <c r="CM23" s="177"/>
      <c r="CN23" s="134">
        <f t="shared" si="24"/>
        <v>416099.99999999994</v>
      </c>
      <c r="CO23" s="132"/>
      <c r="CP23" s="164" t="s">
        <v>155</v>
      </c>
      <c r="CQ23" s="164" t="s">
        <v>151</v>
      </c>
      <c r="CR23" s="178">
        <v>541380</v>
      </c>
      <c r="CS23" s="134">
        <f t="shared" si="25"/>
        <v>541380</v>
      </c>
      <c r="CT23" s="177"/>
      <c r="CU23" s="134">
        <f t="shared" si="26"/>
        <v>541379.99999999988</v>
      </c>
      <c r="CV23" s="132"/>
      <c r="CW23" s="164"/>
      <c r="CX23" s="164">
        <v>10</v>
      </c>
      <c r="CY23" s="169">
        <v>81.67</v>
      </c>
      <c r="CZ23" s="134">
        <f t="shared" si="27"/>
        <v>81.67</v>
      </c>
      <c r="DA23" s="133"/>
      <c r="DB23" s="134">
        <f t="shared" si="28"/>
        <v>302178.99999999994</v>
      </c>
      <c r="DC23" s="132"/>
      <c r="DD23" s="135"/>
      <c r="DE23" s="135"/>
      <c r="DF23" s="178">
        <v>866750</v>
      </c>
      <c r="DG23" s="134">
        <f t="shared" si="29"/>
        <v>866750</v>
      </c>
      <c r="DH23" s="177"/>
      <c r="DI23" s="134">
        <f t="shared" si="30"/>
        <v>866749.99999999988</v>
      </c>
      <c r="DJ23" s="132"/>
      <c r="DK23" s="164"/>
      <c r="DL23" s="181" t="s">
        <v>142</v>
      </c>
      <c r="DM23" s="178">
        <v>585333.33333333337</v>
      </c>
      <c r="DN23" s="134">
        <f t="shared" si="31"/>
        <v>585333.33333333337</v>
      </c>
      <c r="DO23" s="177"/>
      <c r="DP23" s="134">
        <f t="shared" si="32"/>
        <v>585333.33333333326</v>
      </c>
      <c r="DQ23" s="132"/>
      <c r="DR23" s="164" t="s">
        <v>177</v>
      </c>
      <c r="DS23" s="135" t="s">
        <v>171</v>
      </c>
      <c r="DT23" s="178">
        <v>395000</v>
      </c>
      <c r="DU23" s="134">
        <f t="shared" si="33"/>
        <v>395000</v>
      </c>
      <c r="DV23" s="177"/>
      <c r="DW23" s="134">
        <f t="shared" si="34"/>
        <v>394999.99999999994</v>
      </c>
      <c r="DX23" s="132"/>
      <c r="DY23" s="135"/>
      <c r="DZ23" s="164" t="s">
        <v>181</v>
      </c>
      <c r="EA23" s="178">
        <v>631793</v>
      </c>
      <c r="EB23" s="134">
        <f t="shared" si="35"/>
        <v>631793</v>
      </c>
      <c r="EC23" s="177"/>
      <c r="ED23" s="134">
        <f t="shared" si="36"/>
        <v>631792.99999999988</v>
      </c>
      <c r="EE23" s="132"/>
      <c r="EF23" s="135"/>
      <c r="EG23" s="135">
        <v>60</v>
      </c>
      <c r="EH23" s="162"/>
      <c r="EI23" s="163"/>
      <c r="EJ23" s="163"/>
    </row>
    <row r="24" spans="2:140" s="92" customFormat="1" ht="23.25" customHeight="1" x14ac:dyDescent="0.2">
      <c r="B24" s="131">
        <f t="shared" si="0"/>
        <v>17</v>
      </c>
      <c r="C24" s="150">
        <v>10060461</v>
      </c>
      <c r="D24" s="150">
        <v>1</v>
      </c>
      <c r="E24" s="150">
        <v>68456</v>
      </c>
      <c r="F24" s="150" t="s">
        <v>102</v>
      </c>
      <c r="G24" s="150" t="s">
        <v>103</v>
      </c>
      <c r="H24" s="150"/>
      <c r="I24" s="150" t="s">
        <v>112</v>
      </c>
      <c r="J24" s="151">
        <v>8</v>
      </c>
      <c r="K24" s="171" t="s">
        <v>88</v>
      </c>
      <c r="L24" s="178">
        <v>0</v>
      </c>
      <c r="M24" s="134">
        <f t="shared" si="1"/>
        <v>0</v>
      </c>
      <c r="N24" s="177"/>
      <c r="O24" s="134">
        <f t="shared" si="2"/>
        <v>0</v>
      </c>
      <c r="P24" s="132"/>
      <c r="Q24" s="135" t="s">
        <v>116</v>
      </c>
      <c r="R24" s="164">
        <v>0</v>
      </c>
      <c r="S24" s="178">
        <v>208333</v>
      </c>
      <c r="T24" s="134">
        <f t="shared" si="3"/>
        <v>1666664</v>
      </c>
      <c r="U24" s="177"/>
      <c r="V24" s="134">
        <f t="shared" si="4"/>
        <v>208332.99999999997</v>
      </c>
      <c r="W24" s="132"/>
      <c r="X24" s="135"/>
      <c r="Y24" s="135">
        <v>45</v>
      </c>
      <c r="Z24" s="178">
        <v>900</v>
      </c>
      <c r="AA24" s="134">
        <f t="shared" si="5"/>
        <v>7200</v>
      </c>
      <c r="AB24" s="177"/>
      <c r="AC24" s="134">
        <f t="shared" si="6"/>
        <v>3329999.9999999995</v>
      </c>
      <c r="AD24" s="132"/>
      <c r="AE24" s="135"/>
      <c r="AF24" s="141">
        <v>60</v>
      </c>
      <c r="AG24" s="178">
        <v>95500</v>
      </c>
      <c r="AH24" s="134">
        <f t="shared" si="7"/>
        <v>764000</v>
      </c>
      <c r="AI24" s="177"/>
      <c r="AJ24" s="134">
        <f t="shared" si="8"/>
        <v>95499.999999999985</v>
      </c>
      <c r="AK24" s="132"/>
      <c r="AL24" s="164" t="s">
        <v>124</v>
      </c>
      <c r="AM24" s="141">
        <v>8</v>
      </c>
      <c r="AN24" s="178"/>
      <c r="AO24" s="134">
        <f t="shared" si="9"/>
        <v>0</v>
      </c>
      <c r="AP24" s="177"/>
      <c r="AQ24" s="134">
        <f t="shared" si="10"/>
        <v>0</v>
      </c>
      <c r="AR24" s="132"/>
      <c r="AS24" s="135"/>
      <c r="AT24" s="192"/>
      <c r="AU24" s="178">
        <v>924300</v>
      </c>
      <c r="AV24" s="134">
        <f t="shared" si="11"/>
        <v>7394400</v>
      </c>
      <c r="AW24" s="177"/>
      <c r="AX24" s="134">
        <f t="shared" si="12"/>
        <v>924299.99999999988</v>
      </c>
      <c r="AY24" s="132"/>
      <c r="AZ24" s="135"/>
      <c r="BA24" s="164" t="s">
        <v>131</v>
      </c>
      <c r="BB24" s="178"/>
      <c r="BC24" s="134">
        <f t="shared" si="13"/>
        <v>0</v>
      </c>
      <c r="BD24" s="177"/>
      <c r="BE24" s="134">
        <f t="shared" si="14"/>
        <v>0</v>
      </c>
      <c r="BF24" s="132"/>
      <c r="BG24" s="135"/>
      <c r="BH24" s="135"/>
      <c r="BI24" s="178"/>
      <c r="BJ24" s="134">
        <f t="shared" si="15"/>
        <v>0</v>
      </c>
      <c r="BK24" s="177"/>
      <c r="BL24" s="134">
        <f t="shared" si="16"/>
        <v>0</v>
      </c>
      <c r="BM24" s="132"/>
      <c r="BN24" s="164" t="s">
        <v>139</v>
      </c>
      <c r="BO24" s="164"/>
      <c r="BP24" s="178"/>
      <c r="BQ24" s="134">
        <f t="shared" si="17"/>
        <v>0</v>
      </c>
      <c r="BR24" s="177"/>
      <c r="BS24" s="134">
        <f t="shared" si="18"/>
        <v>0</v>
      </c>
      <c r="BT24" s="132"/>
      <c r="BU24" s="135"/>
      <c r="BV24" s="189"/>
      <c r="BW24" s="184"/>
      <c r="BX24" s="165">
        <f t="shared" si="19"/>
        <v>0</v>
      </c>
      <c r="BY24" s="133"/>
      <c r="BZ24" s="165">
        <f t="shared" si="20"/>
        <v>0</v>
      </c>
      <c r="CA24" s="132"/>
      <c r="CB24" s="141" t="s">
        <v>146</v>
      </c>
      <c r="CC24" s="185"/>
      <c r="CD24" s="178">
        <v>125000</v>
      </c>
      <c r="CE24" s="134">
        <f t="shared" si="21"/>
        <v>1000000</v>
      </c>
      <c r="CF24" s="177"/>
      <c r="CG24" s="134">
        <f t="shared" si="22"/>
        <v>124999.99999999999</v>
      </c>
      <c r="CH24" s="132"/>
      <c r="CI24" s="135"/>
      <c r="CJ24" s="183" t="s">
        <v>148</v>
      </c>
      <c r="CK24" s="178">
        <v>817000</v>
      </c>
      <c r="CL24" s="134">
        <f t="shared" si="23"/>
        <v>6536000</v>
      </c>
      <c r="CM24" s="177"/>
      <c r="CN24" s="134">
        <f t="shared" si="24"/>
        <v>816999.99999999988</v>
      </c>
      <c r="CO24" s="132"/>
      <c r="CP24" s="164" t="s">
        <v>155</v>
      </c>
      <c r="CQ24" s="164" t="s">
        <v>153</v>
      </c>
      <c r="CR24" s="178"/>
      <c r="CS24" s="134">
        <f t="shared" si="25"/>
        <v>0</v>
      </c>
      <c r="CT24" s="177"/>
      <c r="CU24" s="134">
        <f t="shared" si="26"/>
        <v>0</v>
      </c>
      <c r="CV24" s="132"/>
      <c r="CW24" s="164"/>
      <c r="CX24" s="164"/>
      <c r="CY24" s="169"/>
      <c r="CZ24" s="134">
        <f t="shared" si="27"/>
        <v>0</v>
      </c>
      <c r="DA24" s="133"/>
      <c r="DB24" s="134">
        <f t="shared" si="28"/>
        <v>0</v>
      </c>
      <c r="DC24" s="132"/>
      <c r="DD24" s="135"/>
      <c r="DE24" s="135"/>
      <c r="DF24" s="178">
        <v>311000</v>
      </c>
      <c r="DG24" s="134">
        <f t="shared" si="29"/>
        <v>2488000</v>
      </c>
      <c r="DH24" s="177"/>
      <c r="DI24" s="134">
        <f t="shared" si="30"/>
        <v>310999.99999999994</v>
      </c>
      <c r="DJ24" s="132"/>
      <c r="DK24" s="164" t="s">
        <v>165</v>
      </c>
      <c r="DL24" s="181" t="s">
        <v>142</v>
      </c>
      <c r="DM24" s="178"/>
      <c r="DN24" s="134">
        <f t="shared" si="31"/>
        <v>0</v>
      </c>
      <c r="DO24" s="177"/>
      <c r="DP24" s="134">
        <f t="shared" si="32"/>
        <v>0</v>
      </c>
      <c r="DQ24" s="132"/>
      <c r="DR24" s="164"/>
      <c r="DS24" s="164"/>
      <c r="DT24" s="178">
        <v>185000</v>
      </c>
      <c r="DU24" s="134">
        <f t="shared" si="33"/>
        <v>1480000</v>
      </c>
      <c r="DV24" s="177"/>
      <c r="DW24" s="134">
        <f t="shared" si="34"/>
        <v>184999.99999999997</v>
      </c>
      <c r="DX24" s="132"/>
      <c r="DY24" s="135"/>
      <c r="DZ24" s="164" t="s">
        <v>181</v>
      </c>
      <c r="EA24" s="178"/>
      <c r="EB24" s="134">
        <f t="shared" si="35"/>
        <v>0</v>
      </c>
      <c r="EC24" s="177"/>
      <c r="ED24" s="134">
        <f t="shared" si="36"/>
        <v>0</v>
      </c>
      <c r="EE24" s="132"/>
      <c r="EF24" s="135"/>
      <c r="EG24" s="135">
        <v>40</v>
      </c>
      <c r="EH24" s="162"/>
      <c r="EI24" s="163"/>
      <c r="EJ24" s="163"/>
    </row>
    <row r="25" spans="2:140" s="92" customFormat="1" ht="23.25" customHeight="1" x14ac:dyDescent="0.2">
      <c r="B25" s="131">
        <f t="shared" si="0"/>
        <v>18</v>
      </c>
      <c r="C25" s="150">
        <v>10060390</v>
      </c>
      <c r="D25" s="150">
        <v>9</v>
      </c>
      <c r="E25" s="150">
        <v>2221</v>
      </c>
      <c r="F25" s="150" t="s">
        <v>104</v>
      </c>
      <c r="G25" s="150" t="s">
        <v>105</v>
      </c>
      <c r="H25" s="150"/>
      <c r="I25" s="150" t="s">
        <v>112</v>
      </c>
      <c r="J25" s="151">
        <v>3</v>
      </c>
      <c r="K25" s="171" t="s">
        <v>75</v>
      </c>
      <c r="L25" s="178">
        <v>99900</v>
      </c>
      <c r="M25" s="134">
        <f t="shared" si="1"/>
        <v>299700</v>
      </c>
      <c r="N25" s="177"/>
      <c r="O25" s="134">
        <f t="shared" si="2"/>
        <v>99899.999999999985</v>
      </c>
      <c r="P25" s="132"/>
      <c r="Q25" s="135" t="s">
        <v>117</v>
      </c>
      <c r="R25" s="164">
        <v>6</v>
      </c>
      <c r="S25" s="178">
        <v>113370</v>
      </c>
      <c r="T25" s="134">
        <f t="shared" si="3"/>
        <v>340110</v>
      </c>
      <c r="U25" s="177"/>
      <c r="V25" s="134">
        <f t="shared" si="4"/>
        <v>113369.99999999999</v>
      </c>
      <c r="W25" s="132"/>
      <c r="X25" s="135"/>
      <c r="Y25" s="135">
        <v>45</v>
      </c>
      <c r="Z25" s="178">
        <v>19</v>
      </c>
      <c r="AA25" s="134">
        <f t="shared" si="5"/>
        <v>57</v>
      </c>
      <c r="AB25" s="177"/>
      <c r="AC25" s="134">
        <f t="shared" si="6"/>
        <v>70299.999999999985</v>
      </c>
      <c r="AD25" s="132"/>
      <c r="AE25" s="135"/>
      <c r="AF25" s="141">
        <v>60</v>
      </c>
      <c r="AG25" s="178">
        <v>68700</v>
      </c>
      <c r="AH25" s="134">
        <f t="shared" si="7"/>
        <v>206100</v>
      </c>
      <c r="AI25" s="177"/>
      <c r="AJ25" s="134">
        <f t="shared" si="8"/>
        <v>68699.999999999985</v>
      </c>
      <c r="AK25" s="132"/>
      <c r="AL25" s="164"/>
      <c r="AM25" s="141">
        <v>8</v>
      </c>
      <c r="AN25" s="178">
        <v>44500</v>
      </c>
      <c r="AO25" s="134">
        <f t="shared" si="9"/>
        <v>133500</v>
      </c>
      <c r="AP25" s="177"/>
      <c r="AQ25" s="134">
        <f t="shared" si="10"/>
        <v>44499.999999999993</v>
      </c>
      <c r="AR25" s="132"/>
      <c r="AS25" s="135"/>
      <c r="AT25" s="192" t="s">
        <v>128</v>
      </c>
      <c r="AU25" s="178"/>
      <c r="AV25" s="134">
        <f t="shared" si="11"/>
        <v>0</v>
      </c>
      <c r="AW25" s="177"/>
      <c r="AX25" s="134">
        <f t="shared" si="12"/>
        <v>0</v>
      </c>
      <c r="AY25" s="132"/>
      <c r="AZ25" s="135"/>
      <c r="BA25" s="164"/>
      <c r="BB25" s="178">
        <v>43500</v>
      </c>
      <c r="BC25" s="134">
        <f t="shared" si="13"/>
        <v>130500</v>
      </c>
      <c r="BD25" s="177"/>
      <c r="BE25" s="134">
        <f t="shared" si="14"/>
        <v>43499.999999999993</v>
      </c>
      <c r="BF25" s="132"/>
      <c r="BG25" s="135"/>
      <c r="BH25" s="135" t="s">
        <v>133</v>
      </c>
      <c r="BI25" s="178">
        <v>34000</v>
      </c>
      <c r="BJ25" s="134">
        <f t="shared" si="15"/>
        <v>102000</v>
      </c>
      <c r="BK25" s="177" t="s">
        <v>182</v>
      </c>
      <c r="BL25" s="134">
        <f t="shared" si="16"/>
        <v>33999.999999999993</v>
      </c>
      <c r="BM25" s="132"/>
      <c r="BN25" s="164" t="s">
        <v>140</v>
      </c>
      <c r="BO25" s="164">
        <v>4</v>
      </c>
      <c r="BP25" s="178">
        <v>83000</v>
      </c>
      <c r="BQ25" s="134">
        <f t="shared" si="17"/>
        <v>249000</v>
      </c>
      <c r="BR25" s="177"/>
      <c r="BS25" s="134">
        <f t="shared" si="18"/>
        <v>82999.999999999985</v>
      </c>
      <c r="BT25" s="132"/>
      <c r="BU25" s="135"/>
      <c r="BV25" s="188" t="s">
        <v>142</v>
      </c>
      <c r="BW25" s="184">
        <v>16.8</v>
      </c>
      <c r="BX25" s="165">
        <f t="shared" si="19"/>
        <v>50.400000000000006</v>
      </c>
      <c r="BY25" s="133"/>
      <c r="BZ25" s="165">
        <f t="shared" si="20"/>
        <v>62159.999999999993</v>
      </c>
      <c r="CA25" s="132"/>
      <c r="CB25" s="141" t="s">
        <v>146</v>
      </c>
      <c r="CC25" s="185" t="s">
        <v>144</v>
      </c>
      <c r="CD25" s="178">
        <v>75000</v>
      </c>
      <c r="CE25" s="134">
        <f t="shared" si="21"/>
        <v>225000</v>
      </c>
      <c r="CF25" s="177"/>
      <c r="CG25" s="134">
        <f t="shared" si="22"/>
        <v>74999.999999999985</v>
      </c>
      <c r="CH25" s="132"/>
      <c r="CI25" s="135"/>
      <c r="CJ25" s="183" t="s">
        <v>148</v>
      </c>
      <c r="CK25" s="178">
        <v>85500</v>
      </c>
      <c r="CL25" s="134">
        <f t="shared" si="23"/>
        <v>256500</v>
      </c>
      <c r="CM25" s="177"/>
      <c r="CN25" s="134">
        <f t="shared" si="24"/>
        <v>85499.999999999985</v>
      </c>
      <c r="CO25" s="132"/>
      <c r="CP25" s="164" t="s">
        <v>155</v>
      </c>
      <c r="CQ25" s="164" t="s">
        <v>151</v>
      </c>
      <c r="CR25" s="178">
        <v>95480</v>
      </c>
      <c r="CS25" s="134">
        <f t="shared" si="25"/>
        <v>286440</v>
      </c>
      <c r="CT25" s="177"/>
      <c r="CU25" s="134">
        <f t="shared" si="26"/>
        <v>95479.999999999985</v>
      </c>
      <c r="CV25" s="132"/>
      <c r="CW25" s="164"/>
      <c r="CX25" s="164">
        <v>10</v>
      </c>
      <c r="CY25" s="169">
        <v>12.6</v>
      </c>
      <c r="CZ25" s="134">
        <f t="shared" si="27"/>
        <v>37.799999999999997</v>
      </c>
      <c r="DA25" s="133"/>
      <c r="DB25" s="134">
        <f t="shared" si="28"/>
        <v>46619.999999999993</v>
      </c>
      <c r="DC25" s="132"/>
      <c r="DD25" s="135"/>
      <c r="DE25" s="135"/>
      <c r="DF25" s="178">
        <v>178000</v>
      </c>
      <c r="DG25" s="134">
        <f t="shared" si="29"/>
        <v>534000</v>
      </c>
      <c r="DH25" s="177"/>
      <c r="DI25" s="134">
        <f t="shared" si="30"/>
        <v>177999.99999999997</v>
      </c>
      <c r="DJ25" s="132"/>
      <c r="DK25" s="164" t="s">
        <v>166</v>
      </c>
      <c r="DL25" s="181" t="s">
        <v>142</v>
      </c>
      <c r="DM25" s="178">
        <v>46666.666666666664</v>
      </c>
      <c r="DN25" s="134">
        <f t="shared" si="31"/>
        <v>140000</v>
      </c>
      <c r="DO25" s="177"/>
      <c r="DP25" s="134">
        <f t="shared" si="32"/>
        <v>46666.666666666657</v>
      </c>
      <c r="DQ25" s="132"/>
      <c r="DR25" s="164" t="s">
        <v>178</v>
      </c>
      <c r="DS25" s="135" t="s">
        <v>171</v>
      </c>
      <c r="DT25" s="178">
        <v>85000</v>
      </c>
      <c r="DU25" s="134">
        <f t="shared" si="33"/>
        <v>255000</v>
      </c>
      <c r="DV25" s="177"/>
      <c r="DW25" s="134">
        <f t="shared" si="34"/>
        <v>84999.999999999985</v>
      </c>
      <c r="DX25" s="132"/>
      <c r="DY25" s="135"/>
      <c r="DZ25" s="164" t="s">
        <v>181</v>
      </c>
      <c r="EA25" s="178">
        <v>119039</v>
      </c>
      <c r="EB25" s="134">
        <f t="shared" si="35"/>
        <v>357117</v>
      </c>
      <c r="EC25" s="177"/>
      <c r="ED25" s="134">
        <f t="shared" si="36"/>
        <v>119038.99999999999</v>
      </c>
      <c r="EE25" s="132"/>
      <c r="EF25" s="135"/>
      <c r="EG25" s="135">
        <v>60</v>
      </c>
      <c r="EH25" s="162"/>
      <c r="EI25" s="163"/>
      <c r="EJ25" s="163"/>
    </row>
    <row r="26" spans="2:140" s="92" customFormat="1" ht="23.25" customHeight="1" x14ac:dyDescent="0.2">
      <c r="B26" s="131">
        <f t="shared" si="0"/>
        <v>19</v>
      </c>
      <c r="C26" s="150">
        <v>10060412</v>
      </c>
      <c r="D26" s="150">
        <v>1</v>
      </c>
      <c r="E26" s="150">
        <v>17786</v>
      </c>
      <c r="F26" s="150" t="s">
        <v>106</v>
      </c>
      <c r="G26" s="150" t="s">
        <v>107</v>
      </c>
      <c r="H26" s="150"/>
      <c r="I26" s="150" t="s">
        <v>112</v>
      </c>
      <c r="J26" s="151">
        <v>20</v>
      </c>
      <c r="K26" s="171" t="s">
        <v>113</v>
      </c>
      <c r="L26" s="178">
        <v>62000</v>
      </c>
      <c r="M26" s="134">
        <f t="shared" si="1"/>
        <v>1240000</v>
      </c>
      <c r="N26" s="177"/>
      <c r="O26" s="134">
        <f t="shared" si="2"/>
        <v>61999.999999999993</v>
      </c>
      <c r="P26" s="132"/>
      <c r="Q26" s="135" t="s">
        <v>118</v>
      </c>
      <c r="R26" s="164">
        <v>6</v>
      </c>
      <c r="S26" s="178">
        <v>75917</v>
      </c>
      <c r="T26" s="134">
        <f t="shared" si="3"/>
        <v>1518340</v>
      </c>
      <c r="U26" s="177"/>
      <c r="V26" s="134">
        <f t="shared" si="4"/>
        <v>75916.999999999985</v>
      </c>
      <c r="W26" s="132"/>
      <c r="X26" s="135"/>
      <c r="Y26" s="135">
        <v>45</v>
      </c>
      <c r="Z26" s="178">
        <v>10</v>
      </c>
      <c r="AA26" s="134">
        <f t="shared" si="5"/>
        <v>200</v>
      </c>
      <c r="AB26" s="177"/>
      <c r="AC26" s="134">
        <f t="shared" si="6"/>
        <v>36999.999999999993</v>
      </c>
      <c r="AD26" s="132"/>
      <c r="AE26" s="135"/>
      <c r="AF26" s="141">
        <v>60</v>
      </c>
      <c r="AG26" s="178">
        <v>36500</v>
      </c>
      <c r="AH26" s="134">
        <f t="shared" si="7"/>
        <v>730000</v>
      </c>
      <c r="AI26" s="177"/>
      <c r="AJ26" s="134">
        <f t="shared" si="8"/>
        <v>36499.999999999993</v>
      </c>
      <c r="AK26" s="132"/>
      <c r="AL26" s="164"/>
      <c r="AM26" s="141">
        <v>8</v>
      </c>
      <c r="AN26" s="178">
        <v>32500</v>
      </c>
      <c r="AO26" s="134">
        <f t="shared" si="9"/>
        <v>650000</v>
      </c>
      <c r="AP26" s="177"/>
      <c r="AQ26" s="134">
        <f t="shared" si="10"/>
        <v>32499.999999999996</v>
      </c>
      <c r="AR26" s="132"/>
      <c r="AS26" s="135"/>
      <c r="AT26" s="192" t="s">
        <v>128</v>
      </c>
      <c r="AU26" s="178">
        <v>107834.99999999999</v>
      </c>
      <c r="AV26" s="134">
        <f t="shared" si="11"/>
        <v>2156699.9999999995</v>
      </c>
      <c r="AW26" s="177"/>
      <c r="AX26" s="134">
        <f t="shared" si="12"/>
        <v>107834.99999999997</v>
      </c>
      <c r="AY26" s="132"/>
      <c r="AZ26" s="135"/>
      <c r="BA26" s="164" t="s">
        <v>131</v>
      </c>
      <c r="BB26" s="178">
        <v>27850</v>
      </c>
      <c r="BC26" s="134">
        <f t="shared" si="13"/>
        <v>557000</v>
      </c>
      <c r="BD26" s="177"/>
      <c r="BE26" s="134">
        <f t="shared" si="14"/>
        <v>27849.999999999996</v>
      </c>
      <c r="BF26" s="132"/>
      <c r="BG26" s="135"/>
      <c r="BH26" s="135" t="s">
        <v>133</v>
      </c>
      <c r="BI26" s="178">
        <v>22000</v>
      </c>
      <c r="BJ26" s="134">
        <f t="shared" si="15"/>
        <v>440000</v>
      </c>
      <c r="BK26" s="177" t="s">
        <v>182</v>
      </c>
      <c r="BL26" s="134">
        <f t="shared" si="16"/>
        <v>21999.999999999996</v>
      </c>
      <c r="BM26" s="132"/>
      <c r="BN26" s="164" t="s">
        <v>140</v>
      </c>
      <c r="BO26" s="164">
        <v>4</v>
      </c>
      <c r="BP26" s="178">
        <v>42000</v>
      </c>
      <c r="BQ26" s="134">
        <f t="shared" si="17"/>
        <v>840000</v>
      </c>
      <c r="BR26" s="177"/>
      <c r="BS26" s="134">
        <f t="shared" si="18"/>
        <v>41999.999999999993</v>
      </c>
      <c r="BT26" s="132"/>
      <c r="BU26" s="135"/>
      <c r="BV26" s="188" t="s">
        <v>142</v>
      </c>
      <c r="BW26" s="184">
        <v>7.36</v>
      </c>
      <c r="BX26" s="165">
        <f t="shared" si="19"/>
        <v>147.20000000000002</v>
      </c>
      <c r="BY26" s="133"/>
      <c r="BZ26" s="165">
        <f t="shared" si="20"/>
        <v>27231.999999999996</v>
      </c>
      <c r="CA26" s="132"/>
      <c r="CB26" s="141" t="s">
        <v>146</v>
      </c>
      <c r="CC26" s="185" t="s">
        <v>145</v>
      </c>
      <c r="CD26" s="178">
        <v>29000</v>
      </c>
      <c r="CE26" s="134">
        <f t="shared" si="21"/>
        <v>580000</v>
      </c>
      <c r="CF26" s="177"/>
      <c r="CG26" s="134">
        <f t="shared" si="22"/>
        <v>28999.999999999996</v>
      </c>
      <c r="CH26" s="132"/>
      <c r="CI26" s="135"/>
      <c r="CJ26" s="183" t="s">
        <v>148</v>
      </c>
      <c r="CK26" s="178">
        <v>44500</v>
      </c>
      <c r="CL26" s="134">
        <f t="shared" si="23"/>
        <v>890000</v>
      </c>
      <c r="CM26" s="177"/>
      <c r="CN26" s="134">
        <f t="shared" si="24"/>
        <v>44499.999999999993</v>
      </c>
      <c r="CO26" s="132"/>
      <c r="CP26" s="164" t="s">
        <v>155</v>
      </c>
      <c r="CQ26" s="164" t="s">
        <v>151</v>
      </c>
      <c r="CR26" s="178"/>
      <c r="CS26" s="134">
        <f t="shared" si="25"/>
        <v>0</v>
      </c>
      <c r="CT26" s="177"/>
      <c r="CU26" s="134">
        <f t="shared" si="26"/>
        <v>0</v>
      </c>
      <c r="CV26" s="132"/>
      <c r="CW26" s="164"/>
      <c r="CX26" s="164"/>
      <c r="CY26" s="169">
        <v>6.72</v>
      </c>
      <c r="CZ26" s="134">
        <f t="shared" si="27"/>
        <v>134.4</v>
      </c>
      <c r="DA26" s="133"/>
      <c r="DB26" s="134">
        <f t="shared" si="28"/>
        <v>24863.999999999996</v>
      </c>
      <c r="DC26" s="132"/>
      <c r="DD26" s="135"/>
      <c r="DE26" s="135"/>
      <c r="DF26" s="178">
        <v>85750</v>
      </c>
      <c r="DG26" s="134">
        <f t="shared" si="29"/>
        <v>1715000</v>
      </c>
      <c r="DH26" s="177"/>
      <c r="DI26" s="134">
        <f t="shared" si="30"/>
        <v>85749.999999999985</v>
      </c>
      <c r="DJ26" s="132"/>
      <c r="DK26" s="164" t="s">
        <v>167</v>
      </c>
      <c r="DL26" s="181" t="s">
        <v>142</v>
      </c>
      <c r="DM26" s="178">
        <v>30666.666666666668</v>
      </c>
      <c r="DN26" s="134">
        <f t="shared" si="31"/>
        <v>613333.33333333337</v>
      </c>
      <c r="DO26" s="177"/>
      <c r="DP26" s="134">
        <f t="shared" si="32"/>
        <v>30666.666666666664</v>
      </c>
      <c r="DQ26" s="132"/>
      <c r="DR26" s="164" t="s">
        <v>179</v>
      </c>
      <c r="DS26" s="135" t="s">
        <v>171</v>
      </c>
      <c r="DT26" s="178">
        <v>53000</v>
      </c>
      <c r="DU26" s="134">
        <f t="shared" si="33"/>
        <v>1060000</v>
      </c>
      <c r="DV26" s="177"/>
      <c r="DW26" s="134">
        <f t="shared" si="34"/>
        <v>52999.999999999993</v>
      </c>
      <c r="DX26" s="132"/>
      <c r="DY26" s="135"/>
      <c r="DZ26" s="164" t="s">
        <v>181</v>
      </c>
      <c r="EA26" s="178">
        <v>78194</v>
      </c>
      <c r="EB26" s="134">
        <f t="shared" si="35"/>
        <v>1563880</v>
      </c>
      <c r="EC26" s="177"/>
      <c r="ED26" s="134">
        <f t="shared" si="36"/>
        <v>78193.999999999985</v>
      </c>
      <c r="EE26" s="132"/>
      <c r="EF26" s="135"/>
      <c r="EG26" s="135"/>
      <c r="EH26" s="162"/>
      <c r="EI26" s="163"/>
      <c r="EJ26" s="163"/>
    </row>
    <row r="27" spans="2:140" s="92" customFormat="1" ht="23.25" customHeight="1" x14ac:dyDescent="0.2">
      <c r="B27" s="131">
        <f t="shared" si="0"/>
        <v>20</v>
      </c>
      <c r="C27" s="150">
        <v>10060413</v>
      </c>
      <c r="D27" s="150">
        <v>200</v>
      </c>
      <c r="E27" s="150">
        <v>68399</v>
      </c>
      <c r="F27" s="150" t="s">
        <v>108</v>
      </c>
      <c r="G27" s="150" t="s">
        <v>109</v>
      </c>
      <c r="H27" s="150"/>
      <c r="I27" s="150" t="s">
        <v>112</v>
      </c>
      <c r="J27" s="151">
        <v>1</v>
      </c>
      <c r="K27" s="171" t="s">
        <v>113</v>
      </c>
      <c r="L27" s="178"/>
      <c r="M27" s="134">
        <f t="shared" si="1"/>
        <v>0</v>
      </c>
      <c r="N27" s="177"/>
      <c r="O27" s="134">
        <f t="shared" si="2"/>
        <v>0</v>
      </c>
      <c r="P27" s="132"/>
      <c r="Q27" s="135" t="s">
        <v>116</v>
      </c>
      <c r="R27" s="164"/>
      <c r="S27" s="178"/>
      <c r="T27" s="134">
        <f t="shared" si="3"/>
        <v>0</v>
      </c>
      <c r="U27" s="177"/>
      <c r="V27" s="134">
        <f t="shared" si="4"/>
        <v>0</v>
      </c>
      <c r="W27" s="132"/>
      <c r="X27" s="135"/>
      <c r="Y27" s="135">
        <v>45</v>
      </c>
      <c r="Z27" s="178">
        <v>2925</v>
      </c>
      <c r="AA27" s="134">
        <f t="shared" si="5"/>
        <v>2925</v>
      </c>
      <c r="AB27" s="177"/>
      <c r="AC27" s="134">
        <f t="shared" si="6"/>
        <v>10822499.999999998</v>
      </c>
      <c r="AD27" s="132"/>
      <c r="AE27" s="135"/>
      <c r="AF27" s="141">
        <v>60</v>
      </c>
      <c r="AG27" s="178"/>
      <c r="AH27" s="134">
        <f t="shared" si="7"/>
        <v>0</v>
      </c>
      <c r="AI27" s="177"/>
      <c r="AJ27" s="134">
        <f t="shared" si="8"/>
        <v>0</v>
      </c>
      <c r="AK27" s="132"/>
      <c r="AL27" s="164" t="s">
        <v>125</v>
      </c>
      <c r="AM27" s="141">
        <v>8</v>
      </c>
      <c r="AN27" s="178"/>
      <c r="AO27" s="134">
        <f t="shared" si="9"/>
        <v>0</v>
      </c>
      <c r="AP27" s="177"/>
      <c r="AQ27" s="134">
        <f t="shared" si="10"/>
        <v>0</v>
      </c>
      <c r="AR27" s="132"/>
      <c r="AS27" s="135"/>
      <c r="AT27" s="192"/>
      <c r="AU27" s="178">
        <v>1964137.5</v>
      </c>
      <c r="AV27" s="134">
        <f t="shared" si="11"/>
        <v>1964137.5</v>
      </c>
      <c r="AW27" s="177"/>
      <c r="AX27" s="134">
        <f t="shared" si="12"/>
        <v>1964137.4999999998</v>
      </c>
      <c r="AY27" s="132"/>
      <c r="AZ27" s="135"/>
      <c r="BA27" s="164" t="s">
        <v>131</v>
      </c>
      <c r="BB27" s="178"/>
      <c r="BC27" s="134">
        <f t="shared" si="13"/>
        <v>0</v>
      </c>
      <c r="BD27" s="177"/>
      <c r="BE27" s="134">
        <f t="shared" si="14"/>
        <v>0</v>
      </c>
      <c r="BF27" s="132"/>
      <c r="BG27" s="135"/>
      <c r="BH27" s="164"/>
      <c r="BI27" s="178"/>
      <c r="BJ27" s="134">
        <f t="shared" si="15"/>
        <v>0</v>
      </c>
      <c r="BK27" s="177"/>
      <c r="BL27" s="134">
        <f t="shared" si="16"/>
        <v>0</v>
      </c>
      <c r="BM27" s="132"/>
      <c r="BN27" s="164" t="s">
        <v>139</v>
      </c>
      <c r="BO27" s="164"/>
      <c r="BP27" s="178"/>
      <c r="BQ27" s="134">
        <f t="shared" si="17"/>
        <v>0</v>
      </c>
      <c r="BR27" s="177"/>
      <c r="BS27" s="134">
        <f t="shared" si="18"/>
        <v>0</v>
      </c>
      <c r="BT27" s="132"/>
      <c r="BU27" s="135"/>
      <c r="BV27" s="189"/>
      <c r="BW27" s="184"/>
      <c r="BX27" s="165">
        <f t="shared" si="19"/>
        <v>0</v>
      </c>
      <c r="BY27" s="133"/>
      <c r="BZ27" s="165">
        <f t="shared" si="20"/>
        <v>0</v>
      </c>
      <c r="CA27" s="132"/>
      <c r="CB27" s="141" t="s">
        <v>146</v>
      </c>
      <c r="CC27" s="185"/>
      <c r="CD27" s="178"/>
      <c r="CE27" s="134">
        <f t="shared" si="21"/>
        <v>0</v>
      </c>
      <c r="CF27" s="177"/>
      <c r="CG27" s="134">
        <f t="shared" si="22"/>
        <v>0</v>
      </c>
      <c r="CH27" s="132"/>
      <c r="CI27" s="135"/>
      <c r="CJ27" s="183" t="s">
        <v>149</v>
      </c>
      <c r="CK27" s="178">
        <v>1605000</v>
      </c>
      <c r="CL27" s="134">
        <f t="shared" si="23"/>
        <v>1605000</v>
      </c>
      <c r="CM27" s="177" t="s">
        <v>182</v>
      </c>
      <c r="CN27" s="134">
        <f t="shared" si="24"/>
        <v>1604999.9999999998</v>
      </c>
      <c r="CO27" s="132"/>
      <c r="CP27" s="164" t="s">
        <v>155</v>
      </c>
      <c r="CQ27" s="164" t="s">
        <v>153</v>
      </c>
      <c r="CR27" s="178"/>
      <c r="CS27" s="134">
        <f t="shared" si="25"/>
        <v>0</v>
      </c>
      <c r="CT27" s="177"/>
      <c r="CU27" s="134">
        <f t="shared" si="26"/>
        <v>0</v>
      </c>
      <c r="CV27" s="132"/>
      <c r="CW27" s="164"/>
      <c r="CX27" s="164"/>
      <c r="CY27" s="169"/>
      <c r="CZ27" s="134">
        <f t="shared" si="27"/>
        <v>0</v>
      </c>
      <c r="DA27" s="133"/>
      <c r="DB27" s="134">
        <f t="shared" si="28"/>
        <v>0</v>
      </c>
      <c r="DC27" s="132"/>
      <c r="DD27" s="135"/>
      <c r="DE27" s="135"/>
      <c r="DF27" s="178">
        <v>218000</v>
      </c>
      <c r="DG27" s="134">
        <f t="shared" si="29"/>
        <v>218000</v>
      </c>
      <c r="DH27" s="177"/>
      <c r="DI27" s="134">
        <f t="shared" si="30"/>
        <v>217999.99999999997</v>
      </c>
      <c r="DJ27" s="132"/>
      <c r="DK27" s="164" t="s">
        <v>168</v>
      </c>
      <c r="DL27" s="181" t="s">
        <v>142</v>
      </c>
      <c r="DM27" s="178"/>
      <c r="DN27" s="134">
        <f t="shared" si="31"/>
        <v>0</v>
      </c>
      <c r="DO27" s="177"/>
      <c r="DP27" s="134">
        <f t="shared" si="32"/>
        <v>0</v>
      </c>
      <c r="DQ27" s="132"/>
      <c r="DR27" s="164"/>
      <c r="DS27" s="164"/>
      <c r="DT27" s="178">
        <v>30000</v>
      </c>
      <c r="DU27" s="134">
        <f t="shared" si="33"/>
        <v>30000</v>
      </c>
      <c r="DV27" s="177"/>
      <c r="DW27" s="134">
        <f t="shared" si="34"/>
        <v>29999.999999999996</v>
      </c>
      <c r="DX27" s="132"/>
      <c r="DY27" s="135"/>
      <c r="DZ27" s="164" t="s">
        <v>181</v>
      </c>
      <c r="EA27" s="178"/>
      <c r="EB27" s="134">
        <f t="shared" si="35"/>
        <v>0</v>
      </c>
      <c r="EC27" s="177"/>
      <c r="ED27" s="134">
        <f t="shared" si="36"/>
        <v>0</v>
      </c>
      <c r="EE27" s="132"/>
      <c r="EF27" s="135"/>
      <c r="EG27" s="135">
        <v>40</v>
      </c>
      <c r="EH27" s="162"/>
      <c r="EI27" s="163"/>
      <c r="EJ27" s="163"/>
    </row>
    <row r="28" spans="2:140" s="92" customFormat="1" ht="23.25" customHeight="1" thickBot="1" x14ac:dyDescent="0.25">
      <c r="B28" s="154">
        <f t="shared" si="0"/>
        <v>21</v>
      </c>
      <c r="C28" s="155">
        <v>10060413</v>
      </c>
      <c r="D28" s="155">
        <v>201</v>
      </c>
      <c r="E28" s="155">
        <v>68397</v>
      </c>
      <c r="F28" s="155" t="s">
        <v>110</v>
      </c>
      <c r="G28" s="155" t="s">
        <v>111</v>
      </c>
      <c r="H28" s="155"/>
      <c r="I28" s="155" t="s">
        <v>112</v>
      </c>
      <c r="J28" s="160">
        <v>1</v>
      </c>
      <c r="K28" s="172" t="s">
        <v>113</v>
      </c>
      <c r="L28" s="179"/>
      <c r="M28" s="156">
        <f t="shared" si="1"/>
        <v>0</v>
      </c>
      <c r="N28" s="180"/>
      <c r="O28" s="156">
        <f t="shared" si="2"/>
        <v>0</v>
      </c>
      <c r="P28" s="158"/>
      <c r="Q28" s="159" t="s">
        <v>116</v>
      </c>
      <c r="R28" s="159"/>
      <c r="S28" s="179"/>
      <c r="T28" s="156">
        <f t="shared" si="3"/>
        <v>0</v>
      </c>
      <c r="U28" s="180"/>
      <c r="V28" s="156">
        <f t="shared" si="4"/>
        <v>0</v>
      </c>
      <c r="W28" s="158"/>
      <c r="X28" s="159"/>
      <c r="Y28" s="159">
        <v>45</v>
      </c>
      <c r="Z28" s="179">
        <v>2200</v>
      </c>
      <c r="AA28" s="156">
        <f t="shared" si="5"/>
        <v>2200</v>
      </c>
      <c r="AB28" s="180"/>
      <c r="AC28" s="156">
        <f t="shared" si="6"/>
        <v>8139999.9999999991</v>
      </c>
      <c r="AD28" s="158"/>
      <c r="AE28" s="159"/>
      <c r="AF28" s="187">
        <v>60</v>
      </c>
      <c r="AG28" s="179"/>
      <c r="AH28" s="156">
        <f t="shared" si="7"/>
        <v>0</v>
      </c>
      <c r="AI28" s="180"/>
      <c r="AJ28" s="156">
        <f t="shared" si="8"/>
        <v>0</v>
      </c>
      <c r="AK28" s="158"/>
      <c r="AL28" s="159" t="s">
        <v>125</v>
      </c>
      <c r="AM28" s="187">
        <v>8</v>
      </c>
      <c r="AN28" s="179"/>
      <c r="AO28" s="156">
        <f t="shared" si="9"/>
        <v>0</v>
      </c>
      <c r="AP28" s="180"/>
      <c r="AQ28" s="156">
        <f t="shared" si="10"/>
        <v>0</v>
      </c>
      <c r="AR28" s="158"/>
      <c r="AS28" s="159"/>
      <c r="AT28" s="193"/>
      <c r="AU28" s="179">
        <v>4814062.5</v>
      </c>
      <c r="AV28" s="156">
        <f t="shared" si="11"/>
        <v>4814062.5</v>
      </c>
      <c r="AW28" s="180"/>
      <c r="AX28" s="156">
        <f t="shared" si="12"/>
        <v>4814062.4999999991</v>
      </c>
      <c r="AY28" s="158"/>
      <c r="AZ28" s="159"/>
      <c r="BA28" s="159" t="s">
        <v>131</v>
      </c>
      <c r="BB28" s="179"/>
      <c r="BC28" s="156">
        <f t="shared" si="13"/>
        <v>0</v>
      </c>
      <c r="BD28" s="180"/>
      <c r="BE28" s="156">
        <f t="shared" si="14"/>
        <v>0</v>
      </c>
      <c r="BF28" s="158"/>
      <c r="BG28" s="159"/>
      <c r="BH28" s="159"/>
      <c r="BI28" s="179"/>
      <c r="BJ28" s="156">
        <f t="shared" si="15"/>
        <v>0</v>
      </c>
      <c r="BK28" s="180"/>
      <c r="BL28" s="156">
        <f t="shared" si="16"/>
        <v>0</v>
      </c>
      <c r="BM28" s="158"/>
      <c r="BN28" s="159" t="s">
        <v>139</v>
      </c>
      <c r="BO28" s="159"/>
      <c r="BP28" s="179"/>
      <c r="BQ28" s="156">
        <f t="shared" si="17"/>
        <v>0</v>
      </c>
      <c r="BR28" s="180"/>
      <c r="BS28" s="156">
        <f t="shared" si="18"/>
        <v>0</v>
      </c>
      <c r="BT28" s="158"/>
      <c r="BU28" s="159"/>
      <c r="BV28" s="190"/>
      <c r="BW28" s="186"/>
      <c r="BX28" s="166">
        <f t="shared" si="19"/>
        <v>0</v>
      </c>
      <c r="BY28" s="157"/>
      <c r="BZ28" s="166">
        <f t="shared" si="20"/>
        <v>0</v>
      </c>
      <c r="CA28" s="158"/>
      <c r="CB28" s="187" t="s">
        <v>146</v>
      </c>
      <c r="CC28" s="167"/>
      <c r="CD28" s="179"/>
      <c r="CE28" s="156">
        <f t="shared" si="21"/>
        <v>0</v>
      </c>
      <c r="CF28" s="180"/>
      <c r="CG28" s="156">
        <f t="shared" si="22"/>
        <v>0</v>
      </c>
      <c r="CH28" s="158"/>
      <c r="CI28" s="159"/>
      <c r="CJ28" s="182" t="s">
        <v>149</v>
      </c>
      <c r="CK28" s="179">
        <v>4265000</v>
      </c>
      <c r="CL28" s="156">
        <f t="shared" si="23"/>
        <v>4265000</v>
      </c>
      <c r="CM28" s="180" t="s">
        <v>182</v>
      </c>
      <c r="CN28" s="156">
        <f t="shared" si="24"/>
        <v>4264999.9999999991</v>
      </c>
      <c r="CO28" s="158"/>
      <c r="CP28" s="159" t="s">
        <v>155</v>
      </c>
      <c r="CQ28" s="159" t="s">
        <v>153</v>
      </c>
      <c r="CR28" s="179"/>
      <c r="CS28" s="156">
        <f t="shared" si="25"/>
        <v>0</v>
      </c>
      <c r="CT28" s="180"/>
      <c r="CU28" s="156">
        <f t="shared" si="26"/>
        <v>0</v>
      </c>
      <c r="CV28" s="158"/>
      <c r="CW28" s="159"/>
      <c r="CX28" s="159"/>
      <c r="CY28" s="170"/>
      <c r="CZ28" s="156">
        <f t="shared" si="27"/>
        <v>0</v>
      </c>
      <c r="DA28" s="157"/>
      <c r="DB28" s="156">
        <f t="shared" si="28"/>
        <v>0</v>
      </c>
      <c r="DC28" s="158"/>
      <c r="DD28" s="159"/>
      <c r="DE28" s="159"/>
      <c r="DF28" s="179">
        <v>400000</v>
      </c>
      <c r="DG28" s="156">
        <f t="shared" si="29"/>
        <v>400000</v>
      </c>
      <c r="DH28" s="180"/>
      <c r="DI28" s="156">
        <f t="shared" si="30"/>
        <v>399999.99999999994</v>
      </c>
      <c r="DJ28" s="158"/>
      <c r="DK28" s="159" t="s">
        <v>169</v>
      </c>
      <c r="DL28" s="182" t="s">
        <v>142</v>
      </c>
      <c r="DM28" s="179"/>
      <c r="DN28" s="156">
        <f t="shared" si="31"/>
        <v>0</v>
      </c>
      <c r="DO28" s="180"/>
      <c r="DP28" s="156">
        <f t="shared" si="32"/>
        <v>0</v>
      </c>
      <c r="DQ28" s="158"/>
      <c r="DR28" s="159"/>
      <c r="DS28" s="159"/>
      <c r="DT28" s="179"/>
      <c r="DU28" s="156">
        <f t="shared" si="33"/>
        <v>0</v>
      </c>
      <c r="DV28" s="180"/>
      <c r="DW28" s="156">
        <f t="shared" si="34"/>
        <v>0</v>
      </c>
      <c r="DX28" s="158"/>
      <c r="DY28" s="159"/>
      <c r="DZ28" s="159"/>
      <c r="EA28" s="179"/>
      <c r="EB28" s="156">
        <f t="shared" si="35"/>
        <v>0</v>
      </c>
      <c r="EC28" s="180"/>
      <c r="ED28" s="156">
        <f t="shared" si="36"/>
        <v>0</v>
      </c>
      <c r="EE28" s="158"/>
      <c r="EF28" s="159"/>
      <c r="EG28" s="159"/>
      <c r="EH28" s="162"/>
      <c r="EI28" s="163"/>
      <c r="EJ28" s="163"/>
    </row>
    <row r="29" spans="2:140" ht="14.25" thickBot="1" x14ac:dyDescent="0.3">
      <c r="B29" s="219" t="s">
        <v>42</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220"/>
      <c r="BA29" s="220"/>
      <c r="BB29" s="220"/>
      <c r="BC29" s="220"/>
      <c r="BD29" s="220"/>
      <c r="BE29" s="220"/>
      <c r="BF29" s="220"/>
      <c r="BG29" s="220"/>
      <c r="BH29" s="220"/>
      <c r="BI29" s="220"/>
      <c r="BJ29" s="220"/>
      <c r="BK29" s="220"/>
      <c r="BL29" s="220"/>
      <c r="BM29" s="220"/>
      <c r="BN29" s="220"/>
      <c r="BO29" s="220"/>
      <c r="BP29" s="220"/>
      <c r="BQ29" s="220"/>
      <c r="BR29" s="220"/>
      <c r="BS29" s="220"/>
      <c r="BT29" s="220"/>
      <c r="BU29" s="220"/>
      <c r="BV29" s="220"/>
      <c r="BW29" s="220"/>
      <c r="BX29" s="220"/>
      <c r="BY29" s="220"/>
      <c r="BZ29" s="220"/>
      <c r="CA29" s="220"/>
      <c r="CB29" s="220"/>
      <c r="CC29" s="220"/>
      <c r="CD29" s="220"/>
      <c r="CE29" s="220"/>
      <c r="CF29" s="220"/>
      <c r="CG29" s="220"/>
      <c r="CH29" s="220"/>
      <c r="CI29" s="220"/>
      <c r="CJ29" s="220"/>
      <c r="CK29" s="220"/>
      <c r="CL29" s="220"/>
      <c r="CM29" s="220"/>
      <c r="CN29" s="220"/>
      <c r="CO29" s="220"/>
      <c r="CP29" s="220"/>
      <c r="CQ29" s="220"/>
      <c r="CR29" s="220"/>
      <c r="CS29" s="220"/>
      <c r="CT29" s="220"/>
      <c r="CU29" s="220"/>
      <c r="CV29" s="220"/>
      <c r="CW29" s="220"/>
      <c r="CX29" s="220"/>
      <c r="CY29" s="220"/>
      <c r="CZ29" s="220"/>
      <c r="DA29" s="220"/>
      <c r="DB29" s="220"/>
      <c r="DC29" s="220"/>
      <c r="DD29" s="220"/>
      <c r="DE29" s="220"/>
      <c r="DF29" s="220"/>
      <c r="DG29" s="220"/>
      <c r="DH29" s="220"/>
      <c r="DI29" s="220"/>
      <c r="DJ29" s="220"/>
      <c r="DK29" s="220"/>
      <c r="DL29" s="220"/>
      <c r="DM29" s="220"/>
      <c r="DN29" s="220"/>
      <c r="DO29" s="220"/>
      <c r="DP29" s="220"/>
      <c r="DQ29" s="220"/>
      <c r="DR29" s="220"/>
      <c r="DS29" s="220"/>
      <c r="DT29" s="220"/>
      <c r="DU29" s="220"/>
      <c r="DV29" s="220"/>
      <c r="DW29" s="220"/>
      <c r="DX29" s="220"/>
      <c r="DY29" s="220"/>
      <c r="DZ29" s="220"/>
      <c r="EA29" s="220"/>
      <c r="EB29" s="220"/>
      <c r="EC29" s="220"/>
      <c r="ED29" s="220"/>
      <c r="EE29" s="220"/>
      <c r="EF29" s="220"/>
      <c r="EG29" s="220"/>
      <c r="EH29" s="220"/>
      <c r="EI29" s="220"/>
      <c r="EJ29" s="221"/>
    </row>
    <row r="30" spans="2:140" ht="14.25" thickBot="1" x14ac:dyDescent="0.3">
      <c r="B30" s="222" t="s">
        <v>5</v>
      </c>
      <c r="C30" s="223"/>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c r="AM30" s="223"/>
      <c r="AN30" s="223"/>
      <c r="AO30" s="223"/>
      <c r="AP30" s="223"/>
      <c r="AQ30" s="223"/>
      <c r="AR30" s="223"/>
      <c r="AS30" s="223"/>
      <c r="AT30" s="223"/>
      <c r="AU30" s="223"/>
      <c r="AV30" s="223"/>
      <c r="AW30" s="223"/>
      <c r="AX30" s="223"/>
      <c r="AY30" s="223"/>
      <c r="AZ30" s="223"/>
      <c r="BA30" s="223"/>
      <c r="BB30" s="223"/>
      <c r="BC30" s="223"/>
      <c r="BD30" s="223"/>
      <c r="BE30" s="223"/>
      <c r="BF30" s="223"/>
      <c r="BG30" s="223"/>
      <c r="BH30" s="223"/>
      <c r="BI30" s="223"/>
      <c r="BJ30" s="223"/>
      <c r="BK30" s="223"/>
      <c r="BL30" s="223"/>
      <c r="BM30" s="223"/>
      <c r="BN30" s="223"/>
      <c r="BO30" s="223"/>
      <c r="BP30" s="223"/>
      <c r="BQ30" s="223"/>
      <c r="BR30" s="223"/>
      <c r="BS30" s="223"/>
      <c r="BT30" s="223"/>
      <c r="BU30" s="223"/>
      <c r="BV30" s="223"/>
      <c r="BW30" s="223"/>
      <c r="BX30" s="223"/>
      <c r="BY30" s="223"/>
      <c r="BZ30" s="223"/>
      <c r="CA30" s="223"/>
      <c r="CB30" s="223"/>
      <c r="CC30" s="223"/>
      <c r="CD30" s="223"/>
      <c r="CE30" s="223"/>
      <c r="CF30" s="223"/>
      <c r="CG30" s="223"/>
      <c r="CH30" s="223"/>
      <c r="CI30" s="223"/>
      <c r="CJ30" s="223"/>
      <c r="CK30" s="223"/>
      <c r="CL30" s="223"/>
      <c r="CM30" s="223"/>
      <c r="CN30" s="223"/>
      <c r="CO30" s="223"/>
      <c r="CP30" s="223"/>
      <c r="CQ30" s="223"/>
      <c r="CR30" s="223"/>
      <c r="CS30" s="223"/>
      <c r="CT30" s="223"/>
      <c r="CU30" s="223"/>
      <c r="CV30" s="223"/>
      <c r="CW30" s="223"/>
      <c r="CX30" s="223"/>
      <c r="CY30" s="223"/>
      <c r="CZ30" s="223"/>
      <c r="DA30" s="223"/>
      <c r="DB30" s="223"/>
      <c r="DC30" s="223"/>
      <c r="DD30" s="223"/>
      <c r="DE30" s="223"/>
      <c r="DF30" s="223"/>
      <c r="DG30" s="223"/>
      <c r="DH30" s="223"/>
      <c r="DI30" s="223"/>
      <c r="DJ30" s="223"/>
      <c r="DK30" s="223"/>
      <c r="DL30" s="223"/>
      <c r="DM30" s="223"/>
      <c r="DN30" s="223"/>
      <c r="DO30" s="223"/>
      <c r="DP30" s="223"/>
      <c r="DQ30" s="223"/>
      <c r="DR30" s="223"/>
      <c r="DS30" s="223"/>
      <c r="DT30" s="223"/>
      <c r="DU30" s="223"/>
      <c r="DV30" s="223"/>
      <c r="DW30" s="223"/>
      <c r="DX30" s="223"/>
      <c r="DY30" s="223"/>
      <c r="DZ30" s="223"/>
      <c r="EA30" s="223"/>
      <c r="EB30" s="223"/>
      <c r="EC30" s="223"/>
      <c r="ED30" s="223"/>
      <c r="EE30" s="223"/>
      <c r="EF30" s="223"/>
      <c r="EG30" s="223"/>
      <c r="EH30" s="223"/>
      <c r="EI30" s="223"/>
      <c r="EJ30" s="224"/>
    </row>
    <row r="31" spans="2:140" ht="14.25" thickBot="1" x14ac:dyDescent="0.3">
      <c r="B31" s="225"/>
      <c r="C31" s="226"/>
      <c r="D31" s="226"/>
      <c r="E31" s="226"/>
      <c r="F31" s="226"/>
      <c r="G31" s="226"/>
      <c r="H31" s="226"/>
      <c r="I31" s="226"/>
      <c r="J31" s="226"/>
      <c r="K31" s="226"/>
      <c r="L31" s="226"/>
      <c r="M31" s="226"/>
      <c r="N31" s="226"/>
      <c r="O31" s="226"/>
      <c r="P31" s="226"/>
      <c r="Q31" s="226"/>
      <c r="R31" s="226"/>
      <c r="S31" s="226"/>
      <c r="T31" s="226"/>
      <c r="U31" s="226"/>
      <c r="V31" s="226"/>
      <c r="W31" s="226"/>
      <c r="X31" s="226"/>
      <c r="Y31" s="226"/>
      <c r="Z31" s="226"/>
      <c r="AA31" s="226"/>
      <c r="AB31" s="226"/>
      <c r="AC31" s="226"/>
      <c r="AD31" s="226"/>
      <c r="AE31" s="226"/>
      <c r="AF31" s="226"/>
      <c r="AG31" s="226"/>
      <c r="AH31" s="226"/>
      <c r="AI31" s="226"/>
      <c r="AJ31" s="226"/>
      <c r="AK31" s="226"/>
      <c r="AL31" s="226"/>
      <c r="AM31" s="226"/>
      <c r="AN31" s="226"/>
      <c r="AO31" s="226"/>
      <c r="AP31" s="226"/>
      <c r="AQ31" s="226"/>
      <c r="AR31" s="226"/>
      <c r="AS31" s="226"/>
      <c r="AT31" s="226"/>
      <c r="AU31" s="226"/>
      <c r="AV31" s="226"/>
      <c r="AW31" s="226"/>
      <c r="AX31" s="226"/>
      <c r="AY31" s="226"/>
      <c r="AZ31" s="226"/>
      <c r="BA31" s="226"/>
      <c r="BB31" s="226"/>
      <c r="BC31" s="226"/>
      <c r="BD31" s="226"/>
      <c r="BE31" s="226"/>
      <c r="BF31" s="226"/>
      <c r="BG31" s="226"/>
      <c r="BH31" s="226"/>
      <c r="BI31" s="226"/>
      <c r="BJ31" s="226"/>
      <c r="BK31" s="226"/>
      <c r="BL31" s="226"/>
      <c r="BM31" s="226"/>
      <c r="BN31" s="226"/>
      <c r="BO31" s="226"/>
      <c r="BP31" s="226"/>
      <c r="BQ31" s="226"/>
      <c r="BR31" s="226"/>
      <c r="BS31" s="226"/>
      <c r="BT31" s="226"/>
      <c r="BU31" s="226"/>
      <c r="BV31" s="226"/>
      <c r="BW31" s="226"/>
      <c r="BX31" s="226"/>
      <c r="BY31" s="226"/>
      <c r="BZ31" s="226"/>
      <c r="CA31" s="226"/>
      <c r="CB31" s="226"/>
      <c r="CC31" s="226"/>
      <c r="CD31" s="226"/>
      <c r="CE31" s="226"/>
      <c r="CF31" s="226"/>
      <c r="CG31" s="226"/>
      <c r="CH31" s="226"/>
      <c r="CI31" s="226"/>
      <c r="CJ31" s="226"/>
      <c r="CK31" s="226"/>
      <c r="CL31" s="226"/>
      <c r="CM31" s="226"/>
      <c r="CN31" s="226"/>
      <c r="CO31" s="226"/>
      <c r="CP31" s="226"/>
      <c r="CQ31" s="226"/>
      <c r="CR31" s="226"/>
      <c r="CS31" s="226"/>
      <c r="CT31" s="226"/>
      <c r="CU31" s="226"/>
      <c r="CV31" s="226"/>
      <c r="CW31" s="226"/>
      <c r="CX31" s="226"/>
      <c r="CY31" s="226"/>
      <c r="CZ31" s="226"/>
      <c r="DA31" s="226"/>
      <c r="DB31" s="226"/>
      <c r="DC31" s="226"/>
      <c r="DD31" s="226"/>
      <c r="DE31" s="226"/>
      <c r="DF31" s="226"/>
      <c r="DG31" s="226"/>
      <c r="DH31" s="226"/>
      <c r="DI31" s="226"/>
      <c r="DJ31" s="226"/>
      <c r="DK31" s="226"/>
      <c r="DL31" s="226"/>
      <c r="DM31" s="226"/>
      <c r="DN31" s="226"/>
      <c r="DO31" s="226"/>
      <c r="DP31" s="226"/>
      <c r="DQ31" s="226"/>
      <c r="DR31" s="226"/>
      <c r="DS31" s="226"/>
      <c r="DT31" s="226"/>
      <c r="DU31" s="226"/>
      <c r="DV31" s="226"/>
      <c r="DW31" s="226"/>
      <c r="DX31" s="226"/>
      <c r="DY31" s="226"/>
      <c r="DZ31" s="226"/>
      <c r="EA31" s="226"/>
      <c r="EB31" s="226"/>
      <c r="EC31" s="226"/>
      <c r="ED31" s="226"/>
      <c r="EE31" s="226"/>
      <c r="EF31" s="226"/>
      <c r="EG31" s="226"/>
      <c r="EH31" s="226"/>
      <c r="EI31" s="226"/>
      <c r="EJ31" s="227"/>
    </row>
    <row r="32" spans="2:140" ht="14.25" thickBot="1" x14ac:dyDescent="0.3">
      <c r="B32" s="110" t="s">
        <v>34</v>
      </c>
      <c r="C32" s="111"/>
      <c r="D32" s="111"/>
      <c r="E32" s="111"/>
      <c r="F32" s="112"/>
      <c r="G32" s="112"/>
      <c r="H32" s="112"/>
      <c r="I32" s="112"/>
      <c r="J32" s="113" t="s">
        <v>19</v>
      </c>
      <c r="L32" s="114" t="str">
        <f>+R$5</f>
        <v>COP</v>
      </c>
      <c r="M32" s="153">
        <f>SUM(M$8:M28)</f>
        <v>12825900</v>
      </c>
      <c r="S32" s="114" t="str">
        <f>+Y$5</f>
        <v>COP</v>
      </c>
      <c r="T32" s="153">
        <f>SUM(T$8:T28)</f>
        <v>22281749</v>
      </c>
      <c r="Z32" s="114" t="str">
        <f>+AF$5</f>
        <v>USD</v>
      </c>
      <c r="AA32" s="153">
        <f>SUM(AA$8:AA28)</f>
        <v>17115</v>
      </c>
      <c r="AG32" s="114" t="str">
        <f>+AM$5</f>
        <v>COP</v>
      </c>
      <c r="AH32" s="153">
        <f>SUM(AH$8:AH28)</f>
        <v>11960494</v>
      </c>
      <c r="AN32" s="114" t="str">
        <f>+AT$5</f>
        <v>COP</v>
      </c>
      <c r="AO32" s="153">
        <f>SUM(AO$8:AO28)</f>
        <v>9624800</v>
      </c>
      <c r="AU32" s="114" t="str">
        <f>+BA$5</f>
        <v>COP</v>
      </c>
      <c r="AV32" s="153">
        <f>SUM(AV$8:AV28)</f>
        <v>33436552.500000004</v>
      </c>
      <c r="BB32" s="114" t="str">
        <f>+BH$5</f>
        <v>COP</v>
      </c>
      <c r="BC32" s="153">
        <f>SUM(BC$8:BC28)</f>
        <v>10128100</v>
      </c>
      <c r="BI32" s="114" t="str">
        <f>+BO$5</f>
        <v>COP</v>
      </c>
      <c r="BJ32" s="153">
        <f>SUM(BJ$8:BJ28)</f>
        <v>9143000</v>
      </c>
      <c r="BP32" s="114" t="str">
        <f>+BV$5</f>
        <v>COP</v>
      </c>
      <c r="BQ32" s="153">
        <f>SUM(BQ$8:BQ28)</f>
        <v>9344400</v>
      </c>
      <c r="BW32" s="114" t="str">
        <f>+CC$5</f>
        <v>USD</v>
      </c>
      <c r="BX32" s="153">
        <f>SUM(BX$8:BX28)</f>
        <v>3064.3100000000004</v>
      </c>
      <c r="CD32" s="114" t="str">
        <f>+CJ$5</f>
        <v>COP</v>
      </c>
      <c r="CE32" s="153">
        <f>SUM(CE$8:CE28)</f>
        <v>18059000</v>
      </c>
      <c r="CK32" s="114" t="str">
        <f>+CQ$5</f>
        <v>COP</v>
      </c>
      <c r="CL32" s="153">
        <f>SUM(CL$8:CL28)</f>
        <v>32895200</v>
      </c>
      <c r="CR32" s="114" t="str">
        <f>+CX$5</f>
        <v>COP</v>
      </c>
      <c r="CS32" s="153">
        <f>SUM(CS$8:CS28)</f>
        <v>14236460</v>
      </c>
      <c r="CY32" s="114" t="str">
        <f>+DE$5</f>
        <v>USD</v>
      </c>
      <c r="CZ32" s="153">
        <f>SUM(CZ$8:CZ28)</f>
        <v>743.88999999999987</v>
      </c>
      <c r="DF32" s="114" t="str">
        <f>+DL$5</f>
        <v>COP</v>
      </c>
      <c r="DG32" s="153">
        <f>SUM(DG$8:DG28)</f>
        <v>75740250</v>
      </c>
      <c r="DM32" s="114" t="str">
        <f>+DS$5</f>
        <v>COP</v>
      </c>
      <c r="DN32" s="153">
        <f>SUM(DN$8:DN28)</f>
        <v>5503093.333333333</v>
      </c>
      <c r="DT32" s="114" t="str">
        <f>+DZ$5</f>
        <v>COP</v>
      </c>
      <c r="DU32" s="153">
        <f>SUM(DU$8:DU28)</f>
        <v>24172000</v>
      </c>
      <c r="EA32" s="114" t="str">
        <f>+EG$5</f>
        <v>COP</v>
      </c>
      <c r="EB32" s="153">
        <f>SUM(EB$8:EB28)</f>
        <v>16933673.33333331</v>
      </c>
      <c r="EJ32" s="95"/>
    </row>
    <row r="33" spans="2:140" ht="14.25" thickBot="1" x14ac:dyDescent="0.3">
      <c r="B33" s="115" t="s">
        <v>17</v>
      </c>
      <c r="C33" s="116"/>
      <c r="D33" s="116"/>
      <c r="E33" s="116"/>
      <c r="F33" s="112"/>
      <c r="G33" s="112"/>
      <c r="H33" s="112"/>
      <c r="I33" s="112"/>
      <c r="J33" s="113"/>
      <c r="L33" s="117"/>
      <c r="M33" s="118" t="str">
        <f>IF(R$6=1.16,M32*0.16,"")</f>
        <v/>
      </c>
      <c r="S33" s="117"/>
      <c r="T33" s="118" t="str">
        <f>IF(Y$6=1.16,T32*0.16,"")</f>
        <v/>
      </c>
      <c r="Z33" s="117"/>
      <c r="AA33" s="118" t="str">
        <f>IF(AF$6=1.16,AA32*0.16,"")</f>
        <v/>
      </c>
      <c r="AG33" s="117"/>
      <c r="AH33" s="118" t="str">
        <f>IF(AM$6=1.16,AH32*0.16,"")</f>
        <v/>
      </c>
      <c r="AN33" s="117"/>
      <c r="AO33" s="118" t="str">
        <f>IF(AT$6=1.16,AO32*0.16,"")</f>
        <v/>
      </c>
      <c r="AU33" s="117"/>
      <c r="AV33" s="118" t="str">
        <f>IF(BA$6=1.16,AV32*0.16,"")</f>
        <v/>
      </c>
      <c r="BB33" s="117"/>
      <c r="BC33" s="118" t="str">
        <f>IF(BH$6=1.16,BC32*0.16,"")</f>
        <v/>
      </c>
      <c r="BI33" s="117"/>
      <c r="BJ33" s="118" t="str">
        <f>IF(BO$6=1.16,BJ32*0.16,"")</f>
        <v/>
      </c>
      <c r="BP33" s="117"/>
      <c r="BQ33" s="118" t="str">
        <f>IF(BV$6=1.16,BQ32*0.16,"")</f>
        <v/>
      </c>
      <c r="BW33" s="117"/>
      <c r="BX33" s="118" t="str">
        <f>IF(CC$6=1.16,BX32*0.16,"")</f>
        <v/>
      </c>
      <c r="CD33" s="117"/>
      <c r="CE33" s="118" t="str">
        <f>IF(CJ$6=1.16,CE32*0.16,"")</f>
        <v/>
      </c>
      <c r="CK33" s="117"/>
      <c r="CL33" s="118" t="str">
        <f>IF(CQ$6=1.16,CL32*0.16,"")</f>
        <v/>
      </c>
      <c r="CR33" s="117"/>
      <c r="CS33" s="118" t="str">
        <f>IF(CX$6=1.16,CS32*0.16,"")</f>
        <v/>
      </c>
      <c r="CY33" s="117"/>
      <c r="CZ33" s="118" t="str">
        <f>IF(DE$6=1.16,CZ32*0.16,"")</f>
        <v/>
      </c>
      <c r="DF33" s="117"/>
      <c r="DG33" s="118" t="str">
        <f>IF(DL$6=1.16,DG32*0.16,"")</f>
        <v/>
      </c>
      <c r="DM33" s="117"/>
      <c r="DN33" s="118" t="str">
        <f>IF(DS$6=1.16,DN32*0.16,"")</f>
        <v/>
      </c>
      <c r="DT33" s="117"/>
      <c r="DU33" s="118" t="str">
        <f>IF(DZ$6=1.16,DU32*0.16,"")</f>
        <v/>
      </c>
      <c r="EA33" s="117"/>
      <c r="EB33" s="118" t="str">
        <f>IF(EG$6=1.16,EB32*0.16,"")</f>
        <v/>
      </c>
      <c r="EJ33" s="95"/>
    </row>
    <row r="34" spans="2:140" ht="14.25" thickBot="1" x14ac:dyDescent="0.3">
      <c r="B34" s="115" t="s">
        <v>2</v>
      </c>
      <c r="C34" s="116"/>
      <c r="D34" s="116"/>
      <c r="E34" s="116"/>
      <c r="F34" s="112"/>
      <c r="G34" s="112"/>
      <c r="H34" s="112"/>
      <c r="I34" s="112"/>
      <c r="J34" s="119" t="s">
        <v>1</v>
      </c>
      <c r="L34" s="109" t="str">
        <f>+R$5</f>
        <v>COP</v>
      </c>
      <c r="M34" s="152">
        <f>SUMIF(N$8:N28,"O",M$8:M28)</f>
        <v>0</v>
      </c>
      <c r="S34" s="109" t="str">
        <f>+Y$5</f>
        <v>COP</v>
      </c>
      <c r="T34" s="152">
        <f>SUMIF(U$8:U28,"O",T$8:T28)</f>
        <v>0</v>
      </c>
      <c r="Z34" s="109" t="str">
        <f>+AF$5</f>
        <v>USD</v>
      </c>
      <c r="AA34" s="152">
        <f>SUMIF(AB$8:AB28,"O",AA$8:AA28)</f>
        <v>0</v>
      </c>
      <c r="AG34" s="109" t="str">
        <f>+AM$5</f>
        <v>COP</v>
      </c>
      <c r="AH34" s="152">
        <f>SUMIF(AI$8:AI28,"O",AH$8:AH28)</f>
        <v>0</v>
      </c>
      <c r="AN34" s="109" t="str">
        <f>+AT$5</f>
        <v>COP</v>
      </c>
      <c r="AO34" s="152">
        <f>SUMIF(AP$8:AP28,"O",AO$8:AO28)</f>
        <v>407400</v>
      </c>
      <c r="AU34" s="109" t="str">
        <f>+BA$5</f>
        <v>COP</v>
      </c>
      <c r="AV34" s="152">
        <f>SUMIF(AW$8:AW28,"O",AV$8:AV28)</f>
        <v>0</v>
      </c>
      <c r="BB34" s="109" t="str">
        <f>+BH$5</f>
        <v>COP</v>
      </c>
      <c r="BC34" s="152">
        <f>SUMIF(BD$8:BD28,"O",BC$8:BC28)</f>
        <v>0</v>
      </c>
      <c r="BI34" s="109" t="str">
        <f>+BO$5</f>
        <v>COP</v>
      </c>
      <c r="BJ34" s="152">
        <f>SUMIF(BK$8:BK28,"O",BJ$8:BJ28)</f>
        <v>768000</v>
      </c>
      <c r="BP34" s="109" t="str">
        <f>+BV$5</f>
        <v>COP</v>
      </c>
      <c r="BQ34" s="152">
        <f>SUMIF(BR$8:BR28,"O",BQ$8:BQ28)</f>
        <v>0</v>
      </c>
      <c r="BW34" s="109" t="str">
        <f>+CC$5</f>
        <v>USD</v>
      </c>
      <c r="BX34" s="152">
        <f>SUMIF(BY$8:BY28,"O",BX$8:BX28)</f>
        <v>0</v>
      </c>
      <c r="CD34" s="109" t="str">
        <f>+CJ$5</f>
        <v>COP</v>
      </c>
      <c r="CE34" s="152">
        <f>SUMIF(CF$8:CF28,"O",CE$8:CE28)</f>
        <v>0</v>
      </c>
      <c r="CK34" s="109" t="str">
        <f>+CQ$5</f>
        <v>COP</v>
      </c>
      <c r="CL34" s="152">
        <f>SUMIF(CM$8:CM28,"O",CL$8:CL28)</f>
        <v>5870000</v>
      </c>
      <c r="CR34" s="109" t="str">
        <f>+CX$5</f>
        <v>COP</v>
      </c>
      <c r="CS34" s="152">
        <f>SUMIF(CT$8:CT28,"O",CS$8:CS28)</f>
        <v>0</v>
      </c>
      <c r="CY34" s="109" t="str">
        <f>+DE$5</f>
        <v>USD</v>
      </c>
      <c r="CZ34" s="152">
        <f>SUMIF(DA$8:DA28,"O",CZ$8:CZ28)</f>
        <v>0</v>
      </c>
      <c r="DF34" s="109" t="str">
        <f>+DL$5</f>
        <v>COP</v>
      </c>
      <c r="DG34" s="152">
        <f>SUMIF(DH$8:DH28,"O",DG$8:DG28)</f>
        <v>0</v>
      </c>
      <c r="DM34" s="109" t="str">
        <f>+DS$5</f>
        <v>COP</v>
      </c>
      <c r="DN34" s="152">
        <f>SUMIF(DO$8:DO28,"O",DN$8:DN28)</f>
        <v>3713762</v>
      </c>
      <c r="DT34" s="109" t="str">
        <f>+DZ$5</f>
        <v>COP</v>
      </c>
      <c r="DU34" s="152">
        <f>SUMIF(DV$8:DV28,"O",DU$8:DU28)</f>
        <v>0</v>
      </c>
      <c r="EA34" s="109" t="str">
        <f>+EG$5</f>
        <v>COP</v>
      </c>
      <c r="EB34" s="152">
        <f>SUMIF(EC$8:EC28,"O",EB$8:EB28)</f>
        <v>0</v>
      </c>
      <c r="EJ34" s="95"/>
    </row>
    <row r="35" spans="2:140" x14ac:dyDescent="0.25">
      <c r="B35" s="115" t="s">
        <v>35</v>
      </c>
      <c r="C35" s="116"/>
      <c r="D35" s="116"/>
      <c r="E35" s="116"/>
      <c r="F35" s="112"/>
      <c r="G35" s="112"/>
      <c r="H35" s="112"/>
      <c r="I35" s="112"/>
      <c r="J35" s="120"/>
      <c r="EJ35" s="95"/>
    </row>
    <row r="36" spans="2:140" x14ac:dyDescent="0.25">
      <c r="B36" s="205"/>
      <c r="C36" s="206"/>
      <c r="D36" s="206"/>
      <c r="E36" s="206"/>
      <c r="F36" s="206"/>
      <c r="G36" s="206"/>
      <c r="H36" s="206"/>
      <c r="I36" s="206"/>
      <c r="J36" s="206"/>
      <c r="EJ36" s="95"/>
    </row>
    <row r="37" spans="2:140" ht="14.25" thickBot="1" x14ac:dyDescent="0.3">
      <c r="B37" s="91"/>
      <c r="EJ37" s="95"/>
    </row>
    <row r="38" spans="2:140" ht="14.25" thickBot="1" x14ac:dyDescent="0.3">
      <c r="B38" s="207" t="s">
        <v>47</v>
      </c>
      <c r="C38" s="208"/>
      <c r="D38" s="208"/>
      <c r="E38" s="208"/>
      <c r="F38" s="208"/>
      <c r="G38" s="208"/>
      <c r="H38" s="208"/>
      <c r="I38" s="208"/>
      <c r="J38" s="208"/>
      <c r="K38" s="208"/>
      <c r="L38" s="208"/>
      <c r="M38" s="209"/>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c r="DA38" s="122"/>
      <c r="DB38" s="122"/>
      <c r="DC38" s="122"/>
      <c r="DD38" s="122"/>
      <c r="DE38" s="122"/>
      <c r="DF38" s="122"/>
      <c r="DG38" s="122"/>
      <c r="DH38" s="122"/>
      <c r="DI38" s="122"/>
      <c r="DJ38" s="122"/>
      <c r="DK38" s="122"/>
      <c r="DL38" s="122"/>
      <c r="DM38" s="122"/>
      <c r="DN38" s="122"/>
      <c r="DO38" s="122"/>
      <c r="DP38" s="122"/>
      <c r="DQ38" s="122"/>
      <c r="DR38" s="122"/>
      <c r="DS38" s="122"/>
      <c r="DT38" s="122"/>
      <c r="DU38" s="122"/>
      <c r="DV38" s="122"/>
      <c r="DW38" s="122"/>
      <c r="DX38" s="122"/>
      <c r="DY38" s="122"/>
      <c r="DZ38" s="122"/>
      <c r="EA38" s="122"/>
      <c r="EB38" s="122"/>
      <c r="EC38" s="122"/>
      <c r="ED38" s="122"/>
      <c r="EE38" s="122"/>
      <c r="EF38" s="122"/>
      <c r="EG38" s="122"/>
      <c r="EJ38" s="95"/>
    </row>
    <row r="39" spans="2:140" x14ac:dyDescent="0.25">
      <c r="B39" s="210" t="s">
        <v>186</v>
      </c>
      <c r="C39" s="211"/>
      <c r="D39" s="211"/>
      <c r="E39" s="211"/>
      <c r="F39" s="211"/>
      <c r="G39" s="211"/>
      <c r="H39" s="211"/>
      <c r="I39" s="211"/>
      <c r="J39" s="211"/>
      <c r="K39" s="211"/>
      <c r="L39" s="211"/>
      <c r="M39" s="212"/>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c r="AT39" s="123"/>
      <c r="AU39" s="123"/>
      <c r="AV39" s="123"/>
      <c r="AW39" s="123"/>
      <c r="AX39" s="123"/>
      <c r="AY39" s="123"/>
      <c r="AZ39" s="123"/>
      <c r="BA39" s="123"/>
      <c r="BB39" s="123"/>
      <c r="BC39" s="123"/>
      <c r="BD39" s="123"/>
      <c r="BE39" s="123"/>
      <c r="BF39" s="123"/>
      <c r="BG39" s="123"/>
      <c r="BH39" s="123"/>
      <c r="BI39" s="123"/>
      <c r="BJ39" s="123"/>
      <c r="BK39" s="123"/>
      <c r="BL39" s="123"/>
      <c r="BM39" s="123"/>
      <c r="BN39" s="123"/>
      <c r="BO39" s="123"/>
      <c r="BP39" s="123"/>
      <c r="BQ39" s="123"/>
      <c r="BR39" s="123"/>
      <c r="BS39" s="123"/>
      <c r="BT39" s="123"/>
      <c r="BU39" s="123"/>
      <c r="BV39" s="123"/>
      <c r="BW39" s="123"/>
      <c r="BX39" s="123"/>
      <c r="BY39" s="123"/>
      <c r="BZ39" s="123"/>
      <c r="CA39" s="123"/>
      <c r="CB39" s="123"/>
      <c r="CC39" s="123"/>
      <c r="CD39" s="123"/>
      <c r="CE39" s="123"/>
      <c r="CF39" s="123"/>
      <c r="CG39" s="123"/>
      <c r="CH39" s="123"/>
      <c r="CI39" s="123"/>
      <c r="CJ39" s="123"/>
      <c r="CK39" s="123"/>
      <c r="CL39" s="123"/>
      <c r="CM39" s="123"/>
      <c r="CN39" s="123"/>
      <c r="CO39" s="123"/>
      <c r="CP39" s="123"/>
      <c r="CQ39" s="123"/>
      <c r="CR39" s="123"/>
      <c r="CS39" s="123"/>
      <c r="CT39" s="123"/>
      <c r="CU39" s="123"/>
      <c r="CV39" s="123"/>
      <c r="CW39" s="123"/>
      <c r="CX39" s="123"/>
      <c r="CY39" s="123"/>
      <c r="CZ39" s="123"/>
      <c r="DA39" s="123"/>
      <c r="DB39" s="123"/>
      <c r="DC39" s="123"/>
      <c r="DD39" s="123"/>
      <c r="DE39" s="123"/>
      <c r="DF39" s="123"/>
      <c r="DG39" s="123"/>
      <c r="DH39" s="123"/>
      <c r="DI39" s="123"/>
      <c r="DJ39" s="123"/>
      <c r="DK39" s="123"/>
      <c r="DL39" s="123"/>
      <c r="DM39" s="123"/>
      <c r="DN39" s="123"/>
      <c r="DO39" s="123"/>
      <c r="DP39" s="123"/>
      <c r="DQ39" s="123"/>
      <c r="DR39" s="123"/>
      <c r="DS39" s="123"/>
      <c r="DT39" s="123"/>
      <c r="DU39" s="123"/>
      <c r="DV39" s="123"/>
      <c r="DW39" s="123"/>
      <c r="DX39" s="123"/>
      <c r="DY39" s="123"/>
      <c r="DZ39" s="123"/>
      <c r="EA39" s="123"/>
      <c r="EB39" s="123"/>
      <c r="EC39" s="123"/>
      <c r="ED39" s="123"/>
      <c r="EE39" s="123"/>
      <c r="EF39" s="123"/>
      <c r="EG39" s="123"/>
      <c r="EJ39" s="95"/>
    </row>
    <row r="40" spans="2:140" x14ac:dyDescent="0.25">
      <c r="B40" s="213"/>
      <c r="C40" s="214"/>
      <c r="D40" s="214"/>
      <c r="E40" s="214"/>
      <c r="F40" s="214"/>
      <c r="G40" s="214"/>
      <c r="H40" s="214"/>
      <c r="I40" s="214"/>
      <c r="J40" s="214"/>
      <c r="K40" s="214"/>
      <c r="L40" s="214"/>
      <c r="M40" s="215"/>
      <c r="N40" s="124"/>
      <c r="O40" s="124"/>
      <c r="P40" s="124"/>
      <c r="Q40" s="124"/>
      <c r="R40" s="124"/>
      <c r="S40" s="124"/>
      <c r="T40" s="124"/>
      <c r="U40" s="124"/>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c r="BC40" s="124"/>
      <c r="BD40" s="124"/>
      <c r="BE40" s="124"/>
      <c r="BF40" s="124"/>
      <c r="BG40" s="124"/>
      <c r="BH40" s="124"/>
      <c r="BI40" s="124"/>
      <c r="BJ40" s="124"/>
      <c r="BK40" s="124"/>
      <c r="BL40" s="124"/>
      <c r="BM40" s="124"/>
      <c r="BN40" s="124"/>
      <c r="BO40" s="124"/>
      <c r="BP40" s="124"/>
      <c r="BQ40" s="124"/>
      <c r="BR40" s="124"/>
      <c r="BS40" s="124"/>
      <c r="BT40" s="124"/>
      <c r="BU40" s="124"/>
      <c r="BV40" s="124"/>
      <c r="BW40" s="124"/>
      <c r="BX40" s="124"/>
      <c r="BY40" s="124"/>
      <c r="BZ40" s="124"/>
      <c r="CA40" s="124"/>
      <c r="CB40" s="124"/>
      <c r="CC40" s="124"/>
      <c r="CD40" s="124"/>
      <c r="CE40" s="124"/>
      <c r="CF40" s="124"/>
      <c r="CG40" s="124"/>
      <c r="CH40" s="124"/>
      <c r="CI40" s="124"/>
      <c r="CJ40" s="124"/>
      <c r="CK40" s="124"/>
      <c r="CL40" s="124"/>
      <c r="CM40" s="124"/>
      <c r="CN40" s="124"/>
      <c r="CO40" s="124"/>
      <c r="CP40" s="124"/>
      <c r="CQ40" s="124"/>
      <c r="CR40" s="124"/>
      <c r="CS40" s="124"/>
      <c r="CT40" s="124"/>
      <c r="CU40" s="124"/>
      <c r="CV40" s="124"/>
      <c r="CW40" s="124"/>
      <c r="CX40" s="124"/>
      <c r="CY40" s="124"/>
      <c r="CZ40" s="124"/>
      <c r="DA40" s="124"/>
      <c r="DB40" s="124"/>
      <c r="DC40" s="124"/>
      <c r="DD40" s="124"/>
      <c r="DE40" s="124"/>
      <c r="DF40" s="124"/>
      <c r="DG40" s="124"/>
      <c r="DH40" s="124"/>
      <c r="DI40" s="124"/>
      <c r="DJ40" s="124"/>
      <c r="DK40" s="124"/>
      <c r="DL40" s="124"/>
      <c r="DM40" s="124"/>
      <c r="DN40" s="124"/>
      <c r="DO40" s="124"/>
      <c r="DP40" s="124"/>
      <c r="DQ40" s="124"/>
      <c r="DR40" s="124"/>
      <c r="DS40" s="124"/>
      <c r="DT40" s="124"/>
      <c r="DU40" s="124"/>
      <c r="DV40" s="124"/>
      <c r="DW40" s="124"/>
      <c r="DX40" s="124"/>
      <c r="DY40" s="124"/>
      <c r="DZ40" s="124"/>
      <c r="EA40" s="124"/>
      <c r="EB40" s="124"/>
      <c r="EC40" s="124"/>
      <c r="ED40" s="124"/>
      <c r="EE40" s="124"/>
      <c r="EF40" s="124"/>
      <c r="EG40" s="124"/>
      <c r="EJ40" s="95"/>
    </row>
    <row r="41" spans="2:140" x14ac:dyDescent="0.25">
      <c r="B41" s="213"/>
      <c r="C41" s="214"/>
      <c r="D41" s="214"/>
      <c r="E41" s="214"/>
      <c r="F41" s="214"/>
      <c r="G41" s="214"/>
      <c r="H41" s="214"/>
      <c r="I41" s="214"/>
      <c r="J41" s="214"/>
      <c r="K41" s="214"/>
      <c r="L41" s="214"/>
      <c r="M41" s="215"/>
      <c r="N41" s="125"/>
      <c r="O41" s="125"/>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c r="BD41" s="125"/>
      <c r="BE41" s="125"/>
      <c r="BF41" s="125"/>
      <c r="BG41" s="125"/>
      <c r="BH41" s="125"/>
      <c r="BI41" s="125"/>
      <c r="BJ41" s="125"/>
      <c r="BK41" s="125"/>
      <c r="BL41" s="125"/>
      <c r="BM41" s="125"/>
      <c r="BN41" s="125"/>
      <c r="BO41" s="125"/>
      <c r="BP41" s="125"/>
      <c r="BQ41" s="125"/>
      <c r="BR41" s="125"/>
      <c r="BS41" s="125"/>
      <c r="BT41" s="125"/>
      <c r="BU41" s="125"/>
      <c r="BV41" s="125"/>
      <c r="BW41" s="125"/>
      <c r="BX41" s="125"/>
      <c r="BY41" s="125"/>
      <c r="BZ41" s="125"/>
      <c r="CA41" s="125"/>
      <c r="CB41" s="125"/>
      <c r="CC41" s="125"/>
      <c r="CD41" s="125"/>
      <c r="CE41" s="125"/>
      <c r="CF41" s="125"/>
      <c r="CG41" s="125"/>
      <c r="CH41" s="125"/>
      <c r="CI41" s="125"/>
      <c r="CJ41" s="125"/>
      <c r="CK41" s="125"/>
      <c r="CL41" s="125"/>
      <c r="CM41" s="125"/>
      <c r="CN41" s="125"/>
      <c r="CO41" s="125"/>
      <c r="CP41" s="125"/>
      <c r="CQ41" s="125"/>
      <c r="CR41" s="125"/>
      <c r="CS41" s="125"/>
      <c r="CT41" s="125"/>
      <c r="CU41" s="125"/>
      <c r="CV41" s="125"/>
      <c r="CW41" s="125"/>
      <c r="CX41" s="125"/>
      <c r="CY41" s="125"/>
      <c r="CZ41" s="125"/>
      <c r="DA41" s="125"/>
      <c r="DB41" s="125"/>
      <c r="DC41" s="125"/>
      <c r="DD41" s="125"/>
      <c r="DE41" s="125"/>
      <c r="DF41" s="125"/>
      <c r="DG41" s="125"/>
      <c r="DH41" s="125"/>
      <c r="DI41" s="125"/>
      <c r="DJ41" s="125"/>
      <c r="DK41" s="125"/>
      <c r="DL41" s="125"/>
      <c r="DM41" s="125"/>
      <c r="DN41" s="125"/>
      <c r="DO41" s="125"/>
      <c r="DP41" s="125"/>
      <c r="DQ41" s="125"/>
      <c r="DR41" s="125"/>
      <c r="DS41" s="125"/>
      <c r="DT41" s="125"/>
      <c r="DU41" s="125"/>
      <c r="DV41" s="125"/>
      <c r="DW41" s="125"/>
      <c r="DX41" s="125"/>
      <c r="DY41" s="125"/>
      <c r="DZ41" s="125"/>
      <c r="EA41" s="125"/>
      <c r="EB41" s="125"/>
      <c r="EC41" s="125"/>
      <c r="ED41" s="125"/>
      <c r="EE41" s="125"/>
      <c r="EF41" s="125"/>
      <c r="EG41" s="125"/>
      <c r="EJ41" s="95"/>
    </row>
    <row r="42" spans="2:140" x14ac:dyDescent="0.25">
      <c r="B42" s="213"/>
      <c r="C42" s="214"/>
      <c r="D42" s="214"/>
      <c r="E42" s="214"/>
      <c r="F42" s="214"/>
      <c r="G42" s="214"/>
      <c r="H42" s="214"/>
      <c r="I42" s="214"/>
      <c r="J42" s="214"/>
      <c r="K42" s="214"/>
      <c r="L42" s="214"/>
      <c r="M42" s="215"/>
      <c r="N42" s="125"/>
      <c r="O42" s="125"/>
      <c r="P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c r="AY42" s="125"/>
      <c r="AZ42" s="125"/>
      <c r="BA42" s="125"/>
      <c r="BB42" s="125"/>
      <c r="BC42" s="125"/>
      <c r="BD42" s="125"/>
      <c r="BE42" s="125"/>
      <c r="BF42" s="125"/>
      <c r="BG42" s="125"/>
      <c r="BH42" s="125"/>
      <c r="BI42" s="125"/>
      <c r="BJ42" s="125"/>
      <c r="BK42" s="125"/>
      <c r="BL42" s="125"/>
      <c r="BM42" s="125"/>
      <c r="BN42" s="125"/>
      <c r="BO42" s="125"/>
      <c r="BP42" s="125"/>
      <c r="BQ42" s="125"/>
      <c r="BR42" s="125"/>
      <c r="BS42" s="125"/>
      <c r="BT42" s="125"/>
      <c r="BU42" s="125"/>
      <c r="BV42" s="125"/>
      <c r="BW42" s="125"/>
      <c r="BX42" s="125"/>
      <c r="BY42" s="125"/>
      <c r="BZ42" s="125"/>
      <c r="CA42" s="125"/>
      <c r="CB42" s="125"/>
      <c r="CC42" s="125"/>
      <c r="CD42" s="125"/>
      <c r="CE42" s="125"/>
      <c r="CF42" s="125"/>
      <c r="CG42" s="125"/>
      <c r="CH42" s="125"/>
      <c r="CI42" s="125"/>
      <c r="CJ42" s="125"/>
      <c r="CK42" s="125"/>
      <c r="CL42" s="125"/>
      <c r="CM42" s="125"/>
      <c r="CN42" s="125"/>
      <c r="CO42" s="125"/>
      <c r="CP42" s="125"/>
      <c r="CQ42" s="125"/>
      <c r="CR42" s="125"/>
      <c r="CS42" s="125"/>
      <c r="CT42" s="125"/>
      <c r="CU42" s="125"/>
      <c r="CV42" s="125"/>
      <c r="CW42" s="125"/>
      <c r="CX42" s="125"/>
      <c r="CY42" s="125"/>
      <c r="CZ42" s="125"/>
      <c r="DA42" s="125"/>
      <c r="DB42" s="125"/>
      <c r="DC42" s="125"/>
      <c r="DD42" s="125"/>
      <c r="DE42" s="125"/>
      <c r="DF42" s="125"/>
      <c r="DG42" s="125"/>
      <c r="DH42" s="125"/>
      <c r="DI42" s="125"/>
      <c r="DJ42" s="125"/>
      <c r="DK42" s="125"/>
      <c r="DL42" s="125"/>
      <c r="DM42" s="125"/>
      <c r="DN42" s="125"/>
      <c r="DO42" s="125"/>
      <c r="DP42" s="125"/>
      <c r="DQ42" s="125"/>
      <c r="DR42" s="125"/>
      <c r="DS42" s="125"/>
      <c r="DT42" s="125"/>
      <c r="DU42" s="125"/>
      <c r="DV42" s="125"/>
      <c r="DW42" s="125"/>
      <c r="DX42" s="125"/>
      <c r="DY42" s="125"/>
      <c r="DZ42" s="125"/>
      <c r="EA42" s="125"/>
      <c r="EB42" s="125"/>
      <c r="EC42" s="125"/>
      <c r="ED42" s="125"/>
      <c r="EE42" s="125"/>
      <c r="EF42" s="125"/>
      <c r="EG42" s="125"/>
      <c r="EJ42" s="95"/>
    </row>
    <row r="43" spans="2:140" x14ac:dyDescent="0.25">
      <c r="B43" s="213"/>
      <c r="C43" s="214"/>
      <c r="D43" s="214"/>
      <c r="E43" s="214"/>
      <c r="F43" s="214"/>
      <c r="G43" s="214"/>
      <c r="H43" s="214"/>
      <c r="I43" s="214"/>
      <c r="J43" s="214"/>
      <c r="K43" s="214"/>
      <c r="L43" s="214"/>
      <c r="M43" s="215"/>
      <c r="N43" s="125"/>
      <c r="O43" s="125"/>
      <c r="P43" s="125"/>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125"/>
      <c r="AT43" s="125"/>
      <c r="AU43" s="125"/>
      <c r="AV43" s="125"/>
      <c r="AW43" s="125"/>
      <c r="AX43" s="125"/>
      <c r="AY43" s="125"/>
      <c r="AZ43" s="125"/>
      <c r="BA43" s="125"/>
      <c r="BB43" s="125"/>
      <c r="BC43" s="125"/>
      <c r="BD43" s="125"/>
      <c r="BE43" s="125"/>
      <c r="BF43" s="125"/>
      <c r="BG43" s="125"/>
      <c r="BH43" s="125"/>
      <c r="BI43" s="125"/>
      <c r="BJ43" s="125"/>
      <c r="BK43" s="125"/>
      <c r="BL43" s="125"/>
      <c r="BM43" s="125"/>
      <c r="BN43" s="125"/>
      <c r="BO43" s="125"/>
      <c r="BP43" s="125"/>
      <c r="BQ43" s="125"/>
      <c r="BR43" s="125"/>
      <c r="BS43" s="125"/>
      <c r="BT43" s="125"/>
      <c r="BU43" s="125"/>
      <c r="BV43" s="125"/>
      <c r="BW43" s="125"/>
      <c r="BX43" s="125"/>
      <c r="BY43" s="125"/>
      <c r="BZ43" s="125"/>
      <c r="CA43" s="125"/>
      <c r="CB43" s="125"/>
      <c r="CC43" s="125"/>
      <c r="CD43" s="125"/>
      <c r="CE43" s="125"/>
      <c r="CF43" s="125"/>
      <c r="CG43" s="125"/>
      <c r="CH43" s="125"/>
      <c r="CI43" s="125"/>
      <c r="CJ43" s="125"/>
      <c r="CK43" s="125"/>
      <c r="CL43" s="125"/>
      <c r="CM43" s="125"/>
      <c r="CN43" s="125"/>
      <c r="CO43" s="125"/>
      <c r="CP43" s="125"/>
      <c r="CQ43" s="125"/>
      <c r="CR43" s="125"/>
      <c r="CS43" s="125"/>
      <c r="CT43" s="125"/>
      <c r="CU43" s="125"/>
      <c r="CV43" s="125"/>
      <c r="CW43" s="125"/>
      <c r="CX43" s="125"/>
      <c r="CY43" s="125"/>
      <c r="CZ43" s="125"/>
      <c r="DA43" s="125"/>
      <c r="DB43" s="125"/>
      <c r="DC43" s="125"/>
      <c r="DD43" s="125"/>
      <c r="DE43" s="125"/>
      <c r="DF43" s="125"/>
      <c r="DG43" s="125"/>
      <c r="DH43" s="125"/>
      <c r="DI43" s="125"/>
      <c r="DJ43" s="125"/>
      <c r="DK43" s="125"/>
      <c r="DL43" s="125"/>
      <c r="DM43" s="125"/>
      <c r="DN43" s="125"/>
      <c r="DO43" s="125"/>
      <c r="DP43" s="125"/>
      <c r="DQ43" s="125"/>
      <c r="DR43" s="125"/>
      <c r="DS43" s="125"/>
      <c r="DT43" s="125"/>
      <c r="DU43" s="125"/>
      <c r="DV43" s="125"/>
      <c r="DW43" s="125"/>
      <c r="DX43" s="125"/>
      <c r="DY43" s="125"/>
      <c r="DZ43" s="125"/>
      <c r="EA43" s="125"/>
      <c r="EB43" s="125"/>
      <c r="EC43" s="125"/>
      <c r="ED43" s="125"/>
      <c r="EE43" s="125"/>
      <c r="EF43" s="125"/>
      <c r="EG43" s="125"/>
      <c r="EJ43" s="95"/>
    </row>
    <row r="44" spans="2:140" x14ac:dyDescent="0.25">
      <c r="B44" s="213"/>
      <c r="C44" s="214"/>
      <c r="D44" s="214"/>
      <c r="E44" s="214"/>
      <c r="F44" s="214"/>
      <c r="G44" s="214"/>
      <c r="H44" s="214"/>
      <c r="I44" s="214"/>
      <c r="J44" s="214"/>
      <c r="K44" s="214"/>
      <c r="L44" s="214"/>
      <c r="M44" s="215"/>
      <c r="N44" s="125"/>
      <c r="O44" s="125"/>
      <c r="P44" s="125"/>
      <c r="Q44" s="125"/>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P44" s="125"/>
      <c r="AQ44" s="125"/>
      <c r="AR44" s="125"/>
      <c r="AS44" s="125"/>
      <c r="AT44" s="125"/>
      <c r="AU44" s="125"/>
      <c r="AV44" s="125"/>
      <c r="AW44" s="125"/>
      <c r="AX44" s="125"/>
      <c r="AY44" s="125"/>
      <c r="AZ44" s="125"/>
      <c r="BA44" s="125"/>
      <c r="BB44" s="125"/>
      <c r="BC44" s="125"/>
      <c r="BD44" s="125"/>
      <c r="BE44" s="125"/>
      <c r="BF44" s="125"/>
      <c r="BG44" s="125"/>
      <c r="BH44" s="125"/>
      <c r="BI44" s="125"/>
      <c r="BJ44" s="125"/>
      <c r="BK44" s="125"/>
      <c r="BL44" s="125"/>
      <c r="BM44" s="125"/>
      <c r="BN44" s="125"/>
      <c r="BO44" s="125"/>
      <c r="BP44" s="125"/>
      <c r="BQ44" s="125"/>
      <c r="BR44" s="125"/>
      <c r="BS44" s="125"/>
      <c r="BT44" s="125"/>
      <c r="BU44" s="125"/>
      <c r="BV44" s="125"/>
      <c r="BW44" s="125"/>
      <c r="BX44" s="125"/>
      <c r="BY44" s="125"/>
      <c r="BZ44" s="125"/>
      <c r="CA44" s="125"/>
      <c r="CB44" s="125"/>
      <c r="CC44" s="125"/>
      <c r="CD44" s="125"/>
      <c r="CE44" s="125"/>
      <c r="CF44" s="125"/>
      <c r="CG44" s="125"/>
      <c r="CH44" s="125"/>
      <c r="CI44" s="125"/>
      <c r="CJ44" s="125"/>
      <c r="CK44" s="125"/>
      <c r="CL44" s="125"/>
      <c r="CM44" s="125"/>
      <c r="CN44" s="125"/>
      <c r="CO44" s="125"/>
      <c r="CP44" s="125"/>
      <c r="CQ44" s="125"/>
      <c r="CR44" s="125"/>
      <c r="CS44" s="125"/>
      <c r="CT44" s="125"/>
      <c r="CU44" s="125"/>
      <c r="CV44" s="125"/>
      <c r="CW44" s="125"/>
      <c r="CX44" s="125"/>
      <c r="CY44" s="125"/>
      <c r="CZ44" s="125"/>
      <c r="DA44" s="125"/>
      <c r="DB44" s="125"/>
      <c r="DC44" s="125"/>
      <c r="DD44" s="125"/>
      <c r="DE44" s="125"/>
      <c r="DF44" s="125"/>
      <c r="DG44" s="125"/>
      <c r="DH44" s="125"/>
      <c r="DI44" s="125"/>
      <c r="DJ44" s="125"/>
      <c r="DK44" s="125"/>
      <c r="DL44" s="125"/>
      <c r="DM44" s="125"/>
      <c r="DN44" s="125"/>
      <c r="DO44" s="125"/>
      <c r="DP44" s="125"/>
      <c r="DQ44" s="125"/>
      <c r="DR44" s="125"/>
      <c r="DS44" s="125"/>
      <c r="DT44" s="125"/>
      <c r="DU44" s="125"/>
      <c r="DV44" s="125"/>
      <c r="DW44" s="125"/>
      <c r="DX44" s="125"/>
      <c r="DY44" s="125"/>
      <c r="DZ44" s="125"/>
      <c r="EA44" s="125"/>
      <c r="EB44" s="125"/>
      <c r="EC44" s="125"/>
      <c r="ED44" s="125"/>
      <c r="EE44" s="125"/>
      <c r="EF44" s="125"/>
      <c r="EG44" s="125"/>
      <c r="EJ44" s="95"/>
    </row>
    <row r="45" spans="2:140" ht="14.25" thickBot="1" x14ac:dyDescent="0.3">
      <c r="B45" s="216"/>
      <c r="C45" s="217"/>
      <c r="D45" s="217"/>
      <c r="E45" s="217"/>
      <c r="F45" s="217"/>
      <c r="G45" s="217"/>
      <c r="H45" s="217"/>
      <c r="I45" s="217"/>
      <c r="J45" s="217"/>
      <c r="K45" s="217"/>
      <c r="L45" s="217"/>
      <c r="M45" s="218"/>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7"/>
      <c r="EI45" s="127"/>
      <c r="EJ45" s="128"/>
    </row>
  </sheetData>
  <sheetProtection formatCells="0" formatColumns="0" formatRows="0" insertRows="0" insertHyperlinks="0" deleteRows="0" sort="0" autoFilter="0"/>
  <mergeCells count="64">
    <mergeCell ref="E1:F2"/>
    <mergeCell ref="L6:Q6"/>
    <mergeCell ref="B4:E4"/>
    <mergeCell ref="B5:E5"/>
    <mergeCell ref="L4:R4"/>
    <mergeCell ref="L5:Q5"/>
    <mergeCell ref="B3:E3"/>
    <mergeCell ref="B36:J36"/>
    <mergeCell ref="B38:M38"/>
    <mergeCell ref="B39:M45"/>
    <mergeCell ref="B29:EJ29"/>
    <mergeCell ref="B30:EJ30"/>
    <mergeCell ref="B31:EJ31"/>
    <mergeCell ref="S4:Y4"/>
    <mergeCell ref="S5:X5"/>
    <mergeCell ref="S6:X6"/>
    <mergeCell ref="Z4:AF4"/>
    <mergeCell ref="Z5:AE5"/>
    <mergeCell ref="Z6:AE6"/>
    <mergeCell ref="AG4:AM4"/>
    <mergeCell ref="AG5:AL5"/>
    <mergeCell ref="AG6:AL6"/>
    <mergeCell ref="AN4:AT4"/>
    <mergeCell ref="AN5:AS5"/>
    <mergeCell ref="AN6:AS6"/>
    <mergeCell ref="AU4:BA4"/>
    <mergeCell ref="AU5:AZ5"/>
    <mergeCell ref="AU6:AZ6"/>
    <mergeCell ref="BB4:BH4"/>
    <mergeCell ref="BB5:BG5"/>
    <mergeCell ref="BB6:BG6"/>
    <mergeCell ref="BI4:BO4"/>
    <mergeCell ref="BI5:BN5"/>
    <mergeCell ref="BI6:BN6"/>
    <mergeCell ref="BP4:BV4"/>
    <mergeCell ref="BP5:BU5"/>
    <mergeCell ref="BP6:BU6"/>
    <mergeCell ref="BW4:CC4"/>
    <mergeCell ref="BW5:CB5"/>
    <mergeCell ref="BW6:CB6"/>
    <mergeCell ref="CD4:CJ4"/>
    <mergeCell ref="CD5:CI5"/>
    <mergeCell ref="CD6:CI6"/>
    <mergeCell ref="CK4:CQ4"/>
    <mergeCell ref="CK5:CP5"/>
    <mergeCell ref="CK6:CP6"/>
    <mergeCell ref="CR4:CX4"/>
    <mergeCell ref="CR5:CW5"/>
    <mergeCell ref="CR6:CW6"/>
    <mergeCell ref="CY4:DE4"/>
    <mergeCell ref="CY5:DD5"/>
    <mergeCell ref="CY6:DD6"/>
    <mergeCell ref="DF4:DL4"/>
    <mergeCell ref="DF5:DK5"/>
    <mergeCell ref="DF6:DK6"/>
    <mergeCell ref="EA4:EG4"/>
    <mergeCell ref="EA5:EF5"/>
    <mergeCell ref="EA6:EF6"/>
    <mergeCell ref="DM4:DS4"/>
    <mergeCell ref="DM5:DR5"/>
    <mergeCell ref="DM6:DR6"/>
    <mergeCell ref="DT4:DZ4"/>
    <mergeCell ref="DT5:DY5"/>
    <mergeCell ref="DT6:DY6"/>
  </mergeCells>
  <conditionalFormatting sqref="B32:B33">
    <cfRule type="expression" dxfId="47" priority="2104">
      <formula>AND(#REF!&lt;&gt;"")</formula>
    </cfRule>
  </conditionalFormatting>
  <conditionalFormatting sqref="M8:M28">
    <cfRule type="expression" dxfId="46" priority="73">
      <formula>AND(N8&lt;&gt;"")</formula>
    </cfRule>
  </conditionalFormatting>
  <conditionalFormatting sqref="O8:O28">
    <cfRule type="expression" dxfId="45" priority="71">
      <formula>AND(N8&lt;&gt;"")</formula>
    </cfRule>
  </conditionalFormatting>
  <conditionalFormatting sqref="BX8:BX28">
    <cfRule type="expression" dxfId="44" priority="50">
      <formula>AND(BY8&lt;&gt;"")</formula>
    </cfRule>
  </conditionalFormatting>
  <conditionalFormatting sqref="BZ8:BZ28">
    <cfRule type="expression" dxfId="43" priority="49">
      <formula>AND(BY8&lt;&gt;"")</formula>
    </cfRule>
  </conditionalFormatting>
  <conditionalFormatting sqref="CZ9:CZ28">
    <cfRule type="expression" dxfId="42" priority="42">
      <formula>AND(DA9&lt;&gt;"")</formula>
    </cfRule>
  </conditionalFormatting>
  <conditionalFormatting sqref="DB9:DB28">
    <cfRule type="expression" dxfId="41" priority="41">
      <formula>AND(DA9&lt;&gt;"")</formula>
    </cfRule>
  </conditionalFormatting>
  <conditionalFormatting sqref="T8:T28">
    <cfRule type="expression" dxfId="40" priority="32">
      <formula>AND(U8&lt;&gt;"")</formula>
    </cfRule>
  </conditionalFormatting>
  <conditionalFormatting sqref="V8:V28">
    <cfRule type="expression" dxfId="39" priority="31">
      <formula>AND(U8&lt;&gt;"")</formula>
    </cfRule>
  </conditionalFormatting>
  <conditionalFormatting sqref="AA8:AA28">
    <cfRule type="expression" dxfId="38" priority="30">
      <formula>AND(AB8&lt;&gt;"")</formula>
    </cfRule>
  </conditionalFormatting>
  <conditionalFormatting sqref="AC8:AC28">
    <cfRule type="expression" dxfId="37" priority="29">
      <formula>AND(AB8&lt;&gt;"")</formula>
    </cfRule>
  </conditionalFormatting>
  <conditionalFormatting sqref="AH8:AH28">
    <cfRule type="expression" dxfId="36" priority="28">
      <formula>AND(AI8&lt;&gt;"")</formula>
    </cfRule>
  </conditionalFormatting>
  <conditionalFormatting sqref="AJ8:AJ28">
    <cfRule type="expression" dxfId="35" priority="27">
      <formula>AND(AI8&lt;&gt;"")</formula>
    </cfRule>
  </conditionalFormatting>
  <conditionalFormatting sqref="AO8:AO28">
    <cfRule type="expression" dxfId="34" priority="26">
      <formula>AND(AP8&lt;&gt;"")</formula>
    </cfRule>
  </conditionalFormatting>
  <conditionalFormatting sqref="AQ8:AQ28">
    <cfRule type="expression" dxfId="33" priority="25">
      <formula>AND(AP8&lt;&gt;"")</formula>
    </cfRule>
  </conditionalFormatting>
  <conditionalFormatting sqref="AV8:AV28">
    <cfRule type="expression" dxfId="32" priority="24">
      <formula>AND(AW8&lt;&gt;"")</formula>
    </cfRule>
  </conditionalFormatting>
  <conditionalFormatting sqref="AX8:AX28">
    <cfRule type="expression" dxfId="31" priority="23">
      <formula>AND(AW8&lt;&gt;"")</formula>
    </cfRule>
  </conditionalFormatting>
  <conditionalFormatting sqref="BC8:BC28">
    <cfRule type="expression" dxfId="30" priority="22">
      <formula>AND(BD8&lt;&gt;"")</formula>
    </cfRule>
  </conditionalFormatting>
  <conditionalFormatting sqref="BE8:BE28">
    <cfRule type="expression" dxfId="29" priority="21">
      <formula>AND(BD8&lt;&gt;"")</formula>
    </cfRule>
  </conditionalFormatting>
  <conditionalFormatting sqref="BJ8:BJ28">
    <cfRule type="expression" dxfId="28" priority="20">
      <formula>AND(BK8&lt;&gt;"")</formula>
    </cfRule>
  </conditionalFormatting>
  <conditionalFormatting sqref="BL8:BL28">
    <cfRule type="expression" dxfId="27" priority="19">
      <formula>AND(BK8&lt;&gt;"")</formula>
    </cfRule>
  </conditionalFormatting>
  <conditionalFormatting sqref="BQ8:BQ28">
    <cfRule type="expression" dxfId="26" priority="18">
      <formula>AND(BR8&lt;&gt;"")</formula>
    </cfRule>
  </conditionalFormatting>
  <conditionalFormatting sqref="BS8:BS28">
    <cfRule type="expression" dxfId="25" priority="17">
      <formula>AND(BR8&lt;&gt;"")</formula>
    </cfRule>
  </conditionalFormatting>
  <conditionalFormatting sqref="CE8:CE28">
    <cfRule type="expression" dxfId="24" priority="16">
      <formula>AND(CF8&lt;&gt;"")</formula>
    </cfRule>
  </conditionalFormatting>
  <conditionalFormatting sqref="CG8:CG28">
    <cfRule type="expression" dxfId="23" priority="15">
      <formula>AND(CF8&lt;&gt;"")</formula>
    </cfRule>
  </conditionalFormatting>
  <conditionalFormatting sqref="CL8:CL28">
    <cfRule type="expression" dxfId="22" priority="14">
      <formula>AND(CM8&lt;&gt;"")</formula>
    </cfRule>
  </conditionalFormatting>
  <conditionalFormatting sqref="CN8:CN28">
    <cfRule type="expression" dxfId="21" priority="13">
      <formula>AND(CM8&lt;&gt;"")</formula>
    </cfRule>
  </conditionalFormatting>
  <conditionalFormatting sqref="CS8:CS28">
    <cfRule type="expression" dxfId="20" priority="12">
      <formula>AND(CT8&lt;&gt;"")</formula>
    </cfRule>
  </conditionalFormatting>
  <conditionalFormatting sqref="CU8:CU28">
    <cfRule type="expression" dxfId="19" priority="11">
      <formula>AND(CT8&lt;&gt;"")</formula>
    </cfRule>
  </conditionalFormatting>
  <conditionalFormatting sqref="CZ8">
    <cfRule type="expression" dxfId="18" priority="10">
      <formula>AND(DA8&lt;&gt;"")</formula>
    </cfRule>
  </conditionalFormatting>
  <conditionalFormatting sqref="DB8">
    <cfRule type="expression" dxfId="17" priority="9">
      <formula>AND(DA8&lt;&gt;"")</formula>
    </cfRule>
  </conditionalFormatting>
  <conditionalFormatting sqref="DG8:DG28">
    <cfRule type="expression" dxfId="16" priority="8">
      <formula>AND(DH8&lt;&gt;"")</formula>
    </cfRule>
  </conditionalFormatting>
  <conditionalFormatting sqref="DI8:DI28">
    <cfRule type="expression" dxfId="15" priority="7">
      <formula>AND(DH8&lt;&gt;"")</formula>
    </cfRule>
  </conditionalFormatting>
  <conditionalFormatting sqref="DN8:DN28">
    <cfRule type="expression" dxfId="14" priority="6">
      <formula>AND(DO8&lt;&gt;"")</formula>
    </cfRule>
  </conditionalFormatting>
  <conditionalFormatting sqref="DP8:DP28">
    <cfRule type="expression" dxfId="13" priority="5">
      <formula>AND(DO8&lt;&gt;"")</formula>
    </cfRule>
  </conditionalFormatting>
  <conditionalFormatting sqref="DU8:DU28">
    <cfRule type="expression" dxfId="12" priority="4">
      <formula>AND(DV8&lt;&gt;"")</formula>
    </cfRule>
  </conditionalFormatting>
  <conditionalFormatting sqref="DW8:DW28">
    <cfRule type="expression" dxfId="11" priority="3">
      <formula>AND(DV8&lt;&gt;"")</formula>
    </cfRule>
  </conditionalFormatting>
  <conditionalFormatting sqref="EB8:EB28">
    <cfRule type="expression" dxfId="10" priority="2">
      <formula>AND(EC8&lt;&gt;"")</formula>
    </cfRule>
  </conditionalFormatting>
  <conditionalFormatting sqref="ED8:ED28">
    <cfRule type="expression" dxfId="9" priority="1">
      <formula>AND(EC8&lt;&gt;"")</formula>
    </cfRule>
  </conditionalFormatting>
  <dataValidations count="1">
    <dataValidation type="list" allowBlank="1" showInputMessage="1" showErrorMessage="1" sqref="L6:Q6 S6:X6 Z6:AE6 AG6:AL6 AN6:AS6 AU6:AZ6 BB6:BG6 BI6:BN6 BP6:BU6 BW6:CB6 CD6:CI6 CK6:CP6 CR6:CW6 CY6:DD6 DF6:DK6 DM6:DR6 DT6:DY6 EA6:EF6" xr:uid="{00000000-0002-0000-0000-000000000000}">
      <formula1>TERMINO</formula1>
    </dataValidation>
  </dataValidations>
  <pageMargins left="0.23622047244094491" right="0.23622047244094491" top="0.74803149606299213" bottom="1.6535433070866143" header="0.31496062992125984" footer="0.31496062992125984"/>
  <pageSetup paperSize="9" scale="75" fitToHeight="0" orientation="landscape" r:id="rId1"/>
  <headerFooter scaleWithDoc="0">
    <oddHeader>&amp;L&amp;G&amp;C&amp;"Arial,Negrita"&amp;12OLEODUCTO CENTRAL S.A.
CUADRO COMPARATIVO</oddHeader>
    <oddFooter>&amp;R&amp;12Aprobado por:
Jefe Oficina General Abastecimiento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J15" sqref="J15"/>
    </sheetView>
  </sheetViews>
  <sheetFormatPr baseColWidth="10" defaultRowHeight="12.75" x14ac:dyDescent="0.2"/>
  <cols>
    <col min="2" max="2" width="21.85546875" bestFit="1" customWidth="1"/>
  </cols>
  <sheetData>
    <row r="1" spans="1:3" x14ac:dyDescent="0.2">
      <c r="A1" t="s">
        <v>67</v>
      </c>
      <c r="B1" s="79" t="s">
        <v>68</v>
      </c>
      <c r="C1" s="80" t="s">
        <v>51</v>
      </c>
    </row>
    <row r="2" spans="1:3" x14ac:dyDescent="0.2">
      <c r="A2" t="s">
        <v>69</v>
      </c>
      <c r="B2" s="79" t="s">
        <v>70</v>
      </c>
      <c r="C2" s="81" t="s">
        <v>52</v>
      </c>
    </row>
    <row r="3" spans="1:3" x14ac:dyDescent="0.2">
      <c r="A3" t="s">
        <v>71</v>
      </c>
      <c r="B3" s="79" t="s">
        <v>53</v>
      </c>
      <c r="C3" s="81" t="s">
        <v>54</v>
      </c>
    </row>
    <row r="4" spans="1:3" x14ac:dyDescent="0.2">
      <c r="A4" t="s">
        <v>72</v>
      </c>
      <c r="B4" s="79" t="s">
        <v>55</v>
      </c>
      <c r="C4" s="81" t="s">
        <v>56</v>
      </c>
    </row>
    <row r="5" spans="1:3" x14ac:dyDescent="0.2">
      <c r="A5" t="s">
        <v>73</v>
      </c>
      <c r="B5" s="79" t="s">
        <v>57</v>
      </c>
      <c r="C5" s="81" t="s">
        <v>58</v>
      </c>
    </row>
    <row r="6" spans="1:3" x14ac:dyDescent="0.2">
      <c r="A6" t="s">
        <v>74</v>
      </c>
      <c r="B6" s="79" t="s">
        <v>59</v>
      </c>
      <c r="C6" s="81" t="s">
        <v>60</v>
      </c>
    </row>
    <row r="7" spans="1:3" x14ac:dyDescent="0.2">
      <c r="A7" t="s">
        <v>75</v>
      </c>
      <c r="B7" s="79" t="s">
        <v>61</v>
      </c>
      <c r="C7" s="81" t="s">
        <v>62</v>
      </c>
    </row>
    <row r="8" spans="1:3" x14ac:dyDescent="0.2">
      <c r="A8" t="s">
        <v>76</v>
      </c>
      <c r="B8" s="79" t="s">
        <v>63</v>
      </c>
      <c r="C8" s="80" t="s">
        <v>64</v>
      </c>
    </row>
    <row r="9" spans="1:3" x14ac:dyDescent="0.2">
      <c r="A9" t="s">
        <v>77</v>
      </c>
      <c r="B9" s="79" t="s">
        <v>65</v>
      </c>
      <c r="C9" s="81" t="s">
        <v>66</v>
      </c>
    </row>
    <row r="10" spans="1:3" x14ac:dyDescent="0.2">
      <c r="B10" s="79" t="s">
        <v>79</v>
      </c>
      <c r="C10" t="s">
        <v>78</v>
      </c>
    </row>
    <row r="11" spans="1:3" x14ac:dyDescent="0.2">
      <c r="B11" s="79" t="s">
        <v>80</v>
      </c>
      <c r="C11" t="s">
        <v>81</v>
      </c>
    </row>
    <row r="12" spans="1:3" x14ac:dyDescent="0.2">
      <c r="B12" s="79" t="s">
        <v>82</v>
      </c>
      <c r="C12" t="s">
        <v>83</v>
      </c>
    </row>
    <row r="13" spans="1:3" x14ac:dyDescent="0.2">
      <c r="B13" s="80"/>
      <c r="C13" s="82"/>
    </row>
    <row r="14" spans="1:3" x14ac:dyDescent="0.2">
      <c r="C14" s="82"/>
    </row>
    <row r="15" spans="1:3" x14ac:dyDescent="0.2">
      <c r="C15" s="82"/>
    </row>
    <row r="16" spans="1:3" x14ac:dyDescent="0.2">
      <c r="B16" s="80"/>
      <c r="C16" s="82"/>
    </row>
    <row r="17" spans="2:3" x14ac:dyDescent="0.2">
      <c r="C17" s="82"/>
    </row>
    <row r="19" spans="2:3" x14ac:dyDescent="0.2">
      <c r="B19" s="8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zoomScale="85" zoomScaleNormal="85" workbookViewId="0">
      <selection activeCell="K10" sqref="K10"/>
    </sheetView>
  </sheetViews>
  <sheetFormatPr baseColWidth="10" defaultColWidth="9.140625" defaultRowHeight="12.75" x14ac:dyDescent="0.2"/>
  <cols>
    <col min="1" max="1" width="9.140625" style="25"/>
    <col min="2" max="2" width="9.140625" style="25" customWidth="1"/>
    <col min="3" max="3" width="12.28515625" style="25" customWidth="1"/>
    <col min="4" max="4" width="16" style="25" customWidth="1"/>
    <col min="5" max="6" width="11.140625" style="25" customWidth="1"/>
    <col min="7" max="7" width="12.140625" style="25" customWidth="1"/>
    <col min="8" max="8" width="11.140625" style="25" customWidth="1"/>
    <col min="9" max="9" width="10.28515625" style="25" bestFit="1" customWidth="1"/>
    <col min="10" max="10" width="14.5703125" style="25" customWidth="1"/>
    <col min="11" max="11" width="9.140625" style="25"/>
    <col min="12" max="12" width="13.42578125" style="25" customWidth="1"/>
    <col min="13" max="13" width="7" style="25" customWidth="1"/>
    <col min="14" max="14" width="9.140625" style="25" customWidth="1"/>
    <col min="15" max="16384" width="9.140625" style="25"/>
  </cols>
  <sheetData>
    <row r="1" spans="1:19" ht="39" customHeight="1" thickBot="1" x14ac:dyDescent="0.25">
      <c r="A1" s="24"/>
      <c r="B1" s="17" t="s">
        <v>4</v>
      </c>
      <c r="C1" s="18" t="s">
        <v>3</v>
      </c>
      <c r="D1" s="23" t="s">
        <v>7</v>
      </c>
      <c r="E1" s="241"/>
      <c r="F1" s="241"/>
      <c r="G1" s="241"/>
      <c r="H1" s="241"/>
    </row>
    <row r="2" spans="1:19" x14ac:dyDescent="0.2">
      <c r="A2" s="26"/>
      <c r="B2" s="27" t="str">
        <f>IFERROR(VLOOKUP($C2,'HISTORICOS - FM'!$A$1:$B$20558,2,0)," - ")</f>
        <v xml:space="preserve"> - </v>
      </c>
      <c r="C2" s="28" t="s">
        <v>8</v>
      </c>
      <c r="D2" s="29" t="str">
        <f>+IFERROR((C2/B2)-1,"")</f>
        <v/>
      </c>
      <c r="E2" s="30"/>
      <c r="F2" s="30"/>
    </row>
    <row r="3" spans="1:19" ht="13.5" thickBot="1" x14ac:dyDescent="0.25">
      <c r="A3" s="31"/>
      <c r="B3" s="31"/>
      <c r="C3" s="31"/>
      <c r="D3" s="32"/>
      <c r="E3" s="31"/>
      <c r="F3" s="31"/>
    </row>
    <row r="4" spans="1:19" ht="13.5" thickBot="1" x14ac:dyDescent="0.25">
      <c r="C4" s="33" t="s">
        <v>42</v>
      </c>
    </row>
    <row r="5" spans="1:19" ht="13.5" thickBot="1" x14ac:dyDescent="0.25">
      <c r="A5" s="34" t="s">
        <v>6</v>
      </c>
      <c r="C5" s="33" t="s">
        <v>5</v>
      </c>
      <c r="S5" s="35"/>
    </row>
    <row r="6" spans="1:19" ht="15.75" customHeight="1" x14ac:dyDescent="0.2">
      <c r="C6" s="36"/>
      <c r="E6" s="37"/>
      <c r="F6" s="37"/>
    </row>
    <row r="7" spans="1:19" x14ac:dyDescent="0.2">
      <c r="E7" s="30"/>
      <c r="F7" s="30"/>
    </row>
    <row r="8" spans="1:19" x14ac:dyDescent="0.2">
      <c r="A8" s="38"/>
      <c r="E8" s="31"/>
      <c r="F8" s="31"/>
    </row>
    <row r="9" spans="1:19" x14ac:dyDescent="0.2">
      <c r="A9" s="38"/>
      <c r="C9" s="39"/>
    </row>
    <row r="10" spans="1:19" ht="15.75" customHeight="1" x14ac:dyDescent="0.2">
      <c r="A10" s="38"/>
      <c r="E10" s="37"/>
      <c r="F10" s="37"/>
    </row>
    <row r="11" spans="1:19" ht="24" customHeight="1" x14ac:dyDescent="0.2">
      <c r="E11" s="30"/>
      <c r="F11" s="16"/>
    </row>
    <row r="12" spans="1:19" x14ac:dyDescent="0.2">
      <c r="E12" s="31"/>
      <c r="F12" s="31"/>
    </row>
    <row r="13" spans="1:19" s="41" customFormat="1" ht="27.75" customHeight="1" x14ac:dyDescent="0.2">
      <c r="A13" s="40"/>
      <c r="D13" s="42"/>
      <c r="E13" s="31"/>
    </row>
    <row r="14" spans="1:19" s="41" customFormat="1" x14ac:dyDescent="0.2">
      <c r="A14" s="42"/>
      <c r="B14" s="42"/>
      <c r="C14" s="42"/>
      <c r="D14" s="42"/>
      <c r="E14" s="42"/>
      <c r="F14" s="42"/>
      <c r="O14" s="42"/>
    </row>
    <row r="15" spans="1:19" s="41" customFormat="1" x14ac:dyDescent="0.2">
      <c r="D15" s="42"/>
    </row>
    <row r="16" spans="1:19" s="41" customFormat="1" ht="13.5" thickBot="1" x14ac:dyDescent="0.25">
      <c r="D16" s="42"/>
      <c r="J16" s="31"/>
      <c r="K16" s="43"/>
      <c r="L16" s="44"/>
      <c r="M16" s="45"/>
      <c r="N16" s="46"/>
      <c r="O16" s="38"/>
    </row>
    <row r="17" spans="2:21" s="41" customFormat="1" ht="15" customHeight="1" thickBot="1" x14ac:dyDescent="0.25">
      <c r="B17" s="47"/>
      <c r="C17" s="47"/>
      <c r="D17" s="42"/>
      <c r="E17" s="47"/>
      <c r="F17" s="47"/>
      <c r="G17" s="47"/>
      <c r="H17" s="47"/>
      <c r="I17" s="47"/>
      <c r="J17" s="47"/>
      <c r="M17" s="48">
        <f>+S$5</f>
        <v>0</v>
      </c>
      <c r="N17" s="76">
        <f>SUM(N$8:N13)</f>
        <v>0</v>
      </c>
      <c r="O17" s="38"/>
    </row>
    <row r="18" spans="2:21" s="41" customFormat="1" ht="15" customHeight="1" thickBot="1" x14ac:dyDescent="0.25">
      <c r="D18" s="42"/>
      <c r="J18" s="31"/>
      <c r="K18" s="31"/>
      <c r="L18" s="38"/>
      <c r="M18" s="49"/>
      <c r="N18" s="74" t="str">
        <f>IF(S$6=1.16,N17*0.16,"")</f>
        <v/>
      </c>
      <c r="O18" s="38"/>
    </row>
    <row r="19" spans="2:21" s="41" customFormat="1" ht="15" customHeight="1" thickBot="1" x14ac:dyDescent="0.25">
      <c r="D19" s="42"/>
      <c r="J19" s="31"/>
      <c r="L19" s="38"/>
      <c r="M19" s="54">
        <f>+S$5</f>
        <v>0</v>
      </c>
      <c r="N19" s="75">
        <f>SUMIF(O$8:O13,"O",N$8:N13)</f>
        <v>0</v>
      </c>
      <c r="O19" s="38"/>
    </row>
    <row r="20" spans="2:21" s="41" customFormat="1" ht="15" customHeight="1" x14ac:dyDescent="0.2">
      <c r="B20" s="47"/>
      <c r="C20" s="47"/>
      <c r="D20" s="42"/>
      <c r="E20" s="47"/>
      <c r="F20" s="47"/>
      <c r="G20" s="47"/>
      <c r="H20" s="47"/>
      <c r="I20" s="47"/>
      <c r="J20" s="47"/>
      <c r="K20" s="38"/>
      <c r="L20" s="31"/>
      <c r="M20" s="50"/>
      <c r="N20" s="51"/>
      <c r="O20" s="52"/>
    </row>
    <row r="21" spans="2:21" s="41" customFormat="1" ht="15" customHeight="1" x14ac:dyDescent="0.2">
      <c r="D21" s="42"/>
      <c r="G21" s="53"/>
      <c r="J21" s="31"/>
      <c r="K21" s="52"/>
      <c r="M21" s="54"/>
      <c r="N21" s="74"/>
      <c r="O21" s="52"/>
    </row>
    <row r="22" spans="2:21" s="41" customFormat="1" ht="15" customHeight="1" x14ac:dyDescent="0.2">
      <c r="B22" s="52"/>
      <c r="C22" s="52"/>
      <c r="D22" s="42"/>
      <c r="E22" s="52"/>
      <c r="F22" s="52"/>
      <c r="G22" s="55"/>
      <c r="H22" s="52"/>
      <c r="I22" s="52"/>
      <c r="J22" s="52"/>
      <c r="K22" s="52"/>
      <c r="M22" s="31"/>
      <c r="N22" s="31"/>
      <c r="O22" s="31"/>
      <c r="P22" s="52"/>
      <c r="Q22" s="52"/>
      <c r="R22" s="52"/>
      <c r="S22" s="52"/>
      <c r="T22" s="52"/>
      <c r="U22" s="52"/>
    </row>
    <row r="23" spans="2:21" s="41" customFormat="1" ht="15" customHeight="1" x14ac:dyDescent="0.2">
      <c r="D23" s="42"/>
      <c r="G23" s="55"/>
      <c r="J23" s="31"/>
      <c r="K23" s="32"/>
      <c r="L23" s="55"/>
      <c r="M23" s="47"/>
      <c r="N23" s="47"/>
      <c r="O23" s="31"/>
    </row>
    <row r="24" spans="2:21" s="41" customFormat="1" x14ac:dyDescent="0.2">
      <c r="D24" s="42"/>
      <c r="G24" s="56"/>
      <c r="H24" s="31"/>
      <c r="I24" s="31"/>
      <c r="J24" s="31"/>
      <c r="K24" s="43"/>
      <c r="L24" s="43"/>
      <c r="M24" s="43"/>
      <c r="N24" s="43"/>
      <c r="O24" s="43"/>
    </row>
    <row r="25" spans="2:21" x14ac:dyDescent="0.2">
      <c r="G25" s="57"/>
      <c r="K25" s="58"/>
      <c r="L25" s="58"/>
      <c r="M25" s="58"/>
      <c r="N25" s="58"/>
      <c r="O25" s="58"/>
    </row>
    <row r="26" spans="2:21" x14ac:dyDescent="0.2">
      <c r="G26" s="55"/>
      <c r="H26" s="53"/>
      <c r="I26" s="59"/>
      <c r="K26" s="58"/>
      <c r="L26" s="58"/>
      <c r="M26" s="58"/>
      <c r="N26" s="58"/>
      <c r="O26" s="58"/>
    </row>
    <row r="27" spans="2:21" x14ac:dyDescent="0.2">
      <c r="H27" s="55"/>
      <c r="I27" s="60"/>
      <c r="K27" s="58"/>
      <c r="L27" s="58"/>
      <c r="M27" s="58"/>
      <c r="N27" s="58"/>
      <c r="O27" s="58"/>
    </row>
    <row r="28" spans="2:21" x14ac:dyDescent="0.2">
      <c r="H28" s="55"/>
      <c r="I28" s="60"/>
    </row>
    <row r="29" spans="2:21" x14ac:dyDescent="0.2">
      <c r="H29" s="56"/>
      <c r="I29" s="60"/>
    </row>
    <row r="30" spans="2:21" x14ac:dyDescent="0.2">
      <c r="H30" s="55"/>
    </row>
    <row r="31" spans="2:21" x14ac:dyDescent="0.2">
      <c r="H31" s="55"/>
    </row>
    <row r="32" spans="2:21" ht="13.5" thickBot="1" x14ac:dyDescent="0.25"/>
    <row r="33" spans="1:17" ht="51.75" thickBot="1" x14ac:dyDescent="0.25">
      <c r="A33" s="17" t="s">
        <v>36</v>
      </c>
      <c r="B33" s="18" t="s">
        <v>37</v>
      </c>
      <c r="C33" s="18" t="s">
        <v>38</v>
      </c>
      <c r="D33" s="18" t="s">
        <v>0</v>
      </c>
      <c r="E33" s="18" t="s">
        <v>39</v>
      </c>
      <c r="F33" s="18" t="s">
        <v>11</v>
      </c>
      <c r="G33" s="61" t="s">
        <v>41</v>
      </c>
      <c r="H33" s="19" t="str">
        <f>"VR. UNIT - "&amp;N31</f>
        <v xml:space="preserve">VR. UNIT - </v>
      </c>
      <c r="I33" s="20" t="str">
        <f>"VR. TOTAL - "&amp;N31</f>
        <v xml:space="preserve">VR. TOTAL - </v>
      </c>
      <c r="J33" s="21"/>
      <c r="K33" s="22" t="s">
        <v>18</v>
      </c>
      <c r="L33" s="18" t="s">
        <v>10</v>
      </c>
      <c r="M33" s="18" t="s">
        <v>13</v>
      </c>
      <c r="N33" s="23" t="s">
        <v>14</v>
      </c>
    </row>
    <row r="34" spans="1:17" x14ac:dyDescent="0.2">
      <c r="A34" s="16"/>
      <c r="B34" s="16"/>
      <c r="C34" s="16"/>
      <c r="D34" s="16"/>
      <c r="E34" s="16"/>
      <c r="F34" s="16"/>
      <c r="G34" s="30"/>
      <c r="H34" s="30"/>
      <c r="I34" s="16"/>
      <c r="J34" s="16"/>
      <c r="K34" s="16"/>
      <c r="L34" s="16"/>
      <c r="M34" s="16"/>
    </row>
    <row r="35" spans="1:17" ht="13.5" thickBot="1" x14ac:dyDescent="0.25"/>
    <row r="36" spans="1:17" s="63" customFormat="1" ht="28.5" customHeight="1" thickBot="1" x14ac:dyDescent="0.25">
      <c r="A36" s="242" t="s">
        <v>47</v>
      </c>
      <c r="B36" s="243"/>
      <c r="C36" s="243"/>
      <c r="D36" s="243"/>
      <c r="E36" s="243"/>
      <c r="F36" s="243"/>
      <c r="G36" s="243"/>
      <c r="H36" s="243"/>
      <c r="I36" s="244"/>
      <c r="J36" s="62"/>
      <c r="K36" s="62"/>
      <c r="L36" s="62"/>
      <c r="M36" s="62"/>
      <c r="N36" s="62"/>
      <c r="O36" s="62"/>
      <c r="P36" s="62"/>
      <c r="Q36" s="62"/>
    </row>
    <row r="37" spans="1:17" s="63" customFormat="1" ht="56.25" customHeight="1" x14ac:dyDescent="0.2">
      <c r="A37" s="245"/>
      <c r="B37" s="246"/>
      <c r="C37" s="246"/>
      <c r="D37" s="246"/>
      <c r="E37" s="246"/>
      <c r="F37" s="246"/>
      <c r="G37" s="246"/>
      <c r="H37" s="246"/>
      <c r="I37" s="247"/>
      <c r="J37" s="64"/>
      <c r="K37" s="64"/>
      <c r="L37" s="64"/>
      <c r="M37" s="64"/>
      <c r="N37" s="64"/>
      <c r="O37" s="64"/>
      <c r="P37" s="64"/>
      <c r="Q37" s="64"/>
    </row>
    <row r="38" spans="1:17" ht="13.5" customHeight="1" x14ac:dyDescent="0.2">
      <c r="A38" s="248"/>
      <c r="B38" s="249"/>
      <c r="C38" s="249"/>
      <c r="D38" s="249"/>
      <c r="E38" s="249"/>
      <c r="F38" s="249"/>
      <c r="G38" s="249"/>
      <c r="H38" s="249"/>
      <c r="I38" s="250"/>
      <c r="J38" s="58"/>
      <c r="K38" s="58"/>
      <c r="L38" s="58"/>
      <c r="M38" s="58"/>
      <c r="N38" s="58"/>
    </row>
    <row r="39" spans="1:17" ht="12.75" customHeight="1" x14ac:dyDescent="0.2">
      <c r="A39" s="248"/>
      <c r="B39" s="249"/>
      <c r="C39" s="249"/>
      <c r="D39" s="249"/>
      <c r="E39" s="249"/>
      <c r="F39" s="249"/>
      <c r="G39" s="249"/>
      <c r="H39" s="249"/>
      <c r="I39" s="250"/>
      <c r="J39" s="65"/>
      <c r="K39" s="65"/>
      <c r="L39" s="65"/>
      <c r="M39" s="65"/>
      <c r="N39" s="65"/>
      <c r="O39" s="65"/>
      <c r="P39" s="65"/>
      <c r="Q39" s="65"/>
    </row>
    <row r="40" spans="1:17" ht="12.75" customHeight="1" x14ac:dyDescent="0.2">
      <c r="A40" s="248"/>
      <c r="B40" s="249"/>
      <c r="C40" s="249"/>
      <c r="D40" s="249"/>
      <c r="E40" s="249"/>
      <c r="F40" s="249"/>
      <c r="G40" s="249"/>
      <c r="H40" s="249"/>
      <c r="I40" s="250"/>
      <c r="J40" s="65"/>
      <c r="K40" s="65"/>
      <c r="L40" s="65"/>
      <c r="M40" s="65"/>
      <c r="N40" s="65"/>
      <c r="O40" s="65"/>
      <c r="P40" s="65"/>
      <c r="Q40" s="65"/>
    </row>
    <row r="41" spans="1:17" ht="12.75" customHeight="1" x14ac:dyDescent="0.2">
      <c r="A41" s="248"/>
      <c r="B41" s="249"/>
      <c r="C41" s="249"/>
      <c r="D41" s="249"/>
      <c r="E41" s="249"/>
      <c r="F41" s="249"/>
      <c r="G41" s="249"/>
      <c r="H41" s="249"/>
      <c r="I41" s="250"/>
      <c r="J41" s="65"/>
      <c r="K41" s="65"/>
      <c r="L41" s="65"/>
      <c r="M41" s="65"/>
      <c r="N41" s="65"/>
      <c r="O41" s="65"/>
      <c r="P41" s="65"/>
      <c r="Q41" s="65"/>
    </row>
    <row r="42" spans="1:17" ht="12.75" customHeight="1" x14ac:dyDescent="0.2">
      <c r="A42" s="248"/>
      <c r="B42" s="249"/>
      <c r="C42" s="249"/>
      <c r="D42" s="249"/>
      <c r="E42" s="249"/>
      <c r="F42" s="249"/>
      <c r="G42" s="249"/>
      <c r="H42" s="249"/>
      <c r="I42" s="250"/>
      <c r="J42" s="65"/>
      <c r="K42" s="65"/>
      <c r="L42" s="65"/>
      <c r="M42" s="65"/>
      <c r="N42" s="65"/>
      <c r="O42" s="65"/>
      <c r="P42" s="65"/>
      <c r="Q42" s="65"/>
    </row>
    <row r="43" spans="1:17" ht="13.5" customHeight="1" thickBot="1" x14ac:dyDescent="0.25">
      <c r="A43" s="251"/>
      <c r="B43" s="252"/>
      <c r="C43" s="252"/>
      <c r="D43" s="252"/>
      <c r="E43" s="252"/>
      <c r="F43" s="252"/>
      <c r="G43" s="252"/>
      <c r="H43" s="252"/>
      <c r="I43" s="253"/>
      <c r="J43" s="65"/>
      <c r="K43" s="65"/>
      <c r="L43" s="65"/>
      <c r="M43" s="65"/>
      <c r="N43" s="65"/>
      <c r="O43" s="65"/>
      <c r="P43" s="65"/>
      <c r="Q43" s="65"/>
    </row>
    <row r="54" spans="7:14" x14ac:dyDescent="0.2">
      <c r="M54" s="32"/>
      <c r="N54" s="32"/>
    </row>
    <row r="55" spans="7:14" x14ac:dyDescent="0.2">
      <c r="M55" s="38"/>
      <c r="N55" s="38"/>
    </row>
    <row r="56" spans="7:14" x14ac:dyDescent="0.2">
      <c r="M56" s="38"/>
      <c r="N56" s="38"/>
    </row>
    <row r="57" spans="7:14" x14ac:dyDescent="0.2">
      <c r="M57" s="38"/>
    </row>
    <row r="58" spans="7:14" x14ac:dyDescent="0.2">
      <c r="G58" s="68" t="s">
        <v>34</v>
      </c>
      <c r="H58" s="68"/>
      <c r="I58" s="68"/>
      <c r="J58" s="66"/>
      <c r="K58" s="66"/>
      <c r="L58" s="67" t="s">
        <v>19</v>
      </c>
      <c r="M58" s="39"/>
      <c r="N58" s="70"/>
    </row>
    <row r="59" spans="7:14" x14ac:dyDescent="0.2">
      <c r="G59" s="71" t="s">
        <v>17</v>
      </c>
      <c r="H59" s="71"/>
      <c r="I59" s="71"/>
      <c r="J59" s="66"/>
      <c r="K59" s="66"/>
      <c r="L59" s="67"/>
      <c r="M59" s="39"/>
      <c r="N59" s="70"/>
    </row>
    <row r="60" spans="7:14" x14ac:dyDescent="0.2">
      <c r="G60" s="71" t="s">
        <v>2</v>
      </c>
      <c r="H60" s="71"/>
      <c r="I60" s="71"/>
      <c r="J60" s="66"/>
      <c r="K60" s="66"/>
      <c r="L60" s="73" t="s">
        <v>1</v>
      </c>
      <c r="M60" s="31"/>
    </row>
    <row r="61" spans="7:14" x14ac:dyDescent="0.2">
      <c r="G61" s="71" t="s">
        <v>35</v>
      </c>
      <c r="H61" s="71"/>
      <c r="I61" s="71"/>
      <c r="J61" s="66"/>
      <c r="K61" s="66"/>
      <c r="L61" s="69"/>
      <c r="M61" s="72"/>
    </row>
    <row r="62" spans="7:14" x14ac:dyDescent="0.2">
      <c r="G62" s="240"/>
      <c r="H62" s="240"/>
      <c r="I62" s="240"/>
      <c r="J62" s="240"/>
      <c r="K62" s="240"/>
      <c r="L62" s="240"/>
      <c r="M62" s="72"/>
    </row>
    <row r="63" spans="7:14" x14ac:dyDescent="0.2">
      <c r="G63" s="239" t="s">
        <v>49</v>
      </c>
      <c r="H63" s="239"/>
      <c r="I63" s="239"/>
      <c r="J63" s="78">
        <v>42846</v>
      </c>
      <c r="K63" s="77"/>
      <c r="L63" s="77"/>
      <c r="M63" s="72"/>
    </row>
    <row r="64" spans="7:14" x14ac:dyDescent="0.2">
      <c r="J64" s="68"/>
      <c r="K64" s="68"/>
      <c r="L64" s="68"/>
      <c r="M64" s="72"/>
    </row>
    <row r="65" spans="7:13" x14ac:dyDescent="0.2">
      <c r="J65" s="71"/>
      <c r="K65" s="71"/>
      <c r="L65" s="71"/>
      <c r="M65" s="72"/>
    </row>
    <row r="66" spans="7:13" x14ac:dyDescent="0.2">
      <c r="J66" s="71"/>
      <c r="K66" s="71"/>
      <c r="L66" s="71"/>
    </row>
    <row r="67" spans="7:13" x14ac:dyDescent="0.2">
      <c r="J67" s="71"/>
      <c r="K67" s="71"/>
      <c r="L67" s="71"/>
    </row>
    <row r="68" spans="7:13" x14ac:dyDescent="0.2">
      <c r="G68" s="58"/>
      <c r="H68" s="58"/>
      <c r="I68" s="58"/>
      <c r="J68" s="58"/>
      <c r="K68" s="58"/>
      <c r="L68" s="58"/>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workbookViewId="0">
      <selection activeCell="L12" sqref="L12"/>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54" t="s">
        <v>21</v>
      </c>
      <c r="G1" s="255"/>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1.19</v>
      </c>
      <c r="H5" s="15"/>
    </row>
    <row r="6" spans="1:8" ht="15" x14ac:dyDescent="0.25">
      <c r="A6" s="2">
        <v>2030</v>
      </c>
      <c r="B6" s="1">
        <v>2884767.6147601507</v>
      </c>
      <c r="F6" s="5" t="s">
        <v>26</v>
      </c>
      <c r="G6" s="9">
        <v>1.19</v>
      </c>
      <c r="H6" s="15"/>
    </row>
    <row r="7" spans="1:8" ht="15" x14ac:dyDescent="0.25">
      <c r="A7" s="2">
        <v>2035</v>
      </c>
      <c r="B7" s="1">
        <v>30634.717500000002</v>
      </c>
      <c r="F7" s="5" t="s">
        <v>27</v>
      </c>
      <c r="G7" s="9">
        <v>1.2</v>
      </c>
      <c r="H7" s="15"/>
    </row>
    <row r="8" spans="1:8" ht="15" x14ac:dyDescent="0.25">
      <c r="A8" s="2">
        <v>2036</v>
      </c>
      <c r="B8" s="1">
        <v>7921926.2460800325</v>
      </c>
      <c r="F8" s="6" t="s">
        <v>28</v>
      </c>
      <c r="G8" s="9">
        <v>1.33</v>
      </c>
      <c r="H8" s="15"/>
    </row>
    <row r="9" spans="1:8" ht="15" x14ac:dyDescent="0.25">
      <c r="A9" s="2">
        <v>2039</v>
      </c>
      <c r="B9" s="1">
        <v>251861.34870000003</v>
      </c>
      <c r="F9" s="6" t="s">
        <v>29</v>
      </c>
      <c r="G9" s="9">
        <v>1.29</v>
      </c>
      <c r="H9" s="15"/>
    </row>
    <row r="10" spans="1:8" ht="15.75" thickBot="1" x14ac:dyDescent="0.3">
      <c r="A10" s="2">
        <v>2045</v>
      </c>
      <c r="B10" s="1">
        <v>10023325.876990803</v>
      </c>
      <c r="F10" s="7" t="s">
        <v>30</v>
      </c>
      <c r="G10" s="10">
        <v>1.79</v>
      </c>
      <c r="H10" s="15"/>
    </row>
    <row r="11" spans="1:8" ht="15.75" thickBot="1" x14ac:dyDescent="0.3">
      <c r="A11" s="2">
        <v>2048</v>
      </c>
      <c r="B11" s="1">
        <v>514641.44935437723</v>
      </c>
      <c r="F11" s="13" t="s">
        <v>43</v>
      </c>
      <c r="G11" s="14">
        <v>1.1900000000000002</v>
      </c>
      <c r="H11" s="15"/>
    </row>
    <row r="12" spans="1:8" ht="13.5" thickBot="1" x14ac:dyDescent="0.25">
      <c r="A12" s="2">
        <v>2049</v>
      </c>
      <c r="B12" s="1">
        <v>13478653.247423524</v>
      </c>
      <c r="F12" s="12" t="s">
        <v>32</v>
      </c>
      <c r="G12" s="11" t="s">
        <v>33</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50</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Jacobo Carvajal Chaux (OCENSA)</cp:lastModifiedBy>
  <cp:revision>1</cp:revision>
  <cp:lastPrinted>2018-12-18T15:16:23Z</cp:lastPrinted>
  <dcterms:created xsi:type="dcterms:W3CDTF">2014-03-06T21:34:11Z</dcterms:created>
  <dcterms:modified xsi:type="dcterms:W3CDTF">2026-04-07T03:15:20Z</dcterms:modified>
  <cp:version>4</cp:version>
</cp:coreProperties>
</file>