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ardil\Downloads\"/>
    </mc:Choice>
  </mc:AlternateContent>
  <xr:revisionPtr revIDLastSave="0" documentId="8_{71662C90-F070-49BB-881B-77CA0816944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PRESUPUESTO SUPERV" sheetId="1" r:id="rId1"/>
    <sheet name="INFORME DE GESTIÓN" sheetId="2" r:id="rId2"/>
    <sheet name="Hoja1" sheetId="3" state="hidden" r:id="rId3"/>
  </sheets>
  <externalReferences>
    <externalReference r:id="rId4"/>
    <externalReference r:id="rId5"/>
  </externalReferences>
  <definedNames>
    <definedName name="ABASTECIMIENTO">#REF!</definedName>
    <definedName name="ABASTECIMIENTO_DE_ALIMENTOS">#REF!</definedName>
    <definedName name="ABIERTO_AL_PÚBLICO">[1]Hoja6!$C$18:$C$19</definedName>
    <definedName name="ACABADO_BAÑO_COCINA">[1]Hoja3!$C$8:$C$10</definedName>
    <definedName name="ACABADO_CUBIERTAS">#REF!</definedName>
    <definedName name="ACABADO_PISOS">#REF!</definedName>
    <definedName name="ACABADOS_ENCHAPES_BAÑO">'[1]LISTA DE DOMINIOS'!$F$28:$F$33</definedName>
    <definedName name="ACABADOS_MUROS">#REF!</definedName>
    <definedName name="ADMINISTRACION">#REF!</definedName>
    <definedName name="AUTO">[1]Hoja5!$F$2:$F$3</definedName>
    <definedName name="AVANCE_DE_CONSTRUCCIÓN">[1]Hoja5!$E$13:$E$16</definedName>
    <definedName name="AVANCE_DE_OBRA">[1]Hoja3!$A$2:$A$5</definedName>
    <definedName name="BIEN_DE_INTERÉS_CULTURAL">#REF!</definedName>
    <definedName name="BIENESTAR">#REF!</definedName>
    <definedName name="BIENESTAR_SOCIAL">#REF!</definedName>
    <definedName name="CEMENTERIO">#REF!</definedName>
    <definedName name="CEMENTERIOS">#REF!</definedName>
    <definedName name="CERRAMIENTO_AUTORIZADO">[1]Hoja6!$B$18:$B$19</definedName>
    <definedName name="CLASE_DE_CERRAMIENTO">[1]Hoja6!$G$2:$G$3</definedName>
    <definedName name="CLASE_DE_CONSTRUCCIÓN">[1]Hoja3!$C$26:$C$33</definedName>
    <definedName name="CLASE_DE_OCUPACIÓN">#REF!</definedName>
    <definedName name="CLASE_DE_VIGILANCIA">[1]Hoja3!$A$8:$A$10</definedName>
    <definedName name="CLASE_OCUPACIÓN">#REF!</definedName>
    <definedName name="COBERTURA_VEGETAL">[1]Hoja6!$C$2:$C$5</definedName>
    <definedName name="CÓDIGO_IDPAC">#REF!</definedName>
    <definedName name="CÓDIGOS_ENTIDADES">[1]Hoja5!$C$33:$C$34</definedName>
    <definedName name="CONCEPTO_VIABILIDAD_ASGCEP">[1]Hoja3!$C$13:$C$14</definedName>
    <definedName name="CONSTRUC._UBICADA_EN">#REF!</definedName>
    <definedName name="CONSTRUCCION_UBICADA_EN">#REF!</definedName>
    <definedName name="CUBIERTA">#REF!</definedName>
    <definedName name="CUBRIMIENTO_DE_MUROS">'[1]LISTA DE DOMINIOS'!$I$19:$I$24</definedName>
    <definedName name="CUENTA_CON_CONTRATO">'[1]LISTA DE DOMINIOS'!$B$2:$B$3</definedName>
    <definedName name="CUENTA_CON_CONTRATO_ADMON.">[1]Hoja5!$C$28:$C$29</definedName>
    <definedName name="CUENTA_CON_PERS_JURID">[1]Hoja5!$G$2:$G$3</definedName>
    <definedName name="CUENTA_CON_VIGILANCIA">[1]Hoja3!$C$21:$C$22</definedName>
    <definedName name="CULTO">#REF!</definedName>
    <definedName name="CULTURAL">#REF!</definedName>
    <definedName name="DEFENSA">#REF!</definedName>
    <definedName name="DEFENSA_Y_JUSTICIA">#REF!</definedName>
    <definedName name="DEPORTE">#REF!</definedName>
    <definedName name="DEPORTIVO">#REF!</definedName>
    <definedName name="DEPORTIVO_Y_RECREATIVO">#REF!</definedName>
    <definedName name="DESPACHO">#REF!</definedName>
    <definedName name="DESTINACION">'[1]LISTA DE DOMINIOS'!$C$46:$C$48</definedName>
    <definedName name="DESTINACIÓN">#REF!</definedName>
    <definedName name="DOC._OCUPANTE">#REF!</definedName>
    <definedName name="DOCUMENTO_IDENTIFICACIÓN">[1]Hoja5!$D$2:$D$4</definedName>
    <definedName name="EDAD_DE_LA_CONSTRUCCIÓN">[1]Hoja3!$B$2:$B$4</definedName>
    <definedName name="EDUCATIVO">#REF!</definedName>
    <definedName name="ESTADO">'[1]LISTA DE DOMINIOS'!$I$2:$I$5</definedName>
    <definedName name="ESTRATO">[1]Hoja3!$B$13:$B$18</definedName>
    <definedName name="ESTRUCTURA">#REF!</definedName>
    <definedName name="FACHADA">#REF!</definedName>
    <definedName name="FERIAL">#REF!</definedName>
    <definedName name="GOBIERNO">#REF!</definedName>
    <definedName name="GRADO">#REF!</definedName>
    <definedName name="JUSTIFICACIÓN_INVASIÓN">[2]Hoja2!$A$48:$A$51</definedName>
    <definedName name="lll">Hoja1!$AN$31:$AN$36</definedName>
    <definedName name="MANIFIESTO">#REF!</definedName>
    <definedName name="MATERIAL_ACABADO_PISOS">'[1]LISTA DE DOMINIOS'!$L$19:$L$26</definedName>
    <definedName name="MATERIAL_CERRAMIENTO">[1]Hoja6!$H$2:$H$11</definedName>
    <definedName name="MATERIALES_DE_CUBIERTA">'[1]LISTA DE DOMINIOS'!$L$2:$L$12</definedName>
    <definedName name="MOBILIARIO_BAÑO">'[1]LISTA DE DOMINIOS'!$C$39:$C$44</definedName>
    <definedName name="MOBILIARIO_PARQUEADERO">[1]Hoja6!$E$2:$E$7</definedName>
    <definedName name="MUROS">'[1]LISTA DE DOMINIOS'!$I$28:$I$32</definedName>
    <definedName name="NIVEL_1">[1]Hoja5!$B$28:$B$33</definedName>
    <definedName name="OCUPACIÓN_EDIFICACIÓN">[1]Hoja3!$C$2:$C$5</definedName>
    <definedName name="OCUPACIÓN_REAL">[1]Hoja6!$D$2:$D$11</definedName>
    <definedName name="PARTICIPACIÓN_DE_PROPIEDAD">#REF!</definedName>
    <definedName name="PENDIENTE_DEL_TERRENO">#REF!</definedName>
    <definedName name="PORCENTAJE_COBERTURA_VEGETAL">[1]Hoja6!$F$18:$F$27</definedName>
    <definedName name="PROPIEDAD">#REF!</definedName>
    <definedName name="PRUEBA">#REF!</definedName>
    <definedName name="RECINTOS_FERIALES">#REF!</definedName>
    <definedName name="REQUIERE_NORMALIZAR_TENENCIA">[1]Hoja6!$G$18:$G$21</definedName>
    <definedName name="RUT">[1]Hoja5!$E$2:$E$3</definedName>
    <definedName name="salud">#REF!</definedName>
    <definedName name="SECTOR">#REF!</definedName>
    <definedName name="SECTOR2">#REF!</definedName>
    <definedName name="SEGURIDAD">#REF!</definedName>
    <definedName name="SEGURIDAD_CIUDADANA">#REF!</definedName>
    <definedName name="SERCIVIOS_PÙBLICOS">[1]Hoja3!$D$21:$D$22</definedName>
    <definedName name="SERVICIOS_DE_LA_ADMINISTRACIÓN_PÚBLICA">#REF!</definedName>
    <definedName name="TAMAÑO_BAÑO">'[1]LISTA DE DOMINIOS'!$L$28:$L$32</definedName>
    <definedName name="TAMAÑO_COCINA">'[1]LISTA DE DOMINIOS'!$F$39:$F$44</definedName>
    <definedName name="TARIFA">[1]Hoja3!$A$13:$A$15</definedName>
    <definedName name="TIPO">#REF!</definedName>
    <definedName name="TIPO_AFECTACIÓN_TERRENO">[1]Hoja6!$A$30:$A$37</definedName>
    <definedName name="TIPO_CIRCULACIÓN_ZONAS_DURAS">[1]Hoja6!$B$2:$B$12</definedName>
    <definedName name="TIPO_CONT_SOST">'[1]LISTA DE DOMINIOS'!$C$2:$C$7</definedName>
    <definedName name="TIPO_CUBIERTAS">#REF!</definedName>
    <definedName name="TIPO_DE_ADMINISTRACIÓN">[1]Hoja3!$D$13:$D$15</definedName>
    <definedName name="TIPO_DE_CERRAMIENTO">[1]Hoja6!$F$2:$F$12</definedName>
    <definedName name="TIPO_DE_ESTRUCTURA">'[1]LISTA DE DOMINIOS'!$C$28:$C$35</definedName>
    <definedName name="TIPO_DE_ESTRUCTURA_DE_FACHADA">'[1]LISTA DE DOMINIOS'!$I$9:$I$14</definedName>
    <definedName name="TIPO_DE_FACHADA">#REF!</definedName>
    <definedName name="TIPO_DE_INSTAL._DEPORTIVAS">[1]Hoja5!$F$13:$F$26</definedName>
    <definedName name="TIPO_DE_MUROS">#REF!</definedName>
    <definedName name="TIPO_DE_OCUPACIONES">#REF!</definedName>
    <definedName name="TIPO_DE_PISOS">#REF!</definedName>
    <definedName name="TIPO_DE_PREDIO">[1]Hoja5!$B$2:$B$5</definedName>
    <definedName name="TIPO_DE_PROCESO">#REF!</definedName>
    <definedName name="TIPO_DE_RIESGO">#REF!</definedName>
    <definedName name="TIPO_DE_RIESGO_AFECTACIONES">[1]Hoja5!$B$13:$B$16</definedName>
    <definedName name="TIPO_DE_RIESGO_ENTORNO">[1]Hoja5!$A$13:$A$20</definedName>
    <definedName name="TIPO_DE_USO">'[1]LISTA DE DOMINIOS'!$A$11:$A$24</definedName>
    <definedName name="TIPO_FACHADA">#REF!</definedName>
    <definedName name="TIPO_MOBILIARIO_SEÑALIZACIÓN">[1]Hoja6!$A$2:$A$25</definedName>
    <definedName name="TIPO_MUROS">#REF!</definedName>
    <definedName name="TIPO_OCUPAC.">#REF!</definedName>
    <definedName name="TIPO_USO">#REF!</definedName>
    <definedName name="TIPO_VISITA">#REF!</definedName>
    <definedName name="TIPOS_DE_AFECTACIONES">#REF!</definedName>
    <definedName name="TRANSPORTE">#REF!</definedName>
    <definedName name="TRANSPORTES">#REF!</definedName>
    <definedName name="TRASPORTES">#REF!</definedName>
    <definedName name="USO_EN_SITIO">[1]Hoja5!$D$13:$D$22</definedName>
    <definedName name="USO_GENERAL">#REF!</definedName>
    <definedName name="USOS_ENTORNO">[1]Hoja5!$C$13:$C$24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e2p22l2KWooYDj3vlbPvNnHl9b50WBFqYNs6UpmEg44="/>
    </ext>
  </extLst>
</workbook>
</file>

<file path=xl/calcChain.xml><?xml version="1.0" encoding="utf-8"?>
<calcChain xmlns="http://schemas.openxmlformats.org/spreadsheetml/2006/main">
  <c r="N67" i="1" l="1"/>
  <c r="N66" i="1"/>
  <c r="O24" i="1"/>
  <c r="L67" i="2"/>
  <c r="K67" i="2"/>
  <c r="J67" i="2"/>
  <c r="I67" i="2"/>
  <c r="H67" i="2"/>
  <c r="G67" i="2"/>
  <c r="F67" i="2"/>
  <c r="D67" i="2"/>
  <c r="C67" i="2"/>
  <c r="M66" i="2"/>
  <c r="M67" i="2" s="1"/>
  <c r="G66" i="2"/>
  <c r="E66" i="2"/>
  <c r="E67" i="2" s="1"/>
  <c r="B66" i="2"/>
  <c r="B67" i="2" s="1"/>
  <c r="L64" i="2"/>
  <c r="M62" i="2"/>
  <c r="K62" i="2"/>
  <c r="H62" i="2"/>
  <c r="E62" i="2"/>
  <c r="D62" i="2"/>
  <c r="C62" i="2"/>
  <c r="N61" i="2"/>
  <c r="N60" i="2"/>
  <c r="N59" i="2"/>
  <c r="L58" i="2"/>
  <c r="L62" i="2" s="1"/>
  <c r="J58" i="2"/>
  <c r="J62" i="2" s="1"/>
  <c r="I58" i="2"/>
  <c r="I62" i="2" s="1"/>
  <c r="G58" i="2"/>
  <c r="G62" i="2" s="1"/>
  <c r="F58" i="2"/>
  <c r="F62" i="2" s="1"/>
  <c r="D58" i="2"/>
  <c r="C58" i="2"/>
  <c r="B58" i="2"/>
  <c r="N58" i="2" s="1"/>
  <c r="N62" i="2" s="1"/>
  <c r="M56" i="2"/>
  <c r="L56" i="2"/>
  <c r="K56" i="2"/>
  <c r="J56" i="2"/>
  <c r="I56" i="2"/>
  <c r="H56" i="2"/>
  <c r="G56" i="2"/>
  <c r="F56" i="2"/>
  <c r="E56" i="2"/>
  <c r="E63" i="2" s="1"/>
  <c r="D56" i="2"/>
  <c r="D63" i="2" s="1"/>
  <c r="C56" i="2"/>
  <c r="C63" i="2" s="1"/>
  <c r="C64" i="2" s="1"/>
  <c r="B56" i="2"/>
  <c r="N55" i="2"/>
  <c r="N54" i="2"/>
  <c r="N56" i="2" s="1"/>
  <c r="M52" i="2"/>
  <c r="L52" i="2"/>
  <c r="K52" i="2"/>
  <c r="J52" i="2"/>
  <c r="I52" i="2"/>
  <c r="H52" i="2"/>
  <c r="H63" i="2" s="1"/>
  <c r="G52" i="2"/>
  <c r="G63" i="2" s="1"/>
  <c r="F52" i="2"/>
  <c r="F63" i="2" s="1"/>
  <c r="E52" i="2"/>
  <c r="D52" i="2"/>
  <c r="C52" i="2"/>
  <c r="B52" i="2"/>
  <c r="N50" i="2"/>
  <c r="N49" i="2"/>
  <c r="N48" i="2"/>
  <c r="N52" i="2" s="1"/>
  <c r="M46" i="2"/>
  <c r="M63" i="2" s="1"/>
  <c r="L46" i="2"/>
  <c r="L63" i="2" s="1"/>
  <c r="K46" i="2"/>
  <c r="K63" i="2" s="1"/>
  <c r="J46" i="2"/>
  <c r="J63" i="2" s="1"/>
  <c r="I46" i="2"/>
  <c r="I63" i="2" s="1"/>
  <c r="H46" i="2"/>
  <c r="G46" i="2"/>
  <c r="F46" i="2"/>
  <c r="E46" i="2"/>
  <c r="D46" i="2"/>
  <c r="C46" i="2"/>
  <c r="B46" i="2"/>
  <c r="N45" i="2"/>
  <c r="N44" i="2"/>
  <c r="N43" i="2"/>
  <c r="N42" i="2"/>
  <c r="N46" i="2" s="1"/>
  <c r="F39" i="2"/>
  <c r="F64" i="2" s="1"/>
  <c r="E39" i="2"/>
  <c r="E64" i="2" s="1"/>
  <c r="D39" i="2"/>
  <c r="C39" i="2"/>
  <c r="M38" i="2"/>
  <c r="L38" i="2"/>
  <c r="K38" i="2"/>
  <c r="J38" i="2"/>
  <c r="J39" i="2" s="1"/>
  <c r="I38" i="2"/>
  <c r="I39" i="2" s="1"/>
  <c r="H38" i="2"/>
  <c r="H39" i="2" s="1"/>
  <c r="G38" i="2"/>
  <c r="G39" i="2" s="1"/>
  <c r="F38" i="2"/>
  <c r="E38" i="2"/>
  <c r="D38" i="2"/>
  <c r="C38" i="2"/>
  <c r="B38" i="2"/>
  <c r="N37" i="2"/>
  <c r="N36" i="2"/>
  <c r="H35" i="2"/>
  <c r="N35" i="2" s="1"/>
  <c r="N34" i="2"/>
  <c r="N33" i="2"/>
  <c r="N38" i="2" s="1"/>
  <c r="M31" i="2"/>
  <c r="L31" i="2"/>
  <c r="L39" i="2" s="1"/>
  <c r="K31" i="2"/>
  <c r="J31" i="2"/>
  <c r="I31" i="2"/>
  <c r="H31" i="2"/>
  <c r="G31" i="2"/>
  <c r="F31" i="2"/>
  <c r="E31" i="2"/>
  <c r="D31" i="2"/>
  <c r="C31" i="2"/>
  <c r="B31" i="2"/>
  <c r="B39" i="2" s="1"/>
  <c r="N30" i="2"/>
  <c r="N29" i="2"/>
  <c r="N28" i="2"/>
  <c r="N31" i="2" s="1"/>
  <c r="N27" i="2"/>
  <c r="N26" i="2"/>
  <c r="N25" i="2"/>
  <c r="M21" i="2"/>
  <c r="L21" i="2"/>
  <c r="K21" i="2"/>
  <c r="J21" i="2"/>
  <c r="J22" i="2" s="1"/>
  <c r="I21" i="2"/>
  <c r="H21" i="2"/>
  <c r="H22" i="2" s="1"/>
  <c r="G21" i="2"/>
  <c r="F21" i="2"/>
  <c r="E21" i="2"/>
  <c r="D21" i="2"/>
  <c r="C21" i="2"/>
  <c r="N20" i="2"/>
  <c r="B19" i="2"/>
  <c r="B21" i="2" s="1"/>
  <c r="M17" i="2"/>
  <c r="M22" i="2" s="1"/>
  <c r="L17" i="2"/>
  <c r="L22" i="2" s="1"/>
  <c r="K17" i="2"/>
  <c r="K22" i="2" s="1"/>
  <c r="J17" i="2"/>
  <c r="H17" i="2"/>
  <c r="M16" i="2"/>
  <c r="L16" i="2"/>
  <c r="K16" i="2"/>
  <c r="J16" i="2"/>
  <c r="I16" i="2"/>
  <c r="I17" i="2" s="1"/>
  <c r="I22" i="2" s="1"/>
  <c r="H16" i="2"/>
  <c r="G16" i="2"/>
  <c r="G17" i="2" s="1"/>
  <c r="G22" i="2" s="1"/>
  <c r="F16" i="2"/>
  <c r="F17" i="2" s="1"/>
  <c r="F22" i="2" s="1"/>
  <c r="F68" i="2" s="1"/>
  <c r="E16" i="2"/>
  <c r="E17" i="2" s="1"/>
  <c r="E22" i="2" s="1"/>
  <c r="E68" i="2" s="1"/>
  <c r="D16" i="2"/>
  <c r="D17" i="2" s="1"/>
  <c r="D22" i="2" s="1"/>
  <c r="C16" i="2"/>
  <c r="C17" i="2" s="1"/>
  <c r="C22" i="2" s="1"/>
  <c r="B16" i="2"/>
  <c r="B17" i="2" s="1"/>
  <c r="B22" i="2" s="1"/>
  <c r="N15" i="2"/>
  <c r="N13" i="2"/>
  <c r="N12" i="2"/>
  <c r="N11" i="2"/>
  <c r="N9" i="2"/>
  <c r="K62" i="1"/>
  <c r="J62" i="1"/>
  <c r="N61" i="1"/>
  <c r="M60" i="1"/>
  <c r="M62" i="1" s="1"/>
  <c r="L60" i="1"/>
  <c r="L62" i="1" s="1"/>
  <c r="L63" i="1" s="1"/>
  <c r="B60" i="1"/>
  <c r="B62" i="1" s="1"/>
  <c r="N59" i="1"/>
  <c r="M58" i="1"/>
  <c r="L58" i="1"/>
  <c r="K58" i="1"/>
  <c r="J58" i="1"/>
  <c r="I58" i="1"/>
  <c r="I62" i="1" s="1"/>
  <c r="I63" i="1" s="1"/>
  <c r="H58" i="1"/>
  <c r="G58" i="1"/>
  <c r="F58" i="1"/>
  <c r="E58" i="1"/>
  <c r="D58" i="1"/>
  <c r="C58" i="1"/>
  <c r="N56" i="1"/>
  <c r="M56" i="1"/>
  <c r="L56" i="1"/>
  <c r="K56" i="1"/>
  <c r="J56" i="1"/>
  <c r="I56" i="1"/>
  <c r="H56" i="1"/>
  <c r="G56" i="1"/>
  <c r="F56" i="1"/>
  <c r="E56" i="1"/>
  <c r="D56" i="1"/>
  <c r="C56" i="1"/>
  <c r="B56" i="1"/>
  <c r="N55" i="1"/>
  <c r="N54" i="1"/>
  <c r="M52" i="1"/>
  <c r="L52" i="1"/>
  <c r="K52" i="1"/>
  <c r="J52" i="1"/>
  <c r="I52" i="1"/>
  <c r="H52" i="1"/>
  <c r="G52" i="1"/>
  <c r="F52" i="1"/>
  <c r="E52" i="1"/>
  <c r="D52" i="1"/>
  <c r="C52" i="1"/>
  <c r="B52" i="1"/>
  <c r="N51" i="1"/>
  <c r="N50" i="1"/>
  <c r="N49" i="1"/>
  <c r="N48" i="1"/>
  <c r="N52" i="1" s="1"/>
  <c r="M46" i="1"/>
  <c r="L46" i="1"/>
  <c r="K46" i="1"/>
  <c r="K63" i="1" s="1"/>
  <c r="J46" i="1"/>
  <c r="J63" i="1" s="1"/>
  <c r="I46" i="1"/>
  <c r="H46" i="1"/>
  <c r="G46" i="1"/>
  <c r="F46" i="1"/>
  <c r="E46" i="1"/>
  <c r="D46" i="1"/>
  <c r="C46" i="1"/>
  <c r="B46" i="1"/>
  <c r="B63" i="1" s="1"/>
  <c r="N45" i="1"/>
  <c r="N44" i="1"/>
  <c r="N43" i="1"/>
  <c r="N42" i="1"/>
  <c r="E39" i="1"/>
  <c r="D39" i="1"/>
  <c r="C39" i="1"/>
  <c r="M38" i="1"/>
  <c r="L38" i="1"/>
  <c r="K38" i="1"/>
  <c r="K39" i="1" s="1"/>
  <c r="J38" i="1"/>
  <c r="J39" i="1" s="1"/>
  <c r="I38" i="1"/>
  <c r="I39" i="1" s="1"/>
  <c r="I64" i="1" s="1"/>
  <c r="H38" i="1"/>
  <c r="H39" i="1" s="1"/>
  <c r="G38" i="1"/>
  <c r="G39" i="1" s="1"/>
  <c r="F38" i="1"/>
  <c r="F39" i="1" s="1"/>
  <c r="E38" i="1"/>
  <c r="D38" i="1"/>
  <c r="C38" i="1"/>
  <c r="B38" i="1"/>
  <c r="N37" i="1"/>
  <c r="N36" i="1"/>
  <c r="N35" i="1"/>
  <c r="N34" i="1"/>
  <c r="N33" i="1"/>
  <c r="N38" i="1" s="1"/>
  <c r="M31" i="1"/>
  <c r="L31" i="1"/>
  <c r="L39" i="1" s="1"/>
  <c r="K31" i="1"/>
  <c r="J31" i="1"/>
  <c r="I31" i="1"/>
  <c r="H31" i="1"/>
  <c r="G31" i="1"/>
  <c r="F31" i="1"/>
  <c r="E31" i="1"/>
  <c r="D31" i="1"/>
  <c r="C31" i="1"/>
  <c r="B31" i="1"/>
  <c r="B39" i="1" s="1"/>
  <c r="B64" i="1" s="1"/>
  <c r="N30" i="1"/>
  <c r="N29" i="1"/>
  <c r="N28" i="1"/>
  <c r="N27" i="1"/>
  <c r="N26" i="1"/>
  <c r="N25" i="1"/>
  <c r="M21" i="1"/>
  <c r="L21" i="1"/>
  <c r="K21" i="1"/>
  <c r="J21" i="1"/>
  <c r="I21" i="1"/>
  <c r="H21" i="1"/>
  <c r="G21" i="1"/>
  <c r="F21" i="1"/>
  <c r="E21" i="1"/>
  <c r="D21" i="1"/>
  <c r="C21" i="1"/>
  <c r="B21" i="1"/>
  <c r="N20" i="1"/>
  <c r="N19" i="1"/>
  <c r="N21" i="1" s="1"/>
  <c r="L17" i="1"/>
  <c r="L22" i="1" s="1"/>
  <c r="K17" i="1"/>
  <c r="K22" i="1" s="1"/>
  <c r="M16" i="1"/>
  <c r="M17" i="1" s="1"/>
  <c r="M22" i="1" s="1"/>
  <c r="L16" i="1"/>
  <c r="K16" i="1"/>
  <c r="K60" i="1" s="1"/>
  <c r="J16" i="1"/>
  <c r="J60" i="1" s="1"/>
  <c r="B16" i="1"/>
  <c r="N15" i="1"/>
  <c r="L13" i="1"/>
  <c r="N13" i="1" s="1"/>
  <c r="N12" i="1"/>
  <c r="M11" i="1"/>
  <c r="L11" i="1"/>
  <c r="K11" i="1"/>
  <c r="J11" i="1"/>
  <c r="I11" i="1"/>
  <c r="I16" i="1" s="1"/>
  <c r="I60" i="1" s="1"/>
  <c r="H11" i="1"/>
  <c r="G11" i="1"/>
  <c r="F11" i="1"/>
  <c r="E11" i="1"/>
  <c r="D11" i="1"/>
  <c r="C11" i="1"/>
  <c r="B11" i="1"/>
  <c r="N11" i="1" s="1"/>
  <c r="I68" i="2" l="1"/>
  <c r="J64" i="1"/>
  <c r="K64" i="1"/>
  <c r="N63" i="2"/>
  <c r="B68" i="2"/>
  <c r="H68" i="2"/>
  <c r="E62" i="1"/>
  <c r="E63" i="1" s="1"/>
  <c r="E64" i="1" s="1"/>
  <c r="C16" i="1"/>
  <c r="C60" i="1" s="1"/>
  <c r="C17" i="1"/>
  <c r="C22" i="1" s="1"/>
  <c r="N39" i="1"/>
  <c r="D16" i="1"/>
  <c r="D60" i="1" s="1"/>
  <c r="D17" i="1"/>
  <c r="D22" i="1" s="1"/>
  <c r="E16" i="1"/>
  <c r="E60" i="1" s="1"/>
  <c r="C63" i="1"/>
  <c r="C64" i="1" s="1"/>
  <c r="I64" i="2"/>
  <c r="K39" i="2"/>
  <c r="K64" i="2" s="1"/>
  <c r="K68" i="2" s="1"/>
  <c r="M63" i="1"/>
  <c r="L68" i="2"/>
  <c r="K68" i="1"/>
  <c r="H62" i="1"/>
  <c r="H63" i="1" s="1"/>
  <c r="H64" i="1" s="1"/>
  <c r="M68" i="2"/>
  <c r="G64" i="2"/>
  <c r="G68" i="2" s="1"/>
  <c r="F16" i="1"/>
  <c r="F60" i="1" s="1"/>
  <c r="H64" i="2"/>
  <c r="M39" i="1"/>
  <c r="N39" i="2"/>
  <c r="J64" i="2"/>
  <c r="N58" i="1"/>
  <c r="I17" i="1"/>
  <c r="I22" i="1" s="1"/>
  <c r="I68" i="1" s="1"/>
  <c r="N31" i="1"/>
  <c r="C62" i="1"/>
  <c r="N16" i="2"/>
  <c r="N17" i="2" s="1"/>
  <c r="M39" i="2"/>
  <c r="M64" i="2" s="1"/>
  <c r="L64" i="1"/>
  <c r="D64" i="2"/>
  <c r="D68" i="2" s="1"/>
  <c r="L68" i="1"/>
  <c r="F62" i="1"/>
  <c r="F63" i="1" s="1"/>
  <c r="F64" i="1" s="1"/>
  <c r="J68" i="2"/>
  <c r="D63" i="1"/>
  <c r="D64" i="1" s="1"/>
  <c r="J17" i="1"/>
  <c r="J22" i="1" s="1"/>
  <c r="N46" i="1"/>
  <c r="D62" i="1"/>
  <c r="C68" i="2"/>
  <c r="B62" i="2"/>
  <c r="B63" i="2" s="1"/>
  <c r="B64" i="2" s="1"/>
  <c r="B69" i="2" s="1"/>
  <c r="C9" i="2" s="1"/>
  <c r="C69" i="2" s="1"/>
  <c r="D9" i="2" s="1"/>
  <c r="D69" i="2" s="1"/>
  <c r="E9" i="2" s="1"/>
  <c r="E69" i="2" s="1"/>
  <c r="F9" i="2" s="1"/>
  <c r="F69" i="2" s="1"/>
  <c r="G9" i="2" s="1"/>
  <c r="G69" i="2" s="1"/>
  <c r="H9" i="2" s="1"/>
  <c r="H69" i="2" s="1"/>
  <c r="I9" i="2" s="1"/>
  <c r="I69" i="2" s="1"/>
  <c r="J9" i="2" s="1"/>
  <c r="J69" i="2" s="1"/>
  <c r="K9" i="2" s="1"/>
  <c r="K69" i="2" s="1"/>
  <c r="L9" i="2" s="1"/>
  <c r="L69" i="2" s="1"/>
  <c r="M9" i="2" s="1"/>
  <c r="M69" i="2" s="1"/>
  <c r="B17" i="1"/>
  <c r="B22" i="1" s="1"/>
  <c r="N19" i="2"/>
  <c r="N21" i="2" s="1"/>
  <c r="N66" i="2"/>
  <c r="N67" i="2" s="1"/>
  <c r="G16" i="1"/>
  <c r="G60" i="1" s="1"/>
  <c r="G62" i="1" s="1"/>
  <c r="G63" i="1" s="1"/>
  <c r="G64" i="1" s="1"/>
  <c r="H16" i="1"/>
  <c r="H60" i="1" s="1"/>
  <c r="N16" i="1" l="1"/>
  <c r="N17" i="1" s="1"/>
  <c r="N22" i="1" s="1"/>
  <c r="E17" i="1"/>
  <c r="E22" i="1" s="1"/>
  <c r="E68" i="1" s="1"/>
  <c r="D68" i="1"/>
  <c r="G17" i="1"/>
  <c r="G22" i="1" s="1"/>
  <c r="G68" i="1" s="1"/>
  <c r="B69" i="1"/>
  <c r="C9" i="1" s="1"/>
  <c r="C69" i="1" s="1"/>
  <c r="D9" i="1" s="1"/>
  <c r="D69" i="1" s="1"/>
  <c r="E9" i="1" s="1"/>
  <c r="E69" i="1" s="1"/>
  <c r="F9" i="1" s="1"/>
  <c r="B68" i="1"/>
  <c r="N64" i="2"/>
  <c r="M64" i="1"/>
  <c r="M68" i="1" s="1"/>
  <c r="N22" i="2"/>
  <c r="F17" i="1"/>
  <c r="F22" i="1" s="1"/>
  <c r="F68" i="1" s="1"/>
  <c r="H17" i="1"/>
  <c r="H22" i="1" s="1"/>
  <c r="H68" i="1" s="1"/>
  <c r="C68" i="1"/>
  <c r="J68" i="1"/>
  <c r="N60" i="1"/>
  <c r="N62" i="1" s="1"/>
  <c r="N63" i="1" s="1"/>
  <c r="N64" i="1" s="1"/>
  <c r="N68" i="2" l="1"/>
  <c r="N69" i="2"/>
  <c r="M72" i="2" s="1"/>
  <c r="F69" i="1"/>
  <c r="G9" i="1" s="1"/>
  <c r="G69" i="1" s="1"/>
  <c r="H9" i="1" s="1"/>
  <c r="H69" i="1" s="1"/>
  <c r="I9" i="1" s="1"/>
  <c r="I69" i="1" s="1"/>
  <c r="J9" i="1" s="1"/>
  <c r="J69" i="1" s="1"/>
  <c r="K9" i="1" s="1"/>
  <c r="K69" i="1" s="1"/>
  <c r="L9" i="1" s="1"/>
  <c r="L69" i="1" s="1"/>
  <c r="M9" i="1" s="1"/>
  <c r="M69" i="1" s="1"/>
  <c r="N9" i="1" s="1"/>
  <c r="N68" i="1"/>
  <c r="N69" i="1" l="1"/>
  <c r="O6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8" authorId="0" shapeId="0" xr:uid="{00000000-0006-0000-0000-000002000000}">
      <text>
        <r>
          <rPr>
            <sz val="11"/>
            <color theme="1"/>
            <rFont val="Calibri"/>
            <scheme val="minor"/>
          </rPr>
          <t>======
ID#AAABstp0Qdw
ilopez    (2025-10-06 15:38:15)
Diligencie esta columna tomando como base los valores del presupuesto aprobado por el DADEP de acuerdo al periodo presentado.</t>
        </r>
      </text>
    </comment>
    <comment ref="B9" authorId="0" shapeId="0" xr:uid="{00000000-0006-0000-0000-000001000000}">
      <text>
        <r>
          <rPr>
            <sz val="11"/>
            <color theme="1"/>
            <rFont val="Calibri"/>
            <scheme val="minor"/>
          </rPr>
          <t>======
ID#AAABstp0Qd8
mmartinezd    (2025-10-06 15:38:15)
Corresponde al resultado final de la gestión del periodo anterior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F6oFP91sNE7RfN/iYH4xpz+AHDg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8" authorId="0" shapeId="0" xr:uid="{00000000-0006-0000-0100-000001000000}">
      <text>
        <r>
          <rPr>
            <sz val="11"/>
            <color theme="1"/>
            <rFont val="Calibri"/>
            <scheme val="minor"/>
          </rPr>
          <t>======
ID#AAABstp0Qd4
ilopez    (2025-10-06 15:38:15)
Diligencie esta columna tomando como base los valores del presupuesto aprobado por el DADEP de acuerdo al periodo presentado.</t>
        </r>
      </text>
    </comment>
    <comment ref="B9" authorId="0" shapeId="0" xr:uid="{00000000-0006-0000-0100-000002000000}">
      <text>
        <r>
          <rPr>
            <sz val="11"/>
            <color theme="1"/>
            <rFont val="Calibri"/>
            <scheme val="minor"/>
          </rPr>
          <t>======
ID#AAABstp0Qd0
mmartinezd    (2025-10-06 15:38:15)
Corresponde al resultado final de la gestión del periodo anterior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cRn9S6iVfGtZ3CqjbMaL/KhiH3w=="/>
    </ext>
  </extLst>
</comments>
</file>

<file path=xl/sharedStrings.xml><?xml version="1.0" encoding="utf-8"?>
<sst xmlns="http://schemas.openxmlformats.org/spreadsheetml/2006/main" count="228" uniqueCount="107">
  <si>
    <t>FORMATO PRESUPUESTO ANUAL</t>
  </si>
  <si>
    <t xml:space="preserve">Código: </t>
  </si>
  <si>
    <t>110-00129-552-0-2021</t>
  </si>
  <si>
    <t>Vigencia:</t>
  </si>
  <si>
    <t xml:space="preserve">Fecha de presentación: </t>
  </si>
  <si>
    <t xml:space="preserve">Período de informe: </t>
  </si>
  <si>
    <t>01/01/2023 al 31/12/2023</t>
  </si>
  <si>
    <t xml:space="preserve">No de Contrato: </t>
  </si>
  <si>
    <t>Contacto:</t>
  </si>
  <si>
    <t>PEDRO CORTES</t>
  </si>
  <si>
    <t>Contratista:</t>
  </si>
  <si>
    <t>Telefonos:</t>
  </si>
  <si>
    <t>315-3333760</t>
  </si>
  <si>
    <t>Plazo de Ejecución:</t>
  </si>
  <si>
    <t>Desde:</t>
  </si>
  <si>
    <t>Hasta:</t>
  </si>
  <si>
    <t>31/012/2023</t>
  </si>
  <si>
    <t>Direccion:</t>
  </si>
  <si>
    <t>CALLE 47B SUR No.79B-15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</si>
  <si>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</si>
  <si>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</si>
  <si>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</si>
  <si>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</si>
  <si>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</si>
  <si>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</si>
  <si>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</si>
  <si>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</si>
  <si>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</si>
  <si>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</si>
  <si>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</si>
  <si>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</si>
  <si>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</si>
  <si>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TOTAL EJECUTADO ACUMULADO </t>
  </si>
  <si>
    <t>SALDO INICIAL</t>
  </si>
  <si>
    <t>INGRESOS OPERACIONALES</t>
  </si>
  <si>
    <t>MENSUALIDAD AUTOMOVIL</t>
  </si>
  <si>
    <t>MENSUALIDAD CAMIONETA</t>
  </si>
  <si>
    <t>MENSUALIDAD VANS</t>
  </si>
  <si>
    <t>MENSUALIDAD COLECTIVO</t>
  </si>
  <si>
    <t>MENSUALIDAD MOTOCICLETA</t>
  </si>
  <si>
    <t>IMPUESTO A LAS VENTAS - IVA</t>
  </si>
  <si>
    <t>SUBTOTAL INGRESOS OPERACIONALES</t>
  </si>
  <si>
    <t>INGRESOS NO OPERACIONALES</t>
  </si>
  <si>
    <t>OTROS INGRESOS</t>
  </si>
  <si>
    <t>RENDIMIENTOS FINANCIEROS</t>
  </si>
  <si>
    <t>SUBTOTAL ING. NO OPERACIONALES</t>
  </si>
  <si>
    <t xml:space="preserve">TOTAL INGRESOS </t>
  </si>
  <si>
    <t>EGRESOS OPERACIONALES</t>
  </si>
  <si>
    <t>GASTOS PERSONAL OPERACIÓN</t>
  </si>
  <si>
    <t>Cajeros Tiempo Completo</t>
  </si>
  <si>
    <t>Cajeros Medio Tiempo</t>
  </si>
  <si>
    <t>Acomodadores Tiempo Completo</t>
  </si>
  <si>
    <t>Acomodadores Medio Tiempo</t>
  </si>
  <si>
    <t>Auxiliar de Mantenimiento (# de Servicios)</t>
  </si>
  <si>
    <t>Servicio de Vigilancia</t>
  </si>
  <si>
    <t>SUBTOTAL GASTOS PERSONAL OPERACIÓN</t>
  </si>
  <si>
    <t xml:space="preserve">OTROS GASTOS OPERACIÓN </t>
  </si>
  <si>
    <t>Servicios públicos por estacionamiento</t>
  </si>
  <si>
    <t>Aseo-implementos por estacionamiento</t>
  </si>
  <si>
    <t>Papelería por estacionamiento</t>
  </si>
  <si>
    <t>Primeros Aux.(Extintor, Botiquín)</t>
  </si>
  <si>
    <t>Otros servicios operación (Sanitarios)</t>
  </si>
  <si>
    <t>SUBTOTAL OTROS GASTOS OPERACIÓN</t>
  </si>
  <si>
    <t>SUBTOTAL EGRESOS OPERACIONALES</t>
  </si>
  <si>
    <t>EGRESOS NO OPERACIONALES</t>
  </si>
  <si>
    <t>GASTOS PERSONAL ADMINISTRATIVO</t>
  </si>
  <si>
    <t>Asistente Administrativo(a)</t>
  </si>
  <si>
    <t>Contador (Tiempo Parcial)</t>
  </si>
  <si>
    <t>Administrador (Tiempo Parcial)</t>
  </si>
  <si>
    <t>Revisor fiscal (Si aplica)</t>
  </si>
  <si>
    <t>SUBTOTAL GASTOS PERSONAL ADMINISTRATIVO</t>
  </si>
  <si>
    <t>OTROS GASTOS DE ADMINISTRACIÓN</t>
  </si>
  <si>
    <t>Servicios públicos</t>
  </si>
  <si>
    <t>Aseo-implementos</t>
  </si>
  <si>
    <t>Papelería</t>
  </si>
  <si>
    <t>Alquileres de equipos de computo y mobiliario de oficina</t>
  </si>
  <si>
    <t>SUBTOTAL OTROS GASTOS DE ADMINISTRACIÓN</t>
  </si>
  <si>
    <t>GASTOS PERIODICIDAD ANUAL</t>
  </si>
  <si>
    <t>Póliza RCE (Anual)</t>
  </si>
  <si>
    <t>Licencias y Software Contable(Anual sin IVA)</t>
  </si>
  <si>
    <t>GASTOS FINANCIEROS</t>
  </si>
  <si>
    <t>Gastos Bancarios y 4 X MIL</t>
  </si>
  <si>
    <t>ICA</t>
  </si>
  <si>
    <t>IMPUESTO A LAS VENTAS - IVA (PAGADO)</t>
  </si>
  <si>
    <t>Avisos y Tableros / ICA</t>
  </si>
  <si>
    <t>SUBTOTAL EGRESOS NO OPERACIONALES</t>
  </si>
  <si>
    <t xml:space="preserve">TOTAL EGRESOS </t>
  </si>
  <si>
    <t>MANTENIMIENTO CORRECTIVO Y PREVENTIVO</t>
  </si>
  <si>
    <t>Mantenimiento correctivo y preventivo</t>
  </si>
  <si>
    <t>SUBTOTAL MANTENIMIENTO CORRECTIVO Y PREVENTIVO</t>
  </si>
  <si>
    <t>TOTAL  (INGRESOS-EGRESOS-MANTENIMIENTO)</t>
  </si>
  <si>
    <t>SALDO FINAL (SALDO I+INGRESOS-EGRESOS)</t>
  </si>
  <si>
    <t xml:space="preserve">REPRESENTANTE LEGAL </t>
  </si>
  <si>
    <t xml:space="preserve">TESORERO </t>
  </si>
  <si>
    <t>CONTADOR</t>
  </si>
  <si>
    <t>C.C.  51</t>
  </si>
  <si>
    <t>CC.</t>
  </si>
  <si>
    <t>T.P</t>
  </si>
  <si>
    <t>68166-T</t>
  </si>
  <si>
    <t>FORMATO INFORME  DE EJECUCIÓN  FINANCIERA MENSUAL</t>
  </si>
  <si>
    <t>-</t>
  </si>
  <si>
    <t>SALDO FINAL (INGRESOS-EGRESOS-MANTENIMIENTO)</t>
  </si>
  <si>
    <t>SALDO DISPONIBLE</t>
  </si>
  <si>
    <t>SALDO EN BANCOS</t>
  </si>
  <si>
    <t>SALDO EN CAJA GENERAL</t>
  </si>
  <si>
    <t>SALDO EN CAJA MENOR</t>
  </si>
  <si>
    <t xml:space="preserve">C.C.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</si>
</sst>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 * #,##0.00_ ;_ * \-#,##0.00_ ;_ * &quot;-&quot;??_ ;_ @_ "/>
    <numFmt numFmtId="166" formatCode="_-* #,##0_-;\-* #,##0_-;_-* &quot;-&quot;_-;_-@"/>
    <numFmt numFmtId="167" formatCode="[$$-2C0A]#,##0.00"/>
    <numFmt numFmtId="168" formatCode="_-* #,##0.00_-;\-* #,##0.00_-;_-* &quot;-&quot;??_-;_-@"/>
    <numFmt numFmtId="169" formatCode="_ * #,##0_ ;_ * \-#,##0_ ;_ * &quot;-&quot;??_ ;_ @_ "/>
  </numFmts>
  <fonts count="12">
    <font>
      <sz val="11"/>
      <color theme="1"/>
      <name val="Calibri"/>
      <scheme val="minor"/>
    </font>
    <font>
      <sz val="10"/>
      <color theme="1"/>
      <name val="Trebuchet MS"/>
    </font>
    <font>
      <b/>
      <sz val="10"/>
      <color theme="1"/>
      <name val="Trebuchet MS"/>
    </font>
    <font>
      <sz val="11"/>
      <name val="Calibri"/>
    </font>
    <font>
      <sz val="11"/>
      <color rgb="FF000000"/>
      <name val="&quot;Trebuchet MS&quot;"/>
    </font>
    <font>
      <sz val="11"/>
      <color theme="1"/>
      <name val="&quot;Trebuchet MS&quot;"/>
    </font>
    <font>
      <sz val="11"/>
      <color theme="1"/>
      <name val="Trebuchet MS"/>
    </font>
    <font>
      <b/>
      <u/>
      <sz val="10"/>
      <color theme="1"/>
      <name val="Trebuchet MS"/>
    </font>
    <font>
      <b/>
      <u/>
      <sz val="10"/>
      <color theme="1"/>
      <name val="Trebuchet MS"/>
    </font>
    <font>
      <b/>
      <sz val="11"/>
      <color theme="1"/>
      <name val="Trebuchet MS"/>
    </font>
    <font>
      <sz val="11"/>
      <color theme="1"/>
      <name val="Calibri"/>
    </font>
    <font>
      <sz val="11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EF2CB"/>
        <bgColor rgb="FFFEF2CB"/>
      </patternFill>
    </fill>
    <fill>
      <patternFill patternType="solid">
        <fgColor rgb="FFB4C6E7"/>
        <bgColor rgb="FFB4C6E7"/>
      </patternFill>
    </fill>
    <fill>
      <patternFill patternType="solid">
        <fgColor rgb="FFF2F2F2"/>
        <bgColor rgb="FFF2F2F2"/>
      </patternFill>
    </fill>
    <fill>
      <patternFill patternType="solid">
        <fgColor rgb="FFD8D8D8"/>
        <bgColor rgb="FFD8D8D8"/>
      </patternFill>
    </fill>
    <fill>
      <patternFill patternType="solid">
        <fgColor rgb="FFCCFF66"/>
        <bgColor rgb="FFCCFF66"/>
      </patternFill>
    </fill>
    <fill>
      <patternFill patternType="solid">
        <fgColor rgb="FFFFFF00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</fills>
  <borders count="4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43" fontId="11" fillId="0" borderId="0" applyFont="0" applyFill="0" applyBorder="0" applyAlignment="0" applyProtection="0"/>
  </cellStyleXfs>
  <cellXfs count="118">
    <xf numFmtId="0" fontId="0" fillId="0" borderId="0" xfId="0"/>
    <xf numFmtId="0" fontId="2" fillId="2" borderId="5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2" borderId="12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vertical="center" wrapText="1"/>
    </xf>
    <xf numFmtId="0" fontId="2" fillId="2" borderId="21" xfId="0" applyFont="1" applyFill="1" applyBorder="1"/>
    <xf numFmtId="0" fontId="2" fillId="2" borderId="22" xfId="0" applyFont="1" applyFill="1" applyBorder="1" applyAlignment="1">
      <alignment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4" borderId="25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5" borderId="27" xfId="0" applyFont="1" applyFill="1" applyBorder="1" applyAlignment="1">
      <alignment horizontal="left" vertical="center"/>
    </xf>
    <xf numFmtId="164" fontId="1" fillId="5" borderId="28" xfId="0" applyNumberFormat="1" applyFont="1" applyFill="1" applyBorder="1" applyAlignment="1">
      <alignment horizontal="left" vertical="center"/>
    </xf>
    <xf numFmtId="4" fontId="1" fillId="5" borderId="28" xfId="0" applyNumberFormat="1" applyFont="1" applyFill="1" applyBorder="1" applyAlignment="1">
      <alignment horizontal="right" vertical="center"/>
    </xf>
    <xf numFmtId="4" fontId="2" fillId="5" borderId="29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" fillId="0" borderId="20" xfId="0" applyFont="1" applyBorder="1" applyAlignment="1">
      <alignment horizontal="left" vertical="center"/>
    </xf>
    <xf numFmtId="165" fontId="1" fillId="0" borderId="12" xfId="0" applyNumberFormat="1" applyFont="1" applyBorder="1" applyAlignment="1">
      <alignment horizontal="left" vertical="center"/>
    </xf>
    <xf numFmtId="165" fontId="6" fillId="0" borderId="12" xfId="0" applyNumberFormat="1" applyFont="1" applyBorder="1"/>
    <xf numFmtId="165" fontId="2" fillId="0" borderId="31" xfId="0" applyNumberFormat="1" applyFont="1" applyBorder="1" applyAlignment="1">
      <alignment horizontal="left" vertical="center"/>
    </xf>
    <xf numFmtId="166" fontId="6" fillId="0" borderId="12" xfId="0" applyNumberFormat="1" applyFont="1" applyBorder="1"/>
    <xf numFmtId="0" fontId="2" fillId="0" borderId="20" xfId="0" applyFont="1" applyBorder="1" applyAlignment="1">
      <alignment horizontal="left" vertical="center"/>
    </xf>
    <xf numFmtId="4" fontId="2" fillId="0" borderId="12" xfId="0" applyNumberFormat="1" applyFont="1" applyBorder="1" applyAlignment="1">
      <alignment horizontal="right" vertical="center"/>
    </xf>
    <xf numFmtId="4" fontId="2" fillId="0" borderId="31" xfId="0" applyNumberFormat="1" applyFont="1" applyBorder="1" applyAlignment="1">
      <alignment horizontal="right" vertical="center"/>
    </xf>
    <xf numFmtId="0" fontId="2" fillId="7" borderId="32" xfId="0" applyFont="1" applyFill="1" applyBorder="1" applyAlignment="1">
      <alignment horizontal="left" vertical="center"/>
    </xf>
    <xf numFmtId="4" fontId="2" fillId="7" borderId="12" xfId="0" applyNumberFormat="1" applyFont="1" applyFill="1" applyBorder="1" applyAlignment="1">
      <alignment horizontal="right" vertical="center"/>
    </xf>
    <xf numFmtId="4" fontId="2" fillId="7" borderId="31" xfId="0" applyNumberFormat="1" applyFont="1" applyFill="1" applyBorder="1" applyAlignment="1">
      <alignment horizontal="right" vertical="center"/>
    </xf>
    <xf numFmtId="0" fontId="7" fillId="0" borderId="20" xfId="0" applyFont="1" applyBorder="1" applyAlignment="1">
      <alignment horizontal="left" vertical="center"/>
    </xf>
    <xf numFmtId="165" fontId="2" fillId="0" borderId="12" xfId="0" applyNumberFormat="1" applyFont="1" applyBorder="1" applyAlignment="1">
      <alignment horizontal="left" vertical="center"/>
    </xf>
    <xf numFmtId="0" fontId="1" fillId="3" borderId="32" xfId="0" applyFont="1" applyFill="1" applyBorder="1" applyAlignment="1">
      <alignment horizontal="left" vertical="center"/>
    </xf>
    <xf numFmtId="165" fontId="1" fillId="2" borderId="12" xfId="0" applyNumberFormat="1" applyFont="1" applyFill="1" applyBorder="1" applyAlignment="1">
      <alignment horizontal="left" vertical="center"/>
    </xf>
    <xf numFmtId="167" fontId="1" fillId="2" borderId="12" xfId="0" applyNumberFormat="1" applyFont="1" applyFill="1" applyBorder="1"/>
    <xf numFmtId="165" fontId="2" fillId="2" borderId="31" xfId="0" applyNumberFormat="1" applyFont="1" applyFill="1" applyBorder="1" applyAlignment="1">
      <alignment horizontal="left" vertical="center"/>
    </xf>
    <xf numFmtId="165" fontId="6" fillId="3" borderId="12" xfId="0" applyNumberFormat="1" applyFont="1" applyFill="1" applyBorder="1"/>
    <xf numFmtId="4" fontId="2" fillId="0" borderId="0" xfId="0" applyNumberFormat="1" applyFont="1" applyAlignment="1">
      <alignment horizontal="left" vertical="center"/>
    </xf>
    <xf numFmtId="168" fontId="6" fillId="3" borderId="12" xfId="0" applyNumberFormat="1" applyFont="1" applyFill="1" applyBorder="1"/>
    <xf numFmtId="168" fontId="6" fillId="0" borderId="20" xfId="0" applyNumberFormat="1" applyFont="1" applyBorder="1"/>
    <xf numFmtId="4" fontId="9" fillId="0" borderId="12" xfId="0" applyNumberFormat="1" applyFont="1" applyBorder="1" applyAlignment="1">
      <alignment horizontal="right"/>
    </xf>
    <xf numFmtId="0" fontId="2" fillId="7" borderId="33" xfId="0" applyFont="1" applyFill="1" applyBorder="1" applyAlignment="1">
      <alignment horizontal="left" vertical="center"/>
    </xf>
    <xf numFmtId="4" fontId="2" fillId="7" borderId="22" xfId="0" applyNumberFormat="1" applyFont="1" applyFill="1" applyBorder="1" applyAlignment="1">
      <alignment horizontal="right" vertical="center"/>
    </xf>
    <xf numFmtId="0" fontId="2" fillId="8" borderId="34" xfId="0" applyFont="1" applyFill="1" applyBorder="1" applyAlignment="1">
      <alignment horizontal="left" vertical="center"/>
    </xf>
    <xf numFmtId="4" fontId="2" fillId="8" borderId="35" xfId="0" applyNumberFormat="1" applyFont="1" applyFill="1" applyBorder="1" applyAlignment="1">
      <alignment horizontal="right" vertical="center"/>
    </xf>
    <xf numFmtId="0" fontId="2" fillId="0" borderId="20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2" fontId="2" fillId="0" borderId="16" xfId="0" applyNumberFormat="1" applyFont="1" applyBorder="1" applyAlignment="1">
      <alignment vertical="center"/>
    </xf>
    <xf numFmtId="167" fontId="2" fillId="0" borderId="39" xfId="0" applyNumberFormat="1" applyFont="1" applyBorder="1" applyAlignment="1">
      <alignment vertical="center"/>
    </xf>
    <xf numFmtId="167" fontId="2" fillId="0" borderId="43" xfId="0" applyNumberFormat="1" applyFont="1" applyBorder="1" applyAlignment="1">
      <alignment vertical="center"/>
    </xf>
    <xf numFmtId="169" fontId="6" fillId="0" borderId="12" xfId="0" applyNumberFormat="1" applyFont="1" applyBorder="1"/>
    <xf numFmtId="166" fontId="1" fillId="0" borderId="12" xfId="0" applyNumberFormat="1" applyFont="1" applyBorder="1" applyAlignment="1">
      <alignment horizontal="left" vertical="center"/>
    </xf>
    <xf numFmtId="0" fontId="10" fillId="0" borderId="20" xfId="0" applyFont="1" applyBorder="1"/>
    <xf numFmtId="165" fontId="10" fillId="3" borderId="12" xfId="0" applyNumberFormat="1" applyFont="1" applyFill="1" applyBorder="1"/>
    <xf numFmtId="169" fontId="6" fillId="3" borderId="12" xfId="0" applyNumberFormat="1" applyFont="1" applyFill="1" applyBorder="1"/>
    <xf numFmtId="166" fontId="6" fillId="0" borderId="20" xfId="0" applyNumberFormat="1" applyFont="1" applyBorder="1"/>
    <xf numFmtId="166" fontId="10" fillId="0" borderId="20" xfId="0" applyNumberFormat="1" applyFont="1" applyBorder="1"/>
    <xf numFmtId="166" fontId="6" fillId="3" borderId="12" xfId="0" applyNumberFormat="1" applyFont="1" applyFill="1" applyBorder="1"/>
    <xf numFmtId="0" fontId="2" fillId="0" borderId="44" xfId="0" applyFont="1" applyBorder="1" applyAlignment="1">
      <alignment horizontal="left" vertical="center"/>
    </xf>
    <xf numFmtId="165" fontId="2" fillId="0" borderId="5" xfId="0" applyNumberFormat="1" applyFont="1" applyBorder="1" applyAlignment="1">
      <alignment horizontal="left" vertical="center"/>
    </xf>
    <xf numFmtId="4" fontId="2" fillId="3" borderId="5" xfId="0" applyNumberFormat="1" applyFont="1" applyFill="1" applyBorder="1" applyAlignment="1">
      <alignment horizontal="right" vertical="center"/>
    </xf>
    <xf numFmtId="165" fontId="2" fillId="0" borderId="45" xfId="0" applyNumberFormat="1" applyFont="1" applyBorder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4" fontId="2" fillId="3" borderId="12" xfId="0" applyNumberFormat="1" applyFont="1" applyFill="1" applyBorder="1" applyAlignment="1">
      <alignment horizontal="right" vertical="center"/>
    </xf>
    <xf numFmtId="0" fontId="2" fillId="0" borderId="46" xfId="0" applyFont="1" applyBorder="1" applyAlignment="1">
      <alignment horizontal="left" vertical="center"/>
    </xf>
    <xf numFmtId="165" fontId="2" fillId="0" borderId="47" xfId="0" applyNumberFormat="1" applyFont="1" applyBorder="1" applyAlignment="1">
      <alignment horizontal="left" vertical="center"/>
    </xf>
    <xf numFmtId="165" fontId="2" fillId="0" borderId="48" xfId="0" applyNumberFormat="1" applyFont="1" applyBorder="1" applyAlignment="1">
      <alignment horizontal="left" vertical="center"/>
    </xf>
    <xf numFmtId="0" fontId="2" fillId="0" borderId="20" xfId="0" applyFont="1" applyBorder="1"/>
    <xf numFmtId="0" fontId="2" fillId="0" borderId="16" xfId="0" applyFont="1" applyBorder="1"/>
    <xf numFmtId="2" fontId="2" fillId="0" borderId="16" xfId="0" applyNumberFormat="1" applyFont="1" applyBorder="1"/>
    <xf numFmtId="167" fontId="2" fillId="0" borderId="39" xfId="0" applyNumberFormat="1" applyFont="1" applyBorder="1"/>
    <xf numFmtId="167" fontId="2" fillId="0" borderId="43" xfId="0" applyNumberFormat="1" applyFont="1" applyBorder="1"/>
    <xf numFmtId="0" fontId="1" fillId="0" borderId="1" xfId="0" applyFont="1" applyBorder="1" applyAlignment="1">
      <alignment horizontal="center" vertical="center"/>
    </xf>
    <xf numFmtId="0" fontId="3" fillId="0" borderId="9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10" xfId="0" applyFont="1" applyBorder="1"/>
    <xf numFmtId="0" fontId="0" fillId="0" borderId="0" xfId="0"/>
    <xf numFmtId="0" fontId="3" fillId="0" borderId="11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4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14" fontId="4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3" fillId="0" borderId="18" xfId="0" applyFont="1" applyBorder="1"/>
    <xf numFmtId="0" fontId="3" fillId="0" borderId="19" xfId="0" applyFont="1" applyBorder="1"/>
    <xf numFmtId="0" fontId="2" fillId="2" borderId="6" xfId="0" applyFont="1" applyFill="1" applyBorder="1" applyAlignment="1">
      <alignment horizontal="center" vertical="center" wrapText="1"/>
    </xf>
    <xf numFmtId="0" fontId="3" fillId="0" borderId="20" xfId="0" applyFont="1" applyBorder="1"/>
    <xf numFmtId="14" fontId="2" fillId="2" borderId="17" xfId="0" applyNumberFormat="1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6" borderId="30" xfId="0" applyFont="1" applyFill="1" applyBorder="1" applyAlignment="1">
      <alignment horizontal="left" vertical="center"/>
    </xf>
    <xf numFmtId="0" fontId="5" fillId="3" borderId="6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 vertical="top"/>
    </xf>
    <xf numFmtId="0" fontId="3" fillId="0" borderId="23" xfId="0" applyFont="1" applyBorder="1"/>
    <xf numFmtId="0" fontId="8" fillId="6" borderId="30" xfId="0" applyFont="1" applyFill="1" applyBorder="1" applyAlignment="1">
      <alignment horizontal="left" vertical="center"/>
    </xf>
    <xf numFmtId="167" fontId="2" fillId="0" borderId="6" xfId="0" applyNumberFormat="1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3" fillId="0" borderId="41" xfId="0" applyFont="1" applyBorder="1"/>
    <xf numFmtId="0" fontId="3" fillId="0" borderId="42" xfId="0" applyFont="1" applyBorder="1"/>
    <xf numFmtId="0" fontId="1" fillId="0" borderId="6" xfId="0" applyFont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3" fillId="0" borderId="36" xfId="0" applyFont="1" applyBorder="1"/>
    <xf numFmtId="0" fontId="3" fillId="0" borderId="37" xfId="0" applyFont="1" applyBorder="1"/>
    <xf numFmtId="0" fontId="2" fillId="0" borderId="3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67" fontId="2" fillId="0" borderId="6" xfId="0" applyNumberFormat="1" applyFont="1" applyBorder="1" applyAlignment="1">
      <alignment horizontal="center"/>
    </xf>
    <xf numFmtId="3" fontId="2" fillId="0" borderId="40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8" fontId="1" fillId="0" borderId="20" xfId="0" applyNumberFormat="1" applyFont="1" applyBorder="1" applyAlignment="1">
      <alignment horizontal="left" vertical="center"/>
    </xf>
    <xf numFmtId="4" fontId="2" fillId="9" borderId="31" xfId="0" applyNumberFormat="1" applyFont="1" applyFill="1" applyBorder="1" applyAlignment="1">
      <alignment horizontal="right" vertical="center"/>
    </xf>
    <xf numFmtId="4" fontId="2" fillId="10" borderId="12" xfId="0" applyNumberFormat="1" applyFont="1" applyFill="1" applyBorder="1" applyAlignment="1">
      <alignment horizontal="right" vertical="center"/>
    </xf>
    <xf numFmtId="165" fontId="2" fillId="11" borderId="31" xfId="0" applyNumberFormat="1" applyFont="1" applyFill="1" applyBorder="1" applyAlignment="1">
      <alignment horizontal="left" vertical="center"/>
    </xf>
    <xf numFmtId="165" fontId="2" fillId="10" borderId="31" xfId="0" applyNumberFormat="1" applyFont="1" applyFill="1" applyBorder="1" applyAlignment="1">
      <alignment horizontal="left" vertical="center"/>
    </xf>
    <xf numFmtId="43" fontId="2" fillId="0" borderId="0" xfId="1" applyFont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866775</xdr:colOff>
      <xdr:row>0</xdr:row>
      <xdr:rowOff>28575</xdr:rowOff>
    </xdr:from>
    <xdr:ext cx="1609725" cy="1133475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12</xdr:col>
      <xdr:colOff>523875</xdr:colOff>
      <xdr:row>68</xdr:row>
      <xdr:rowOff>219075</xdr:rowOff>
    </xdr:from>
    <xdr:ext cx="1085850" cy="1447800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514350</xdr:colOff>
      <xdr:row>69</xdr:row>
      <xdr:rowOff>161925</xdr:rowOff>
    </xdr:from>
    <xdr:ext cx="2095500" cy="771525"/>
    <xdr:pic>
      <xdr:nvPicPr>
        <xdr:cNvPr id="4" name="image4.jpg" title="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0</xdr:colOff>
      <xdr:row>87</xdr:row>
      <xdr:rowOff>0</xdr:rowOff>
    </xdr:from>
    <xdr:ext cx="66675" cy="95250"/>
    <xdr:pic>
      <xdr:nvPicPr>
        <xdr:cNvPr id="5" name="image3.png" title="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819150</xdr:colOff>
      <xdr:row>0</xdr:row>
      <xdr:rowOff>57150</xdr:rowOff>
    </xdr:from>
    <xdr:ext cx="1790700" cy="11049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C:/Users/DMARTINEZ/Desktop/DIEGO%20MARTINEZ%202018/03-%20MARZO/04-%20VISITAS/02-%20TENERIFE/2018_03_06%20Diagn&#243;stico%20Tenerife%20-%20RUPI%201350-3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:/ALEJANDRA%20VARGAS%202012/TIPOLOGIA%20VISITAS/FORMATO%20VISITAS%20TIPOLOGIAS%20DEFENS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ORMATO CONSTRUCCIONES"/>
      <sheetName val="FORMATO CONSTRUCCIONES 2"/>
      <sheetName val="Hoja3"/>
      <sheetName val="FORMATO CONSTRUCCIONES 3"/>
      <sheetName val="FORMATO TERRENO"/>
      <sheetName val="FORMATO TERRENO 2"/>
      <sheetName val=" FORMATO HOJA N° 1"/>
      <sheetName val="FORMATO HOJA N° 2"/>
      <sheetName val="FORMATO HOJA N° 2 (3)"/>
      <sheetName val="FORMATO HOJA N° 2 (2)"/>
      <sheetName val="USO Y SECTOR"/>
      <sheetName val="AJUSTES"/>
      <sheetName val="DATOS BASICOS"/>
      <sheetName val="DEFENSA"/>
      <sheetName val="FORMATO HOJA N° 3"/>
      <sheetName val="ADMON AIBI"/>
      <sheetName val="Hoja5"/>
      <sheetName val="Hoja6"/>
      <sheetName val="LISTA DE DOMINIOS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FORMATO CONSTRUCCIONES"/>
      <sheetName val="Hoja2"/>
      <sheetName val="FORMATO CONSTRUCCIONES 2"/>
      <sheetName val="Hoja3"/>
      <sheetName val="FORMATO CONSTRUCCIONES 3"/>
      <sheetName val="FORMATO TERRENO"/>
      <sheetName val="Hoja5"/>
      <sheetName val="FORMATO TERRENO 2"/>
      <sheetName val="Hoja6"/>
      <sheetName val="FORMATO TERRENO 3"/>
      <sheetName val="USO Y SECTOR"/>
      <sheetName val="AJUSTES"/>
      <sheetName val="DATOS BASICOS"/>
      <sheetName val="DEFENSA"/>
      <sheetName val="ADMINISTRACIÓN SOST."/>
      <sheetName val="ADMON AIBI"/>
      <sheetName val="CONSTRUCC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tabSelected="1" topLeftCell="A47" zoomScale="70" zoomScaleNormal="70" workbookViewId="0">
      <selection activeCell="N69" sqref="N69"/>
    </sheetView>
  </sheetViews>
  <sheetFormatPr baseColWidth="10" defaultColWidth="14.44140625" defaultRowHeight="15" customHeight="1"/>
  <cols>
    <col min="1" max="1" width="56.6640625" customWidth="1"/>
    <col min="2" max="2" width="16.5546875" customWidth="1"/>
    <col min="3" max="3" width="16.109375" customWidth="1"/>
    <col min="4" max="4" width="18.33203125" customWidth="1"/>
    <col min="5" max="5" width="14.88671875" customWidth="1"/>
    <col min="6" max="6" width="18.44140625" customWidth="1"/>
    <col min="7" max="7" width="15.109375" customWidth="1"/>
    <col min="8" max="8" width="16.5546875" customWidth="1"/>
    <col min="9" max="9" width="19.33203125" customWidth="1"/>
    <col min="10" max="10" width="16.33203125" customWidth="1"/>
    <col min="11" max="11" width="17.109375" customWidth="1"/>
    <col min="12" max="13" width="15.109375" customWidth="1"/>
    <col min="14" max="15" width="18.6640625" customWidth="1"/>
    <col min="16" max="26" width="7.44140625" customWidth="1"/>
  </cols>
  <sheetData>
    <row r="1" spans="1:26" ht="16.5" customHeight="1">
      <c r="A1" s="71"/>
      <c r="B1" s="73" t="s">
        <v>0</v>
      </c>
      <c r="C1" s="74"/>
      <c r="D1" s="74"/>
      <c r="E1" s="74"/>
      <c r="F1" s="74"/>
      <c r="G1" s="74"/>
      <c r="H1" s="75"/>
      <c r="I1" s="1" t="s">
        <v>1</v>
      </c>
      <c r="J1" s="82" t="s">
        <v>2</v>
      </c>
      <c r="K1" s="83"/>
      <c r="L1" s="83"/>
      <c r="M1" s="83"/>
      <c r="N1" s="84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 customHeight="1">
      <c r="A2" s="72"/>
      <c r="B2" s="76"/>
      <c r="C2" s="77"/>
      <c r="D2" s="77"/>
      <c r="E2" s="77"/>
      <c r="F2" s="77"/>
      <c r="G2" s="77"/>
      <c r="H2" s="78"/>
      <c r="I2" s="3" t="s">
        <v>3</v>
      </c>
      <c r="J2" s="82">
        <v>2023</v>
      </c>
      <c r="K2" s="83"/>
      <c r="L2" s="83"/>
      <c r="M2" s="83"/>
      <c r="N2" s="8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0" customHeight="1">
      <c r="A3" s="72"/>
      <c r="B3" s="76"/>
      <c r="C3" s="77"/>
      <c r="D3" s="77"/>
      <c r="E3" s="77"/>
      <c r="F3" s="77"/>
      <c r="G3" s="77"/>
      <c r="H3" s="78"/>
      <c r="I3" s="3" t="s">
        <v>4</v>
      </c>
      <c r="J3" s="85">
        <v>45939</v>
      </c>
      <c r="K3" s="83"/>
      <c r="L3" s="83"/>
      <c r="M3" s="83"/>
      <c r="N3" s="84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1.5" customHeight="1">
      <c r="A4" s="72"/>
      <c r="B4" s="79"/>
      <c r="C4" s="80"/>
      <c r="D4" s="80"/>
      <c r="E4" s="80"/>
      <c r="F4" s="80"/>
      <c r="G4" s="80"/>
      <c r="H4" s="81"/>
      <c r="I4" s="3" t="s">
        <v>5</v>
      </c>
      <c r="J4" s="86" t="s">
        <v>6</v>
      </c>
      <c r="K4" s="83"/>
      <c r="L4" s="83"/>
      <c r="M4" s="83"/>
      <c r="N4" s="84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" customHeight="1">
      <c r="A5" s="4" t="s">
        <v>7</v>
      </c>
      <c r="B5" s="87"/>
      <c r="C5" s="88"/>
      <c r="D5" s="88"/>
      <c r="E5" s="88"/>
      <c r="F5" s="88"/>
      <c r="G5" s="88"/>
      <c r="H5" s="89"/>
      <c r="I5" s="3" t="s">
        <v>8</v>
      </c>
      <c r="J5" s="86" t="s">
        <v>9</v>
      </c>
      <c r="K5" s="83"/>
      <c r="L5" s="83"/>
      <c r="M5" s="83"/>
      <c r="N5" s="84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>
      <c r="A6" s="4" t="s">
        <v>10</v>
      </c>
      <c r="B6" s="90"/>
      <c r="C6" s="83"/>
      <c r="D6" s="83"/>
      <c r="E6" s="83"/>
      <c r="F6" s="83"/>
      <c r="G6" s="83"/>
      <c r="H6" s="91"/>
      <c r="I6" s="3" t="s">
        <v>11</v>
      </c>
      <c r="J6" s="95" t="s">
        <v>12</v>
      </c>
      <c r="K6" s="83"/>
      <c r="L6" s="83"/>
      <c r="M6" s="83"/>
      <c r="N6" s="84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 customHeight="1">
      <c r="A7" s="5" t="s">
        <v>13</v>
      </c>
      <c r="B7" s="6" t="s">
        <v>14</v>
      </c>
      <c r="C7" s="92">
        <v>44927</v>
      </c>
      <c r="D7" s="89"/>
      <c r="E7" s="6" t="s">
        <v>15</v>
      </c>
      <c r="F7" s="93" t="s">
        <v>16</v>
      </c>
      <c r="G7" s="88"/>
      <c r="H7" s="89"/>
      <c r="I7" s="7" t="s">
        <v>17</v>
      </c>
      <c r="J7" s="96" t="s">
        <v>18</v>
      </c>
      <c r="K7" s="88"/>
      <c r="L7" s="88"/>
      <c r="M7" s="88"/>
      <c r="N7" s="97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57.75" customHeight="1">
      <c r="A8" s="8" t="s">
        <v>19</v>
      </c>
      <c r="B8" s="8" t="s">
        <v>20</v>
      </c>
      <c r="C8" s="8" t="s">
        <v>21</v>
      </c>
      <c r="D8" s="8" t="s">
        <v>22</v>
      </c>
      <c r="E8" s="8" t="s">
        <v>23</v>
      </c>
      <c r="F8" s="8" t="s">
        <v>24</v>
      </c>
      <c r="G8" s="8" t="s">
        <v>25</v>
      </c>
      <c r="H8" s="8" t="s">
        <v>26</v>
      </c>
      <c r="I8" s="8" t="s">
        <v>27</v>
      </c>
      <c r="J8" s="9" t="s">
        <v>28</v>
      </c>
      <c r="K8" s="9" t="s">
        <v>29</v>
      </c>
      <c r="L8" s="9" t="s">
        <v>30</v>
      </c>
      <c r="M8" s="9" t="s">
        <v>31</v>
      </c>
      <c r="N8" s="10" t="s">
        <v>32</v>
      </c>
      <c r="O8" s="11"/>
      <c r="P8" s="11"/>
      <c r="Q8" s="11"/>
      <c r="R8" s="11"/>
      <c r="S8" s="11"/>
      <c r="T8" s="11"/>
      <c r="U8" s="11"/>
      <c r="V8" s="11"/>
      <c r="W8" s="12"/>
      <c r="X8" s="12"/>
      <c r="Y8" s="12"/>
      <c r="Z8" s="12"/>
    </row>
    <row r="9" spans="1:26" ht="19.5" customHeight="1">
      <c r="A9" s="13" t="s">
        <v>33</v>
      </c>
      <c r="B9" s="14">
        <v>5018648.41</v>
      </c>
      <c r="C9" s="15">
        <f t="shared" ref="C9:N9" si="0">B69</f>
        <v>4600427.71</v>
      </c>
      <c r="D9" s="15">
        <f t="shared" si="0"/>
        <v>4182207.0100000007</v>
      </c>
      <c r="E9" s="15">
        <f t="shared" si="0"/>
        <v>3763986.3100000015</v>
      </c>
      <c r="F9" s="15">
        <f t="shared" si="0"/>
        <v>3345765.6100000022</v>
      </c>
      <c r="G9" s="15">
        <f t="shared" si="0"/>
        <v>2927544.9100000029</v>
      </c>
      <c r="H9" s="15">
        <f t="shared" si="0"/>
        <v>2509324.2100000037</v>
      </c>
      <c r="I9" s="15">
        <f t="shared" si="0"/>
        <v>2091103.5100000047</v>
      </c>
      <c r="J9" s="15">
        <f t="shared" si="0"/>
        <v>1672882.8100000054</v>
      </c>
      <c r="K9" s="15">
        <f t="shared" si="0"/>
        <v>1254662.1100000062</v>
      </c>
      <c r="L9" s="15">
        <f t="shared" si="0"/>
        <v>836441.4100000069</v>
      </c>
      <c r="M9" s="15">
        <f t="shared" si="0"/>
        <v>418220.71000000666</v>
      </c>
      <c r="N9" s="15">
        <f t="shared" si="0"/>
        <v>1.0000006470363587E-2</v>
      </c>
      <c r="O9" s="17"/>
      <c r="P9" s="17"/>
      <c r="Q9" s="17"/>
      <c r="R9" s="17"/>
      <c r="S9" s="17"/>
      <c r="T9" s="17"/>
      <c r="U9" s="17"/>
      <c r="V9" s="17"/>
      <c r="W9" s="2"/>
      <c r="X9" s="2"/>
      <c r="Y9" s="2"/>
      <c r="Z9" s="2"/>
    </row>
    <row r="10" spans="1:26" ht="19.5" customHeight="1">
      <c r="A10" s="94" t="s">
        <v>34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4"/>
      <c r="O10" s="17"/>
      <c r="P10" s="17"/>
      <c r="Q10" s="17"/>
      <c r="R10" s="17"/>
      <c r="S10" s="17"/>
      <c r="T10" s="17"/>
      <c r="U10" s="17"/>
      <c r="V10" s="17"/>
      <c r="W10" s="2"/>
      <c r="X10" s="2"/>
      <c r="Y10" s="2"/>
      <c r="Z10" s="2"/>
    </row>
    <row r="11" spans="1:26" ht="19.5" customHeight="1">
      <c r="A11" s="18" t="s">
        <v>35</v>
      </c>
      <c r="B11" s="19">
        <f t="shared" ref="B11:M11" si="1">169513*37</f>
        <v>6271981</v>
      </c>
      <c r="C11" s="20">
        <f t="shared" si="1"/>
        <v>6271981</v>
      </c>
      <c r="D11" s="20">
        <f t="shared" si="1"/>
        <v>6271981</v>
      </c>
      <c r="E11" s="20">
        <f t="shared" si="1"/>
        <v>6271981</v>
      </c>
      <c r="F11" s="20">
        <f t="shared" si="1"/>
        <v>6271981</v>
      </c>
      <c r="G11" s="20">
        <f t="shared" si="1"/>
        <v>6271981</v>
      </c>
      <c r="H11" s="20">
        <f t="shared" si="1"/>
        <v>6271981</v>
      </c>
      <c r="I11" s="20">
        <f t="shared" si="1"/>
        <v>6271981</v>
      </c>
      <c r="J11" s="20">
        <f t="shared" si="1"/>
        <v>6271981</v>
      </c>
      <c r="K11" s="20">
        <f t="shared" si="1"/>
        <v>6271981</v>
      </c>
      <c r="L11" s="20">
        <f t="shared" si="1"/>
        <v>6271981</v>
      </c>
      <c r="M11" s="20">
        <f t="shared" si="1"/>
        <v>6271981</v>
      </c>
      <c r="N11" s="21">
        <f t="shared" ref="N11:N13" si="2">SUM(B11:M11)</f>
        <v>75263772</v>
      </c>
      <c r="O11" s="17"/>
      <c r="P11" s="17"/>
      <c r="Q11" s="17"/>
      <c r="R11" s="17"/>
      <c r="S11" s="17"/>
      <c r="T11" s="17"/>
      <c r="U11" s="17"/>
      <c r="V11" s="17"/>
      <c r="W11" s="2"/>
      <c r="X11" s="2"/>
      <c r="Y11" s="2"/>
      <c r="Z11" s="2"/>
    </row>
    <row r="12" spans="1:26" ht="19.5" customHeight="1">
      <c r="A12" s="18" t="s">
        <v>36</v>
      </c>
      <c r="B12" s="19"/>
      <c r="C12" s="20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1">
        <f t="shared" si="2"/>
        <v>0</v>
      </c>
      <c r="O12" s="17"/>
      <c r="P12" s="17"/>
      <c r="Q12" s="17"/>
      <c r="R12" s="17"/>
      <c r="S12" s="17"/>
      <c r="T12" s="17"/>
      <c r="U12" s="17"/>
      <c r="V12" s="17"/>
      <c r="W12" s="2"/>
      <c r="X12" s="2"/>
      <c r="Y12" s="2"/>
      <c r="Z12" s="2"/>
    </row>
    <row r="13" spans="1:26" ht="19.5" customHeight="1">
      <c r="A13" s="18" t="s">
        <v>37</v>
      </c>
      <c r="B13" s="19"/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f>+L12*2</f>
        <v>0</v>
      </c>
      <c r="M13" s="20">
        <v>0</v>
      </c>
      <c r="N13" s="21">
        <f t="shared" si="2"/>
        <v>0</v>
      </c>
      <c r="O13" s="17"/>
      <c r="P13" s="17"/>
      <c r="Q13" s="17"/>
      <c r="R13" s="17"/>
      <c r="S13" s="17"/>
      <c r="T13" s="17"/>
      <c r="U13" s="17"/>
      <c r="V13" s="17"/>
      <c r="W13" s="2"/>
      <c r="X13" s="2"/>
      <c r="Y13" s="2"/>
      <c r="Z13" s="2"/>
    </row>
    <row r="14" spans="1:26" ht="19.5" customHeight="1">
      <c r="A14" s="18" t="s">
        <v>38</v>
      </c>
      <c r="B14" s="19"/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1"/>
      <c r="O14" s="17"/>
      <c r="P14" s="17"/>
      <c r="Q14" s="17"/>
      <c r="R14" s="17"/>
      <c r="S14" s="17"/>
      <c r="T14" s="17"/>
      <c r="U14" s="17"/>
      <c r="V14" s="17"/>
      <c r="W14" s="2"/>
      <c r="X14" s="2"/>
      <c r="Y14" s="2"/>
      <c r="Z14" s="2"/>
    </row>
    <row r="15" spans="1:26" ht="19.5" customHeight="1">
      <c r="A15" s="18" t="s">
        <v>39</v>
      </c>
      <c r="B15" s="19"/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1">
        <f t="shared" ref="N15:N16" si="3">SUM(B15:M15)</f>
        <v>0</v>
      </c>
      <c r="O15" s="17"/>
      <c r="P15" s="17"/>
      <c r="Q15" s="17"/>
      <c r="R15" s="17"/>
      <c r="S15" s="17"/>
      <c r="T15" s="17"/>
      <c r="U15" s="17"/>
      <c r="V15" s="17"/>
      <c r="W15" s="2"/>
      <c r="X15" s="2"/>
      <c r="Y15" s="2"/>
      <c r="Z15" s="2"/>
    </row>
    <row r="16" spans="1:26" ht="19.5" customHeight="1">
      <c r="A16" s="18" t="s">
        <v>40</v>
      </c>
      <c r="B16" s="19">
        <f t="shared" ref="B16:M16" si="4">+B11*19%</f>
        <v>1191676.3900000001</v>
      </c>
      <c r="C16" s="19">
        <f t="shared" si="4"/>
        <v>1191676.3900000001</v>
      </c>
      <c r="D16" s="19">
        <f t="shared" si="4"/>
        <v>1191676.3900000001</v>
      </c>
      <c r="E16" s="19">
        <f t="shared" si="4"/>
        <v>1191676.3900000001</v>
      </c>
      <c r="F16" s="19">
        <f t="shared" si="4"/>
        <v>1191676.3900000001</v>
      </c>
      <c r="G16" s="19">
        <f t="shared" si="4"/>
        <v>1191676.3900000001</v>
      </c>
      <c r="H16" s="19">
        <f t="shared" si="4"/>
        <v>1191676.3900000001</v>
      </c>
      <c r="I16" s="19">
        <f t="shared" si="4"/>
        <v>1191676.3900000001</v>
      </c>
      <c r="J16" s="19">
        <f t="shared" si="4"/>
        <v>1191676.3900000001</v>
      </c>
      <c r="K16" s="19">
        <f t="shared" si="4"/>
        <v>1191676.3900000001</v>
      </c>
      <c r="L16" s="19">
        <f t="shared" si="4"/>
        <v>1191676.3900000001</v>
      </c>
      <c r="M16" s="19">
        <f t="shared" si="4"/>
        <v>1191676.3900000001</v>
      </c>
      <c r="N16" s="21">
        <f t="shared" si="3"/>
        <v>14300116.680000005</v>
      </c>
      <c r="O16" s="17"/>
      <c r="P16" s="17"/>
      <c r="Q16" s="17"/>
      <c r="R16" s="17"/>
      <c r="S16" s="17"/>
      <c r="T16" s="17"/>
      <c r="U16" s="17"/>
      <c r="V16" s="17"/>
      <c r="W16" s="2"/>
      <c r="X16" s="2"/>
      <c r="Y16" s="2"/>
      <c r="Z16" s="2"/>
    </row>
    <row r="17" spans="1:26" ht="19.5" customHeight="1">
      <c r="A17" s="23" t="s">
        <v>41</v>
      </c>
      <c r="B17" s="24">
        <f t="shared" ref="B17:N17" si="5">SUM(B11:B16)</f>
        <v>7463657.3900000006</v>
      </c>
      <c r="C17" s="24">
        <f t="shared" si="5"/>
        <v>7463657.3900000006</v>
      </c>
      <c r="D17" s="24">
        <f t="shared" si="5"/>
        <v>7463657.3900000006</v>
      </c>
      <c r="E17" s="24">
        <f t="shared" si="5"/>
        <v>7463657.3900000006</v>
      </c>
      <c r="F17" s="24">
        <f t="shared" si="5"/>
        <v>7463657.3900000006</v>
      </c>
      <c r="G17" s="24">
        <f t="shared" si="5"/>
        <v>7463657.3900000006</v>
      </c>
      <c r="H17" s="24">
        <f t="shared" si="5"/>
        <v>7463657.3900000006</v>
      </c>
      <c r="I17" s="24">
        <f t="shared" si="5"/>
        <v>7463657.3900000006</v>
      </c>
      <c r="J17" s="24">
        <f t="shared" si="5"/>
        <v>7463657.3900000006</v>
      </c>
      <c r="K17" s="24">
        <f t="shared" si="5"/>
        <v>7463657.3900000006</v>
      </c>
      <c r="L17" s="24">
        <f t="shared" si="5"/>
        <v>7463657.3900000006</v>
      </c>
      <c r="M17" s="24">
        <f t="shared" si="5"/>
        <v>7463657.3900000006</v>
      </c>
      <c r="N17" s="24">
        <f t="shared" si="5"/>
        <v>89563888.680000007</v>
      </c>
      <c r="O17" s="17"/>
      <c r="P17" s="17"/>
      <c r="Q17" s="17"/>
      <c r="R17" s="17"/>
      <c r="S17" s="17"/>
      <c r="T17" s="17"/>
      <c r="U17" s="17"/>
      <c r="V17" s="17"/>
      <c r="W17" s="2"/>
      <c r="X17" s="2"/>
      <c r="Y17" s="2"/>
      <c r="Z17" s="2"/>
    </row>
    <row r="18" spans="1:26" ht="19.5" customHeight="1">
      <c r="A18" s="94" t="s">
        <v>42</v>
      </c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4"/>
      <c r="O18" s="17"/>
      <c r="P18" s="17"/>
      <c r="Q18" s="17"/>
      <c r="R18" s="17"/>
      <c r="S18" s="17"/>
      <c r="T18" s="17"/>
      <c r="U18" s="17"/>
      <c r="V18" s="17"/>
      <c r="W18" s="2"/>
      <c r="X18" s="2"/>
      <c r="Y18" s="2"/>
      <c r="Z18" s="2"/>
    </row>
    <row r="19" spans="1:26" ht="19.5" customHeight="1">
      <c r="A19" s="18" t="s">
        <v>43</v>
      </c>
      <c r="B19" s="19">
        <v>0</v>
      </c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21">
        <f t="shared" ref="N19:N20" si="6">SUM(B19:M19)</f>
        <v>0</v>
      </c>
      <c r="O19" s="17"/>
      <c r="P19" s="17"/>
      <c r="Q19" s="17"/>
      <c r="R19" s="17"/>
      <c r="S19" s="17"/>
      <c r="T19" s="17"/>
      <c r="U19" s="17"/>
      <c r="V19" s="17"/>
      <c r="W19" s="2"/>
      <c r="X19" s="2"/>
      <c r="Y19" s="2"/>
      <c r="Z19" s="2"/>
    </row>
    <row r="20" spans="1:26" ht="19.5" customHeight="1">
      <c r="A20" s="18" t="s">
        <v>44</v>
      </c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21">
        <f t="shared" si="6"/>
        <v>0</v>
      </c>
      <c r="O20" s="17"/>
      <c r="P20" s="17"/>
      <c r="Q20" s="17"/>
      <c r="R20" s="17"/>
      <c r="S20" s="17"/>
      <c r="T20" s="17"/>
      <c r="U20" s="17"/>
      <c r="V20" s="17"/>
      <c r="W20" s="2"/>
      <c r="X20" s="2"/>
      <c r="Y20" s="2"/>
      <c r="Z20" s="2"/>
    </row>
    <row r="21" spans="1:26" ht="19.5" customHeight="1">
      <c r="A21" s="23" t="s">
        <v>45</v>
      </c>
      <c r="B21" s="24">
        <f t="shared" ref="B21:N21" si="7">SUM(B19:B20)</f>
        <v>0</v>
      </c>
      <c r="C21" s="24">
        <f t="shared" si="7"/>
        <v>0</v>
      </c>
      <c r="D21" s="24">
        <f t="shared" si="7"/>
        <v>0</v>
      </c>
      <c r="E21" s="24">
        <f t="shared" si="7"/>
        <v>0</v>
      </c>
      <c r="F21" s="24">
        <f t="shared" si="7"/>
        <v>0</v>
      </c>
      <c r="G21" s="24">
        <f t="shared" si="7"/>
        <v>0</v>
      </c>
      <c r="H21" s="24">
        <f t="shared" si="7"/>
        <v>0</v>
      </c>
      <c r="I21" s="24">
        <f t="shared" si="7"/>
        <v>0</v>
      </c>
      <c r="J21" s="24">
        <f t="shared" si="7"/>
        <v>0</v>
      </c>
      <c r="K21" s="24">
        <f t="shared" si="7"/>
        <v>0</v>
      </c>
      <c r="L21" s="24">
        <f t="shared" si="7"/>
        <v>0</v>
      </c>
      <c r="M21" s="24">
        <f t="shared" si="7"/>
        <v>0</v>
      </c>
      <c r="N21" s="25">
        <f t="shared" si="7"/>
        <v>0</v>
      </c>
      <c r="O21" s="17"/>
      <c r="P21" s="17"/>
      <c r="Q21" s="17"/>
      <c r="R21" s="17"/>
      <c r="S21" s="17"/>
      <c r="T21" s="17"/>
      <c r="U21" s="17"/>
      <c r="V21" s="17"/>
      <c r="W21" s="2"/>
      <c r="X21" s="2"/>
      <c r="Y21" s="2"/>
      <c r="Z21" s="2"/>
    </row>
    <row r="22" spans="1:26" ht="19.5" customHeight="1">
      <c r="A22" s="26" t="s">
        <v>46</v>
      </c>
      <c r="B22" s="27">
        <f t="shared" ref="B22:N22" si="8">+B17+B21</f>
        <v>7463657.3900000006</v>
      </c>
      <c r="C22" s="27">
        <f t="shared" si="8"/>
        <v>7463657.3900000006</v>
      </c>
      <c r="D22" s="27">
        <f t="shared" si="8"/>
        <v>7463657.3900000006</v>
      </c>
      <c r="E22" s="27">
        <f t="shared" si="8"/>
        <v>7463657.3900000006</v>
      </c>
      <c r="F22" s="27">
        <f t="shared" si="8"/>
        <v>7463657.3900000006</v>
      </c>
      <c r="G22" s="27">
        <f t="shared" si="8"/>
        <v>7463657.3900000006</v>
      </c>
      <c r="H22" s="27">
        <f t="shared" si="8"/>
        <v>7463657.3900000006</v>
      </c>
      <c r="I22" s="27">
        <f t="shared" si="8"/>
        <v>7463657.3900000006</v>
      </c>
      <c r="J22" s="27">
        <f t="shared" si="8"/>
        <v>7463657.3900000006</v>
      </c>
      <c r="K22" s="27">
        <f t="shared" si="8"/>
        <v>7463657.3900000006</v>
      </c>
      <c r="L22" s="27">
        <f t="shared" si="8"/>
        <v>7463657.3900000006</v>
      </c>
      <c r="M22" s="27">
        <f t="shared" si="8"/>
        <v>7463657.3900000006</v>
      </c>
      <c r="N22" s="113">
        <f t="shared" si="8"/>
        <v>89563888.680000007</v>
      </c>
      <c r="O22" s="17"/>
      <c r="P22" s="17"/>
      <c r="Q22" s="17"/>
      <c r="R22" s="17"/>
      <c r="S22" s="17"/>
      <c r="T22" s="17"/>
      <c r="U22" s="17"/>
      <c r="V22" s="17"/>
      <c r="W22" s="2"/>
      <c r="X22" s="2"/>
      <c r="Y22" s="2"/>
      <c r="Z22" s="2"/>
    </row>
    <row r="23" spans="1:26" ht="19.5" customHeight="1">
      <c r="A23" s="94" t="s">
        <v>47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4"/>
      <c r="O23" s="17"/>
      <c r="P23" s="17"/>
      <c r="Q23" s="17"/>
      <c r="R23" s="17"/>
      <c r="S23" s="17"/>
      <c r="T23" s="17"/>
      <c r="U23" s="17"/>
      <c r="V23" s="17"/>
      <c r="W23" s="2"/>
      <c r="X23" s="2"/>
      <c r="Y23" s="2"/>
      <c r="Z23" s="2"/>
    </row>
    <row r="24" spans="1:26" ht="19.5" customHeight="1">
      <c r="A24" s="29" t="s">
        <v>48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21"/>
      <c r="O24" s="36">
        <f>+N22-N64</f>
        <v>1215240</v>
      </c>
      <c r="P24" s="17"/>
      <c r="Q24" s="17"/>
      <c r="R24" s="17"/>
      <c r="S24" s="17"/>
      <c r="T24" s="17"/>
      <c r="U24" s="17"/>
      <c r="V24" s="17"/>
      <c r="W24" s="2"/>
      <c r="X24" s="2"/>
      <c r="Y24" s="2"/>
      <c r="Z24" s="2"/>
    </row>
    <row r="25" spans="1:26" ht="19.5" customHeight="1">
      <c r="A25" s="31" t="s">
        <v>49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21">
        <f t="shared" ref="N25:N30" si="9">SUM(B25:M25)</f>
        <v>0</v>
      </c>
      <c r="O25" s="17"/>
      <c r="P25" s="17"/>
      <c r="Q25" s="17"/>
      <c r="R25" s="17"/>
      <c r="S25" s="17"/>
      <c r="T25" s="17"/>
      <c r="U25" s="17"/>
      <c r="V25" s="17"/>
      <c r="W25" s="2"/>
      <c r="X25" s="2"/>
      <c r="Y25" s="2"/>
      <c r="Z25" s="2"/>
    </row>
    <row r="26" spans="1:26" ht="19.5" customHeight="1">
      <c r="A26" s="31" t="s">
        <v>50</v>
      </c>
      <c r="B26" s="32"/>
      <c r="C26" s="32"/>
      <c r="D26" s="32"/>
      <c r="E26" s="32"/>
      <c r="F26" s="32"/>
      <c r="G26" s="32"/>
      <c r="H26" s="33"/>
      <c r="I26" s="33"/>
      <c r="J26" s="33"/>
      <c r="K26" s="33"/>
      <c r="L26" s="33"/>
      <c r="M26" s="33"/>
      <c r="N26" s="34">
        <f t="shared" si="9"/>
        <v>0</v>
      </c>
      <c r="O26" s="17"/>
      <c r="P26" s="17"/>
      <c r="Q26" s="17"/>
      <c r="R26" s="17"/>
      <c r="S26" s="17"/>
      <c r="T26" s="17"/>
      <c r="U26" s="17"/>
      <c r="V26" s="17"/>
      <c r="W26" s="2"/>
      <c r="X26" s="2"/>
      <c r="Y26" s="2"/>
      <c r="Z26" s="2"/>
    </row>
    <row r="27" spans="1:26" ht="19.5" customHeight="1">
      <c r="A27" s="31" t="s">
        <v>51</v>
      </c>
      <c r="B27" s="32"/>
      <c r="C27" s="32"/>
      <c r="D27" s="32"/>
      <c r="E27" s="32"/>
      <c r="F27" s="32"/>
      <c r="G27" s="32"/>
      <c r="H27" s="33"/>
      <c r="I27" s="33"/>
      <c r="J27" s="33"/>
      <c r="K27" s="33"/>
      <c r="L27" s="33"/>
      <c r="M27" s="33"/>
      <c r="N27" s="34">
        <f t="shared" si="9"/>
        <v>0</v>
      </c>
      <c r="O27" s="17"/>
      <c r="P27" s="17"/>
      <c r="Q27" s="17"/>
      <c r="R27" s="17"/>
      <c r="S27" s="17"/>
      <c r="T27" s="17"/>
      <c r="U27" s="17"/>
      <c r="V27" s="17"/>
      <c r="W27" s="2"/>
      <c r="X27" s="2"/>
      <c r="Y27" s="2"/>
      <c r="Z27" s="2"/>
    </row>
    <row r="28" spans="1:26" ht="19.5" customHeight="1">
      <c r="A28" s="31" t="s">
        <v>52</v>
      </c>
      <c r="B28" s="32"/>
      <c r="C28" s="32"/>
      <c r="D28" s="32"/>
      <c r="E28" s="32"/>
      <c r="F28" s="32"/>
      <c r="G28" s="32"/>
      <c r="H28" s="32"/>
      <c r="I28" s="32"/>
      <c r="J28" s="33"/>
      <c r="K28" s="32"/>
      <c r="L28" s="33"/>
      <c r="M28" s="32"/>
      <c r="N28" s="34">
        <f t="shared" si="9"/>
        <v>0</v>
      </c>
      <c r="O28" s="17"/>
      <c r="P28" s="17"/>
      <c r="Q28" s="17"/>
      <c r="R28" s="17"/>
      <c r="S28" s="17"/>
      <c r="T28" s="17"/>
      <c r="U28" s="17"/>
      <c r="V28" s="17"/>
      <c r="W28" s="2"/>
      <c r="X28" s="2"/>
      <c r="Y28" s="2"/>
      <c r="Z28" s="2"/>
    </row>
    <row r="29" spans="1:26" ht="19.5" customHeight="1">
      <c r="A29" s="31" t="s">
        <v>53</v>
      </c>
      <c r="B29" s="32"/>
      <c r="C29" s="32"/>
      <c r="D29" s="32"/>
      <c r="E29" s="32"/>
      <c r="F29" s="32"/>
      <c r="G29" s="32"/>
      <c r="H29" s="33"/>
      <c r="I29" s="33"/>
      <c r="J29" s="33"/>
      <c r="K29" s="33"/>
      <c r="L29" s="33"/>
      <c r="M29" s="33"/>
      <c r="N29" s="34">
        <f t="shared" si="9"/>
        <v>0</v>
      </c>
      <c r="O29" s="17"/>
      <c r="P29" s="17"/>
      <c r="Q29" s="17"/>
      <c r="R29" s="17"/>
      <c r="S29" s="17"/>
      <c r="T29" s="17"/>
      <c r="U29" s="17"/>
      <c r="V29" s="17"/>
      <c r="W29" s="2"/>
      <c r="X29" s="2"/>
      <c r="Y29" s="2"/>
      <c r="Z29" s="2"/>
    </row>
    <row r="30" spans="1:26" ht="19.5" customHeight="1">
      <c r="A30" s="31" t="s">
        <v>54</v>
      </c>
      <c r="B30" s="35">
        <v>3969500</v>
      </c>
      <c r="C30" s="35">
        <v>3969500</v>
      </c>
      <c r="D30" s="35">
        <v>3969500</v>
      </c>
      <c r="E30" s="35">
        <v>3969500</v>
      </c>
      <c r="F30" s="35">
        <v>3969500</v>
      </c>
      <c r="G30" s="35">
        <v>3969500</v>
      </c>
      <c r="H30" s="35">
        <v>3969500</v>
      </c>
      <c r="I30" s="35">
        <v>3969500</v>
      </c>
      <c r="J30" s="35">
        <v>3969500</v>
      </c>
      <c r="K30" s="35">
        <v>3969500</v>
      </c>
      <c r="L30" s="35">
        <v>3969500</v>
      </c>
      <c r="M30" s="35">
        <v>3969500</v>
      </c>
      <c r="N30" s="115">
        <f t="shared" si="9"/>
        <v>47634000</v>
      </c>
      <c r="O30" s="17"/>
      <c r="P30" s="17"/>
      <c r="Q30" s="17"/>
      <c r="R30" s="17"/>
      <c r="S30" s="17"/>
      <c r="T30" s="17"/>
      <c r="U30" s="17"/>
      <c r="V30" s="17"/>
      <c r="W30" s="2"/>
      <c r="X30" s="2"/>
      <c r="Y30" s="2"/>
      <c r="Z30" s="2"/>
    </row>
    <row r="31" spans="1:26" ht="19.5" customHeight="1">
      <c r="A31" s="23" t="s">
        <v>55</v>
      </c>
      <c r="B31" s="24">
        <f t="shared" ref="B31:N31" si="10">SUM(B25:B30)</f>
        <v>3969500</v>
      </c>
      <c r="C31" s="24">
        <f t="shared" si="10"/>
        <v>3969500</v>
      </c>
      <c r="D31" s="24">
        <f t="shared" si="10"/>
        <v>3969500</v>
      </c>
      <c r="E31" s="24">
        <f t="shared" si="10"/>
        <v>3969500</v>
      </c>
      <c r="F31" s="24">
        <f t="shared" si="10"/>
        <v>3969500</v>
      </c>
      <c r="G31" s="24">
        <f t="shared" si="10"/>
        <v>3969500</v>
      </c>
      <c r="H31" s="24">
        <f t="shared" si="10"/>
        <v>3969500</v>
      </c>
      <c r="I31" s="24">
        <f t="shared" si="10"/>
        <v>3969500</v>
      </c>
      <c r="J31" s="24">
        <f t="shared" si="10"/>
        <v>3969500</v>
      </c>
      <c r="K31" s="24">
        <f t="shared" si="10"/>
        <v>3969500</v>
      </c>
      <c r="L31" s="24">
        <f t="shared" si="10"/>
        <v>3969500</v>
      </c>
      <c r="M31" s="24">
        <f t="shared" si="10"/>
        <v>3969500</v>
      </c>
      <c r="N31" s="25">
        <f t="shared" si="10"/>
        <v>47634000</v>
      </c>
      <c r="O31" s="36"/>
      <c r="P31" s="17"/>
      <c r="Q31" s="17"/>
      <c r="R31" s="17"/>
      <c r="S31" s="17"/>
      <c r="T31" s="17"/>
      <c r="U31" s="17"/>
      <c r="V31" s="17"/>
      <c r="W31" s="2"/>
      <c r="X31" s="2"/>
      <c r="Y31" s="2"/>
      <c r="Z31" s="2"/>
    </row>
    <row r="32" spans="1:26" ht="19.5" customHeight="1">
      <c r="A32" s="98" t="s">
        <v>56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4"/>
      <c r="O32" s="17"/>
      <c r="P32" s="17"/>
      <c r="Q32" s="17"/>
      <c r="R32" s="17"/>
      <c r="S32" s="17"/>
      <c r="T32" s="17"/>
      <c r="U32" s="17"/>
      <c r="V32" s="17"/>
      <c r="W32" s="2"/>
      <c r="X32" s="2"/>
      <c r="Y32" s="2"/>
      <c r="Z32" s="2"/>
    </row>
    <row r="33" spans="1:26" ht="19.5" customHeight="1">
      <c r="A33" s="31" t="s">
        <v>57</v>
      </c>
      <c r="B33" s="20">
        <v>22600</v>
      </c>
      <c r="C33" s="20">
        <v>22600</v>
      </c>
      <c r="D33" s="20">
        <v>22600</v>
      </c>
      <c r="E33" s="20">
        <v>22600</v>
      </c>
      <c r="F33" s="20">
        <v>22600</v>
      </c>
      <c r="G33" s="20">
        <v>22600</v>
      </c>
      <c r="H33" s="20">
        <v>22600</v>
      </c>
      <c r="I33" s="20">
        <v>22600</v>
      </c>
      <c r="J33" s="20">
        <v>22600</v>
      </c>
      <c r="K33" s="20">
        <v>22600</v>
      </c>
      <c r="L33" s="20">
        <v>22600</v>
      </c>
      <c r="M33" s="20">
        <v>22600</v>
      </c>
      <c r="N33" s="116">
        <f t="shared" ref="N33:N37" si="11">SUM(B33:M33)</f>
        <v>271200</v>
      </c>
      <c r="O33" s="17"/>
      <c r="P33" s="17"/>
      <c r="Q33" s="17"/>
      <c r="R33" s="17"/>
      <c r="S33" s="17"/>
      <c r="T33" s="17"/>
      <c r="U33" s="17"/>
      <c r="V33" s="17"/>
      <c r="W33" s="2"/>
      <c r="X33" s="2"/>
      <c r="Y33" s="2"/>
      <c r="Z33" s="2"/>
    </row>
    <row r="34" spans="1:26" ht="19.5" customHeight="1">
      <c r="A34" s="31" t="s">
        <v>58</v>
      </c>
      <c r="B34" s="20">
        <v>22124</v>
      </c>
      <c r="C34" s="20">
        <v>22124</v>
      </c>
      <c r="D34" s="20">
        <v>22124</v>
      </c>
      <c r="E34" s="20">
        <v>22124</v>
      </c>
      <c r="F34" s="20">
        <v>22124</v>
      </c>
      <c r="G34" s="20">
        <v>22124</v>
      </c>
      <c r="H34" s="20">
        <v>22124</v>
      </c>
      <c r="I34" s="20">
        <v>22124</v>
      </c>
      <c r="J34" s="20">
        <v>22124</v>
      </c>
      <c r="K34" s="20">
        <v>22124</v>
      </c>
      <c r="L34" s="20">
        <v>22124</v>
      </c>
      <c r="M34" s="20">
        <v>22124</v>
      </c>
      <c r="N34" s="116">
        <f t="shared" si="11"/>
        <v>265488</v>
      </c>
      <c r="O34" s="17"/>
      <c r="P34" s="17"/>
      <c r="Q34" s="17"/>
      <c r="R34" s="17"/>
      <c r="S34" s="17"/>
      <c r="T34" s="17"/>
      <c r="U34" s="17"/>
      <c r="V34" s="17"/>
      <c r="W34" s="2"/>
      <c r="X34" s="2"/>
      <c r="Y34" s="2"/>
      <c r="Z34" s="2"/>
    </row>
    <row r="35" spans="1:26" ht="19.5" customHeight="1">
      <c r="A35" s="31" t="s">
        <v>59</v>
      </c>
      <c r="B35" s="20">
        <v>6993</v>
      </c>
      <c r="C35" s="20">
        <v>6993</v>
      </c>
      <c r="D35" s="20">
        <v>6993</v>
      </c>
      <c r="E35" s="20">
        <v>6993</v>
      </c>
      <c r="F35" s="20">
        <v>6993</v>
      </c>
      <c r="G35" s="20">
        <v>6993</v>
      </c>
      <c r="H35" s="20">
        <v>6993</v>
      </c>
      <c r="I35" s="20">
        <v>6993</v>
      </c>
      <c r="J35" s="20">
        <v>6993</v>
      </c>
      <c r="K35" s="20">
        <v>6993</v>
      </c>
      <c r="L35" s="20">
        <v>6993</v>
      </c>
      <c r="M35" s="20">
        <v>6993</v>
      </c>
      <c r="N35" s="116">
        <f t="shared" si="11"/>
        <v>83916</v>
      </c>
      <c r="O35" s="17"/>
      <c r="P35" s="17"/>
      <c r="Q35" s="17"/>
      <c r="R35" s="17"/>
      <c r="S35" s="17"/>
      <c r="T35" s="17"/>
      <c r="U35" s="17"/>
      <c r="V35" s="17"/>
      <c r="W35" s="2"/>
      <c r="X35" s="2"/>
      <c r="Y35" s="2"/>
      <c r="Z35" s="2"/>
    </row>
    <row r="36" spans="1:26" ht="19.5" customHeight="1">
      <c r="A36" s="31" t="s">
        <v>60</v>
      </c>
      <c r="B36" s="20">
        <v>4036</v>
      </c>
      <c r="C36" s="20">
        <v>4036</v>
      </c>
      <c r="D36" s="20">
        <v>4036</v>
      </c>
      <c r="E36" s="20">
        <v>4036</v>
      </c>
      <c r="F36" s="20">
        <v>4036</v>
      </c>
      <c r="G36" s="20">
        <v>4036</v>
      </c>
      <c r="H36" s="20">
        <v>4036</v>
      </c>
      <c r="I36" s="20">
        <v>4036</v>
      </c>
      <c r="J36" s="20">
        <v>4036</v>
      </c>
      <c r="K36" s="20">
        <v>4036</v>
      </c>
      <c r="L36" s="20">
        <v>4036</v>
      </c>
      <c r="M36" s="20">
        <v>4036</v>
      </c>
      <c r="N36" s="116">
        <f t="shared" si="11"/>
        <v>48432</v>
      </c>
      <c r="O36" s="17"/>
      <c r="P36" s="17"/>
      <c r="Q36" s="17"/>
      <c r="R36" s="17"/>
      <c r="S36" s="17"/>
      <c r="T36" s="17"/>
      <c r="U36" s="17"/>
      <c r="V36" s="17"/>
      <c r="W36" s="2"/>
      <c r="X36" s="2"/>
      <c r="Y36" s="2"/>
      <c r="Z36" s="2"/>
    </row>
    <row r="37" spans="1:26" ht="19.5" customHeight="1">
      <c r="A37" s="31" t="s">
        <v>61</v>
      </c>
      <c r="B37" s="20">
        <v>44200</v>
      </c>
      <c r="C37" s="20">
        <v>44200</v>
      </c>
      <c r="D37" s="20">
        <v>44200</v>
      </c>
      <c r="E37" s="20">
        <v>44200</v>
      </c>
      <c r="F37" s="20">
        <v>44200</v>
      </c>
      <c r="G37" s="20">
        <v>44200</v>
      </c>
      <c r="H37" s="20">
        <v>44200</v>
      </c>
      <c r="I37" s="20">
        <v>44200</v>
      </c>
      <c r="J37" s="20">
        <v>44200</v>
      </c>
      <c r="K37" s="20">
        <v>44200</v>
      </c>
      <c r="L37" s="20">
        <v>44200</v>
      </c>
      <c r="M37" s="20">
        <v>44200</v>
      </c>
      <c r="N37" s="116">
        <f t="shared" si="11"/>
        <v>530400</v>
      </c>
      <c r="O37" s="17"/>
      <c r="P37" s="17"/>
      <c r="Q37" s="17"/>
      <c r="R37" s="17"/>
      <c r="S37" s="17"/>
      <c r="T37" s="17"/>
      <c r="U37" s="17"/>
      <c r="V37" s="17"/>
      <c r="W37" s="2"/>
      <c r="X37" s="2"/>
      <c r="Y37" s="2"/>
      <c r="Z37" s="2"/>
    </row>
    <row r="38" spans="1:26" ht="19.5" customHeight="1">
      <c r="A38" s="23" t="s">
        <v>62</v>
      </c>
      <c r="B38" s="24">
        <f t="shared" ref="B38:N38" si="12">SUM(B33:B37)</f>
        <v>99953</v>
      </c>
      <c r="C38" s="24">
        <f t="shared" si="12"/>
        <v>99953</v>
      </c>
      <c r="D38" s="24">
        <f t="shared" si="12"/>
        <v>99953</v>
      </c>
      <c r="E38" s="24">
        <f t="shared" si="12"/>
        <v>99953</v>
      </c>
      <c r="F38" s="24">
        <f t="shared" si="12"/>
        <v>99953</v>
      </c>
      <c r="G38" s="24">
        <f t="shared" si="12"/>
        <v>99953</v>
      </c>
      <c r="H38" s="24">
        <f t="shared" si="12"/>
        <v>99953</v>
      </c>
      <c r="I38" s="24">
        <f t="shared" si="12"/>
        <v>99953</v>
      </c>
      <c r="J38" s="24">
        <f t="shared" si="12"/>
        <v>99953</v>
      </c>
      <c r="K38" s="24">
        <f t="shared" si="12"/>
        <v>99953</v>
      </c>
      <c r="L38" s="24">
        <f t="shared" si="12"/>
        <v>99953</v>
      </c>
      <c r="M38" s="24">
        <f t="shared" si="12"/>
        <v>99953</v>
      </c>
      <c r="N38" s="25">
        <f t="shared" si="12"/>
        <v>1199436</v>
      </c>
      <c r="O38" s="17"/>
      <c r="P38" s="17"/>
      <c r="Q38" s="17"/>
      <c r="R38" s="17"/>
      <c r="S38" s="17"/>
      <c r="T38" s="17"/>
      <c r="U38" s="17"/>
      <c r="V38" s="17"/>
      <c r="W38" s="2"/>
      <c r="X38" s="2"/>
      <c r="Y38" s="2"/>
      <c r="Z38" s="2"/>
    </row>
    <row r="39" spans="1:26" ht="19.5" customHeight="1">
      <c r="A39" s="23" t="s">
        <v>63</v>
      </c>
      <c r="B39" s="24">
        <f t="shared" ref="B39:N39" si="13">+B38+B31</f>
        <v>4069453</v>
      </c>
      <c r="C39" s="24">
        <f t="shared" si="13"/>
        <v>4069453</v>
      </c>
      <c r="D39" s="24">
        <f t="shared" si="13"/>
        <v>4069453</v>
      </c>
      <c r="E39" s="24">
        <f t="shared" si="13"/>
        <v>4069453</v>
      </c>
      <c r="F39" s="24">
        <f t="shared" si="13"/>
        <v>4069453</v>
      </c>
      <c r="G39" s="24">
        <f t="shared" si="13"/>
        <v>4069453</v>
      </c>
      <c r="H39" s="24">
        <f t="shared" si="13"/>
        <v>4069453</v>
      </c>
      <c r="I39" s="24">
        <f t="shared" si="13"/>
        <v>4069453</v>
      </c>
      <c r="J39" s="24">
        <f t="shared" si="13"/>
        <v>4069453</v>
      </c>
      <c r="K39" s="24">
        <f t="shared" si="13"/>
        <v>4069453</v>
      </c>
      <c r="L39" s="24">
        <f t="shared" si="13"/>
        <v>4069453</v>
      </c>
      <c r="M39" s="24">
        <f t="shared" si="13"/>
        <v>4069453</v>
      </c>
      <c r="N39" s="114">
        <f t="shared" si="13"/>
        <v>48833436</v>
      </c>
      <c r="O39" s="17"/>
      <c r="P39" s="17"/>
      <c r="Q39" s="17"/>
      <c r="R39" s="17"/>
      <c r="S39" s="17"/>
      <c r="T39" s="17"/>
      <c r="U39" s="17"/>
      <c r="V39" s="17"/>
      <c r="W39" s="2"/>
      <c r="X39" s="2"/>
      <c r="Y39" s="2"/>
      <c r="Z39" s="2"/>
    </row>
    <row r="40" spans="1:26" ht="19.5" customHeight="1">
      <c r="A40" s="94" t="s">
        <v>64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4"/>
      <c r="O40" s="17"/>
      <c r="P40" s="17"/>
      <c r="Q40" s="17"/>
      <c r="R40" s="17"/>
      <c r="S40" s="17"/>
      <c r="T40" s="17"/>
      <c r="U40" s="17"/>
      <c r="V40" s="17"/>
      <c r="W40" s="2"/>
      <c r="X40" s="2"/>
      <c r="Y40" s="2"/>
      <c r="Z40" s="2"/>
    </row>
    <row r="41" spans="1:26" ht="19.5" customHeight="1">
      <c r="A41" s="98" t="s">
        <v>65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4"/>
      <c r="O41" s="17"/>
      <c r="P41" s="17"/>
      <c r="Q41" s="17"/>
      <c r="R41" s="17"/>
      <c r="S41" s="17"/>
      <c r="T41" s="17"/>
      <c r="U41" s="17"/>
      <c r="V41" s="17"/>
      <c r="W41" s="2"/>
      <c r="X41" s="2"/>
      <c r="Y41" s="2"/>
      <c r="Z41" s="2"/>
    </row>
    <row r="42" spans="1:26" ht="19.5" customHeight="1">
      <c r="A42" s="18" t="s">
        <v>66</v>
      </c>
      <c r="B42" s="37">
        <v>0</v>
      </c>
      <c r="C42" s="35">
        <v>0</v>
      </c>
      <c r="D42" s="35">
        <v>0</v>
      </c>
      <c r="E42" s="35">
        <v>0</v>
      </c>
      <c r="F42" s="35">
        <v>0</v>
      </c>
      <c r="G42" s="35">
        <v>0</v>
      </c>
      <c r="H42" s="35">
        <v>0</v>
      </c>
      <c r="I42" s="35">
        <v>0</v>
      </c>
      <c r="J42" s="35">
        <v>0</v>
      </c>
      <c r="K42" s="35">
        <v>0</v>
      </c>
      <c r="L42" s="35">
        <v>0</v>
      </c>
      <c r="M42" s="35">
        <v>0</v>
      </c>
      <c r="N42" s="21">
        <f t="shared" ref="N42:N45" si="14">SUM(B42:M42)</f>
        <v>0</v>
      </c>
      <c r="O42" s="17"/>
      <c r="P42" s="17"/>
      <c r="Q42" s="17"/>
      <c r="R42" s="17"/>
      <c r="S42" s="17"/>
      <c r="T42" s="17"/>
      <c r="U42" s="17"/>
      <c r="V42" s="17"/>
      <c r="W42" s="2"/>
      <c r="X42" s="2"/>
      <c r="Y42" s="2"/>
      <c r="Z42" s="2"/>
    </row>
    <row r="43" spans="1:26" ht="19.5" customHeight="1">
      <c r="A43" s="18" t="s">
        <v>67</v>
      </c>
      <c r="B43" s="37">
        <v>593513</v>
      </c>
      <c r="C43" s="37">
        <v>593513</v>
      </c>
      <c r="D43" s="37">
        <v>593513</v>
      </c>
      <c r="E43" s="37">
        <v>593513</v>
      </c>
      <c r="F43" s="37">
        <v>593513</v>
      </c>
      <c r="G43" s="37">
        <v>593513</v>
      </c>
      <c r="H43" s="37">
        <v>593513</v>
      </c>
      <c r="I43" s="37">
        <v>593513</v>
      </c>
      <c r="J43" s="37">
        <v>593513</v>
      </c>
      <c r="K43" s="37">
        <v>593513</v>
      </c>
      <c r="L43" s="37">
        <v>593513</v>
      </c>
      <c r="M43" s="37">
        <v>593513</v>
      </c>
      <c r="N43" s="116">
        <f t="shared" si="14"/>
        <v>7122156</v>
      </c>
      <c r="O43" s="17"/>
      <c r="P43" s="17"/>
      <c r="Q43" s="17"/>
      <c r="R43" s="17"/>
      <c r="S43" s="17"/>
      <c r="T43" s="17"/>
      <c r="U43" s="17"/>
      <c r="V43" s="17"/>
      <c r="W43" s="2"/>
      <c r="X43" s="2"/>
      <c r="Y43" s="2"/>
      <c r="Z43" s="2"/>
    </row>
    <row r="44" spans="1:26" ht="19.5" customHeight="1">
      <c r="A44" s="18" t="s">
        <v>68</v>
      </c>
      <c r="B44" s="37">
        <v>955000</v>
      </c>
      <c r="C44" s="37">
        <v>955000</v>
      </c>
      <c r="D44" s="37">
        <v>955000</v>
      </c>
      <c r="E44" s="37">
        <v>955000</v>
      </c>
      <c r="F44" s="37">
        <v>955000</v>
      </c>
      <c r="G44" s="37">
        <v>955000</v>
      </c>
      <c r="H44" s="37">
        <v>955000</v>
      </c>
      <c r="I44" s="37">
        <v>955000</v>
      </c>
      <c r="J44" s="37">
        <v>955000</v>
      </c>
      <c r="K44" s="37">
        <v>955000</v>
      </c>
      <c r="L44" s="37">
        <v>955000</v>
      </c>
      <c r="M44" s="37">
        <v>955000</v>
      </c>
      <c r="N44" s="116">
        <f t="shared" si="14"/>
        <v>11460000</v>
      </c>
      <c r="O44" s="17"/>
      <c r="P44" s="17"/>
      <c r="Q44" s="17"/>
      <c r="R44" s="17"/>
      <c r="S44" s="17"/>
      <c r="T44" s="17"/>
      <c r="U44" s="17"/>
      <c r="V44" s="17"/>
      <c r="W44" s="2"/>
      <c r="X44" s="2"/>
      <c r="Y44" s="2"/>
      <c r="Z44" s="2"/>
    </row>
    <row r="45" spans="1:26" ht="19.5" customHeight="1">
      <c r="A45" s="18" t="s">
        <v>69</v>
      </c>
      <c r="B45" s="37">
        <v>0</v>
      </c>
      <c r="C45" s="37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21">
        <f t="shared" si="14"/>
        <v>0</v>
      </c>
      <c r="O45" s="17"/>
      <c r="P45" s="17"/>
      <c r="Q45" s="17"/>
      <c r="R45" s="17"/>
      <c r="S45" s="17"/>
      <c r="T45" s="17"/>
      <c r="U45" s="17"/>
      <c r="V45" s="17"/>
      <c r="W45" s="2"/>
      <c r="X45" s="2"/>
      <c r="Y45" s="2"/>
      <c r="Z45" s="2"/>
    </row>
    <row r="46" spans="1:26" ht="19.5" customHeight="1">
      <c r="A46" s="23" t="s">
        <v>70</v>
      </c>
      <c r="B46" s="24">
        <f t="shared" ref="B46:N46" si="15">SUM(B42:B45)</f>
        <v>1548513</v>
      </c>
      <c r="C46" s="24">
        <f t="shared" si="15"/>
        <v>1548513</v>
      </c>
      <c r="D46" s="24">
        <f t="shared" si="15"/>
        <v>1548513</v>
      </c>
      <c r="E46" s="24">
        <f t="shared" si="15"/>
        <v>1548513</v>
      </c>
      <c r="F46" s="24">
        <f t="shared" si="15"/>
        <v>1548513</v>
      </c>
      <c r="G46" s="24">
        <f t="shared" si="15"/>
        <v>1548513</v>
      </c>
      <c r="H46" s="24">
        <f t="shared" si="15"/>
        <v>1548513</v>
      </c>
      <c r="I46" s="24">
        <f t="shared" si="15"/>
        <v>1548513</v>
      </c>
      <c r="J46" s="24">
        <f t="shared" si="15"/>
        <v>1548513</v>
      </c>
      <c r="K46" s="24">
        <f t="shared" si="15"/>
        <v>1548513</v>
      </c>
      <c r="L46" s="24">
        <f t="shared" si="15"/>
        <v>1548513</v>
      </c>
      <c r="M46" s="24">
        <f t="shared" si="15"/>
        <v>1548513</v>
      </c>
      <c r="N46" s="24">
        <f t="shared" si="15"/>
        <v>18582156</v>
      </c>
      <c r="O46" s="17"/>
      <c r="P46" s="17"/>
      <c r="Q46" s="17"/>
      <c r="R46" s="17"/>
      <c r="S46" s="17"/>
      <c r="T46" s="17"/>
      <c r="U46" s="17"/>
      <c r="V46" s="17"/>
      <c r="W46" s="2"/>
      <c r="X46" s="2"/>
      <c r="Y46" s="2"/>
      <c r="Z46" s="2"/>
    </row>
    <row r="47" spans="1:26" ht="19.5" customHeight="1">
      <c r="A47" s="98" t="s">
        <v>71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4"/>
      <c r="O47" s="17"/>
      <c r="P47" s="17"/>
      <c r="Q47" s="17"/>
      <c r="R47" s="17"/>
      <c r="S47" s="17"/>
      <c r="T47" s="17"/>
      <c r="U47" s="17"/>
      <c r="V47" s="17"/>
      <c r="W47" s="2"/>
      <c r="X47" s="2"/>
      <c r="Y47" s="2"/>
      <c r="Z47" s="2"/>
    </row>
    <row r="48" spans="1:26" ht="19.5" customHeight="1">
      <c r="A48" s="18" t="s">
        <v>72</v>
      </c>
      <c r="B48" s="38">
        <v>108587</v>
      </c>
      <c r="C48" s="38">
        <v>108587</v>
      </c>
      <c r="D48" s="38">
        <v>108587</v>
      </c>
      <c r="E48" s="38">
        <v>108587</v>
      </c>
      <c r="F48" s="38">
        <v>108587</v>
      </c>
      <c r="G48" s="38">
        <v>108587</v>
      </c>
      <c r="H48" s="38">
        <v>108587</v>
      </c>
      <c r="I48" s="38">
        <v>108587</v>
      </c>
      <c r="J48" s="38">
        <v>108587</v>
      </c>
      <c r="K48" s="38">
        <v>108587</v>
      </c>
      <c r="L48" s="38">
        <v>108587</v>
      </c>
      <c r="M48" s="38">
        <v>108587</v>
      </c>
      <c r="N48" s="116">
        <f t="shared" ref="N48:N51" si="16">SUM(B48:M48)</f>
        <v>1303044</v>
      </c>
      <c r="O48" s="17"/>
      <c r="P48" s="17"/>
      <c r="Q48" s="17"/>
      <c r="R48" s="17"/>
      <c r="S48" s="17"/>
      <c r="T48" s="17"/>
      <c r="U48" s="17"/>
      <c r="V48" s="17"/>
      <c r="W48" s="2"/>
      <c r="X48" s="2"/>
      <c r="Y48" s="2"/>
      <c r="Z48" s="2"/>
    </row>
    <row r="49" spans="1:26" ht="19.5" customHeight="1">
      <c r="A49" s="18" t="s">
        <v>73</v>
      </c>
      <c r="B49" s="38">
        <v>37708</v>
      </c>
      <c r="C49" s="38">
        <v>37708</v>
      </c>
      <c r="D49" s="38">
        <v>37708</v>
      </c>
      <c r="E49" s="38">
        <v>37708</v>
      </c>
      <c r="F49" s="38">
        <v>37708</v>
      </c>
      <c r="G49" s="38">
        <v>37708</v>
      </c>
      <c r="H49" s="38">
        <v>37708</v>
      </c>
      <c r="I49" s="38">
        <v>37708</v>
      </c>
      <c r="J49" s="38">
        <v>37708</v>
      </c>
      <c r="K49" s="38">
        <v>37708</v>
      </c>
      <c r="L49" s="38">
        <v>37708</v>
      </c>
      <c r="M49" s="38">
        <v>37708</v>
      </c>
      <c r="N49" s="116">
        <f t="shared" si="16"/>
        <v>452496</v>
      </c>
      <c r="O49" s="17"/>
      <c r="P49" s="17"/>
      <c r="Q49" s="17"/>
      <c r="R49" s="17"/>
      <c r="S49" s="17"/>
      <c r="T49" s="17"/>
      <c r="U49" s="17"/>
      <c r="V49" s="17"/>
      <c r="W49" s="2"/>
      <c r="X49" s="2"/>
      <c r="Y49" s="2"/>
      <c r="Z49" s="2"/>
    </row>
    <row r="50" spans="1:26" ht="19.5" customHeight="1">
      <c r="A50" s="18" t="s">
        <v>74</v>
      </c>
      <c r="B50" s="38">
        <v>61602</v>
      </c>
      <c r="C50" s="38">
        <v>61602</v>
      </c>
      <c r="D50" s="38">
        <v>61602</v>
      </c>
      <c r="E50" s="38">
        <v>61602</v>
      </c>
      <c r="F50" s="38">
        <v>61602</v>
      </c>
      <c r="G50" s="38">
        <v>61602</v>
      </c>
      <c r="H50" s="38">
        <v>61602</v>
      </c>
      <c r="I50" s="38">
        <v>61602</v>
      </c>
      <c r="J50" s="38">
        <v>61602</v>
      </c>
      <c r="K50" s="38">
        <v>61602</v>
      </c>
      <c r="L50" s="38">
        <v>61602</v>
      </c>
      <c r="M50" s="38">
        <v>61602</v>
      </c>
      <c r="N50" s="116">
        <f t="shared" si="16"/>
        <v>739224</v>
      </c>
      <c r="O50" s="17"/>
      <c r="P50" s="17"/>
      <c r="Q50" s="17"/>
      <c r="R50" s="17"/>
      <c r="S50" s="17"/>
      <c r="T50" s="17"/>
      <c r="U50" s="17"/>
      <c r="V50" s="17"/>
      <c r="W50" s="2"/>
      <c r="X50" s="2"/>
      <c r="Y50" s="2"/>
      <c r="Z50" s="2"/>
    </row>
    <row r="51" spans="1:26" ht="19.5" customHeight="1">
      <c r="A51" s="18" t="s">
        <v>75</v>
      </c>
      <c r="B51" s="38">
        <v>98189</v>
      </c>
      <c r="C51" s="38">
        <v>98189</v>
      </c>
      <c r="D51" s="38">
        <v>98189</v>
      </c>
      <c r="E51" s="38">
        <v>98189</v>
      </c>
      <c r="F51" s="38">
        <v>98189</v>
      </c>
      <c r="G51" s="38">
        <v>98189</v>
      </c>
      <c r="H51" s="38">
        <v>98189</v>
      </c>
      <c r="I51" s="38">
        <v>98189</v>
      </c>
      <c r="J51" s="38">
        <v>98189</v>
      </c>
      <c r="K51" s="38">
        <v>98189</v>
      </c>
      <c r="L51" s="38">
        <v>98189</v>
      </c>
      <c r="M51" s="38">
        <v>98189</v>
      </c>
      <c r="N51" s="116">
        <f t="shared" si="16"/>
        <v>1178268</v>
      </c>
      <c r="O51" s="17"/>
      <c r="P51" s="17"/>
      <c r="Q51" s="17"/>
      <c r="R51" s="17"/>
      <c r="S51" s="17"/>
      <c r="T51" s="17"/>
      <c r="U51" s="17"/>
      <c r="V51" s="17"/>
      <c r="W51" s="2"/>
      <c r="X51" s="2"/>
      <c r="Y51" s="2"/>
      <c r="Z51" s="2"/>
    </row>
    <row r="52" spans="1:26" ht="19.5" customHeight="1">
      <c r="A52" s="23" t="s">
        <v>76</v>
      </c>
      <c r="B52" s="24">
        <f t="shared" ref="B52:N52" si="17">SUM(B48:B51)</f>
        <v>306086</v>
      </c>
      <c r="C52" s="24">
        <f t="shared" si="17"/>
        <v>306086</v>
      </c>
      <c r="D52" s="24">
        <f t="shared" si="17"/>
        <v>306086</v>
      </c>
      <c r="E52" s="24">
        <f t="shared" si="17"/>
        <v>306086</v>
      </c>
      <c r="F52" s="24">
        <f t="shared" si="17"/>
        <v>306086</v>
      </c>
      <c r="G52" s="24">
        <f t="shared" si="17"/>
        <v>306086</v>
      </c>
      <c r="H52" s="24">
        <f t="shared" si="17"/>
        <v>306086</v>
      </c>
      <c r="I52" s="24">
        <f t="shared" si="17"/>
        <v>306086</v>
      </c>
      <c r="J52" s="24">
        <f t="shared" si="17"/>
        <v>306086</v>
      </c>
      <c r="K52" s="24">
        <f t="shared" si="17"/>
        <v>306086</v>
      </c>
      <c r="L52" s="24">
        <f t="shared" si="17"/>
        <v>306086</v>
      </c>
      <c r="M52" s="24">
        <f t="shared" si="17"/>
        <v>306086</v>
      </c>
      <c r="N52" s="24">
        <f t="shared" si="17"/>
        <v>3673032</v>
      </c>
      <c r="O52" s="17"/>
      <c r="P52" s="17"/>
      <c r="Q52" s="17"/>
      <c r="R52" s="17"/>
      <c r="S52" s="17"/>
      <c r="T52" s="17"/>
      <c r="U52" s="17"/>
      <c r="V52" s="17"/>
      <c r="W52" s="2"/>
      <c r="X52" s="2"/>
      <c r="Y52" s="2"/>
      <c r="Z52" s="2"/>
    </row>
    <row r="53" spans="1:26" ht="19.5" customHeight="1">
      <c r="A53" s="98" t="s">
        <v>77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4"/>
      <c r="O53" s="17"/>
      <c r="P53" s="17"/>
      <c r="Q53" s="17"/>
      <c r="R53" s="17"/>
      <c r="S53" s="17"/>
      <c r="T53" s="17"/>
      <c r="U53" s="17"/>
      <c r="V53" s="17"/>
      <c r="W53" s="2"/>
      <c r="X53" s="2"/>
      <c r="Y53" s="2"/>
      <c r="Z53" s="2"/>
    </row>
    <row r="54" spans="1:26" ht="19.5" customHeight="1">
      <c r="A54" s="18" t="s">
        <v>78</v>
      </c>
      <c r="B54" s="38">
        <v>26666</v>
      </c>
      <c r="C54" s="38">
        <v>26666</v>
      </c>
      <c r="D54" s="38">
        <v>26666</v>
      </c>
      <c r="E54" s="38">
        <v>26666</v>
      </c>
      <c r="F54" s="38">
        <v>26666</v>
      </c>
      <c r="G54" s="38">
        <v>26666</v>
      </c>
      <c r="H54" s="38">
        <v>26666</v>
      </c>
      <c r="I54" s="38">
        <v>26666</v>
      </c>
      <c r="J54" s="38">
        <v>26666</v>
      </c>
      <c r="K54" s="38">
        <v>26666</v>
      </c>
      <c r="L54" s="38">
        <v>26666</v>
      </c>
      <c r="M54" s="38">
        <v>26666</v>
      </c>
      <c r="N54" s="116">
        <f t="shared" ref="N54:N55" si="18">SUM(B54:M54)</f>
        <v>319992</v>
      </c>
      <c r="O54" s="17"/>
      <c r="P54" s="17"/>
      <c r="Q54" s="17"/>
      <c r="R54" s="17"/>
      <c r="S54" s="17"/>
      <c r="T54" s="17"/>
      <c r="U54" s="17"/>
      <c r="V54" s="17"/>
      <c r="W54" s="2"/>
      <c r="X54" s="2"/>
      <c r="Y54" s="2"/>
      <c r="Z54" s="2"/>
    </row>
    <row r="55" spans="1:26" ht="19.5" customHeight="1">
      <c r="A55" s="18" t="s">
        <v>79</v>
      </c>
      <c r="B55" s="38">
        <v>17692</v>
      </c>
      <c r="C55" s="38">
        <v>17692</v>
      </c>
      <c r="D55" s="38">
        <v>17692</v>
      </c>
      <c r="E55" s="38">
        <v>17692</v>
      </c>
      <c r="F55" s="38">
        <v>17692</v>
      </c>
      <c r="G55" s="38">
        <v>17692</v>
      </c>
      <c r="H55" s="38">
        <v>17692</v>
      </c>
      <c r="I55" s="38">
        <v>17692</v>
      </c>
      <c r="J55" s="38">
        <v>17692</v>
      </c>
      <c r="K55" s="38">
        <v>17692</v>
      </c>
      <c r="L55" s="38">
        <v>17692</v>
      </c>
      <c r="M55" s="38">
        <v>17692</v>
      </c>
      <c r="N55" s="116">
        <f t="shared" si="18"/>
        <v>212304</v>
      </c>
      <c r="O55" s="17"/>
      <c r="P55" s="17"/>
      <c r="Q55" s="17"/>
      <c r="R55" s="17"/>
      <c r="S55" s="17"/>
      <c r="T55" s="17"/>
      <c r="U55" s="17"/>
      <c r="V55" s="17"/>
      <c r="W55" s="2"/>
      <c r="X55" s="2"/>
      <c r="Y55" s="2"/>
      <c r="Z55" s="2"/>
    </row>
    <row r="56" spans="1:26" ht="19.5" customHeight="1">
      <c r="A56" s="23" t="s">
        <v>76</v>
      </c>
      <c r="B56" s="24">
        <f t="shared" ref="B56:N56" si="19">SUM(B54:B55)</f>
        <v>44358</v>
      </c>
      <c r="C56" s="24">
        <f t="shared" si="19"/>
        <v>44358</v>
      </c>
      <c r="D56" s="24">
        <f t="shared" si="19"/>
        <v>44358</v>
      </c>
      <c r="E56" s="24">
        <f t="shared" si="19"/>
        <v>44358</v>
      </c>
      <c r="F56" s="24">
        <f t="shared" si="19"/>
        <v>44358</v>
      </c>
      <c r="G56" s="24">
        <f t="shared" si="19"/>
        <v>44358</v>
      </c>
      <c r="H56" s="24">
        <f t="shared" si="19"/>
        <v>44358</v>
      </c>
      <c r="I56" s="24">
        <f t="shared" si="19"/>
        <v>44358</v>
      </c>
      <c r="J56" s="24">
        <f t="shared" si="19"/>
        <v>44358</v>
      </c>
      <c r="K56" s="24">
        <f t="shared" si="19"/>
        <v>44358</v>
      </c>
      <c r="L56" s="24">
        <f t="shared" si="19"/>
        <v>44358</v>
      </c>
      <c r="M56" s="24">
        <f t="shared" si="19"/>
        <v>44358</v>
      </c>
      <c r="N56" s="24">
        <f t="shared" si="19"/>
        <v>532296</v>
      </c>
      <c r="O56" s="17"/>
      <c r="P56" s="17"/>
      <c r="Q56" s="17"/>
      <c r="R56" s="17"/>
      <c r="S56" s="17"/>
      <c r="T56" s="17"/>
      <c r="U56" s="17"/>
      <c r="V56" s="17"/>
      <c r="W56" s="2"/>
      <c r="X56" s="2"/>
      <c r="Y56" s="2"/>
      <c r="Z56" s="2"/>
    </row>
    <row r="57" spans="1:26" ht="19.5" customHeight="1">
      <c r="A57" s="98" t="s">
        <v>80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4"/>
      <c r="O57" s="17"/>
      <c r="P57" s="17"/>
      <c r="Q57" s="17"/>
      <c r="R57" s="17"/>
      <c r="S57" s="17"/>
      <c r="T57" s="17"/>
      <c r="U57" s="17"/>
      <c r="V57" s="17"/>
      <c r="W57" s="2"/>
      <c r="X57" s="2"/>
      <c r="Y57" s="2"/>
      <c r="Z57" s="2"/>
    </row>
    <row r="58" spans="1:26" ht="19.5" customHeight="1">
      <c r="A58" s="18" t="s">
        <v>81</v>
      </c>
      <c r="B58" s="38">
        <v>202301</v>
      </c>
      <c r="C58" s="38">
        <f t="shared" ref="C58:M58" si="20">303571-101270</f>
        <v>202301</v>
      </c>
      <c r="D58" s="38">
        <f t="shared" si="20"/>
        <v>202301</v>
      </c>
      <c r="E58" s="38">
        <f t="shared" si="20"/>
        <v>202301</v>
      </c>
      <c r="F58" s="38">
        <f t="shared" si="20"/>
        <v>202301</v>
      </c>
      <c r="G58" s="38">
        <f t="shared" si="20"/>
        <v>202301</v>
      </c>
      <c r="H58" s="38">
        <f t="shared" si="20"/>
        <v>202301</v>
      </c>
      <c r="I58" s="38">
        <f t="shared" si="20"/>
        <v>202301</v>
      </c>
      <c r="J58" s="38">
        <f t="shared" si="20"/>
        <v>202301</v>
      </c>
      <c r="K58" s="38">
        <f t="shared" si="20"/>
        <v>202301</v>
      </c>
      <c r="L58" s="38">
        <f t="shared" si="20"/>
        <v>202301</v>
      </c>
      <c r="M58" s="38">
        <f t="shared" si="20"/>
        <v>202301</v>
      </c>
      <c r="N58" s="116">
        <f t="shared" ref="N58:N61" si="21">SUM(B58:M58)</f>
        <v>2427612</v>
      </c>
      <c r="O58" s="17"/>
      <c r="P58" s="17"/>
      <c r="Q58" s="17"/>
      <c r="R58" s="17"/>
      <c r="S58" s="17"/>
      <c r="T58" s="17"/>
      <c r="U58" s="17"/>
      <c r="V58" s="17"/>
      <c r="W58" s="2"/>
      <c r="X58" s="2"/>
      <c r="Y58" s="2"/>
      <c r="Z58" s="2"/>
    </row>
    <row r="59" spans="1:26" ht="19.5" customHeight="1">
      <c r="A59" s="18" t="s">
        <v>82</v>
      </c>
      <c r="B59" s="38">
        <v>0</v>
      </c>
      <c r="C59" s="35">
        <v>0</v>
      </c>
      <c r="D59" s="35">
        <v>0</v>
      </c>
      <c r="E59" s="35">
        <v>0</v>
      </c>
      <c r="F59" s="35">
        <v>0</v>
      </c>
      <c r="G59" s="35">
        <v>0</v>
      </c>
      <c r="H59" s="35">
        <v>0</v>
      </c>
      <c r="I59" s="35">
        <v>0</v>
      </c>
      <c r="J59" s="35">
        <v>0</v>
      </c>
      <c r="K59" s="35">
        <v>0</v>
      </c>
      <c r="L59" s="20">
        <v>0</v>
      </c>
      <c r="M59" s="35">
        <v>0</v>
      </c>
      <c r="N59" s="21">
        <f t="shared" si="21"/>
        <v>0</v>
      </c>
      <c r="O59" s="17"/>
      <c r="P59" s="17"/>
      <c r="Q59" s="17"/>
      <c r="R59" s="17"/>
      <c r="S59" s="17"/>
      <c r="T59" s="17"/>
      <c r="U59" s="17"/>
      <c r="V59" s="17"/>
      <c r="W59" s="2"/>
      <c r="X59" s="2"/>
      <c r="Y59" s="2"/>
      <c r="Z59" s="2"/>
    </row>
    <row r="60" spans="1:26" ht="19.5" customHeight="1">
      <c r="A60" s="18" t="s">
        <v>83</v>
      </c>
      <c r="B60" s="38">
        <f t="shared" ref="B60:M60" si="22">+B16</f>
        <v>1191676.3900000001</v>
      </c>
      <c r="C60" s="38">
        <f t="shared" si="22"/>
        <v>1191676.3900000001</v>
      </c>
      <c r="D60" s="38">
        <f t="shared" si="22"/>
        <v>1191676.3900000001</v>
      </c>
      <c r="E60" s="38">
        <f t="shared" si="22"/>
        <v>1191676.3900000001</v>
      </c>
      <c r="F60" s="38">
        <f t="shared" si="22"/>
        <v>1191676.3900000001</v>
      </c>
      <c r="G60" s="38">
        <f t="shared" si="22"/>
        <v>1191676.3900000001</v>
      </c>
      <c r="H60" s="38">
        <f t="shared" si="22"/>
        <v>1191676.3900000001</v>
      </c>
      <c r="I60" s="38">
        <f t="shared" si="22"/>
        <v>1191676.3900000001</v>
      </c>
      <c r="J60" s="38">
        <f t="shared" si="22"/>
        <v>1191676.3900000001</v>
      </c>
      <c r="K60" s="38">
        <f t="shared" si="22"/>
        <v>1191676.3900000001</v>
      </c>
      <c r="L60" s="38">
        <f t="shared" si="22"/>
        <v>1191676.3900000001</v>
      </c>
      <c r="M60" s="38">
        <f t="shared" si="22"/>
        <v>1191676.3900000001</v>
      </c>
      <c r="N60" s="116">
        <f t="shared" si="21"/>
        <v>14300116.680000005</v>
      </c>
      <c r="O60" s="17"/>
      <c r="P60" s="17"/>
      <c r="Q60" s="17"/>
      <c r="R60" s="17"/>
      <c r="S60" s="17"/>
      <c r="T60" s="17"/>
      <c r="U60" s="17"/>
      <c r="V60" s="17"/>
      <c r="W60" s="2"/>
      <c r="X60" s="2"/>
      <c r="Y60" s="2"/>
      <c r="Z60" s="2"/>
    </row>
    <row r="61" spans="1:26" ht="19.5" customHeight="1">
      <c r="A61" s="18" t="s">
        <v>84</v>
      </c>
      <c r="B61" s="38">
        <v>0</v>
      </c>
      <c r="C61" s="35">
        <v>0</v>
      </c>
      <c r="D61" s="35">
        <v>0</v>
      </c>
      <c r="E61" s="35">
        <v>0</v>
      </c>
      <c r="F61" s="35">
        <v>0</v>
      </c>
      <c r="G61" s="35">
        <v>0</v>
      </c>
      <c r="H61" s="35">
        <v>0</v>
      </c>
      <c r="I61" s="35">
        <v>0</v>
      </c>
      <c r="J61" s="35">
        <v>0</v>
      </c>
      <c r="K61" s="35">
        <v>0</v>
      </c>
      <c r="L61" s="20">
        <v>0</v>
      </c>
      <c r="M61" s="35">
        <v>0</v>
      </c>
      <c r="N61" s="21">
        <f t="shared" si="21"/>
        <v>0</v>
      </c>
      <c r="O61" s="17"/>
      <c r="P61" s="17"/>
      <c r="Q61" s="17"/>
      <c r="R61" s="17"/>
      <c r="S61" s="17"/>
      <c r="T61" s="17"/>
      <c r="U61" s="17"/>
      <c r="V61" s="17"/>
      <c r="W61" s="2"/>
      <c r="X61" s="2"/>
      <c r="Y61" s="2"/>
      <c r="Z61" s="2"/>
    </row>
    <row r="62" spans="1:26" ht="19.5" customHeight="1">
      <c r="A62" s="23" t="s">
        <v>76</v>
      </c>
      <c r="B62" s="24">
        <f t="shared" ref="B62:N62" si="23">SUM(B58:B61)</f>
        <v>1393977.3900000001</v>
      </c>
      <c r="C62" s="24">
        <f t="shared" si="23"/>
        <v>1393977.3900000001</v>
      </c>
      <c r="D62" s="24">
        <f t="shared" si="23"/>
        <v>1393977.3900000001</v>
      </c>
      <c r="E62" s="24">
        <f t="shared" si="23"/>
        <v>1393977.3900000001</v>
      </c>
      <c r="F62" s="24">
        <f t="shared" si="23"/>
        <v>1393977.3900000001</v>
      </c>
      <c r="G62" s="24">
        <f t="shared" si="23"/>
        <v>1393977.3900000001</v>
      </c>
      <c r="H62" s="24">
        <f t="shared" si="23"/>
        <v>1393977.3900000001</v>
      </c>
      <c r="I62" s="24">
        <f t="shared" si="23"/>
        <v>1393977.3900000001</v>
      </c>
      <c r="J62" s="24">
        <f t="shared" si="23"/>
        <v>1393977.3900000001</v>
      </c>
      <c r="K62" s="24">
        <f t="shared" si="23"/>
        <v>1393977.3900000001</v>
      </c>
      <c r="L62" s="24">
        <f t="shared" si="23"/>
        <v>1393977.3900000001</v>
      </c>
      <c r="M62" s="24">
        <f t="shared" si="23"/>
        <v>1393977.3900000001</v>
      </c>
      <c r="N62" s="24">
        <f t="shared" si="23"/>
        <v>16727728.680000005</v>
      </c>
      <c r="O62" s="17"/>
      <c r="P62" s="17"/>
      <c r="Q62" s="17"/>
      <c r="R62" s="17"/>
      <c r="S62" s="17"/>
      <c r="T62" s="17"/>
      <c r="U62" s="17"/>
      <c r="V62" s="17"/>
      <c r="W62" s="2"/>
      <c r="X62" s="2"/>
      <c r="Y62" s="2"/>
      <c r="Z62" s="2"/>
    </row>
    <row r="63" spans="1:26" ht="19.5" customHeight="1">
      <c r="A63" s="23" t="s">
        <v>85</v>
      </c>
      <c r="B63" s="24">
        <f t="shared" ref="B63:N63" si="24">+B46+B52+B56+B62</f>
        <v>3292934.39</v>
      </c>
      <c r="C63" s="24">
        <f t="shared" si="24"/>
        <v>3292934.39</v>
      </c>
      <c r="D63" s="24">
        <f t="shared" si="24"/>
        <v>3292934.39</v>
      </c>
      <c r="E63" s="24">
        <f t="shared" si="24"/>
        <v>3292934.39</v>
      </c>
      <c r="F63" s="24">
        <f t="shared" si="24"/>
        <v>3292934.39</v>
      </c>
      <c r="G63" s="24">
        <f t="shared" si="24"/>
        <v>3292934.39</v>
      </c>
      <c r="H63" s="24">
        <f t="shared" si="24"/>
        <v>3292934.39</v>
      </c>
      <c r="I63" s="24">
        <f t="shared" si="24"/>
        <v>3292934.39</v>
      </c>
      <c r="J63" s="24">
        <f t="shared" si="24"/>
        <v>3292934.39</v>
      </c>
      <c r="K63" s="24">
        <f t="shared" si="24"/>
        <v>3292934.39</v>
      </c>
      <c r="L63" s="24">
        <f t="shared" si="24"/>
        <v>3292934.39</v>
      </c>
      <c r="M63" s="24">
        <f t="shared" si="24"/>
        <v>3292934.39</v>
      </c>
      <c r="N63" s="114">
        <f t="shared" si="24"/>
        <v>39515212.680000007</v>
      </c>
      <c r="O63" s="17"/>
      <c r="P63" s="17"/>
      <c r="Q63" s="17"/>
      <c r="R63" s="17"/>
      <c r="S63" s="17"/>
      <c r="T63" s="17"/>
      <c r="U63" s="17"/>
      <c r="V63" s="17"/>
      <c r="W63" s="2"/>
      <c r="X63" s="2"/>
      <c r="Y63" s="2"/>
      <c r="Z63" s="2"/>
    </row>
    <row r="64" spans="1:26" ht="19.5" customHeight="1">
      <c r="A64" s="26" t="s">
        <v>86</v>
      </c>
      <c r="B64" s="27">
        <f t="shared" ref="B64:N64" si="25">+B39+B63</f>
        <v>7362387.3900000006</v>
      </c>
      <c r="C64" s="27">
        <f t="shared" si="25"/>
        <v>7362387.3900000006</v>
      </c>
      <c r="D64" s="27">
        <f t="shared" si="25"/>
        <v>7362387.3900000006</v>
      </c>
      <c r="E64" s="27">
        <f t="shared" si="25"/>
        <v>7362387.3900000006</v>
      </c>
      <c r="F64" s="27">
        <f t="shared" si="25"/>
        <v>7362387.3900000006</v>
      </c>
      <c r="G64" s="27">
        <f t="shared" si="25"/>
        <v>7362387.3900000006</v>
      </c>
      <c r="H64" s="27">
        <f t="shared" si="25"/>
        <v>7362387.3900000006</v>
      </c>
      <c r="I64" s="27">
        <f t="shared" si="25"/>
        <v>7362387.3900000006</v>
      </c>
      <c r="J64" s="27">
        <f t="shared" si="25"/>
        <v>7362387.3900000006</v>
      </c>
      <c r="K64" s="27">
        <f t="shared" si="25"/>
        <v>7362387.3900000006</v>
      </c>
      <c r="L64" s="27">
        <f t="shared" si="25"/>
        <v>7362387.3900000006</v>
      </c>
      <c r="M64" s="27">
        <f t="shared" si="25"/>
        <v>7362387.3900000006</v>
      </c>
      <c r="N64" s="113">
        <f t="shared" si="25"/>
        <v>88348648.680000007</v>
      </c>
      <c r="O64" s="17"/>
      <c r="P64" s="17"/>
      <c r="Q64" s="17"/>
      <c r="R64" s="17"/>
      <c r="S64" s="17"/>
      <c r="T64" s="17"/>
      <c r="U64" s="17"/>
      <c r="V64" s="17"/>
      <c r="W64" s="2"/>
      <c r="X64" s="2"/>
      <c r="Y64" s="2"/>
      <c r="Z64" s="2"/>
    </row>
    <row r="65" spans="1:26" ht="27.75" customHeight="1">
      <c r="A65" s="98" t="s">
        <v>87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4"/>
      <c r="O65" s="17"/>
      <c r="P65" s="17"/>
      <c r="Q65" s="17"/>
      <c r="R65" s="17"/>
      <c r="S65" s="17"/>
      <c r="T65" s="17"/>
      <c r="U65" s="17"/>
      <c r="V65" s="17"/>
      <c r="W65" s="2"/>
      <c r="X65" s="2"/>
      <c r="Y65" s="2"/>
      <c r="Z65" s="2"/>
    </row>
    <row r="66" spans="1:26" ht="26.25" customHeight="1">
      <c r="A66" s="18" t="s">
        <v>88</v>
      </c>
      <c r="B66" s="38">
        <v>519490.7</v>
      </c>
      <c r="C66" s="38">
        <v>519490.7</v>
      </c>
      <c r="D66" s="38">
        <v>519490.7</v>
      </c>
      <c r="E66" s="38">
        <v>519490.7</v>
      </c>
      <c r="F66" s="38">
        <v>519490.7</v>
      </c>
      <c r="G66" s="38">
        <v>519490.7</v>
      </c>
      <c r="H66" s="38">
        <v>519490.7</v>
      </c>
      <c r="I66" s="38">
        <v>519490.7</v>
      </c>
      <c r="J66" s="38">
        <v>519490.7</v>
      </c>
      <c r="K66" s="38">
        <v>519490.7</v>
      </c>
      <c r="L66" s="38">
        <v>519490.7</v>
      </c>
      <c r="M66" s="38">
        <v>519490.7</v>
      </c>
      <c r="N66" s="112">
        <f>SUM(B66:M66)</f>
        <v>6233888.4000000013</v>
      </c>
      <c r="O66" s="17"/>
      <c r="P66" s="17"/>
      <c r="Q66" s="17"/>
      <c r="R66" s="17"/>
      <c r="S66" s="17"/>
      <c r="T66" s="17"/>
      <c r="U66" s="17"/>
      <c r="V66" s="17"/>
      <c r="W66" s="2"/>
      <c r="X66" s="2"/>
      <c r="Y66" s="2"/>
      <c r="Z66" s="2"/>
    </row>
    <row r="67" spans="1:26" ht="36.75" customHeight="1">
      <c r="A67" s="23" t="s">
        <v>89</v>
      </c>
      <c r="B67" s="38">
        <v>519490.7</v>
      </c>
      <c r="C67" s="38">
        <v>519490.7</v>
      </c>
      <c r="D67" s="38">
        <v>519490.7</v>
      </c>
      <c r="E67" s="38">
        <v>519490.7</v>
      </c>
      <c r="F67" s="38">
        <v>519490.7</v>
      </c>
      <c r="G67" s="38">
        <v>519490.7</v>
      </c>
      <c r="H67" s="38">
        <v>519490.7</v>
      </c>
      <c r="I67" s="38">
        <v>519490.7</v>
      </c>
      <c r="J67" s="38">
        <v>519490.7</v>
      </c>
      <c r="K67" s="38">
        <v>519490.7</v>
      </c>
      <c r="L67" s="38">
        <v>519490.7</v>
      </c>
      <c r="M67" s="38">
        <v>519490.7</v>
      </c>
      <c r="N67" s="39">
        <f>SUM(B67:M67)</f>
        <v>6233888.4000000013</v>
      </c>
      <c r="O67" s="117">
        <f>+N69/12</f>
        <v>8.3333378036816918E-4</v>
      </c>
      <c r="P67" s="17"/>
      <c r="Q67" s="17"/>
      <c r="R67" s="17"/>
      <c r="S67" s="17"/>
      <c r="T67" s="17"/>
      <c r="U67" s="17"/>
      <c r="V67" s="17"/>
      <c r="W67" s="2"/>
      <c r="X67" s="2"/>
      <c r="Y67" s="2"/>
      <c r="Z67" s="2"/>
    </row>
    <row r="68" spans="1:26" ht="19.5" customHeight="1">
      <c r="A68" s="40" t="s">
        <v>90</v>
      </c>
      <c r="B68" s="41">
        <f t="shared" ref="B68:N68" si="26">+B22-B64-B67</f>
        <v>-418220.7</v>
      </c>
      <c r="C68" s="41">
        <f t="shared" si="26"/>
        <v>-418220.7</v>
      </c>
      <c r="D68" s="41">
        <f t="shared" si="26"/>
        <v>-418220.7</v>
      </c>
      <c r="E68" s="41">
        <f t="shared" si="26"/>
        <v>-418220.7</v>
      </c>
      <c r="F68" s="41">
        <f t="shared" si="26"/>
        <v>-418220.7</v>
      </c>
      <c r="G68" s="41">
        <f t="shared" si="26"/>
        <v>-418220.7</v>
      </c>
      <c r="H68" s="41">
        <f t="shared" si="26"/>
        <v>-418220.7</v>
      </c>
      <c r="I68" s="41">
        <f t="shared" si="26"/>
        <v>-418220.7</v>
      </c>
      <c r="J68" s="41">
        <f t="shared" si="26"/>
        <v>-418220.7</v>
      </c>
      <c r="K68" s="41">
        <f t="shared" si="26"/>
        <v>-418220.7</v>
      </c>
      <c r="L68" s="41">
        <f t="shared" si="26"/>
        <v>-418220.7</v>
      </c>
      <c r="M68" s="41">
        <f t="shared" si="26"/>
        <v>-418220.7</v>
      </c>
      <c r="N68" s="41">
        <f t="shared" si="26"/>
        <v>-5018648.4000000013</v>
      </c>
      <c r="O68" s="36"/>
      <c r="P68" s="17"/>
      <c r="Q68" s="17"/>
      <c r="R68" s="17"/>
      <c r="S68" s="17"/>
      <c r="T68" s="17"/>
      <c r="U68" s="17"/>
      <c r="V68" s="17"/>
      <c r="W68" s="2"/>
      <c r="X68" s="2"/>
      <c r="Y68" s="2"/>
      <c r="Z68" s="2"/>
    </row>
    <row r="69" spans="1:26" ht="19.5" customHeight="1">
      <c r="A69" s="42" t="s">
        <v>91</v>
      </c>
      <c r="B69" s="43">
        <f t="shared" ref="B69:M69" si="27">+B9+B22-B64-B67</f>
        <v>4600427.71</v>
      </c>
      <c r="C69" s="43">
        <f t="shared" si="27"/>
        <v>4182207.0100000007</v>
      </c>
      <c r="D69" s="43">
        <f t="shared" si="27"/>
        <v>3763986.3100000015</v>
      </c>
      <c r="E69" s="43">
        <f t="shared" si="27"/>
        <v>3345765.6100000022</v>
      </c>
      <c r="F69" s="43">
        <f t="shared" si="27"/>
        <v>2927544.9100000029</v>
      </c>
      <c r="G69" s="43">
        <f t="shared" si="27"/>
        <v>2509324.2100000037</v>
      </c>
      <c r="H69" s="43">
        <f t="shared" si="27"/>
        <v>2091103.5100000047</v>
      </c>
      <c r="I69" s="43">
        <f t="shared" si="27"/>
        <v>1672882.8100000054</v>
      </c>
      <c r="J69" s="43">
        <f t="shared" si="27"/>
        <v>1254662.1100000062</v>
      </c>
      <c r="K69" s="43">
        <f t="shared" si="27"/>
        <v>836441.4100000069</v>
      </c>
      <c r="L69" s="43">
        <f t="shared" si="27"/>
        <v>418220.71000000666</v>
      </c>
      <c r="M69" s="43">
        <f t="shared" si="27"/>
        <v>1.0000006470363587E-2</v>
      </c>
      <c r="N69" s="43">
        <f>+N9+N22-N64-N67-N68</f>
        <v>1.000000536441803E-2</v>
      </c>
      <c r="O69" s="17"/>
      <c r="P69" s="17"/>
      <c r="Q69" s="17"/>
      <c r="R69" s="17"/>
      <c r="S69" s="17"/>
      <c r="T69" s="17"/>
      <c r="U69" s="17"/>
      <c r="V69" s="17"/>
      <c r="W69" s="2"/>
      <c r="X69" s="2"/>
      <c r="Y69" s="2"/>
      <c r="Z69" s="2"/>
    </row>
    <row r="70" spans="1:26" ht="30.75" customHeight="1">
      <c r="A70" s="104"/>
      <c r="B70" s="105"/>
      <c r="C70" s="105"/>
      <c r="D70" s="105"/>
      <c r="E70" s="106"/>
      <c r="F70" s="107"/>
      <c r="G70" s="105"/>
      <c r="H70" s="105"/>
      <c r="I70" s="105"/>
      <c r="J70" s="106"/>
      <c r="K70" s="107"/>
      <c r="L70" s="105"/>
      <c r="M70" s="105"/>
      <c r="N70" s="106"/>
      <c r="O70" s="17"/>
      <c r="P70" s="17"/>
      <c r="Q70" s="17"/>
      <c r="R70" s="17"/>
      <c r="S70" s="17"/>
      <c r="T70" s="17"/>
      <c r="U70" s="17"/>
      <c r="V70" s="17"/>
      <c r="W70" s="2"/>
      <c r="X70" s="2"/>
      <c r="Y70" s="2"/>
      <c r="Z70" s="2"/>
    </row>
    <row r="71" spans="1:26" ht="24" customHeight="1">
      <c r="A71" s="44" t="s">
        <v>92</v>
      </c>
      <c r="B71" s="99"/>
      <c r="C71" s="83"/>
      <c r="D71" s="83"/>
      <c r="E71" s="84"/>
      <c r="F71" s="45" t="s">
        <v>93</v>
      </c>
      <c r="G71" s="108"/>
      <c r="H71" s="83"/>
      <c r="I71" s="83"/>
      <c r="J71" s="84"/>
      <c r="K71" s="46" t="s">
        <v>94</v>
      </c>
      <c r="L71" s="103" t="s">
        <v>9</v>
      </c>
      <c r="M71" s="83"/>
      <c r="N71" s="84"/>
      <c r="O71" s="17"/>
      <c r="P71" s="17"/>
      <c r="Q71" s="17"/>
      <c r="R71" s="17"/>
      <c r="S71" s="17"/>
      <c r="T71" s="17"/>
      <c r="U71" s="17"/>
      <c r="V71" s="17"/>
      <c r="W71" s="2"/>
      <c r="X71" s="2"/>
      <c r="Y71" s="2"/>
      <c r="Z71" s="2"/>
    </row>
    <row r="72" spans="1:26" ht="24.75" customHeight="1">
      <c r="A72" s="47" t="s">
        <v>95</v>
      </c>
      <c r="B72" s="100"/>
      <c r="C72" s="101"/>
      <c r="D72" s="101"/>
      <c r="E72" s="102"/>
      <c r="F72" s="48" t="s">
        <v>96</v>
      </c>
      <c r="G72" s="100"/>
      <c r="H72" s="101"/>
      <c r="I72" s="101"/>
      <c r="J72" s="102"/>
      <c r="K72" s="48" t="s">
        <v>97</v>
      </c>
      <c r="L72" s="103" t="s">
        <v>98</v>
      </c>
      <c r="M72" s="83"/>
      <c r="N72" s="84"/>
      <c r="O72" s="17"/>
      <c r="P72" s="17"/>
      <c r="Q72" s="17"/>
      <c r="R72" s="17"/>
      <c r="S72" s="17"/>
      <c r="T72" s="17"/>
      <c r="U72" s="17"/>
      <c r="V72" s="17"/>
      <c r="W72" s="2"/>
      <c r="X72" s="2"/>
      <c r="Y72" s="2"/>
      <c r="Z72" s="2"/>
    </row>
    <row r="73" spans="1:26" ht="7.5" customHeight="1">
      <c r="A73" s="17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7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7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7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7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7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7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7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7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7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7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7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7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7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7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7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7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7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7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7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7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7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7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7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7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7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7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7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7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7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7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7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7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7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7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7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7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7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7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7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7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7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7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7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7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7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7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7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7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7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7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7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7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7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7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7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7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7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7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7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7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7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7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7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7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7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7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7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7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7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7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7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7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7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7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7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7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7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7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7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7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7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7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7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7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7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7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7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7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7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7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7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7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7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7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7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7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7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7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7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7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7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7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7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7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7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7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7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7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7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7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7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7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7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7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7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7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7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7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7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7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7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7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7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7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7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7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7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7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7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7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7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7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7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7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7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7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7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7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7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7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7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7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7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7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7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7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7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7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7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7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7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7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7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7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7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7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7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7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7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7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7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7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7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7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7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7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7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7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7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7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7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7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7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7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7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7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7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7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7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7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7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7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7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7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7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7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7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7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7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7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7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7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7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7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7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7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7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7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7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7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7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7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7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7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7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7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7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7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7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7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7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7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7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7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7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7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7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7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7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7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7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7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7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7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7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7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7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7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7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7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7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7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7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7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7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7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7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7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7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7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7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7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7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7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7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7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7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7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7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7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7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7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7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7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7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7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7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7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7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7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7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7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7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7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7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7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7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7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7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7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7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7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7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7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7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7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7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7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7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7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7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7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7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7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7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7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7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7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7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7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7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7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7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7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7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7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7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7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7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7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7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7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7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7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7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7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7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7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7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7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7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7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7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7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7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7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7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7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7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7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7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7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7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7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7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7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7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7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7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7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7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7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7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7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7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7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7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7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7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7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7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7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7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7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7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7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7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7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7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7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7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7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7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7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7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7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7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7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7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7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7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7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7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7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7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7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7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7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7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7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7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7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7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7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7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7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7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7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7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7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7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7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7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7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7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7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7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7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7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7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7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7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7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7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7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7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7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7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7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7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7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7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7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7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7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7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7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7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7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7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7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7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7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7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7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7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7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7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7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7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7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7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7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7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7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7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7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7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7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7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7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7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7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7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7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7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7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7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7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7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7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7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7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7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7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7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7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7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7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7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7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7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7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7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7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7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7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7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7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7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7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7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7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7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7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7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7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7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7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7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7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7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7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7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7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7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7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7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7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7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7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7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7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7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7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7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7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7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7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7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7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7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7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7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7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7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7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7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7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7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7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7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7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7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7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7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7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7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7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7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7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7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7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7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7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7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7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7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7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7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7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7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7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7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7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7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7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7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7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7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7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7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7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7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7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7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7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7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7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7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7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7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7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7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7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7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7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7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7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7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7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7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7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7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7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7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7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7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7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7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7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7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7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7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7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7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7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7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7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7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7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7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7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7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7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7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7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7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7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7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7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7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7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7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7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7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7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7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7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7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7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7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7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7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7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7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7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7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7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7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7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7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7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7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7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7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7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7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7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7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7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7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7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7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7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7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7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7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7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7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7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7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7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7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7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7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7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7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7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7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7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7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7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7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7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7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7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7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7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7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7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7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7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7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7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7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7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7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7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7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7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7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7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7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7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7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7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7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7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7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7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7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7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7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7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7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7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7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7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7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7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7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7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7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7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7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7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7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7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7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7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7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7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7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7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7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7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7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7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7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7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7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7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7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7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7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7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7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7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7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7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7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7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7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7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7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7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7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7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7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7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7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7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7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7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7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7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7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7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7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7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7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7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7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7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7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7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7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7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7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7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7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7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7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7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7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7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7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7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7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7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7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7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7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7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7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7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7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7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7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7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7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7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7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7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7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7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7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7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7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7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7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7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7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7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7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7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7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7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7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7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7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7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7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7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7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7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7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7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7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7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7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7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7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7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7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7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7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7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7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7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7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7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7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7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7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7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7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7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7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7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7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7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7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7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7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7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7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7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7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7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7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7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7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7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7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7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7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7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7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7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7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7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7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7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7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7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7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7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7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7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7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7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7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7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7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7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7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7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7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7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7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7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7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7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7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7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7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7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7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7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7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7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7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7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7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7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7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7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7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7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7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7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7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7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7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7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7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7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7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7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7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7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7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7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7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7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7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7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7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7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7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7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7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7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7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7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7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7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7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7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7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7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7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7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7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7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7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7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7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7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7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7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7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7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7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7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7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7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7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7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7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7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7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7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7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7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7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7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7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7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7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7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7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7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7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2">
    <mergeCell ref="B71:E71"/>
    <mergeCell ref="B72:E72"/>
    <mergeCell ref="G72:J72"/>
    <mergeCell ref="L72:N72"/>
    <mergeCell ref="A57:N57"/>
    <mergeCell ref="A65:N65"/>
    <mergeCell ref="A70:E70"/>
    <mergeCell ref="F70:J70"/>
    <mergeCell ref="K70:N70"/>
    <mergeCell ref="G71:J71"/>
    <mergeCell ref="L71:N71"/>
    <mergeCell ref="A32:N32"/>
    <mergeCell ref="A40:N40"/>
    <mergeCell ref="A41:N41"/>
    <mergeCell ref="A47:N47"/>
    <mergeCell ref="A53:N53"/>
    <mergeCell ref="A10:N10"/>
    <mergeCell ref="J6:N6"/>
    <mergeCell ref="J7:N7"/>
    <mergeCell ref="A18:N18"/>
    <mergeCell ref="A23:N23"/>
    <mergeCell ref="J5:N5"/>
    <mergeCell ref="B5:H5"/>
    <mergeCell ref="B6:H6"/>
    <mergeCell ref="C7:D7"/>
    <mergeCell ref="F7:H7"/>
    <mergeCell ref="A1:A4"/>
    <mergeCell ref="B1:H4"/>
    <mergeCell ref="J1:N1"/>
    <mergeCell ref="J2:N2"/>
    <mergeCell ref="J3:N3"/>
    <mergeCell ref="J4:N4"/>
  </mergeCells>
  <pageMargins left="0.70866141732283472" right="0.70866141732283472" top="0.74803149606299213" bottom="0.74803149606299213" header="0" footer="0"/>
  <pageSetup scale="45" orientation="landscape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topLeftCell="A47" zoomScale="55" zoomScaleNormal="55" workbookViewId="0">
      <selection activeCell="N66" sqref="N66"/>
    </sheetView>
  </sheetViews>
  <sheetFormatPr baseColWidth="10" defaultColWidth="14.44140625" defaultRowHeight="15" customHeight="1"/>
  <cols>
    <col min="1" max="1" width="57.5546875" customWidth="1"/>
    <col min="2" max="2" width="16.5546875" customWidth="1"/>
    <col min="3" max="3" width="16.109375" customWidth="1"/>
    <col min="4" max="4" width="18.33203125" customWidth="1"/>
    <col min="5" max="5" width="14.88671875" customWidth="1"/>
    <col min="6" max="6" width="18.44140625" customWidth="1"/>
    <col min="7" max="7" width="15.109375" customWidth="1"/>
    <col min="8" max="8" width="16.5546875" customWidth="1"/>
    <col min="9" max="9" width="19.33203125" customWidth="1"/>
    <col min="10" max="10" width="16.33203125" customWidth="1"/>
    <col min="11" max="11" width="17.109375" customWidth="1"/>
    <col min="12" max="13" width="15.109375" customWidth="1"/>
    <col min="14" max="15" width="18.6640625" customWidth="1"/>
    <col min="16" max="26" width="7.44140625" customWidth="1"/>
  </cols>
  <sheetData>
    <row r="1" spans="1:26" ht="16.5" customHeight="1">
      <c r="A1" s="71"/>
      <c r="B1" s="73" t="s">
        <v>99</v>
      </c>
      <c r="C1" s="74"/>
      <c r="D1" s="74"/>
      <c r="E1" s="74"/>
      <c r="F1" s="74"/>
      <c r="G1" s="74"/>
      <c r="H1" s="75"/>
      <c r="I1" s="1" t="s">
        <v>1</v>
      </c>
      <c r="J1" s="82" t="s">
        <v>2</v>
      </c>
      <c r="K1" s="83"/>
      <c r="L1" s="83"/>
      <c r="M1" s="83"/>
      <c r="N1" s="84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" customHeight="1">
      <c r="A2" s="72"/>
      <c r="B2" s="76"/>
      <c r="C2" s="77"/>
      <c r="D2" s="77"/>
      <c r="E2" s="77"/>
      <c r="F2" s="77"/>
      <c r="G2" s="77"/>
      <c r="H2" s="78"/>
      <c r="I2" s="3" t="s">
        <v>3</v>
      </c>
      <c r="J2" s="82">
        <v>2023</v>
      </c>
      <c r="K2" s="83"/>
      <c r="L2" s="83"/>
      <c r="M2" s="83"/>
      <c r="N2" s="84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0" customHeight="1">
      <c r="A3" s="72"/>
      <c r="B3" s="76"/>
      <c r="C3" s="77"/>
      <c r="D3" s="77"/>
      <c r="E3" s="77"/>
      <c r="F3" s="77"/>
      <c r="G3" s="77"/>
      <c r="H3" s="78"/>
      <c r="I3" s="3" t="s">
        <v>4</v>
      </c>
      <c r="J3" s="85">
        <v>45939</v>
      </c>
      <c r="K3" s="83"/>
      <c r="L3" s="83"/>
      <c r="M3" s="83"/>
      <c r="N3" s="84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31.5" customHeight="1">
      <c r="A4" s="72"/>
      <c r="B4" s="79"/>
      <c r="C4" s="80"/>
      <c r="D4" s="80"/>
      <c r="E4" s="80"/>
      <c r="F4" s="80"/>
      <c r="G4" s="80"/>
      <c r="H4" s="81"/>
      <c r="I4" s="3" t="s">
        <v>5</v>
      </c>
      <c r="J4" s="86" t="s">
        <v>6</v>
      </c>
      <c r="K4" s="83"/>
      <c r="L4" s="83"/>
      <c r="M4" s="83"/>
      <c r="N4" s="84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" customHeight="1">
      <c r="A5" s="4" t="s">
        <v>7</v>
      </c>
      <c r="B5" s="87"/>
      <c r="C5" s="88"/>
      <c r="D5" s="88"/>
      <c r="E5" s="88"/>
      <c r="F5" s="88"/>
      <c r="G5" s="88"/>
      <c r="H5" s="89"/>
      <c r="I5" s="3" t="s">
        <v>8</v>
      </c>
      <c r="J5" s="86" t="s">
        <v>9</v>
      </c>
      <c r="K5" s="83"/>
      <c r="L5" s="83"/>
      <c r="M5" s="83"/>
      <c r="N5" s="84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" customHeight="1">
      <c r="A6" s="4" t="s">
        <v>10</v>
      </c>
      <c r="B6" s="90"/>
      <c r="C6" s="83"/>
      <c r="D6" s="83"/>
      <c r="E6" s="83"/>
      <c r="F6" s="83"/>
      <c r="G6" s="83"/>
      <c r="H6" s="91"/>
      <c r="I6" s="3" t="s">
        <v>11</v>
      </c>
      <c r="J6" s="95" t="s">
        <v>12</v>
      </c>
      <c r="K6" s="83"/>
      <c r="L6" s="83"/>
      <c r="M6" s="83"/>
      <c r="N6" s="84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" customHeight="1">
      <c r="A7" s="5" t="s">
        <v>13</v>
      </c>
      <c r="B7" s="6" t="s">
        <v>14</v>
      </c>
      <c r="C7" s="92">
        <v>44927</v>
      </c>
      <c r="D7" s="89"/>
      <c r="E7" s="6" t="s">
        <v>15</v>
      </c>
      <c r="F7" s="93" t="s">
        <v>16</v>
      </c>
      <c r="G7" s="88"/>
      <c r="H7" s="89"/>
      <c r="I7" s="7" t="s">
        <v>17</v>
      </c>
      <c r="J7" s="96" t="s">
        <v>18</v>
      </c>
      <c r="K7" s="88"/>
      <c r="L7" s="88"/>
      <c r="M7" s="88"/>
      <c r="N7" s="97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57.75" customHeight="1">
      <c r="A8" s="8" t="s">
        <v>19</v>
      </c>
      <c r="B8" s="8" t="s">
        <v>20</v>
      </c>
      <c r="C8" s="8" t="s">
        <v>21</v>
      </c>
      <c r="D8" s="8" t="s">
        <v>22</v>
      </c>
      <c r="E8" s="8" t="s">
        <v>23</v>
      </c>
      <c r="F8" s="8" t="s">
        <v>24</v>
      </c>
      <c r="G8" s="8" t="s">
        <v>25</v>
      </c>
      <c r="H8" s="8" t="s">
        <v>26</v>
      </c>
      <c r="I8" s="8" t="s">
        <v>27</v>
      </c>
      <c r="J8" s="9" t="s">
        <v>28</v>
      </c>
      <c r="K8" s="9" t="s">
        <v>29</v>
      </c>
      <c r="L8" s="9" t="s">
        <v>30</v>
      </c>
      <c r="M8" s="9" t="s">
        <v>31</v>
      </c>
      <c r="N8" s="10" t="s">
        <v>32</v>
      </c>
      <c r="O8" s="11"/>
      <c r="P8" s="11"/>
      <c r="Q8" s="11"/>
      <c r="R8" s="11"/>
      <c r="S8" s="11"/>
      <c r="T8" s="11"/>
      <c r="U8" s="11"/>
      <c r="V8" s="11"/>
      <c r="W8" s="12"/>
      <c r="X8" s="12"/>
      <c r="Y8" s="12"/>
      <c r="Z8" s="12"/>
    </row>
    <row r="9" spans="1:26" ht="19.5" customHeight="1">
      <c r="A9" s="13" t="s">
        <v>33</v>
      </c>
      <c r="B9" s="14">
        <v>5018648.41</v>
      </c>
      <c r="C9" s="15">
        <f t="shared" ref="C9:M9" si="0">B69</f>
        <v>1453953.2599999998</v>
      </c>
      <c r="D9" s="15">
        <f t="shared" si="0"/>
        <v>1564201.8500000015</v>
      </c>
      <c r="E9" s="15">
        <f t="shared" si="0"/>
        <v>2483215.540000001</v>
      </c>
      <c r="F9" s="15">
        <f t="shared" si="0"/>
        <v>3549768.370000001</v>
      </c>
      <c r="G9" s="15">
        <f t="shared" si="0"/>
        <v>1305032.3099999987</v>
      </c>
      <c r="H9" s="15">
        <f t="shared" si="0"/>
        <v>897325.29999999888</v>
      </c>
      <c r="I9" s="15">
        <f t="shared" si="0"/>
        <v>3308047.9399999995</v>
      </c>
      <c r="J9" s="15">
        <f t="shared" si="0"/>
        <v>5292703.8100000005</v>
      </c>
      <c r="K9" s="15">
        <f t="shared" si="0"/>
        <v>1397656.9600000009</v>
      </c>
      <c r="L9" s="15">
        <f t="shared" si="0"/>
        <v>1609692</v>
      </c>
      <c r="M9" s="15">
        <f t="shared" si="0"/>
        <v>2535218.9299999997</v>
      </c>
      <c r="N9" s="16">
        <f>+B9</f>
        <v>5018648.41</v>
      </c>
      <c r="O9" s="17"/>
      <c r="P9" s="17"/>
      <c r="Q9" s="17"/>
      <c r="R9" s="17"/>
      <c r="S9" s="17"/>
      <c r="T9" s="17"/>
      <c r="U9" s="17"/>
      <c r="V9" s="17"/>
      <c r="W9" s="2"/>
      <c r="X9" s="2"/>
      <c r="Y9" s="2"/>
      <c r="Z9" s="2"/>
    </row>
    <row r="10" spans="1:26" ht="19.5" customHeight="1">
      <c r="A10" s="94" t="s">
        <v>34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4"/>
      <c r="O10" s="17"/>
      <c r="P10" s="17"/>
      <c r="Q10" s="17"/>
      <c r="R10" s="17"/>
      <c r="S10" s="17"/>
      <c r="T10" s="17"/>
      <c r="U10" s="17"/>
      <c r="V10" s="17"/>
      <c r="W10" s="2"/>
      <c r="X10" s="2"/>
      <c r="Y10" s="2"/>
      <c r="Z10" s="2"/>
    </row>
    <row r="11" spans="1:26" ht="19.5" customHeight="1">
      <c r="A11" s="18" t="s">
        <v>35</v>
      </c>
      <c r="B11" s="49">
        <v>5767227</v>
      </c>
      <c r="C11" s="49">
        <v>5808403</v>
      </c>
      <c r="D11" s="22">
        <v>6493697</v>
      </c>
      <c r="E11" s="22">
        <v>6595378</v>
      </c>
      <c r="F11" s="22">
        <v>6215126</v>
      </c>
      <c r="G11" s="22">
        <v>6931597</v>
      </c>
      <c r="H11" s="22">
        <v>7724874</v>
      </c>
      <c r="I11" s="22">
        <v>5994117</v>
      </c>
      <c r="J11" s="22">
        <v>6684874</v>
      </c>
      <c r="K11" s="22">
        <v>6514286</v>
      </c>
      <c r="L11" s="22">
        <v>6532353</v>
      </c>
      <c r="M11" s="22">
        <v>7141596.5</v>
      </c>
      <c r="N11" s="21">
        <f t="shared" ref="N11:N13" si="1">SUM(B11:M11)</f>
        <v>78403528.5</v>
      </c>
      <c r="O11" s="17"/>
      <c r="P11" s="17"/>
      <c r="Q11" s="17"/>
      <c r="R11" s="17"/>
      <c r="S11" s="17"/>
      <c r="T11" s="17"/>
      <c r="U11" s="17"/>
      <c r="V11" s="17"/>
      <c r="W11" s="2"/>
      <c r="X11" s="2"/>
      <c r="Y11" s="2"/>
      <c r="Z11" s="2"/>
    </row>
    <row r="12" spans="1:26" ht="19.5" customHeight="1">
      <c r="A12" s="18" t="s">
        <v>36</v>
      </c>
      <c r="B12" s="19"/>
      <c r="C12" s="19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21">
        <f t="shared" si="1"/>
        <v>0</v>
      </c>
      <c r="O12" s="17"/>
      <c r="P12" s="17"/>
      <c r="Q12" s="17"/>
      <c r="R12" s="17"/>
      <c r="S12" s="17"/>
      <c r="T12" s="17"/>
      <c r="U12" s="17"/>
      <c r="V12" s="17"/>
      <c r="W12" s="2"/>
      <c r="X12" s="2"/>
      <c r="Y12" s="2"/>
      <c r="Z12" s="2"/>
    </row>
    <row r="13" spans="1:26" ht="19.5" customHeight="1">
      <c r="A13" s="18" t="s">
        <v>37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21">
        <f t="shared" si="1"/>
        <v>0</v>
      </c>
      <c r="O13" s="17"/>
      <c r="P13" s="17"/>
      <c r="Q13" s="17"/>
      <c r="R13" s="17"/>
      <c r="S13" s="17"/>
      <c r="T13" s="17"/>
      <c r="U13" s="17"/>
      <c r="V13" s="17"/>
      <c r="W13" s="2"/>
      <c r="X13" s="2"/>
      <c r="Y13" s="2"/>
      <c r="Z13" s="2"/>
    </row>
    <row r="14" spans="1:26" ht="19.5" customHeight="1">
      <c r="A14" s="18" t="s">
        <v>38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21"/>
      <c r="O14" s="17"/>
      <c r="P14" s="17"/>
      <c r="Q14" s="17"/>
      <c r="R14" s="17"/>
      <c r="S14" s="17"/>
      <c r="T14" s="17"/>
      <c r="U14" s="17"/>
      <c r="V14" s="17"/>
      <c r="W14" s="2"/>
      <c r="X14" s="2"/>
      <c r="Y14" s="2"/>
      <c r="Z14" s="2"/>
    </row>
    <row r="15" spans="1:26" ht="19.5" customHeight="1">
      <c r="A15" s="18" t="s">
        <v>39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1">
        <f t="shared" ref="N15:N16" si="2">SUM(B15:M15)</f>
        <v>0</v>
      </c>
      <c r="O15" s="17"/>
      <c r="P15" s="17"/>
      <c r="Q15" s="17"/>
      <c r="R15" s="17"/>
      <c r="S15" s="17"/>
      <c r="T15" s="17"/>
      <c r="U15" s="17"/>
      <c r="V15" s="17"/>
      <c r="W15" s="2"/>
      <c r="X15" s="2"/>
      <c r="Y15" s="2"/>
      <c r="Z15" s="2"/>
    </row>
    <row r="16" spans="1:26" ht="19.5" customHeight="1">
      <c r="A16" s="18" t="s">
        <v>40</v>
      </c>
      <c r="B16" s="19">
        <f t="shared" ref="B16:M16" si="3">+B11*0.19</f>
        <v>1095773.1300000001</v>
      </c>
      <c r="C16" s="19">
        <f t="shared" si="3"/>
        <v>1103596.57</v>
      </c>
      <c r="D16" s="19">
        <f t="shared" si="3"/>
        <v>1233802.43</v>
      </c>
      <c r="E16" s="19">
        <f t="shared" si="3"/>
        <v>1253121.82</v>
      </c>
      <c r="F16" s="19">
        <f t="shared" si="3"/>
        <v>1180873.94</v>
      </c>
      <c r="G16" s="19">
        <f t="shared" si="3"/>
        <v>1317003.43</v>
      </c>
      <c r="H16" s="19">
        <f t="shared" si="3"/>
        <v>1467726.06</v>
      </c>
      <c r="I16" s="19">
        <f t="shared" si="3"/>
        <v>1138882.23</v>
      </c>
      <c r="J16" s="19">
        <f t="shared" si="3"/>
        <v>1270126.06</v>
      </c>
      <c r="K16" s="19">
        <f t="shared" si="3"/>
        <v>1237714.3400000001</v>
      </c>
      <c r="L16" s="19">
        <f t="shared" si="3"/>
        <v>1241147.07</v>
      </c>
      <c r="M16" s="19">
        <f t="shared" si="3"/>
        <v>1356903.335</v>
      </c>
      <c r="N16" s="21">
        <f t="shared" si="2"/>
        <v>14896670.415000003</v>
      </c>
      <c r="O16" s="17"/>
      <c r="P16" s="17"/>
      <c r="Q16" s="17"/>
      <c r="R16" s="17"/>
      <c r="S16" s="17"/>
      <c r="T16" s="17"/>
      <c r="U16" s="17"/>
      <c r="V16" s="17"/>
      <c r="W16" s="2"/>
      <c r="X16" s="2"/>
      <c r="Y16" s="2"/>
      <c r="Z16" s="2"/>
    </row>
    <row r="17" spans="1:26" ht="19.5" customHeight="1">
      <c r="A17" s="23" t="s">
        <v>41</v>
      </c>
      <c r="B17" s="24">
        <f t="shared" ref="B17:N17" si="4">SUM(B11:B16)</f>
        <v>6863000.1299999999</v>
      </c>
      <c r="C17" s="24">
        <f t="shared" si="4"/>
        <v>6911999.5700000003</v>
      </c>
      <c r="D17" s="24">
        <f t="shared" si="4"/>
        <v>7727499.4299999997</v>
      </c>
      <c r="E17" s="24">
        <f t="shared" si="4"/>
        <v>7848499.8200000003</v>
      </c>
      <c r="F17" s="24">
        <f t="shared" si="4"/>
        <v>7395999.9399999995</v>
      </c>
      <c r="G17" s="24">
        <f t="shared" si="4"/>
        <v>8248600.4299999997</v>
      </c>
      <c r="H17" s="24">
        <f t="shared" si="4"/>
        <v>9192600.0600000005</v>
      </c>
      <c r="I17" s="24">
        <f t="shared" si="4"/>
        <v>7132999.2300000004</v>
      </c>
      <c r="J17" s="24">
        <f t="shared" si="4"/>
        <v>7955000.0600000005</v>
      </c>
      <c r="K17" s="24">
        <f t="shared" si="4"/>
        <v>7752000.3399999999</v>
      </c>
      <c r="L17" s="24">
        <f t="shared" si="4"/>
        <v>7773500.0700000003</v>
      </c>
      <c r="M17" s="24">
        <f t="shared" si="4"/>
        <v>8498499.8350000009</v>
      </c>
      <c r="N17" s="24">
        <f t="shared" si="4"/>
        <v>93300198.915000007</v>
      </c>
      <c r="O17" s="17"/>
      <c r="P17" s="17"/>
      <c r="Q17" s="17"/>
      <c r="R17" s="17"/>
      <c r="S17" s="17"/>
      <c r="T17" s="17"/>
      <c r="U17" s="17"/>
      <c r="V17" s="17"/>
      <c r="W17" s="2"/>
      <c r="X17" s="2"/>
      <c r="Y17" s="2"/>
      <c r="Z17" s="2"/>
    </row>
    <row r="18" spans="1:26" ht="19.5" customHeight="1">
      <c r="A18" s="94" t="s">
        <v>42</v>
      </c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4"/>
      <c r="O18" s="17"/>
      <c r="P18" s="17"/>
      <c r="Q18" s="17"/>
      <c r="R18" s="17"/>
      <c r="S18" s="17"/>
      <c r="T18" s="17"/>
      <c r="U18" s="17"/>
      <c r="V18" s="17"/>
      <c r="W18" s="2"/>
      <c r="X18" s="2"/>
      <c r="Y18" s="2"/>
      <c r="Z18" s="2"/>
    </row>
    <row r="19" spans="1:26" ht="19.5" customHeight="1">
      <c r="A19" s="18" t="s">
        <v>43</v>
      </c>
      <c r="B19" s="19">
        <f>1509194.87+2292</f>
        <v>1511486.87</v>
      </c>
      <c r="C19" s="19">
        <v>1299187.43</v>
      </c>
      <c r="D19" s="19">
        <v>1318895.57</v>
      </c>
      <c r="E19" s="19">
        <v>1409545.18</v>
      </c>
      <c r="F19" s="19">
        <v>1150000.06</v>
      </c>
      <c r="G19" s="19">
        <v>1743246.57</v>
      </c>
      <c r="H19" s="19">
        <v>2189585.94</v>
      </c>
      <c r="I19" s="19">
        <v>1549519.77</v>
      </c>
      <c r="J19" s="19">
        <v>1302186.94</v>
      </c>
      <c r="K19" s="19">
        <v>1315186.6499999999</v>
      </c>
      <c r="L19" s="19">
        <v>1474486.94</v>
      </c>
      <c r="M19" s="19">
        <v>1821187.16</v>
      </c>
      <c r="N19" s="21">
        <f t="shared" ref="N19:N20" si="5">SUM(B19:M19)</f>
        <v>18084515.079999998</v>
      </c>
      <c r="O19" s="17"/>
      <c r="P19" s="17"/>
      <c r="Q19" s="17"/>
      <c r="R19" s="17"/>
      <c r="S19" s="17"/>
      <c r="T19" s="17"/>
      <c r="U19" s="17"/>
      <c r="V19" s="17"/>
      <c r="W19" s="2"/>
      <c r="X19" s="2"/>
      <c r="Y19" s="2"/>
      <c r="Z19" s="2"/>
    </row>
    <row r="20" spans="1:26" ht="19.5" customHeight="1">
      <c r="A20" s="18" t="s">
        <v>44</v>
      </c>
      <c r="B20" s="19">
        <v>189.85</v>
      </c>
      <c r="C20" s="19">
        <v>68.61</v>
      </c>
      <c r="D20" s="19">
        <v>103.43</v>
      </c>
      <c r="E20" s="19">
        <v>72.83</v>
      </c>
      <c r="F20" s="19">
        <v>143.97</v>
      </c>
      <c r="G20" s="19">
        <v>76.78</v>
      </c>
      <c r="H20" s="19">
        <v>142.63999999999999</v>
      </c>
      <c r="I20" s="19">
        <v>132.80000000000001</v>
      </c>
      <c r="J20" s="19">
        <v>193.41</v>
      </c>
      <c r="K20" s="19">
        <v>75.05</v>
      </c>
      <c r="L20" s="19">
        <v>72.569999999999993</v>
      </c>
      <c r="M20" s="19">
        <v>101.7</v>
      </c>
      <c r="N20" s="21">
        <f t="shared" si="5"/>
        <v>1373.6399999999999</v>
      </c>
      <c r="O20" s="17"/>
      <c r="P20" s="17"/>
      <c r="Q20" s="17"/>
      <c r="R20" s="17"/>
      <c r="S20" s="17"/>
      <c r="T20" s="17"/>
      <c r="U20" s="17"/>
      <c r="V20" s="17"/>
      <c r="W20" s="2"/>
      <c r="X20" s="2"/>
      <c r="Y20" s="2"/>
      <c r="Z20" s="2"/>
    </row>
    <row r="21" spans="1:26" ht="19.5" customHeight="1">
      <c r="A21" s="23" t="s">
        <v>45</v>
      </c>
      <c r="B21" s="24">
        <f t="shared" ref="B21:N21" si="6">SUM(B19:B20)</f>
        <v>1511676.7200000002</v>
      </c>
      <c r="C21" s="24">
        <f t="shared" si="6"/>
        <v>1299256.04</v>
      </c>
      <c r="D21" s="24">
        <f t="shared" si="6"/>
        <v>1318999</v>
      </c>
      <c r="E21" s="24">
        <f t="shared" si="6"/>
        <v>1409618.01</v>
      </c>
      <c r="F21" s="24">
        <f t="shared" si="6"/>
        <v>1150144.03</v>
      </c>
      <c r="G21" s="24">
        <f t="shared" si="6"/>
        <v>1743323.35</v>
      </c>
      <c r="H21" s="24">
        <f t="shared" si="6"/>
        <v>2189728.58</v>
      </c>
      <c r="I21" s="24">
        <f t="shared" si="6"/>
        <v>1549652.57</v>
      </c>
      <c r="J21" s="24">
        <f t="shared" si="6"/>
        <v>1302380.3499999999</v>
      </c>
      <c r="K21" s="24">
        <f t="shared" si="6"/>
        <v>1315261.7</v>
      </c>
      <c r="L21" s="24">
        <f t="shared" si="6"/>
        <v>1474559.51</v>
      </c>
      <c r="M21" s="24">
        <f t="shared" si="6"/>
        <v>1821288.8599999999</v>
      </c>
      <c r="N21" s="25">
        <f t="shared" si="6"/>
        <v>18085888.719999999</v>
      </c>
      <c r="O21" s="17"/>
      <c r="P21" s="17"/>
      <c r="Q21" s="17"/>
      <c r="R21" s="17"/>
      <c r="S21" s="17"/>
      <c r="T21" s="17"/>
      <c r="U21" s="17"/>
      <c r="V21" s="17"/>
      <c r="W21" s="2"/>
      <c r="X21" s="2"/>
      <c r="Y21" s="2"/>
      <c r="Z21" s="2"/>
    </row>
    <row r="22" spans="1:26" ht="19.5" customHeight="1">
      <c r="A22" s="26" t="s">
        <v>46</v>
      </c>
      <c r="B22" s="27">
        <f t="shared" ref="B22:N22" si="7">+B17+B21</f>
        <v>8374676.8499999996</v>
      </c>
      <c r="C22" s="27">
        <f t="shared" si="7"/>
        <v>8211255.6100000003</v>
      </c>
      <c r="D22" s="27">
        <f t="shared" si="7"/>
        <v>9046498.4299999997</v>
      </c>
      <c r="E22" s="27">
        <f t="shared" si="7"/>
        <v>9258117.8300000001</v>
      </c>
      <c r="F22" s="27">
        <f t="shared" si="7"/>
        <v>8546143.9699999988</v>
      </c>
      <c r="G22" s="27">
        <f t="shared" si="7"/>
        <v>9991923.7799999993</v>
      </c>
      <c r="H22" s="27">
        <f t="shared" si="7"/>
        <v>11382328.640000001</v>
      </c>
      <c r="I22" s="27">
        <f t="shared" si="7"/>
        <v>8682651.8000000007</v>
      </c>
      <c r="J22" s="27">
        <f t="shared" si="7"/>
        <v>9257380.4100000001</v>
      </c>
      <c r="K22" s="27">
        <f t="shared" si="7"/>
        <v>9067262.0399999991</v>
      </c>
      <c r="L22" s="27">
        <f t="shared" si="7"/>
        <v>9248059.5800000001</v>
      </c>
      <c r="M22" s="27">
        <f t="shared" si="7"/>
        <v>10319788.695</v>
      </c>
      <c r="N22" s="28">
        <f t="shared" si="7"/>
        <v>111386087.63500001</v>
      </c>
      <c r="O22" s="17"/>
      <c r="P22" s="17"/>
      <c r="Q22" s="17"/>
      <c r="R22" s="17"/>
      <c r="S22" s="17"/>
      <c r="T22" s="17"/>
      <c r="U22" s="17"/>
      <c r="V22" s="17"/>
      <c r="W22" s="2"/>
      <c r="X22" s="2"/>
      <c r="Y22" s="2"/>
      <c r="Z22" s="2"/>
    </row>
    <row r="23" spans="1:26" ht="19.5" customHeight="1">
      <c r="A23" s="94" t="s">
        <v>47</v>
      </c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4"/>
      <c r="O23" s="17"/>
      <c r="P23" s="17"/>
      <c r="Q23" s="17"/>
      <c r="R23" s="17"/>
      <c r="S23" s="17"/>
      <c r="T23" s="17"/>
      <c r="U23" s="17"/>
      <c r="V23" s="17"/>
      <c r="W23" s="2"/>
      <c r="X23" s="2"/>
      <c r="Y23" s="2"/>
      <c r="Z23" s="2"/>
    </row>
    <row r="24" spans="1:26" ht="19.5" customHeight="1">
      <c r="A24" s="29" t="s">
        <v>48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21"/>
      <c r="O24" s="17"/>
      <c r="P24" s="17"/>
      <c r="Q24" s="17"/>
      <c r="R24" s="17"/>
      <c r="S24" s="17"/>
      <c r="T24" s="17"/>
      <c r="U24" s="17"/>
      <c r="V24" s="17"/>
      <c r="W24" s="2"/>
      <c r="X24" s="2"/>
      <c r="Y24" s="2"/>
      <c r="Z24" s="2"/>
    </row>
    <row r="25" spans="1:26" ht="19.5" customHeight="1">
      <c r="A25" s="31" t="s">
        <v>49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21">
        <f t="shared" ref="N25:N30" si="8">SUM(B25:M25)</f>
        <v>0</v>
      </c>
      <c r="O25" s="17"/>
      <c r="P25" s="17"/>
      <c r="Q25" s="17"/>
      <c r="R25" s="17"/>
      <c r="S25" s="17"/>
      <c r="T25" s="17"/>
      <c r="U25" s="17"/>
      <c r="V25" s="17"/>
      <c r="W25" s="2"/>
      <c r="X25" s="2"/>
      <c r="Y25" s="2"/>
      <c r="Z25" s="2"/>
    </row>
    <row r="26" spans="1:26" ht="19.5" customHeight="1">
      <c r="A26" s="31" t="s">
        <v>50</v>
      </c>
      <c r="B26" s="32"/>
      <c r="C26" s="32"/>
      <c r="D26" s="32"/>
      <c r="E26" s="32"/>
      <c r="F26" s="32"/>
      <c r="G26" s="32"/>
      <c r="H26" s="33"/>
      <c r="I26" s="33"/>
      <c r="J26" s="33"/>
      <c r="K26" s="33"/>
      <c r="L26" s="33"/>
      <c r="M26" s="33"/>
      <c r="N26" s="34">
        <f t="shared" si="8"/>
        <v>0</v>
      </c>
      <c r="O26" s="17"/>
      <c r="P26" s="17"/>
      <c r="Q26" s="17"/>
      <c r="R26" s="17"/>
      <c r="S26" s="17"/>
      <c r="T26" s="17"/>
      <c r="U26" s="17"/>
      <c r="V26" s="17"/>
      <c r="W26" s="2"/>
      <c r="X26" s="2"/>
      <c r="Y26" s="2"/>
      <c r="Z26" s="2"/>
    </row>
    <row r="27" spans="1:26" ht="19.5" customHeight="1">
      <c r="A27" s="31" t="s">
        <v>51</v>
      </c>
      <c r="B27" s="32"/>
      <c r="C27" s="32"/>
      <c r="D27" s="32"/>
      <c r="E27" s="32"/>
      <c r="F27" s="32"/>
      <c r="G27" s="32"/>
      <c r="H27" s="33"/>
      <c r="I27" s="33"/>
      <c r="J27" s="33"/>
      <c r="K27" s="33"/>
      <c r="L27" s="33"/>
      <c r="M27" s="33"/>
      <c r="N27" s="34">
        <f t="shared" si="8"/>
        <v>0</v>
      </c>
      <c r="O27" s="17"/>
      <c r="P27" s="17"/>
      <c r="Q27" s="17"/>
      <c r="R27" s="17"/>
      <c r="S27" s="17"/>
      <c r="T27" s="17"/>
      <c r="U27" s="17"/>
      <c r="V27" s="17"/>
      <c r="W27" s="2"/>
      <c r="X27" s="2"/>
      <c r="Y27" s="2"/>
      <c r="Z27" s="2"/>
    </row>
    <row r="28" spans="1:26" ht="19.5" customHeight="1">
      <c r="A28" s="31" t="s">
        <v>52</v>
      </c>
      <c r="B28" s="32"/>
      <c r="C28" s="32"/>
      <c r="D28" s="32"/>
      <c r="E28" s="32"/>
      <c r="F28" s="32"/>
      <c r="G28" s="32"/>
      <c r="H28" s="32"/>
      <c r="I28" s="32"/>
      <c r="J28" s="33"/>
      <c r="K28" s="32"/>
      <c r="L28" s="33"/>
      <c r="M28" s="32"/>
      <c r="N28" s="34">
        <f t="shared" si="8"/>
        <v>0</v>
      </c>
      <c r="O28" s="17"/>
      <c r="P28" s="17"/>
      <c r="Q28" s="17"/>
      <c r="R28" s="17"/>
      <c r="S28" s="17"/>
      <c r="T28" s="17"/>
      <c r="U28" s="17"/>
      <c r="V28" s="17"/>
      <c r="W28" s="2"/>
      <c r="X28" s="2"/>
      <c r="Y28" s="2"/>
      <c r="Z28" s="2"/>
    </row>
    <row r="29" spans="1:26" ht="19.5" customHeight="1">
      <c r="A29" s="31" t="s">
        <v>53</v>
      </c>
      <c r="B29" s="32"/>
      <c r="C29" s="32"/>
      <c r="D29" s="32"/>
      <c r="E29" s="32"/>
      <c r="F29" s="32"/>
      <c r="G29" s="32"/>
      <c r="H29" s="33"/>
      <c r="I29" s="33"/>
      <c r="J29" s="33"/>
      <c r="K29" s="33"/>
      <c r="L29" s="33"/>
      <c r="M29" s="33"/>
      <c r="N29" s="34">
        <f t="shared" si="8"/>
        <v>0</v>
      </c>
      <c r="O29" s="17"/>
      <c r="P29" s="17"/>
      <c r="Q29" s="17"/>
      <c r="R29" s="17"/>
      <c r="S29" s="17"/>
      <c r="T29" s="17"/>
      <c r="U29" s="17"/>
      <c r="V29" s="17"/>
      <c r="W29" s="2"/>
      <c r="X29" s="2"/>
      <c r="Y29" s="2"/>
      <c r="Z29" s="2"/>
    </row>
    <row r="30" spans="1:26" ht="19.5" customHeight="1">
      <c r="A30" s="31" t="s">
        <v>54</v>
      </c>
      <c r="B30" s="32">
        <v>5822820</v>
      </c>
      <c r="C30" s="32">
        <v>6755000</v>
      </c>
      <c r="D30" s="32">
        <v>6755000</v>
      </c>
      <c r="E30" s="32">
        <v>6755000</v>
      </c>
      <c r="F30" s="32">
        <v>5000000</v>
      </c>
      <c r="G30" s="32">
        <v>8510000</v>
      </c>
      <c r="H30" s="33">
        <v>6755000</v>
      </c>
      <c r="I30" s="33">
        <v>5000000</v>
      </c>
      <c r="J30" s="33">
        <v>6755000</v>
      </c>
      <c r="K30" s="33">
        <v>7510000</v>
      </c>
      <c r="L30" s="33">
        <v>6755000</v>
      </c>
      <c r="M30" s="33">
        <v>6755000</v>
      </c>
      <c r="N30" s="34">
        <f t="shared" si="8"/>
        <v>79127820</v>
      </c>
      <c r="O30" s="17"/>
      <c r="P30" s="17"/>
      <c r="Q30" s="17"/>
      <c r="R30" s="17"/>
      <c r="S30" s="17"/>
      <c r="T30" s="17"/>
      <c r="U30" s="17"/>
      <c r="V30" s="17"/>
      <c r="W30" s="2"/>
      <c r="X30" s="2"/>
      <c r="Y30" s="2"/>
      <c r="Z30" s="2"/>
    </row>
    <row r="31" spans="1:26" ht="19.5" customHeight="1">
      <c r="A31" s="23" t="s">
        <v>55</v>
      </c>
      <c r="B31" s="24">
        <f t="shared" ref="B31:N31" si="9">SUM(B25:B30)</f>
        <v>5822820</v>
      </c>
      <c r="C31" s="24">
        <f t="shared" si="9"/>
        <v>6755000</v>
      </c>
      <c r="D31" s="24">
        <f t="shared" si="9"/>
        <v>6755000</v>
      </c>
      <c r="E31" s="24">
        <f t="shared" si="9"/>
        <v>6755000</v>
      </c>
      <c r="F31" s="24">
        <f t="shared" si="9"/>
        <v>5000000</v>
      </c>
      <c r="G31" s="24">
        <f t="shared" si="9"/>
        <v>8510000</v>
      </c>
      <c r="H31" s="24">
        <f t="shared" si="9"/>
        <v>6755000</v>
      </c>
      <c r="I31" s="24">
        <f t="shared" si="9"/>
        <v>5000000</v>
      </c>
      <c r="J31" s="24">
        <f t="shared" si="9"/>
        <v>6755000</v>
      </c>
      <c r="K31" s="24">
        <f t="shared" si="9"/>
        <v>7510000</v>
      </c>
      <c r="L31" s="24">
        <f t="shared" si="9"/>
        <v>6755000</v>
      </c>
      <c r="M31" s="24">
        <f t="shared" si="9"/>
        <v>6755000</v>
      </c>
      <c r="N31" s="25">
        <f t="shared" si="9"/>
        <v>79127820</v>
      </c>
      <c r="O31" s="36"/>
      <c r="P31" s="17"/>
      <c r="Q31" s="17"/>
      <c r="R31" s="17"/>
      <c r="S31" s="17"/>
      <c r="T31" s="17"/>
      <c r="U31" s="17"/>
      <c r="V31" s="17"/>
      <c r="W31" s="2"/>
      <c r="X31" s="2"/>
      <c r="Y31" s="2"/>
      <c r="Z31" s="2"/>
    </row>
    <row r="32" spans="1:26" ht="19.5" customHeight="1">
      <c r="A32" s="98" t="s">
        <v>56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4"/>
      <c r="O32" s="17"/>
      <c r="P32" s="17"/>
      <c r="Q32" s="17"/>
      <c r="R32" s="17"/>
      <c r="S32" s="17"/>
      <c r="T32" s="17"/>
      <c r="U32" s="17"/>
      <c r="V32" s="17"/>
      <c r="W32" s="2"/>
      <c r="X32" s="2"/>
      <c r="Y32" s="2"/>
      <c r="Z32" s="2"/>
    </row>
    <row r="33" spans="1:26" ht="19.5" customHeight="1">
      <c r="A33" s="31" t="s">
        <v>57</v>
      </c>
      <c r="B33" s="20">
        <v>22600</v>
      </c>
      <c r="C33" s="20">
        <v>22600</v>
      </c>
      <c r="D33" s="20">
        <v>22600</v>
      </c>
      <c r="E33" s="20">
        <v>22600</v>
      </c>
      <c r="F33" s="20">
        <v>0</v>
      </c>
      <c r="G33" s="20">
        <v>22600</v>
      </c>
      <c r="H33" s="20">
        <v>22600</v>
      </c>
      <c r="I33" s="20">
        <v>22600</v>
      </c>
      <c r="J33" s="20">
        <v>22600</v>
      </c>
      <c r="K33" s="20">
        <v>22600</v>
      </c>
      <c r="L33" s="20">
        <v>22600</v>
      </c>
      <c r="M33" s="20">
        <v>22600</v>
      </c>
      <c r="N33" s="21">
        <f t="shared" ref="N33:N37" si="10">SUM(B33:M33)</f>
        <v>248600</v>
      </c>
      <c r="O33" s="17"/>
      <c r="P33" s="17"/>
      <c r="Q33" s="17"/>
      <c r="R33" s="17"/>
      <c r="S33" s="17"/>
      <c r="T33" s="17"/>
      <c r="U33" s="17"/>
      <c r="V33" s="17"/>
      <c r="W33" s="2"/>
      <c r="X33" s="2"/>
      <c r="Y33" s="2"/>
      <c r="Z33" s="2"/>
    </row>
    <row r="34" spans="1:26" ht="19.5" customHeight="1">
      <c r="A34" s="31" t="s">
        <v>58</v>
      </c>
      <c r="B34" s="20">
        <v>0</v>
      </c>
      <c r="C34" s="20">
        <v>18000</v>
      </c>
      <c r="D34" s="20">
        <v>0</v>
      </c>
      <c r="E34" s="20">
        <v>0</v>
      </c>
      <c r="F34" s="20">
        <v>0</v>
      </c>
      <c r="G34" s="20">
        <v>0</v>
      </c>
      <c r="H34" s="20">
        <v>61000</v>
      </c>
      <c r="I34" s="20">
        <v>22124</v>
      </c>
      <c r="J34" s="20">
        <v>0</v>
      </c>
      <c r="K34" s="20">
        <v>0</v>
      </c>
      <c r="L34" s="20">
        <v>0</v>
      </c>
      <c r="M34" s="20">
        <v>0</v>
      </c>
      <c r="N34" s="21">
        <f t="shared" si="10"/>
        <v>101124</v>
      </c>
      <c r="O34" s="17"/>
      <c r="P34" s="17"/>
      <c r="Q34" s="17"/>
      <c r="R34" s="17"/>
      <c r="S34" s="17"/>
      <c r="T34" s="17"/>
      <c r="U34" s="17"/>
      <c r="V34" s="17"/>
      <c r="W34" s="2"/>
      <c r="X34" s="2"/>
      <c r="Y34" s="2"/>
      <c r="Z34" s="2"/>
    </row>
    <row r="35" spans="1:26" ht="19.5" customHeight="1">
      <c r="A35" s="31" t="s">
        <v>59</v>
      </c>
      <c r="B35" s="20">
        <v>0</v>
      </c>
      <c r="C35" s="20">
        <v>0</v>
      </c>
      <c r="D35" s="20">
        <v>0</v>
      </c>
      <c r="E35" s="20">
        <v>0</v>
      </c>
      <c r="F35" s="20">
        <v>0</v>
      </c>
      <c r="G35" s="20">
        <v>141900</v>
      </c>
      <c r="H35" s="20">
        <f>12000+11400</f>
        <v>23400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1">
        <f t="shared" si="10"/>
        <v>165300</v>
      </c>
      <c r="O35" s="17"/>
      <c r="P35" s="17"/>
      <c r="Q35" s="17"/>
      <c r="R35" s="17"/>
      <c r="S35" s="17"/>
      <c r="T35" s="17"/>
      <c r="U35" s="17"/>
      <c r="V35" s="17"/>
      <c r="W35" s="2"/>
      <c r="X35" s="2"/>
      <c r="Y35" s="2"/>
      <c r="Z35" s="2"/>
    </row>
    <row r="36" spans="1:26" ht="19.5" customHeight="1">
      <c r="A36" s="31" t="s">
        <v>60</v>
      </c>
      <c r="B36" s="20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1">
        <f t="shared" si="10"/>
        <v>0</v>
      </c>
      <c r="O36" s="17"/>
      <c r="P36" s="17"/>
      <c r="Q36" s="17"/>
      <c r="R36" s="17"/>
      <c r="S36" s="17"/>
      <c r="T36" s="17"/>
      <c r="U36" s="17"/>
      <c r="V36" s="17"/>
      <c r="W36" s="2"/>
      <c r="X36" s="2"/>
      <c r="Y36" s="2"/>
      <c r="Z36" s="2"/>
    </row>
    <row r="37" spans="1:26" ht="19.5" customHeight="1">
      <c r="A37" s="31" t="s">
        <v>61</v>
      </c>
      <c r="B37" s="20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210000</v>
      </c>
      <c r="N37" s="21">
        <f t="shared" si="10"/>
        <v>210000</v>
      </c>
      <c r="O37" s="17"/>
      <c r="P37" s="17"/>
      <c r="Q37" s="17"/>
      <c r="R37" s="17"/>
      <c r="S37" s="17"/>
      <c r="T37" s="17"/>
      <c r="U37" s="17"/>
      <c r="V37" s="17"/>
      <c r="W37" s="2"/>
      <c r="X37" s="2"/>
      <c r="Y37" s="2"/>
      <c r="Z37" s="2"/>
    </row>
    <row r="38" spans="1:26" ht="19.5" customHeight="1">
      <c r="A38" s="23" t="s">
        <v>62</v>
      </c>
      <c r="B38" s="24">
        <f t="shared" ref="B38:N38" si="11">SUM(B33:B37)</f>
        <v>22600</v>
      </c>
      <c r="C38" s="24">
        <f t="shared" si="11"/>
        <v>40600</v>
      </c>
      <c r="D38" s="24">
        <f t="shared" si="11"/>
        <v>22600</v>
      </c>
      <c r="E38" s="24">
        <f t="shared" si="11"/>
        <v>22600</v>
      </c>
      <c r="F38" s="24">
        <f t="shared" si="11"/>
        <v>0</v>
      </c>
      <c r="G38" s="24">
        <f t="shared" si="11"/>
        <v>164500</v>
      </c>
      <c r="H38" s="24">
        <f t="shared" si="11"/>
        <v>107000</v>
      </c>
      <c r="I38" s="24">
        <f t="shared" si="11"/>
        <v>44724</v>
      </c>
      <c r="J38" s="24">
        <f t="shared" si="11"/>
        <v>22600</v>
      </c>
      <c r="K38" s="24">
        <f t="shared" si="11"/>
        <v>22600</v>
      </c>
      <c r="L38" s="24">
        <f t="shared" si="11"/>
        <v>22600</v>
      </c>
      <c r="M38" s="24">
        <f t="shared" si="11"/>
        <v>232600</v>
      </c>
      <c r="N38" s="25">
        <f t="shared" si="11"/>
        <v>725024</v>
      </c>
      <c r="O38" s="17"/>
      <c r="P38" s="17"/>
      <c r="Q38" s="17"/>
      <c r="R38" s="17"/>
      <c r="S38" s="17"/>
      <c r="T38" s="17"/>
      <c r="U38" s="17"/>
      <c r="V38" s="17"/>
      <c r="W38" s="2"/>
      <c r="X38" s="2"/>
      <c r="Y38" s="2"/>
      <c r="Z38" s="2"/>
    </row>
    <row r="39" spans="1:26" ht="19.5" customHeight="1">
      <c r="A39" s="23" t="s">
        <v>63</v>
      </c>
      <c r="B39" s="24">
        <f t="shared" ref="B39:N39" si="12">+B38+B31</f>
        <v>5845420</v>
      </c>
      <c r="C39" s="24">
        <f t="shared" si="12"/>
        <v>6795600</v>
      </c>
      <c r="D39" s="24">
        <f t="shared" si="12"/>
        <v>6777600</v>
      </c>
      <c r="E39" s="24">
        <f t="shared" si="12"/>
        <v>6777600</v>
      </c>
      <c r="F39" s="24">
        <f t="shared" si="12"/>
        <v>5000000</v>
      </c>
      <c r="G39" s="24">
        <f t="shared" si="12"/>
        <v>8674500</v>
      </c>
      <c r="H39" s="24">
        <f t="shared" si="12"/>
        <v>6862000</v>
      </c>
      <c r="I39" s="24">
        <f t="shared" si="12"/>
        <v>5044724</v>
      </c>
      <c r="J39" s="24">
        <f t="shared" si="12"/>
        <v>6777600</v>
      </c>
      <c r="K39" s="24">
        <f t="shared" si="12"/>
        <v>7532600</v>
      </c>
      <c r="L39" s="24">
        <f t="shared" si="12"/>
        <v>6777600</v>
      </c>
      <c r="M39" s="24">
        <f t="shared" si="12"/>
        <v>6987600</v>
      </c>
      <c r="N39" s="24">
        <f t="shared" si="12"/>
        <v>79852844</v>
      </c>
      <c r="O39" s="17"/>
      <c r="P39" s="17"/>
      <c r="Q39" s="17"/>
      <c r="R39" s="17"/>
      <c r="S39" s="17"/>
      <c r="T39" s="17"/>
      <c r="U39" s="17"/>
      <c r="V39" s="17"/>
      <c r="W39" s="2"/>
      <c r="X39" s="2"/>
      <c r="Y39" s="2"/>
      <c r="Z39" s="2"/>
    </row>
    <row r="40" spans="1:26" ht="19.5" customHeight="1">
      <c r="A40" s="94" t="s">
        <v>64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4"/>
      <c r="O40" s="17"/>
      <c r="P40" s="17"/>
      <c r="Q40" s="17"/>
      <c r="R40" s="17"/>
      <c r="S40" s="17"/>
      <c r="T40" s="17"/>
      <c r="U40" s="17"/>
      <c r="V40" s="17"/>
      <c r="W40" s="2"/>
      <c r="X40" s="2"/>
      <c r="Y40" s="2"/>
      <c r="Z40" s="2"/>
    </row>
    <row r="41" spans="1:26" ht="19.5" customHeight="1">
      <c r="A41" s="98" t="s">
        <v>65</v>
      </c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4"/>
      <c r="O41" s="17"/>
      <c r="P41" s="17"/>
      <c r="Q41" s="17"/>
      <c r="R41" s="17"/>
      <c r="S41" s="17"/>
      <c r="T41" s="17"/>
      <c r="U41" s="17"/>
      <c r="V41" s="17"/>
      <c r="W41" s="2"/>
      <c r="X41" s="2"/>
      <c r="Y41" s="2"/>
      <c r="Z41" s="2"/>
    </row>
    <row r="42" spans="1:26" ht="19.5" customHeight="1">
      <c r="A42" s="18" t="s">
        <v>66</v>
      </c>
      <c r="B42" s="32"/>
      <c r="C42" s="32"/>
      <c r="D42" s="32"/>
      <c r="E42" s="32"/>
      <c r="F42" s="32"/>
      <c r="G42" s="32"/>
      <c r="H42" s="32"/>
      <c r="I42" s="32"/>
      <c r="J42" s="33"/>
      <c r="K42" s="32"/>
      <c r="L42" s="32"/>
      <c r="M42" s="32"/>
      <c r="N42" s="21">
        <f t="shared" ref="N42:N45" si="13">SUM(B42:M42)</f>
        <v>0</v>
      </c>
      <c r="O42" s="17"/>
      <c r="P42" s="17"/>
      <c r="Q42" s="17"/>
      <c r="R42" s="17"/>
      <c r="S42" s="17"/>
      <c r="T42" s="17"/>
      <c r="U42" s="17"/>
      <c r="V42" s="17"/>
      <c r="W42" s="2"/>
      <c r="X42" s="2"/>
      <c r="Y42" s="2"/>
      <c r="Z42" s="2"/>
    </row>
    <row r="43" spans="1:26" ht="19.5" customHeight="1">
      <c r="A43" s="18" t="s">
        <v>67</v>
      </c>
      <c r="B43" s="32">
        <v>450000</v>
      </c>
      <c r="C43" s="32">
        <v>450000</v>
      </c>
      <c r="D43" s="32">
        <v>450000</v>
      </c>
      <c r="E43" s="32">
        <v>450000</v>
      </c>
      <c r="F43" s="32">
        <v>450000</v>
      </c>
      <c r="G43" s="32">
        <v>450000</v>
      </c>
      <c r="H43" s="32">
        <v>450000</v>
      </c>
      <c r="I43" s="32">
        <v>450000</v>
      </c>
      <c r="J43" s="32">
        <v>450000</v>
      </c>
      <c r="K43" s="32">
        <v>450000</v>
      </c>
      <c r="L43" s="32">
        <v>450000</v>
      </c>
      <c r="M43" s="32">
        <v>450000</v>
      </c>
      <c r="N43" s="21">
        <f t="shared" si="13"/>
        <v>5400000</v>
      </c>
      <c r="O43" s="17"/>
      <c r="P43" s="17"/>
      <c r="Q43" s="17"/>
      <c r="R43" s="17"/>
      <c r="S43" s="17"/>
      <c r="T43" s="17"/>
      <c r="U43" s="17"/>
      <c r="V43" s="17"/>
      <c r="W43" s="2"/>
      <c r="X43" s="2"/>
      <c r="Y43" s="2"/>
      <c r="Z43" s="2"/>
    </row>
    <row r="44" spans="1:26" ht="19.5" customHeight="1">
      <c r="A44" s="18" t="s">
        <v>68</v>
      </c>
      <c r="B44" s="32">
        <v>650000</v>
      </c>
      <c r="C44" s="32">
        <v>700000</v>
      </c>
      <c r="D44" s="32">
        <v>700000</v>
      </c>
      <c r="E44" s="32">
        <v>700000</v>
      </c>
      <c r="F44" s="32">
        <v>700000</v>
      </c>
      <c r="G44" s="32">
        <v>700000</v>
      </c>
      <c r="H44" s="32">
        <v>700000</v>
      </c>
      <c r="I44" s="32">
        <v>700000</v>
      </c>
      <c r="J44" s="32">
        <v>700000</v>
      </c>
      <c r="K44" s="32">
        <v>700000</v>
      </c>
      <c r="L44" s="32">
        <v>700000</v>
      </c>
      <c r="M44" s="32">
        <v>700000</v>
      </c>
      <c r="N44" s="21">
        <f t="shared" si="13"/>
        <v>8350000</v>
      </c>
      <c r="O44" s="17"/>
      <c r="P44" s="17"/>
      <c r="Q44" s="17"/>
      <c r="R44" s="17"/>
      <c r="S44" s="17"/>
      <c r="T44" s="17"/>
      <c r="U44" s="17"/>
      <c r="V44" s="17"/>
      <c r="W44" s="2"/>
      <c r="X44" s="2"/>
      <c r="Y44" s="2"/>
      <c r="Z44" s="2"/>
    </row>
    <row r="45" spans="1:26" ht="19.5" customHeight="1">
      <c r="A45" s="18" t="s">
        <v>69</v>
      </c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 t="s">
        <v>100</v>
      </c>
      <c r="M45" s="32"/>
      <c r="N45" s="21">
        <f t="shared" si="13"/>
        <v>0</v>
      </c>
      <c r="O45" s="17"/>
      <c r="P45" s="17"/>
      <c r="Q45" s="17"/>
      <c r="R45" s="17"/>
      <c r="S45" s="17"/>
      <c r="T45" s="17"/>
      <c r="U45" s="17"/>
      <c r="V45" s="17"/>
      <c r="W45" s="2"/>
      <c r="X45" s="2"/>
      <c r="Y45" s="2"/>
      <c r="Z45" s="2"/>
    </row>
    <row r="46" spans="1:26" ht="19.5" customHeight="1">
      <c r="A46" s="23" t="s">
        <v>70</v>
      </c>
      <c r="B46" s="24">
        <f t="shared" ref="B46:N46" si="14">SUM(B42:B45)</f>
        <v>1100000</v>
      </c>
      <c r="C46" s="24">
        <f t="shared" si="14"/>
        <v>1150000</v>
      </c>
      <c r="D46" s="24">
        <f t="shared" si="14"/>
        <v>1150000</v>
      </c>
      <c r="E46" s="24">
        <f t="shared" si="14"/>
        <v>1150000</v>
      </c>
      <c r="F46" s="24">
        <f t="shared" si="14"/>
        <v>1150000</v>
      </c>
      <c r="G46" s="24">
        <f t="shared" si="14"/>
        <v>1150000</v>
      </c>
      <c r="H46" s="24">
        <f t="shared" si="14"/>
        <v>1150000</v>
      </c>
      <c r="I46" s="24">
        <f t="shared" si="14"/>
        <v>1150000</v>
      </c>
      <c r="J46" s="24">
        <f t="shared" si="14"/>
        <v>1150000</v>
      </c>
      <c r="K46" s="24">
        <f t="shared" si="14"/>
        <v>1150000</v>
      </c>
      <c r="L46" s="24">
        <f t="shared" si="14"/>
        <v>1150000</v>
      </c>
      <c r="M46" s="24">
        <f t="shared" si="14"/>
        <v>1150000</v>
      </c>
      <c r="N46" s="24">
        <f t="shared" si="14"/>
        <v>13750000</v>
      </c>
      <c r="O46" s="17"/>
      <c r="P46" s="17"/>
      <c r="Q46" s="17"/>
      <c r="R46" s="17"/>
      <c r="S46" s="17"/>
      <c r="T46" s="17"/>
      <c r="U46" s="17"/>
      <c r="V46" s="17"/>
      <c r="W46" s="2"/>
      <c r="X46" s="2"/>
      <c r="Y46" s="2"/>
      <c r="Z46" s="2"/>
    </row>
    <row r="47" spans="1:26" ht="19.5" customHeight="1">
      <c r="A47" s="98" t="s">
        <v>71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4"/>
      <c r="O47" s="17"/>
      <c r="P47" s="17"/>
      <c r="Q47" s="17"/>
      <c r="R47" s="17"/>
      <c r="S47" s="17"/>
      <c r="T47" s="17"/>
      <c r="U47" s="17"/>
      <c r="V47" s="17"/>
      <c r="W47" s="2"/>
      <c r="X47" s="2"/>
      <c r="Y47" s="2"/>
      <c r="Z47" s="2"/>
    </row>
    <row r="48" spans="1:26" ht="19.5" customHeight="1">
      <c r="A48" s="18" t="s">
        <v>72</v>
      </c>
      <c r="B48" s="35">
        <v>108587</v>
      </c>
      <c r="C48" s="35">
        <v>108587</v>
      </c>
      <c r="D48" s="35">
        <v>108587</v>
      </c>
      <c r="E48" s="35">
        <v>108587</v>
      </c>
      <c r="F48" s="35">
        <v>0</v>
      </c>
      <c r="G48" s="35">
        <v>108587</v>
      </c>
      <c r="H48" s="35">
        <v>108587</v>
      </c>
      <c r="I48" s="35">
        <v>108587</v>
      </c>
      <c r="J48" s="35">
        <v>108587</v>
      </c>
      <c r="K48" s="35">
        <v>108587</v>
      </c>
      <c r="L48" s="35">
        <v>108587</v>
      </c>
      <c r="M48" s="35">
        <v>108587</v>
      </c>
      <c r="N48" s="21">
        <f t="shared" ref="N48:N50" si="15">SUM(B48:M48)</f>
        <v>1194457</v>
      </c>
      <c r="O48" s="17"/>
      <c r="P48" s="17"/>
      <c r="Q48" s="17"/>
      <c r="R48" s="17"/>
      <c r="S48" s="17"/>
      <c r="T48" s="17"/>
      <c r="U48" s="17"/>
      <c r="V48" s="17"/>
      <c r="W48" s="2"/>
      <c r="X48" s="2"/>
      <c r="Y48" s="2"/>
      <c r="Z48" s="2"/>
    </row>
    <row r="49" spans="1:26" ht="19.5" customHeight="1">
      <c r="A49" s="18" t="s">
        <v>73</v>
      </c>
      <c r="B49" s="35">
        <v>40000</v>
      </c>
      <c r="C49" s="35">
        <v>0</v>
      </c>
      <c r="D49" s="35">
        <v>37708</v>
      </c>
      <c r="E49" s="35">
        <v>37708</v>
      </c>
      <c r="F49" s="35">
        <v>0</v>
      </c>
      <c r="G49" s="35">
        <v>18560</v>
      </c>
      <c r="H49" s="35">
        <v>0</v>
      </c>
      <c r="I49" s="35">
        <v>37708</v>
      </c>
      <c r="J49" s="35">
        <v>0</v>
      </c>
      <c r="K49" s="35">
        <v>0</v>
      </c>
      <c r="L49" s="35">
        <v>0</v>
      </c>
      <c r="M49" s="35">
        <v>0</v>
      </c>
      <c r="N49" s="21">
        <f t="shared" si="15"/>
        <v>171684</v>
      </c>
      <c r="O49" s="17"/>
      <c r="P49" s="17"/>
      <c r="Q49" s="17"/>
      <c r="R49" s="17"/>
      <c r="S49" s="17"/>
      <c r="T49" s="17"/>
      <c r="U49" s="17"/>
      <c r="V49" s="17"/>
      <c r="W49" s="2"/>
      <c r="X49" s="2"/>
      <c r="Y49" s="2"/>
      <c r="Z49" s="2"/>
    </row>
    <row r="50" spans="1:26" ht="19.5" customHeight="1">
      <c r="A50" s="18" t="s">
        <v>74</v>
      </c>
      <c r="B50" s="35">
        <v>0</v>
      </c>
      <c r="C50" s="35">
        <v>0</v>
      </c>
      <c r="D50" s="35">
        <v>0</v>
      </c>
      <c r="E50" s="35">
        <v>33750</v>
      </c>
      <c r="F50" s="35">
        <v>0</v>
      </c>
      <c r="G50" s="35">
        <v>0</v>
      </c>
      <c r="H50" s="35">
        <v>246000</v>
      </c>
      <c r="I50" s="35">
        <v>208500</v>
      </c>
      <c r="J50" s="35">
        <v>21000</v>
      </c>
      <c r="K50" s="35">
        <v>0</v>
      </c>
      <c r="L50" s="35">
        <v>0</v>
      </c>
      <c r="M50" s="35">
        <v>0</v>
      </c>
      <c r="N50" s="21">
        <f t="shared" si="15"/>
        <v>509250</v>
      </c>
      <c r="O50" s="17"/>
      <c r="P50" s="17"/>
      <c r="Q50" s="17"/>
      <c r="R50" s="17"/>
      <c r="S50" s="17"/>
      <c r="T50" s="17"/>
      <c r="U50" s="17"/>
      <c r="V50" s="17"/>
      <c r="W50" s="2"/>
      <c r="X50" s="2"/>
      <c r="Y50" s="2"/>
      <c r="Z50" s="2"/>
    </row>
    <row r="51" spans="1:26" ht="19.5" customHeight="1">
      <c r="A51" s="18" t="s">
        <v>75</v>
      </c>
      <c r="B51" s="39">
        <v>0</v>
      </c>
      <c r="C51" s="39">
        <v>0</v>
      </c>
      <c r="D51" s="39">
        <v>0</v>
      </c>
      <c r="E51" s="39">
        <v>0</v>
      </c>
      <c r="F51" s="39">
        <v>0</v>
      </c>
      <c r="G51" s="39">
        <v>0</v>
      </c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21">
        <v>0</v>
      </c>
      <c r="O51" s="17"/>
      <c r="P51" s="17"/>
      <c r="Q51" s="17"/>
      <c r="R51" s="17"/>
      <c r="S51" s="17"/>
      <c r="T51" s="17"/>
      <c r="U51" s="17"/>
      <c r="V51" s="17"/>
      <c r="W51" s="2"/>
      <c r="X51" s="2"/>
      <c r="Y51" s="2"/>
      <c r="Z51" s="2"/>
    </row>
    <row r="52" spans="1:26" ht="19.5" customHeight="1">
      <c r="A52" s="23" t="s">
        <v>76</v>
      </c>
      <c r="B52" s="24">
        <f t="shared" ref="B52:N52" si="16">SUM(B48:B51)</f>
        <v>148587</v>
      </c>
      <c r="C52" s="24">
        <f t="shared" si="16"/>
        <v>108587</v>
      </c>
      <c r="D52" s="24">
        <f t="shared" si="16"/>
        <v>146295</v>
      </c>
      <c r="E52" s="24">
        <f t="shared" si="16"/>
        <v>180045</v>
      </c>
      <c r="F52" s="24">
        <f t="shared" si="16"/>
        <v>0</v>
      </c>
      <c r="G52" s="24">
        <f t="shared" si="16"/>
        <v>127147</v>
      </c>
      <c r="H52" s="24">
        <f t="shared" si="16"/>
        <v>354587</v>
      </c>
      <c r="I52" s="24">
        <f t="shared" si="16"/>
        <v>354795</v>
      </c>
      <c r="J52" s="24">
        <f t="shared" si="16"/>
        <v>129587</v>
      </c>
      <c r="K52" s="24">
        <f t="shared" si="16"/>
        <v>108587</v>
      </c>
      <c r="L52" s="24">
        <f t="shared" si="16"/>
        <v>108587</v>
      </c>
      <c r="M52" s="24">
        <f t="shared" si="16"/>
        <v>108587</v>
      </c>
      <c r="N52" s="24">
        <f t="shared" si="16"/>
        <v>1875391</v>
      </c>
      <c r="O52" s="17"/>
      <c r="P52" s="17"/>
      <c r="Q52" s="17"/>
      <c r="R52" s="17"/>
      <c r="S52" s="17"/>
      <c r="T52" s="17"/>
      <c r="U52" s="17"/>
      <c r="V52" s="17"/>
      <c r="W52" s="2"/>
      <c r="X52" s="2"/>
      <c r="Y52" s="2"/>
      <c r="Z52" s="2"/>
    </row>
    <row r="53" spans="1:26" ht="19.5" customHeight="1">
      <c r="A53" s="98" t="s">
        <v>77</v>
      </c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4"/>
      <c r="O53" s="17"/>
      <c r="P53" s="17"/>
      <c r="Q53" s="17"/>
      <c r="R53" s="17"/>
      <c r="S53" s="17"/>
      <c r="T53" s="17"/>
      <c r="U53" s="17"/>
      <c r="V53" s="17"/>
      <c r="W53" s="2"/>
      <c r="X53" s="2"/>
      <c r="Y53" s="2"/>
      <c r="Z53" s="2"/>
    </row>
    <row r="54" spans="1:26" ht="19.5" customHeight="1">
      <c r="A54" s="18" t="s">
        <v>78</v>
      </c>
      <c r="B54" s="18" t="s">
        <v>100</v>
      </c>
      <c r="C54" s="32" t="s">
        <v>100</v>
      </c>
      <c r="D54" s="32" t="s">
        <v>100</v>
      </c>
      <c r="E54" s="32" t="s">
        <v>100</v>
      </c>
      <c r="F54" s="32" t="s">
        <v>100</v>
      </c>
      <c r="G54" s="32" t="s">
        <v>100</v>
      </c>
      <c r="H54" s="32" t="s">
        <v>100</v>
      </c>
      <c r="I54" s="32" t="s">
        <v>100</v>
      </c>
      <c r="J54" s="32" t="s">
        <v>100</v>
      </c>
      <c r="K54" s="32" t="s">
        <v>100</v>
      </c>
      <c r="L54" s="32" t="s">
        <v>100</v>
      </c>
      <c r="M54" s="32">
        <v>1131145.54</v>
      </c>
      <c r="N54" s="21">
        <f t="shared" ref="N54:N55" si="17">SUM(B54:M54)</f>
        <v>1131145.54</v>
      </c>
      <c r="O54" s="17"/>
      <c r="P54" s="17"/>
      <c r="Q54" s="17"/>
      <c r="R54" s="17"/>
      <c r="S54" s="17"/>
      <c r="T54" s="17"/>
      <c r="U54" s="17"/>
      <c r="V54" s="17"/>
      <c r="W54" s="2"/>
      <c r="X54" s="2"/>
      <c r="Y54" s="2"/>
      <c r="Z54" s="2"/>
    </row>
    <row r="55" spans="1:26" ht="19.5" customHeight="1">
      <c r="A55" s="18" t="s">
        <v>79</v>
      </c>
      <c r="B55" s="18" t="s">
        <v>100</v>
      </c>
      <c r="C55" s="32" t="s">
        <v>100</v>
      </c>
      <c r="D55" s="32" t="s">
        <v>100</v>
      </c>
      <c r="E55" s="32" t="s">
        <v>100</v>
      </c>
      <c r="F55" s="32" t="s">
        <v>100</v>
      </c>
      <c r="G55" s="32" t="s">
        <v>100</v>
      </c>
      <c r="H55" s="32">
        <v>577999</v>
      </c>
      <c r="I55" s="32" t="s">
        <v>100</v>
      </c>
      <c r="J55" s="32" t="s">
        <v>100</v>
      </c>
      <c r="K55" s="32" t="s">
        <v>100</v>
      </c>
      <c r="L55" s="32" t="s">
        <v>100</v>
      </c>
      <c r="M55" s="32" t="s">
        <v>100</v>
      </c>
      <c r="N55" s="21">
        <f t="shared" si="17"/>
        <v>577999</v>
      </c>
      <c r="O55" s="17"/>
      <c r="P55" s="17"/>
      <c r="Q55" s="17"/>
      <c r="R55" s="17"/>
      <c r="S55" s="17"/>
      <c r="T55" s="17"/>
      <c r="U55" s="17"/>
      <c r="V55" s="17"/>
      <c r="W55" s="2"/>
      <c r="X55" s="2"/>
      <c r="Y55" s="2"/>
      <c r="Z55" s="2"/>
    </row>
    <row r="56" spans="1:26" ht="19.5" customHeight="1">
      <c r="A56" s="23" t="s">
        <v>76</v>
      </c>
      <c r="B56" s="24">
        <f t="shared" ref="B56:N56" si="18">SUM(B54:B55)</f>
        <v>0</v>
      </c>
      <c r="C56" s="24">
        <f t="shared" si="18"/>
        <v>0</v>
      </c>
      <c r="D56" s="24">
        <f t="shared" si="18"/>
        <v>0</v>
      </c>
      <c r="E56" s="24">
        <f t="shared" si="18"/>
        <v>0</v>
      </c>
      <c r="F56" s="24">
        <f t="shared" si="18"/>
        <v>0</v>
      </c>
      <c r="G56" s="24">
        <f t="shared" si="18"/>
        <v>0</v>
      </c>
      <c r="H56" s="24">
        <f t="shared" si="18"/>
        <v>577999</v>
      </c>
      <c r="I56" s="24">
        <f t="shared" si="18"/>
        <v>0</v>
      </c>
      <c r="J56" s="24">
        <f t="shared" si="18"/>
        <v>0</v>
      </c>
      <c r="K56" s="24">
        <f t="shared" si="18"/>
        <v>0</v>
      </c>
      <c r="L56" s="24">
        <f t="shared" si="18"/>
        <v>0</v>
      </c>
      <c r="M56" s="24">
        <f t="shared" si="18"/>
        <v>1131145.54</v>
      </c>
      <c r="N56" s="24">
        <f t="shared" si="18"/>
        <v>1709144.54</v>
      </c>
      <c r="O56" s="17"/>
      <c r="P56" s="17"/>
      <c r="Q56" s="17"/>
      <c r="R56" s="17"/>
      <c r="S56" s="17"/>
      <c r="T56" s="17"/>
      <c r="U56" s="17"/>
      <c r="V56" s="17"/>
      <c r="W56" s="2"/>
      <c r="X56" s="2"/>
      <c r="Y56" s="2"/>
      <c r="Z56" s="2"/>
    </row>
    <row r="57" spans="1:26" ht="19.5" customHeight="1">
      <c r="A57" s="98" t="s">
        <v>80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4"/>
      <c r="O57" s="17"/>
      <c r="P57" s="17"/>
      <c r="Q57" s="17"/>
      <c r="R57" s="17"/>
      <c r="S57" s="17"/>
      <c r="T57" s="17"/>
      <c r="U57" s="17"/>
      <c r="V57" s="17"/>
      <c r="W57" s="2"/>
      <c r="X57" s="2"/>
      <c r="Y57" s="2"/>
      <c r="Z57" s="2"/>
    </row>
    <row r="58" spans="1:26" ht="19.5" customHeight="1">
      <c r="A58" s="18" t="s">
        <v>81</v>
      </c>
      <c r="B58" s="35">
        <f>8000+41545+1520</f>
        <v>51065</v>
      </c>
      <c r="C58" s="35">
        <f>11500+2434.53+2174.77+260.97+200.75+27100+3149</f>
        <v>46820.020000000004</v>
      </c>
      <c r="D58" s="35">
        <f>7000+5481.7+8104.22+935.1+716.72+27126+4226</f>
        <v>53589.740000000005</v>
      </c>
      <c r="E58" s="35">
        <v>27020</v>
      </c>
      <c r="F58" s="35">
        <f>4000+6520.6+22709.97+3244.28+895.18+38410+7100</f>
        <v>82880.03</v>
      </c>
      <c r="G58" s="35">
        <f>9500+17302.75+21023.75+724.96+1333.56+15762.4+15057.55+1882.19+1442.63+10000+34487+17867</f>
        <v>146383.79</v>
      </c>
      <c r="H58" s="35">
        <v>27020</v>
      </c>
      <c r="I58" s="35">
        <f>16000+25887.89+8372.22+1932.05+2369.35+10000+20445.84+17090.11+2441.44+2994.03+20512+20432</f>
        <v>148476.93</v>
      </c>
      <c r="J58" s="35">
        <f>11000+23093.71+27576.27+2506.93+3074.35+47211+12778</f>
        <v>127240.26</v>
      </c>
      <c r="K58" s="35">
        <v>30040</v>
      </c>
      <c r="L58" s="35">
        <f>6500+4203.04+6434.45+772.13+1065.26+11500+12244.12+9323.37+1271.37+1948.91+27283+10500</f>
        <v>93045.650000000009</v>
      </c>
      <c r="M58" s="35">
        <v>31545</v>
      </c>
      <c r="N58" s="21">
        <f t="shared" ref="N58:N61" si="19">SUM(B58:M58)</f>
        <v>865126.42</v>
      </c>
      <c r="O58" s="17"/>
      <c r="P58" s="17"/>
      <c r="Q58" s="17"/>
      <c r="R58" s="17"/>
      <c r="S58" s="17"/>
      <c r="T58" s="17"/>
      <c r="U58" s="17"/>
      <c r="V58" s="17"/>
      <c r="W58" s="2"/>
      <c r="X58" s="2"/>
      <c r="Y58" s="2"/>
      <c r="Z58" s="2"/>
    </row>
    <row r="59" spans="1:26" ht="19.5" customHeight="1">
      <c r="A59" s="18" t="s">
        <v>82</v>
      </c>
      <c r="B59" s="51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21">
        <f t="shared" si="19"/>
        <v>0</v>
      </c>
      <c r="O59" s="17"/>
      <c r="P59" s="17"/>
      <c r="Q59" s="17"/>
      <c r="R59" s="17"/>
      <c r="S59" s="17"/>
      <c r="T59" s="17"/>
      <c r="U59" s="17"/>
      <c r="V59" s="17"/>
      <c r="W59" s="2"/>
      <c r="X59" s="2"/>
      <c r="Y59" s="2"/>
      <c r="Z59" s="2"/>
    </row>
    <row r="60" spans="1:26" ht="19.5" customHeight="1">
      <c r="A60" s="18" t="s">
        <v>84</v>
      </c>
      <c r="B60" s="51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21">
        <f t="shared" si="19"/>
        <v>0</v>
      </c>
      <c r="O60" s="17"/>
      <c r="P60" s="17"/>
      <c r="Q60" s="17"/>
      <c r="R60" s="17"/>
      <c r="S60" s="17"/>
      <c r="T60" s="17"/>
      <c r="U60" s="17"/>
      <c r="V60" s="17"/>
      <c r="W60" s="2"/>
      <c r="X60" s="2"/>
      <c r="Y60" s="2"/>
      <c r="Z60" s="2"/>
    </row>
    <row r="61" spans="1:26" ht="19.5" customHeight="1">
      <c r="A61" s="18" t="s">
        <v>83</v>
      </c>
      <c r="B61" s="53">
        <v>4554000</v>
      </c>
      <c r="C61" s="52"/>
      <c r="D61" s="35">
        <v>0</v>
      </c>
      <c r="E61" s="35">
        <v>0</v>
      </c>
      <c r="F61" s="53">
        <v>4558000</v>
      </c>
      <c r="G61" s="52"/>
      <c r="H61" s="35">
        <v>0</v>
      </c>
      <c r="I61" s="35">
        <v>0</v>
      </c>
      <c r="J61" s="53">
        <v>4968000</v>
      </c>
      <c r="K61" s="35">
        <v>0</v>
      </c>
      <c r="L61" s="35">
        <v>0</v>
      </c>
      <c r="M61" s="52"/>
      <c r="N61" s="21">
        <f t="shared" si="19"/>
        <v>14080000</v>
      </c>
      <c r="O61" s="17"/>
      <c r="P61" s="17"/>
      <c r="Q61" s="17"/>
      <c r="R61" s="17"/>
      <c r="S61" s="17"/>
      <c r="T61" s="17"/>
      <c r="U61" s="17"/>
      <c r="V61" s="17"/>
      <c r="W61" s="2"/>
      <c r="X61" s="2"/>
      <c r="Y61" s="2"/>
      <c r="Z61" s="2"/>
    </row>
    <row r="62" spans="1:26" ht="19.5" customHeight="1">
      <c r="A62" s="23" t="s">
        <v>76</v>
      </c>
      <c r="B62" s="24">
        <f t="shared" ref="B62:N62" si="20">SUM(B58:B61)</f>
        <v>4605065</v>
      </c>
      <c r="C62" s="24">
        <f t="shared" si="20"/>
        <v>46820.020000000004</v>
      </c>
      <c r="D62" s="24">
        <f t="shared" si="20"/>
        <v>53589.740000000005</v>
      </c>
      <c r="E62" s="24">
        <f t="shared" si="20"/>
        <v>27020</v>
      </c>
      <c r="F62" s="24">
        <f t="shared" si="20"/>
        <v>4640880.03</v>
      </c>
      <c r="G62" s="24">
        <f t="shared" si="20"/>
        <v>146383.79</v>
      </c>
      <c r="H62" s="24">
        <f t="shared" si="20"/>
        <v>27020</v>
      </c>
      <c r="I62" s="24">
        <f t="shared" si="20"/>
        <v>148476.93</v>
      </c>
      <c r="J62" s="24">
        <f t="shared" si="20"/>
        <v>5095240.26</v>
      </c>
      <c r="K62" s="24">
        <f t="shared" si="20"/>
        <v>30040</v>
      </c>
      <c r="L62" s="24">
        <f t="shared" si="20"/>
        <v>93045.650000000009</v>
      </c>
      <c r="M62" s="24">
        <f t="shared" si="20"/>
        <v>31545</v>
      </c>
      <c r="N62" s="24">
        <f t="shared" si="20"/>
        <v>14945126.42</v>
      </c>
      <c r="O62" s="17"/>
      <c r="P62" s="17"/>
      <c r="Q62" s="17"/>
      <c r="R62" s="17"/>
      <c r="S62" s="17"/>
      <c r="T62" s="17"/>
      <c r="U62" s="17"/>
      <c r="V62" s="17"/>
      <c r="W62" s="2"/>
      <c r="X62" s="2"/>
      <c r="Y62" s="2"/>
      <c r="Z62" s="2"/>
    </row>
    <row r="63" spans="1:26" ht="19.5" customHeight="1">
      <c r="A63" s="23" t="s">
        <v>85</v>
      </c>
      <c r="B63" s="24">
        <f t="shared" ref="B63:N63" si="21">+B46+B52+B56+B62</f>
        <v>5853652</v>
      </c>
      <c r="C63" s="24">
        <f t="shared" si="21"/>
        <v>1305407.02</v>
      </c>
      <c r="D63" s="24">
        <f t="shared" si="21"/>
        <v>1349884.74</v>
      </c>
      <c r="E63" s="24">
        <f t="shared" si="21"/>
        <v>1357065</v>
      </c>
      <c r="F63" s="24">
        <f t="shared" si="21"/>
        <v>5790880.0300000003</v>
      </c>
      <c r="G63" s="24">
        <f t="shared" si="21"/>
        <v>1423530.79</v>
      </c>
      <c r="H63" s="24">
        <f t="shared" si="21"/>
        <v>2109606</v>
      </c>
      <c r="I63" s="24">
        <f t="shared" si="21"/>
        <v>1653271.93</v>
      </c>
      <c r="J63" s="24">
        <f t="shared" si="21"/>
        <v>6374827.2599999998</v>
      </c>
      <c r="K63" s="24">
        <f t="shared" si="21"/>
        <v>1288627</v>
      </c>
      <c r="L63" s="24">
        <f t="shared" si="21"/>
        <v>1351632.65</v>
      </c>
      <c r="M63" s="24">
        <f t="shared" si="21"/>
        <v>2421277.54</v>
      </c>
      <c r="N63" s="24">
        <f t="shared" si="21"/>
        <v>32279661.960000001</v>
      </c>
      <c r="O63" s="17"/>
      <c r="P63" s="17"/>
      <c r="Q63" s="17"/>
      <c r="R63" s="17"/>
      <c r="S63" s="17"/>
      <c r="T63" s="17"/>
      <c r="U63" s="17"/>
      <c r="V63" s="17"/>
      <c r="W63" s="2"/>
      <c r="X63" s="2"/>
      <c r="Y63" s="2"/>
      <c r="Z63" s="2"/>
    </row>
    <row r="64" spans="1:26" ht="19.5" customHeight="1">
      <c r="A64" s="26" t="s">
        <v>86</v>
      </c>
      <c r="B64" s="27">
        <f t="shared" ref="B64:N64" si="22">+B39+B63</f>
        <v>11699072</v>
      </c>
      <c r="C64" s="27">
        <f t="shared" si="22"/>
        <v>8101007.0199999996</v>
      </c>
      <c r="D64" s="27">
        <f t="shared" si="22"/>
        <v>8127484.7400000002</v>
      </c>
      <c r="E64" s="27">
        <f t="shared" si="22"/>
        <v>8134665</v>
      </c>
      <c r="F64" s="27">
        <f t="shared" si="22"/>
        <v>10790880.030000001</v>
      </c>
      <c r="G64" s="27">
        <f t="shared" si="22"/>
        <v>10098030.789999999</v>
      </c>
      <c r="H64" s="27">
        <f t="shared" si="22"/>
        <v>8971606</v>
      </c>
      <c r="I64" s="27">
        <f t="shared" si="22"/>
        <v>6697995.9299999997</v>
      </c>
      <c r="J64" s="27">
        <f t="shared" si="22"/>
        <v>13152427.26</v>
      </c>
      <c r="K64" s="27">
        <f t="shared" si="22"/>
        <v>8821227</v>
      </c>
      <c r="L64" s="27">
        <f t="shared" si="22"/>
        <v>8129232.6500000004</v>
      </c>
      <c r="M64" s="27">
        <f t="shared" si="22"/>
        <v>9408877.5399999991</v>
      </c>
      <c r="N64" s="28">
        <f t="shared" si="22"/>
        <v>112132505.96000001</v>
      </c>
      <c r="O64" s="17"/>
      <c r="P64" s="17"/>
      <c r="Q64" s="17"/>
      <c r="R64" s="17"/>
      <c r="S64" s="17"/>
      <c r="T64" s="17"/>
      <c r="U64" s="17"/>
      <c r="V64" s="17"/>
      <c r="W64" s="2"/>
      <c r="X64" s="2"/>
      <c r="Y64" s="2"/>
      <c r="Z64" s="2"/>
    </row>
    <row r="65" spans="1:26" ht="27.75" customHeight="1">
      <c r="A65" s="98" t="s">
        <v>87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4"/>
      <c r="O65" s="17"/>
      <c r="P65" s="17"/>
      <c r="Q65" s="17"/>
      <c r="R65" s="17"/>
      <c r="S65" s="17"/>
      <c r="T65" s="17"/>
      <c r="U65" s="17"/>
      <c r="V65" s="17"/>
      <c r="W65" s="2"/>
      <c r="X65" s="2"/>
      <c r="Y65" s="2"/>
      <c r="Z65" s="2"/>
    </row>
    <row r="66" spans="1:26" ht="26.25" customHeight="1">
      <c r="A66" s="18" t="s">
        <v>88</v>
      </c>
      <c r="B66" s="54">
        <f>160300+80000</f>
        <v>240300</v>
      </c>
      <c r="C66" s="55"/>
      <c r="D66" s="54">
        <v>0</v>
      </c>
      <c r="E66" s="54">
        <f>30000+26900</f>
        <v>56900</v>
      </c>
      <c r="F66" s="55"/>
      <c r="G66" s="54">
        <f>91600+210000</f>
        <v>301600</v>
      </c>
      <c r="H66" s="54">
        <v>0</v>
      </c>
      <c r="I66" s="55"/>
      <c r="J66" s="55"/>
      <c r="K66" s="54">
        <v>34000</v>
      </c>
      <c r="L66" s="54">
        <v>193300</v>
      </c>
      <c r="M66" s="56">
        <f>90000+240000</f>
        <v>330000</v>
      </c>
      <c r="N66" s="24">
        <f>SUM(B66:M66)</f>
        <v>1156100</v>
      </c>
      <c r="O66" s="17"/>
      <c r="P66" s="17"/>
      <c r="Q66" s="17"/>
      <c r="R66" s="17"/>
      <c r="S66" s="17"/>
      <c r="T66" s="17"/>
      <c r="U66" s="17"/>
      <c r="V66" s="17"/>
      <c r="W66" s="2"/>
      <c r="X66" s="2"/>
      <c r="Y66" s="2"/>
      <c r="Z66" s="2"/>
    </row>
    <row r="67" spans="1:26" ht="36.75" customHeight="1">
      <c r="A67" s="23" t="s">
        <v>89</v>
      </c>
      <c r="B67" s="24">
        <f t="shared" ref="B67:N67" si="23">SUM(B66)</f>
        <v>240300</v>
      </c>
      <c r="C67" s="24">
        <f t="shared" si="23"/>
        <v>0</v>
      </c>
      <c r="D67" s="24">
        <f t="shared" si="23"/>
        <v>0</v>
      </c>
      <c r="E67" s="24">
        <f t="shared" si="23"/>
        <v>56900</v>
      </c>
      <c r="F67" s="24">
        <f t="shared" si="23"/>
        <v>0</v>
      </c>
      <c r="G67" s="24">
        <f t="shared" si="23"/>
        <v>301600</v>
      </c>
      <c r="H67" s="24">
        <f t="shared" si="23"/>
        <v>0</v>
      </c>
      <c r="I67" s="24">
        <f t="shared" si="23"/>
        <v>0</v>
      </c>
      <c r="J67" s="24">
        <f t="shared" si="23"/>
        <v>0</v>
      </c>
      <c r="K67" s="24">
        <f t="shared" si="23"/>
        <v>34000</v>
      </c>
      <c r="L67" s="24">
        <f t="shared" si="23"/>
        <v>193300</v>
      </c>
      <c r="M67" s="24">
        <f t="shared" si="23"/>
        <v>330000</v>
      </c>
      <c r="N67" s="24">
        <f t="shared" si="23"/>
        <v>1156100</v>
      </c>
      <c r="O67" s="17"/>
      <c r="P67" s="17"/>
      <c r="Q67" s="17"/>
      <c r="R67" s="17"/>
      <c r="S67" s="17"/>
      <c r="T67" s="17"/>
      <c r="U67" s="17"/>
      <c r="V67" s="17"/>
      <c r="W67" s="2"/>
      <c r="X67" s="2"/>
      <c r="Y67" s="2"/>
      <c r="Z67" s="2"/>
    </row>
    <row r="68" spans="1:26" ht="19.5" customHeight="1">
      <c r="A68" s="40" t="s">
        <v>101</v>
      </c>
      <c r="B68" s="41">
        <f t="shared" ref="B68:N68" si="24">+B22-B64-B67</f>
        <v>-3564695.1500000004</v>
      </c>
      <c r="C68" s="41">
        <f t="shared" si="24"/>
        <v>110248.59000000078</v>
      </c>
      <c r="D68" s="41">
        <f t="shared" si="24"/>
        <v>919013.68999999948</v>
      </c>
      <c r="E68" s="41">
        <f t="shared" si="24"/>
        <v>1066552.83</v>
      </c>
      <c r="F68" s="41">
        <f t="shared" si="24"/>
        <v>-2244736.0600000024</v>
      </c>
      <c r="G68" s="41">
        <f t="shared" si="24"/>
        <v>-407707.00999999978</v>
      </c>
      <c r="H68" s="41">
        <f t="shared" si="24"/>
        <v>2410722.6400000006</v>
      </c>
      <c r="I68" s="41">
        <f t="shared" si="24"/>
        <v>1984655.870000001</v>
      </c>
      <c r="J68" s="41">
        <f t="shared" si="24"/>
        <v>-3895046.8499999996</v>
      </c>
      <c r="K68" s="41">
        <f t="shared" si="24"/>
        <v>212035.03999999911</v>
      </c>
      <c r="L68" s="41">
        <f t="shared" si="24"/>
        <v>925526.9299999997</v>
      </c>
      <c r="M68" s="41">
        <f t="shared" si="24"/>
        <v>580911.15500000119</v>
      </c>
      <c r="N68" s="41">
        <f t="shared" si="24"/>
        <v>-1902518.325000003</v>
      </c>
      <c r="O68" s="36"/>
      <c r="P68" s="17"/>
      <c r="Q68" s="17"/>
      <c r="R68" s="17"/>
      <c r="S68" s="17"/>
      <c r="T68" s="17"/>
      <c r="U68" s="17"/>
      <c r="V68" s="17"/>
      <c r="W68" s="2"/>
      <c r="X68" s="2"/>
      <c r="Y68" s="2"/>
      <c r="Z68" s="2"/>
    </row>
    <row r="69" spans="1:26" ht="19.5" customHeight="1">
      <c r="A69" s="42" t="s">
        <v>102</v>
      </c>
      <c r="B69" s="43">
        <f t="shared" ref="B69:N69" si="25">+B9+B22-B64-B67</f>
        <v>1453953.2599999998</v>
      </c>
      <c r="C69" s="43">
        <f t="shared" si="25"/>
        <v>1564201.8500000015</v>
      </c>
      <c r="D69" s="43">
        <f t="shared" si="25"/>
        <v>2483215.540000001</v>
      </c>
      <c r="E69" s="43">
        <f t="shared" si="25"/>
        <v>3549768.370000001</v>
      </c>
      <c r="F69" s="43">
        <f t="shared" si="25"/>
        <v>1305032.3099999987</v>
      </c>
      <c r="G69" s="43">
        <f t="shared" si="25"/>
        <v>897325.29999999888</v>
      </c>
      <c r="H69" s="43">
        <f t="shared" si="25"/>
        <v>3308047.9399999995</v>
      </c>
      <c r="I69" s="43">
        <f t="shared" si="25"/>
        <v>5292703.8100000005</v>
      </c>
      <c r="J69" s="43">
        <f t="shared" si="25"/>
        <v>1397656.9600000009</v>
      </c>
      <c r="K69" s="43">
        <f t="shared" si="25"/>
        <v>1609692</v>
      </c>
      <c r="L69" s="43">
        <f t="shared" si="25"/>
        <v>2535218.9299999997</v>
      </c>
      <c r="M69" s="43">
        <f t="shared" si="25"/>
        <v>3116130.0850000009</v>
      </c>
      <c r="N69" s="43">
        <f t="shared" si="25"/>
        <v>3116130.0849999934</v>
      </c>
      <c r="O69" s="17"/>
      <c r="P69" s="17"/>
      <c r="Q69" s="17"/>
      <c r="R69" s="17"/>
      <c r="S69" s="17"/>
      <c r="T69" s="17"/>
      <c r="U69" s="17"/>
      <c r="V69" s="17"/>
      <c r="W69" s="2"/>
      <c r="X69" s="2"/>
      <c r="Y69" s="2"/>
      <c r="Z69" s="2"/>
    </row>
    <row r="70" spans="1:26" ht="19.5" customHeight="1">
      <c r="A70" s="57" t="s">
        <v>103</v>
      </c>
      <c r="B70" s="58"/>
      <c r="C70" s="58"/>
      <c r="D70" s="58"/>
      <c r="E70" s="58"/>
      <c r="F70" s="58"/>
      <c r="G70" s="59"/>
      <c r="H70" s="58"/>
      <c r="I70" s="59"/>
      <c r="J70" s="58"/>
      <c r="K70" s="58"/>
      <c r="L70" s="58"/>
      <c r="M70" s="58"/>
      <c r="N70" s="60"/>
      <c r="O70" s="61"/>
      <c r="P70" s="17"/>
      <c r="Q70" s="17"/>
      <c r="R70" s="17"/>
      <c r="S70" s="17"/>
      <c r="T70" s="17"/>
      <c r="U70" s="17"/>
      <c r="V70" s="17"/>
      <c r="W70" s="2"/>
      <c r="X70" s="2"/>
      <c r="Y70" s="2"/>
      <c r="Z70" s="2"/>
    </row>
    <row r="71" spans="1:26" ht="19.5" customHeight="1">
      <c r="A71" s="23" t="s">
        <v>104</v>
      </c>
      <c r="B71" s="30"/>
      <c r="C71" s="30"/>
      <c r="D71" s="30"/>
      <c r="E71" s="30"/>
      <c r="F71" s="30"/>
      <c r="G71" s="62"/>
      <c r="H71" s="30"/>
      <c r="I71" s="62"/>
      <c r="J71" s="30"/>
      <c r="K71" s="30"/>
      <c r="L71" s="30"/>
      <c r="M71" s="30"/>
      <c r="N71" s="21"/>
      <c r="O71" s="17"/>
      <c r="P71" s="17"/>
      <c r="Q71" s="17"/>
      <c r="R71" s="17"/>
      <c r="S71" s="17"/>
      <c r="T71" s="17"/>
      <c r="U71" s="17"/>
      <c r="V71" s="17"/>
      <c r="W71" s="2"/>
      <c r="X71" s="2"/>
      <c r="Y71" s="2"/>
      <c r="Z71" s="2"/>
    </row>
    <row r="72" spans="1:26" ht="19.5" customHeight="1">
      <c r="A72" s="63" t="s">
        <v>105</v>
      </c>
      <c r="B72" s="64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>
        <f>+N69-N72</f>
        <v>3116130.0849999934</v>
      </c>
      <c r="N72" s="65"/>
      <c r="O72" s="17"/>
      <c r="P72" s="17"/>
      <c r="Q72" s="17"/>
      <c r="R72" s="17"/>
      <c r="S72" s="17"/>
      <c r="T72" s="17"/>
      <c r="U72" s="17"/>
      <c r="V72" s="17"/>
      <c r="W72" s="2"/>
      <c r="X72" s="2"/>
      <c r="Y72" s="2"/>
      <c r="Z72" s="2"/>
    </row>
    <row r="73" spans="1:26" ht="30.75" customHeight="1">
      <c r="A73" s="104"/>
      <c r="B73" s="105"/>
      <c r="C73" s="105"/>
      <c r="D73" s="105"/>
      <c r="E73" s="106"/>
      <c r="F73" s="107"/>
      <c r="G73" s="105"/>
      <c r="H73" s="105"/>
      <c r="I73" s="105"/>
      <c r="J73" s="106"/>
      <c r="K73" s="107"/>
      <c r="L73" s="105"/>
      <c r="M73" s="105"/>
      <c r="N73" s="106"/>
      <c r="O73" s="17"/>
      <c r="P73" s="17"/>
      <c r="Q73" s="17"/>
      <c r="R73" s="17"/>
      <c r="S73" s="17"/>
      <c r="T73" s="17"/>
      <c r="U73" s="17"/>
      <c r="V73" s="17"/>
      <c r="W73" s="2"/>
      <c r="X73" s="2"/>
      <c r="Y73" s="2"/>
      <c r="Z73" s="2"/>
    </row>
    <row r="74" spans="1:26" ht="24" customHeight="1">
      <c r="A74" s="66" t="s">
        <v>92</v>
      </c>
      <c r="B74" s="109"/>
      <c r="C74" s="83"/>
      <c r="D74" s="83"/>
      <c r="E74" s="84"/>
      <c r="F74" s="67" t="s">
        <v>93</v>
      </c>
      <c r="G74" s="108"/>
      <c r="H74" s="83"/>
      <c r="I74" s="83"/>
      <c r="J74" s="84"/>
      <c r="K74" s="68" t="s">
        <v>94</v>
      </c>
      <c r="L74" s="111"/>
      <c r="M74" s="83"/>
      <c r="N74" s="84"/>
      <c r="O74" s="17"/>
      <c r="P74" s="17"/>
      <c r="Q74" s="17"/>
      <c r="R74" s="17"/>
      <c r="S74" s="17"/>
      <c r="T74" s="17"/>
      <c r="U74" s="17"/>
      <c r="V74" s="17"/>
      <c r="W74" s="2"/>
      <c r="X74" s="2"/>
      <c r="Y74" s="2"/>
      <c r="Z74" s="2"/>
    </row>
    <row r="75" spans="1:26" ht="24.75" customHeight="1">
      <c r="A75" s="69" t="s">
        <v>106</v>
      </c>
      <c r="B75" s="100"/>
      <c r="C75" s="101"/>
      <c r="D75" s="101"/>
      <c r="E75" s="102"/>
      <c r="F75" s="70" t="s">
        <v>96</v>
      </c>
      <c r="G75" s="100"/>
      <c r="H75" s="101"/>
      <c r="I75" s="101"/>
      <c r="J75" s="102"/>
      <c r="K75" s="70" t="s">
        <v>97</v>
      </c>
      <c r="L75" s="110"/>
      <c r="M75" s="101"/>
      <c r="N75" s="102"/>
      <c r="O75" s="17"/>
      <c r="P75" s="17"/>
      <c r="Q75" s="17"/>
      <c r="R75" s="17"/>
      <c r="S75" s="17"/>
      <c r="T75" s="17"/>
      <c r="U75" s="17"/>
      <c r="V75" s="17"/>
      <c r="W75" s="2"/>
      <c r="X75" s="2"/>
      <c r="Y75" s="2"/>
      <c r="Z75" s="2"/>
    </row>
    <row r="76" spans="1:26" ht="7.5" customHeight="1">
      <c r="A76" s="17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7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7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7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7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7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7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7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7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7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7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7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7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7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7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7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7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7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7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7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7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7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7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7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7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7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7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7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7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7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7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7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7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7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7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7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7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7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7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7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7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7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7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7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7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7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7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7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7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7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7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7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7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7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7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7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7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7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7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7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7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7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7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7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7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7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7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7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7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7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7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7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7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7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7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7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7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7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7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7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7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7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7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7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7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7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7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7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7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7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7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7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7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7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7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7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7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7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7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7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7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7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7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7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7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7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7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7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7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7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7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7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7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7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7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7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7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7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7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7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7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7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7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7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7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7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7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7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7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7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7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7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7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7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7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7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7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7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7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7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7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7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7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7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7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7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7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7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7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7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7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7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7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7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7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7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7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7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7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7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7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7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7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7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7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7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7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7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7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7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7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7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7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7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7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7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7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7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7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7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7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7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7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7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7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7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7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7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7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7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7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7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7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7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7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7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7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7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7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7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7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7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7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7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7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7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7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7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7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7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7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7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7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7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7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7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7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7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7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7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7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7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7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7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7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7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7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7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7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7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7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7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7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7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7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7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7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7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7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7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7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7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7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7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7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7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7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7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7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7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7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7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7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7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7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7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7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7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7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7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7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7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7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7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7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7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7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7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7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7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7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7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7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7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7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7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7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7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7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7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7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7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7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7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7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7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7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7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7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7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7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7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7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7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7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7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7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7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7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7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7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7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7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7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7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7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7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7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7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7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7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7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7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7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7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7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7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7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7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7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7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7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7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7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7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7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7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7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7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7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7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7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7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7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7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7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7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7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7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7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7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7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7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7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7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7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7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7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7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7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7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7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7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7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7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7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7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7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7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7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7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7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7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7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7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7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7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7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7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7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7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7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7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7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7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7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7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7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7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7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7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7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7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7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7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7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7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7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7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7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7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7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7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7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7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7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7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7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7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7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7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7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7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7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7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7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7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7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7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7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7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7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7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7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7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7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7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7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7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7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7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7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7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7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7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7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7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7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7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7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7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7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7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7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7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7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7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7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7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7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7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7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7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7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7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7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7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7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7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7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7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7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7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7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7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7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7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7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7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7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7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7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7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7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7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7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7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7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7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7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7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7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7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7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7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7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7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7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7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7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7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7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7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7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7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7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7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7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7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7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7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7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7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7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7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7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7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7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7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7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7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7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7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7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7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7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7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7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7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7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7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7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7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7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7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7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7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7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7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7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7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7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7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7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7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7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7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7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7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7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7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7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7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7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7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7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7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7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7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7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7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7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7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7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7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7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7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7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7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7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7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7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7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7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7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7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7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7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7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7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7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7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7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7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7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7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7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7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7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7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7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7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7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7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7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7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7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7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7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7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7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7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7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7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7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7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7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7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7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7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7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7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7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7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7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7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7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7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7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7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7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7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7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7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7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7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7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7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7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7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7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7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7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7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7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7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7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7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7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7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7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7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7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7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7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7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7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7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7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7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7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7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7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7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7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7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7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7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7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7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7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7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7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7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7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7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7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7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7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7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7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7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7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7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7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7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7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7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7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7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7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7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7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7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7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7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7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7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7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7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7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7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7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7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7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7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7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7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7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7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7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7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7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7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7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7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7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7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7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7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7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7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7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7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7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7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7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7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7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7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7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7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7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7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7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7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7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7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7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7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7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7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7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7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7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7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7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7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7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7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7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7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7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7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7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7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7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7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7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7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7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7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7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7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7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7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7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7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7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7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7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7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7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7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7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7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7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7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7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7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7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7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7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7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7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7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7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7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7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7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7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7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7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7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7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7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7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7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7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7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7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7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7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7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7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7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7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7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7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7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7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7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7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7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7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7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7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7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7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7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7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7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7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7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7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7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7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7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7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7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7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7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7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7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7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7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7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7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7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7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7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7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7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7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7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7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7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7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7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7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7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7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7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7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7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7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7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7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7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7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7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7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7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7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7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7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7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7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7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7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7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7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7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7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7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7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7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7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7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7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7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7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7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7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7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7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7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7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7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7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7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7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7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7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7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7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7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7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7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7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7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7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7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7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7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7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7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7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7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7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7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7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7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7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7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7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7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7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7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7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7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7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7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7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7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7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7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7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7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7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7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7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7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7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7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7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7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7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7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7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7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7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7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7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7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7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7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7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7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7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7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7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7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7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7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7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32">
    <mergeCell ref="B74:E74"/>
    <mergeCell ref="B75:E75"/>
    <mergeCell ref="G75:J75"/>
    <mergeCell ref="L75:N75"/>
    <mergeCell ref="A57:N57"/>
    <mergeCell ref="A65:N65"/>
    <mergeCell ref="A73:E73"/>
    <mergeCell ref="F73:J73"/>
    <mergeCell ref="K73:N73"/>
    <mergeCell ref="G74:J74"/>
    <mergeCell ref="L74:N74"/>
    <mergeCell ref="A32:N32"/>
    <mergeCell ref="A40:N40"/>
    <mergeCell ref="A41:N41"/>
    <mergeCell ref="A47:N47"/>
    <mergeCell ref="A53:N53"/>
    <mergeCell ref="A10:N10"/>
    <mergeCell ref="J6:N6"/>
    <mergeCell ref="J7:N7"/>
    <mergeCell ref="A18:N18"/>
    <mergeCell ref="A23:N23"/>
    <mergeCell ref="J5:N5"/>
    <mergeCell ref="B5:H5"/>
    <mergeCell ref="B6:H6"/>
    <mergeCell ref="C7:D7"/>
    <mergeCell ref="F7:H7"/>
    <mergeCell ref="A1:A4"/>
    <mergeCell ref="B1:H4"/>
    <mergeCell ref="J1:N1"/>
    <mergeCell ref="J2:N2"/>
    <mergeCell ref="J3:N3"/>
    <mergeCell ref="J4:N4"/>
  </mergeCells>
  <pageMargins left="0.70866141732283472" right="0.70866141732283472" top="0.74803149606299213" bottom="0.74803149606299213" header="0" footer="0"/>
  <pageSetup scale="45" orientation="landscape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baseColWidth="10" defaultColWidth="14.44140625" defaultRowHeight="15" customHeight="1"/>
  <cols>
    <col min="1" max="26" width="10.6640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PRESUPUESTO SUPERV</vt:lpstr>
      <vt:lpstr>INFORME DE GESTIÓN</vt:lpstr>
      <vt:lpstr>Hoja1</vt:lpstr>
      <vt:lpstr>lll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</dc:creator>
  <cp:lastModifiedBy>paola ardila</cp:lastModifiedBy>
  <dcterms:created xsi:type="dcterms:W3CDTF">2018-11-06T22:53:06Z</dcterms:created>
  <dcterms:modified xsi:type="dcterms:W3CDTF">2026-02-12T18:30:39Z</dcterms:modified>
</cp:coreProperties>
</file>