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sphurtado_sena_edu_co/Documents/Escritorio/2026/BIENES Y SERVICIOS/TRAMPAS GRASA/ESTUDIO DE MERCADO/"/>
    </mc:Choice>
  </mc:AlternateContent>
  <xr:revisionPtr revIDLastSave="54" documentId="8_{62D9BBAB-650C-469A-9C31-5738E8CE0AD4}" xr6:coauthVersionLast="47" xr6:coauthVersionMax="47" xr10:uidLastSave="{6FBCC4DB-33C2-4351-9A4E-C03023C66E75}"/>
  <bookViews>
    <workbookView xWindow="-120" yWindow="-120" windowWidth="20730" windowHeight="11040" firstSheet="1" activeTab="1" xr2:uid="{00000000-000D-0000-FFFF-FFFF00000000}"/>
  </bookViews>
  <sheets>
    <sheet name="REQ TEC" sheetId="8" state="hidden" r:id="rId1"/>
    <sheet name="ESTUDIO DE MERCADO" sheetId="6" r:id="rId2"/>
    <sheet name="OSORIO ROJAS" sheetId="5" state="hidden" r:id="rId3"/>
    <sheet name="TRAMPA GRASA ICSA" sheetId="4" state="hidden" r:id="rId4"/>
    <sheet name="SONDEO " sheetId="2" state="hidden" r:id="rId5"/>
  </sheets>
  <definedNames>
    <definedName name="_Hlk138872198" localSheetId="1">'ESTUDIO DE MERCADO'!$B$4</definedName>
    <definedName name="_Hlk138872198" localSheetId="2">'OSORIO ROJAS'!$B$4</definedName>
    <definedName name="_Hlk138872198" localSheetId="0">'REQ TEC'!$B$4</definedName>
    <definedName name="_Hlk138872198" localSheetId="3">'TRAMPA GRASA ICSA'!$B$4</definedName>
    <definedName name="_xlnm.Print_Area" localSheetId="1">'ESTUDIO DE MERCADO'!$B$2:$G$37</definedName>
    <definedName name="_xlnm.Print_Area" localSheetId="2">'OSORIO ROJAS'!$B$3:$G$38</definedName>
    <definedName name="_xlnm.Print_Area" localSheetId="0">'REQ TEC'!$B$2:$F$38</definedName>
    <definedName name="_xlnm.Print_Area" localSheetId="3">'TRAMPA GRASA ICSA'!$B$3:$G$38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2" i="6" l="1"/>
  <c r="O8" i="6"/>
  <c r="O6" i="6"/>
  <c r="O7" i="6"/>
  <c r="O9" i="6"/>
  <c r="O10" i="6"/>
  <c r="O11" i="6"/>
  <c r="O13" i="6"/>
  <c r="O14" i="6"/>
  <c r="O15" i="6"/>
  <c r="O16" i="6"/>
  <c r="O5" i="6"/>
  <c r="N5" i="6"/>
  <c r="M5" i="6"/>
  <c r="J5" i="6"/>
  <c r="N6" i="6" l="1"/>
  <c r="N7" i="6"/>
  <c r="N8" i="6"/>
  <c r="N9" i="6"/>
  <c r="N10" i="6"/>
  <c r="N11" i="6"/>
  <c r="N12" i="6"/>
  <c r="N13" i="6"/>
  <c r="M9" i="4" l="1"/>
  <c r="M8" i="4"/>
  <c r="M6" i="4"/>
  <c r="M5" i="4"/>
  <c r="M9" i="5"/>
  <c r="M8" i="5"/>
  <c r="M6" i="5"/>
  <c r="M5" i="5"/>
  <c r="J16" i="6" l="1"/>
  <c r="J15" i="6"/>
  <c r="J14" i="6"/>
  <c r="J13" i="6"/>
  <c r="J12" i="6"/>
  <c r="J11" i="6"/>
  <c r="J10" i="6"/>
  <c r="J9" i="6"/>
  <c r="J8" i="6"/>
  <c r="J7" i="6"/>
  <c r="J6" i="6"/>
  <c r="G15" i="5"/>
  <c r="J15" i="5" s="1"/>
  <c r="O15" i="5" s="1"/>
  <c r="G16" i="5"/>
  <c r="J16" i="5" s="1"/>
  <c r="O16" i="5" s="1"/>
  <c r="G14" i="5"/>
  <c r="J14" i="5" s="1"/>
  <c r="O14" i="5" s="1"/>
  <c r="G6" i="5"/>
  <c r="J6" i="5" s="1"/>
  <c r="G7" i="5"/>
  <c r="J7" i="5" s="1"/>
  <c r="G8" i="5"/>
  <c r="J8" i="5" s="1"/>
  <c r="G9" i="5"/>
  <c r="G10" i="5"/>
  <c r="G11" i="5"/>
  <c r="J11" i="5" s="1"/>
  <c r="G12" i="5"/>
  <c r="J12" i="5" s="1"/>
  <c r="G13" i="5"/>
  <c r="J13" i="5" s="1"/>
  <c r="G5" i="5"/>
  <c r="J5" i="5" s="1"/>
  <c r="I13" i="5"/>
  <c r="N13" i="5" s="1"/>
  <c r="I12" i="5"/>
  <c r="N12" i="5" s="1"/>
  <c r="I11" i="5"/>
  <c r="N11" i="5" s="1"/>
  <c r="J10" i="5"/>
  <c r="I10" i="5"/>
  <c r="N10" i="5" s="1"/>
  <c r="I9" i="5"/>
  <c r="N9" i="5" s="1"/>
  <c r="O9" i="5" s="1"/>
  <c r="J9" i="5"/>
  <c r="I8" i="5"/>
  <c r="N8" i="5" s="1"/>
  <c r="I7" i="5"/>
  <c r="N7" i="5" s="1"/>
  <c r="I6" i="5"/>
  <c r="N6" i="5" s="1"/>
  <c r="O6" i="5" s="1"/>
  <c r="I5" i="5"/>
  <c r="N5" i="5" s="1"/>
  <c r="O5" i="5" s="1"/>
  <c r="O8" i="5" l="1"/>
  <c r="O19" i="6"/>
  <c r="O10" i="5"/>
  <c r="O7" i="5"/>
  <c r="O13" i="5"/>
  <c r="O11" i="5"/>
  <c r="O12" i="5"/>
  <c r="G6" i="4"/>
  <c r="J6" i="4" s="1"/>
  <c r="G7" i="4"/>
  <c r="J7" i="4" s="1"/>
  <c r="G8" i="4"/>
  <c r="J8" i="4" s="1"/>
  <c r="G9" i="4"/>
  <c r="J9" i="4" s="1"/>
  <c r="G10" i="4"/>
  <c r="J10" i="4" s="1"/>
  <c r="G11" i="4"/>
  <c r="J11" i="4" s="1"/>
  <c r="G12" i="4"/>
  <c r="J12" i="4" s="1"/>
  <c r="G13" i="4"/>
  <c r="J13" i="4" s="1"/>
  <c r="G5" i="4"/>
  <c r="J5" i="4" s="1"/>
  <c r="J14" i="4"/>
  <c r="O14" i="4" s="1"/>
  <c r="J15" i="4"/>
  <c r="O15" i="4" s="1"/>
  <c r="J16" i="4"/>
  <c r="O16" i="4" s="1"/>
  <c r="I13" i="4"/>
  <c r="N13" i="4" s="1"/>
  <c r="I12" i="4"/>
  <c r="N12" i="4" s="1"/>
  <c r="I11" i="4"/>
  <c r="N11" i="4" s="1"/>
  <c r="I10" i="4"/>
  <c r="N10" i="4" s="1"/>
  <c r="I9" i="4"/>
  <c r="N9" i="4" s="1"/>
  <c r="O9" i="4" s="1"/>
  <c r="I8" i="4"/>
  <c r="N8" i="4" s="1"/>
  <c r="O8" i="4" s="1"/>
  <c r="I7" i="4"/>
  <c r="N7" i="4" s="1"/>
  <c r="I6" i="4"/>
  <c r="N6" i="4" s="1"/>
  <c r="I5" i="4"/>
  <c r="N5" i="4" s="1"/>
  <c r="F4" i="2"/>
  <c r="F5" i="2"/>
  <c r="F3" i="2"/>
  <c r="O5" i="4" l="1"/>
  <c r="O18" i="4" s="1"/>
  <c r="O6" i="4"/>
  <c r="O13" i="4"/>
  <c r="O18" i="5"/>
  <c r="O12" i="4"/>
  <c r="O11" i="4"/>
  <c r="O7" i="4"/>
  <c r="O10" i="4"/>
  <c r="G4" i="2"/>
  <c r="G5" i="2"/>
  <c r="G3" i="2"/>
  <c r="O19" i="5" l="1"/>
  <c r="O20" i="5" s="1"/>
  <c r="G7" i="2"/>
  <c r="G8" i="2" s="1"/>
  <c r="O19" i="4" l="1"/>
  <c r="O20" i="4" s="1"/>
  <c r="G9" i="2"/>
</calcChain>
</file>

<file path=xl/sharedStrings.xml><?xml version="1.0" encoding="utf-8"?>
<sst xmlns="http://schemas.openxmlformats.org/spreadsheetml/2006/main" count="265" uniqueCount="61">
  <si>
    <t xml:space="preserve">ITEM </t>
  </si>
  <si>
    <t>CANTIDAD DE TRAMPAS</t>
  </si>
  <si>
    <t>MEDIDAS</t>
  </si>
  <si>
    <t>TRAMPA GRASAS AMBIENTE PANADERIA / PASTELERIA - Cra 8ª No. 26-79 de Pereira</t>
  </si>
  <si>
    <t>1,60 X 60 Y 80 profundidad aproximada</t>
  </si>
  <si>
    <t>TRAMPA GRASAS AMBIENTE DE COCINA. - Cra 8ª No. 26-79 de Pereira</t>
  </si>
  <si>
    <t>TRAMPA GRASAS    AMBIENTE PELUQUERIA - Cra 8ª No. 26-79 de Pereira</t>
  </si>
  <si>
    <t>90 X 60 Y 45 profundidad aproximada</t>
  </si>
  <si>
    <t>1,20 X 80 Y 1,70 profundidad aproximada</t>
  </si>
  <si>
    <t>TRAMPA GRASAS CAFETERIA piso 2 - Cra 8ª No. 26-79 de Pereira</t>
  </si>
  <si>
    <t>80 X 80 Y 50 profundidad aproximada</t>
  </si>
  <si>
    <t>TRAMPA GRASAS PLANTA ELECTRICA – RESPEL- Cra 8ª No. 26-79 de Pereira</t>
  </si>
  <si>
    <t>100 X 60 Y 45 profundidad aproximada</t>
  </si>
  <si>
    <t>TRAMPA GRASAS DEL SISTEMA CENTRAL DE ALMACENAMIENTO DE RESIDUOS SOLIDOS - Cra 8ª No. 26-79 de Pereira</t>
  </si>
  <si>
    <t>100 X 60 Y 80 profundidad aproximada</t>
  </si>
  <si>
    <t xml:space="preserve">TOTAL </t>
  </si>
  <si>
    <t xml:space="preserve">inspección en sitio </t>
  </si>
  <si>
    <t xml:space="preserve">TRAMPA GRASAS CENTRO CULTURAL TURISTICO Y GASTRONOMICO - ubicado en el Parque Olaya de Pereira:                                                                                             </t>
  </si>
  <si>
    <t xml:space="preserve">CANTIDAD SERVICIOS A COTIZAR  </t>
  </si>
  <si>
    <t>PROCESO DE MANTENIMIENTO DE TRAMPA DE GRASAS - CENTRO DE COMERCIO Y SERVICIOS - VIGENCIA 2024</t>
  </si>
  <si>
    <t>UBICACIÓN DE TRAMPA GRASAS</t>
  </si>
  <si>
    <t>MANTENIMIENTO PREVENTIVO</t>
  </si>
  <si>
    <t>MANTENIMIENTO CORRECTIVO</t>
  </si>
  <si>
    <t>V/UNITARIO MANTENIMIENTO PREVENTIVO</t>
  </si>
  <si>
    <t>V/UNITARIO MANTENIMIENTOCORRECTIVO</t>
  </si>
  <si>
    <t xml:space="preserve">V/TOTAL  PREVENTIVO </t>
  </si>
  <si>
    <t xml:space="preserve">V/TOTAL  CORRECTIVO </t>
  </si>
  <si>
    <t>TRAMPA GRASAS AMBIENTE TECNOACADEMIA -Institución Educativa Manuel Elkin Patarroyo ubicada en el Barrio Cesar Augusto López Cl 73 Bis Cr21 Esq. del municipio de Dosquebradas - Risaralda. Institución Educativa Manuel Elkin Patarroyo ubicada en el Barrio Cesar Augusto López Cl 73 Bis Cr21 Esq. del municipio de Dosquebradas - Risaralda.</t>
  </si>
  <si>
    <t>TRAMPA GRASAS AMBIENTE LACTEOS  piso 1 - Cra 8ª No. 26-79 de Pereira</t>
  </si>
  <si>
    <t>SONDEO DE RED DE DRENAJE  Cra 8ª No. 26-79 de Pereira</t>
  </si>
  <si>
    <t>SONDEO DE RED DE DRENAJE -TECNOACADEMIA -Institución Educativa Manuel Elkin Patarroyo ubicada en el Barrio Cesar Augusto López Cl 73 Bis Cr21 Esq. del municipio de Dosquebradas - Risaralda. Institución Educativa Manuel Elkin Patarroyo ubicada en el Barrio Cesar Augusto López Cl 73 Bis Cr21 Esq. del municipio de Dosquebradas - Risaralda.</t>
  </si>
  <si>
    <t>SONDEO DE RED DE DRENAJE - CENTRO CULTURAL TURISTICO Y GASTRONOMICO - ubicado en el Parque Olaya de Pereira</t>
  </si>
  <si>
    <t xml:space="preserve">CANTIDAD DE CENTROS </t>
  </si>
  <si>
    <t xml:space="preserve">UBICACIÓN DE LA RED </t>
  </si>
  <si>
    <t xml:space="preserve">V/UNITARIO DEL SERVICIO </t>
  </si>
  <si>
    <t xml:space="preserve">V/TOTAL DEL SERVICIO </t>
  </si>
  <si>
    <t xml:space="preserve">SUB TOTAL </t>
  </si>
  <si>
    <t>IVA 19%</t>
  </si>
  <si>
    <t xml:space="preserve">V/TOTAL  MANTENIMIENTO PREVENTIVO Y CORRECTIVO </t>
  </si>
  <si>
    <t>N/A</t>
  </si>
  <si>
    <t xml:space="preserve">V/UNITARIO DE TAPA EN POLIPROPILENO </t>
  </si>
  <si>
    <t xml:space="preserve">CANTIDAD DE TAPAS REQUERIDAS </t>
  </si>
  <si>
    <t xml:space="preserve">V/TOTAL DE TAPA EN POLIPROPILENO </t>
  </si>
  <si>
    <t xml:space="preserve">V/TOTAL  MANTENIMIENTO PREVENTIVO, CORRECTIVO INCLUYE RESTITUCIÓN DE TAPAS </t>
  </si>
  <si>
    <t>CANTIDAD</t>
  </si>
  <si>
    <t xml:space="preserve">DESCRIPCIÓN </t>
  </si>
  <si>
    <t>SERVICIO DE MANTENIMIENTO TRAMPA GRASAS AMBIENTE PANADERIA / PASTELERIA - Cra 8ª No. 26-79 de Pereira</t>
  </si>
  <si>
    <t>SERVICIO DE MANTENIMIENTO TRAMPA GRASAS AMBIENTE DE COCINA. - Cra 8ª No. 26-79 de Pereira</t>
  </si>
  <si>
    <t>SERVICIO DE MANTENIMIENTO TRAMPA GRASAS    AMBIENTE PELUQUERIA - Cra 8ª No. 26-79 de Pereira</t>
  </si>
  <si>
    <t xml:space="preserve">SERVICIO DE MANTENIMIENTO TRAMPA GRASAS CENTRO CULTURAL TURISTICO Y GASTRONOMICO - ubicado en el Parque Olaya de Pereira:                                                                                             </t>
  </si>
  <si>
    <t>SERVICIO DE MANTENIMIENTO TRAMPA GRASAS CAFETERIA piso 2 - Cra 8ª No. 26-79 de Pereira</t>
  </si>
  <si>
    <t xml:space="preserve">SERVICIO DE MANTENIMIENTO TRAMPA GRASAS AMBIENTE TECNOACADEMIA -Institución Educativa Manuel Elkin Patarroyo ubicada en el Barrio Cesar Augusto López Cl 73 Bis Cr21 Esq. del municipio de Dosquebradas </t>
  </si>
  <si>
    <t>SERVICIO DE MANTENIMIENTO TRAMPA GRASAS PLANTA ELECTRICA – RESPEL- Cra 8ª No. 26-79 de Pereira</t>
  </si>
  <si>
    <t>SERVICIO DE MANTENIMIENTO TRAMPA GRASAS DEL SISTEMA CENTRAL DE ALMACENAMIENTO DE RESIDUOS SOLIDOS - Cra 8ª No. 26-79 de Pereira</t>
  </si>
  <si>
    <t>SERVICIO DE MANTENIMIENTO TRAMPA GRASAS AMBIENTE LACTEOS  piso 1 - Cra 8ª No. 26-79 de Pereira</t>
  </si>
  <si>
    <t>SONDEO DE RED DE DRENAJE -TECNOACADEMIA -Institución Educativa Manuel Elkin Patarroyo ubicada en el Barrio Cesar Augusto López Cl 73 Bis Cr21 Esq. del municipio de Dosquebradas</t>
  </si>
  <si>
    <t>PROCESO DE MANTENIMIENTO DE TRAMPA DE GRASAS - CENTRO DE COMERCIO Y SERVICIOS - VIGENCIA 2025</t>
  </si>
  <si>
    <t>ESTUDIO DE MERCADO</t>
  </si>
  <si>
    <t>V/UNITARIO MANTENIMIENTO CORRECTIVO</t>
  </si>
  <si>
    <t>MANTENIMIENTO DE TRAMPA DE GRASAS - CENTRO DE COMERCIO Y SERVICIOS - VIGENCIA 2026</t>
  </si>
  <si>
    <t>TOTAL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</si>
</sst>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u/>
      <sz val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3" fontId="2" fillId="0" borderId="1" xfId="1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4" fontId="2" fillId="0" borderId="0" xfId="2" applyFont="1" applyAlignment="1">
      <alignment horizontal="center" vertical="center"/>
    </xf>
    <xf numFmtId="44" fontId="2" fillId="0" borderId="1" xfId="2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9" fontId="2" fillId="0" borderId="0" xfId="2" applyNumberFormat="1" applyFont="1" applyAlignment="1">
      <alignment horizontal="center" vertical="center"/>
    </xf>
    <xf numFmtId="44" fontId="2" fillId="0" borderId="0" xfId="2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2" fillId="0" borderId="0" xfId="2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/>
    </xf>
    <xf numFmtId="0" fontId="0" fillId="0" borderId="1" xfId="0" applyBorder="1"/>
    <xf numFmtId="44" fontId="0" fillId="0" borderId="1" xfId="0" applyNumberFormat="1" applyBorder="1"/>
    <xf numFmtId="44" fontId="0" fillId="0" borderId="1" xfId="2" applyFont="1" applyBorder="1"/>
    <xf numFmtId="0" fontId="7" fillId="0" borderId="1" xfId="0" applyFont="1" applyBorder="1"/>
    <xf numFmtId="44" fontId="7" fillId="0" borderId="1" xfId="0" applyNumberFormat="1" applyFont="1" applyBorder="1"/>
    <xf numFmtId="164" fontId="2" fillId="0" borderId="0" xfId="0" applyNumberFormat="1" applyFont="1"/>
    <xf numFmtId="164" fontId="2" fillId="0" borderId="0" xfId="0" applyNumberFormat="1" applyFont="1" applyAlignment="1">
      <alignment horizontal="center" vertical="center"/>
    </xf>
    <xf numFmtId="44" fontId="2" fillId="0" borderId="0" xfId="0" applyNumberFormat="1" applyFont="1"/>
    <xf numFmtId="44" fontId="2" fillId="0" borderId="0" xfId="2" applyFont="1"/>
    <xf numFmtId="0" fontId="4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44" fontId="6" fillId="4" borderId="1" xfId="2" applyFont="1" applyFill="1" applyBorder="1" applyAlignment="1">
      <alignment horizontal="center" vertical="center" wrapText="1"/>
    </xf>
    <xf numFmtId="44" fontId="2" fillId="0" borderId="1" xfId="0" applyNumberFormat="1" applyFont="1" applyBorder="1"/>
    <xf numFmtId="44" fontId="2" fillId="0" borderId="1" xfId="2" applyFont="1" applyBorder="1"/>
    <xf numFmtId="44" fontId="2" fillId="0" borderId="1" xfId="2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44" fontId="2" fillId="0" borderId="1" xfId="2" applyFont="1" applyBorder="1" applyAlignment="1">
      <alignment vertical="center"/>
    </xf>
    <xf numFmtId="44" fontId="6" fillId="5" borderId="1" xfId="2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44" fontId="6" fillId="5" borderId="4" xfId="2" applyFont="1" applyFill="1" applyBorder="1" applyAlignment="1">
      <alignment horizontal="center" vertical="center" wrapText="1"/>
    </xf>
    <xf numFmtId="44" fontId="6" fillId="5" borderId="5" xfId="2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4" fontId="2" fillId="0" borderId="7" xfId="0" applyNumberFormat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3" xfId="0" applyFont="1" applyBorder="1"/>
    <xf numFmtId="44" fontId="2" fillId="0" borderId="5" xfId="0" applyNumberFormat="1" applyFont="1" applyBorder="1"/>
    <xf numFmtId="44" fontId="2" fillId="0" borderId="6" xfId="0" applyNumberFormat="1" applyFont="1" applyBorder="1"/>
    <xf numFmtId="44" fontId="2" fillId="0" borderId="7" xfId="2" applyFont="1" applyBorder="1"/>
    <xf numFmtId="44" fontId="2" fillId="0" borderId="9" xfId="2" applyFont="1" applyBorder="1" applyAlignment="1">
      <alignment horizontal="left" vertical="center"/>
    </xf>
    <xf numFmtId="44" fontId="2" fillId="0" borderId="10" xfId="0" applyNumberFormat="1" applyFont="1" applyBorder="1"/>
    <xf numFmtId="1" fontId="6" fillId="4" borderId="1" xfId="2" applyNumberFormat="1" applyFont="1" applyFill="1" applyBorder="1" applyAlignment="1">
      <alignment horizontal="center" vertical="center" wrapText="1"/>
    </xf>
    <xf numFmtId="1" fontId="2" fillId="0" borderId="1" xfId="2" applyNumberFormat="1" applyFont="1" applyBorder="1" applyAlignment="1">
      <alignment horizontal="center" vertical="center"/>
    </xf>
    <xf numFmtId="1" fontId="2" fillId="0" borderId="0" xfId="2" applyNumberFormat="1" applyFont="1" applyAlignment="1">
      <alignment horizontal="center" vertical="center"/>
    </xf>
    <xf numFmtId="1" fontId="2" fillId="0" borderId="0" xfId="2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44" fontId="2" fillId="0" borderId="11" xfId="0" applyNumberFormat="1" applyFont="1" applyBorder="1"/>
    <xf numFmtId="44" fontId="2" fillId="0" borderId="11" xfId="2" applyFont="1" applyBorder="1"/>
    <xf numFmtId="44" fontId="6" fillId="0" borderId="1" xfId="0" applyNumberFormat="1" applyFont="1" applyBorder="1" applyAlignment="1">
      <alignment horizontal="center"/>
    </xf>
    <xf numFmtId="44" fontId="6" fillId="0" borderId="1" xfId="2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38"/>
  <sheetViews>
    <sheetView showGridLines="0" zoomScale="77" zoomScaleNormal="55" workbookViewId="0">
      <selection activeCell="F15" sqref="F15"/>
    </sheetView>
  </sheetViews>
  <sheetFormatPr baseColWidth="10" defaultColWidth="11.42578125" defaultRowHeight="15.75" x14ac:dyDescent="0.25"/>
  <cols>
    <col min="1" max="1" width="4.5703125" style="1" customWidth="1"/>
    <col min="2" max="2" width="7.7109375" style="1" customWidth="1"/>
    <col min="3" max="3" width="48.7109375" style="1" customWidth="1"/>
    <col min="4" max="4" width="15.140625" style="1" customWidth="1"/>
    <col min="5" max="5" width="16.42578125" style="1" customWidth="1"/>
    <col min="6" max="6" width="22.42578125" style="1" customWidth="1"/>
    <col min="7" max="7" width="18.28515625" style="14" customWidth="1"/>
    <col min="8" max="8" width="21.5703125" style="59" customWidth="1"/>
    <col min="9" max="16384" width="11.42578125" style="1"/>
  </cols>
  <sheetData>
    <row r="2" spans="2:8" ht="15.75" customHeight="1" x14ac:dyDescent="0.25">
      <c r="B2" s="61" t="s">
        <v>56</v>
      </c>
      <c r="C2" s="61"/>
      <c r="D2" s="61"/>
      <c r="E2" s="61"/>
      <c r="F2" s="61"/>
      <c r="G2" s="61"/>
      <c r="H2" s="61"/>
    </row>
    <row r="4" spans="2:8" ht="50.1" customHeight="1" x14ac:dyDescent="0.25">
      <c r="B4" s="33" t="s">
        <v>0</v>
      </c>
      <c r="C4" s="33" t="s">
        <v>45</v>
      </c>
      <c r="D4" s="33" t="s">
        <v>44</v>
      </c>
      <c r="E4" s="33" t="s">
        <v>2</v>
      </c>
      <c r="F4" s="34" t="s">
        <v>21</v>
      </c>
      <c r="G4" s="34" t="s">
        <v>22</v>
      </c>
      <c r="H4" s="57" t="s">
        <v>41</v>
      </c>
    </row>
    <row r="5" spans="2:8" ht="45" x14ac:dyDescent="0.25">
      <c r="B5" s="4">
        <v>1</v>
      </c>
      <c r="C5" s="5" t="s">
        <v>46</v>
      </c>
      <c r="D5" s="4">
        <v>1</v>
      </c>
      <c r="E5" s="4" t="s">
        <v>4</v>
      </c>
      <c r="F5" s="9">
        <v>2</v>
      </c>
      <c r="G5" s="10">
        <v>2</v>
      </c>
      <c r="H5" s="58">
        <v>1</v>
      </c>
    </row>
    <row r="6" spans="2:8" ht="45" x14ac:dyDescent="0.25">
      <c r="B6" s="4">
        <v>2</v>
      </c>
      <c r="C6" s="5" t="s">
        <v>47</v>
      </c>
      <c r="D6" s="4">
        <v>1</v>
      </c>
      <c r="E6" s="4" t="s">
        <v>4</v>
      </c>
      <c r="F6" s="9">
        <v>2</v>
      </c>
      <c r="G6" s="10">
        <v>2</v>
      </c>
      <c r="H6" s="58">
        <v>2</v>
      </c>
    </row>
    <row r="7" spans="2:8" ht="45" x14ac:dyDescent="0.25">
      <c r="B7" s="6">
        <v>3</v>
      </c>
      <c r="C7" s="5" t="s">
        <v>48</v>
      </c>
      <c r="D7" s="4">
        <v>1</v>
      </c>
      <c r="E7" s="4" t="s">
        <v>7</v>
      </c>
      <c r="F7" s="9">
        <v>2</v>
      </c>
      <c r="G7" s="10">
        <v>2</v>
      </c>
      <c r="H7" s="58" t="s">
        <v>39</v>
      </c>
    </row>
    <row r="8" spans="2:8" ht="60" x14ac:dyDescent="0.25">
      <c r="B8" s="4">
        <v>4</v>
      </c>
      <c r="C8" s="5" t="s">
        <v>49</v>
      </c>
      <c r="D8" s="4">
        <v>1</v>
      </c>
      <c r="E8" s="4" t="s">
        <v>8</v>
      </c>
      <c r="F8" s="9">
        <v>2</v>
      </c>
      <c r="G8" s="10">
        <v>2</v>
      </c>
      <c r="H8" s="58">
        <v>2</v>
      </c>
    </row>
    <row r="9" spans="2:8" ht="45" x14ac:dyDescent="0.25">
      <c r="B9" s="4">
        <v>5</v>
      </c>
      <c r="C9" s="5" t="s">
        <v>50</v>
      </c>
      <c r="D9" s="4">
        <v>1</v>
      </c>
      <c r="E9" s="4" t="s">
        <v>10</v>
      </c>
      <c r="F9" s="9">
        <v>2</v>
      </c>
      <c r="G9" s="10">
        <v>2</v>
      </c>
      <c r="H9" s="58">
        <v>2</v>
      </c>
    </row>
    <row r="10" spans="2:8" ht="90" x14ac:dyDescent="0.25">
      <c r="B10" s="4">
        <v>6</v>
      </c>
      <c r="C10" s="5" t="s">
        <v>51</v>
      </c>
      <c r="D10" s="4">
        <v>1</v>
      </c>
      <c r="E10" s="4" t="s">
        <v>16</v>
      </c>
      <c r="F10" s="9">
        <v>2</v>
      </c>
      <c r="G10" s="10">
        <v>2</v>
      </c>
      <c r="H10" s="58" t="s">
        <v>39</v>
      </c>
    </row>
    <row r="11" spans="2:8" ht="45" x14ac:dyDescent="0.25">
      <c r="B11" s="4">
        <v>7</v>
      </c>
      <c r="C11" s="5" t="s">
        <v>52</v>
      </c>
      <c r="D11" s="4">
        <v>1</v>
      </c>
      <c r="E11" s="4" t="s">
        <v>12</v>
      </c>
      <c r="F11" s="9">
        <v>2</v>
      </c>
      <c r="G11" s="10">
        <v>2</v>
      </c>
      <c r="H11" s="58" t="s">
        <v>39</v>
      </c>
    </row>
    <row r="12" spans="2:8" ht="60" x14ac:dyDescent="0.25">
      <c r="B12" s="11">
        <v>8</v>
      </c>
      <c r="C12" s="5" t="s">
        <v>53</v>
      </c>
      <c r="D12" s="11">
        <v>1</v>
      </c>
      <c r="E12" s="11" t="s">
        <v>14</v>
      </c>
      <c r="F12" s="9">
        <v>2</v>
      </c>
      <c r="G12" s="10">
        <v>2</v>
      </c>
      <c r="H12" s="58" t="s">
        <v>39</v>
      </c>
    </row>
    <row r="13" spans="2:8" ht="45" x14ac:dyDescent="0.25">
      <c r="B13" s="4">
        <v>9</v>
      </c>
      <c r="C13" s="5" t="s">
        <v>54</v>
      </c>
      <c r="D13" s="4">
        <v>1</v>
      </c>
      <c r="E13" s="4" t="s">
        <v>4</v>
      </c>
      <c r="F13" s="9">
        <v>2</v>
      </c>
      <c r="G13" s="10">
        <v>2</v>
      </c>
      <c r="H13" s="58" t="s">
        <v>39</v>
      </c>
    </row>
    <row r="14" spans="2:8" ht="30" x14ac:dyDescent="0.25">
      <c r="B14" s="4">
        <v>10</v>
      </c>
      <c r="C14" s="5" t="s">
        <v>29</v>
      </c>
      <c r="D14" s="17">
        <v>1</v>
      </c>
      <c r="E14" s="17" t="s">
        <v>39</v>
      </c>
      <c r="F14" s="9">
        <v>2</v>
      </c>
      <c r="G14" s="17" t="s">
        <v>39</v>
      </c>
      <c r="H14" s="58" t="s">
        <v>39</v>
      </c>
    </row>
    <row r="15" spans="2:8" ht="63.6" customHeight="1" x14ac:dyDescent="0.25">
      <c r="B15" s="4">
        <v>11</v>
      </c>
      <c r="C15" s="5" t="s">
        <v>31</v>
      </c>
      <c r="D15" s="17">
        <v>1</v>
      </c>
      <c r="E15" s="17" t="s">
        <v>39</v>
      </c>
      <c r="F15" s="9">
        <v>2</v>
      </c>
      <c r="G15" s="17" t="s">
        <v>39</v>
      </c>
      <c r="H15" s="58" t="s">
        <v>39</v>
      </c>
    </row>
    <row r="16" spans="2:8" ht="75" x14ac:dyDescent="0.25">
      <c r="B16" s="4">
        <v>12</v>
      </c>
      <c r="C16" s="5" t="s">
        <v>55</v>
      </c>
      <c r="D16" s="17">
        <v>1</v>
      </c>
      <c r="E16" s="17" t="s">
        <v>39</v>
      </c>
      <c r="F16" s="9">
        <v>2</v>
      </c>
      <c r="G16" s="17" t="s">
        <v>39</v>
      </c>
      <c r="H16" s="58" t="s">
        <v>39</v>
      </c>
    </row>
    <row r="33" spans="1:8" s="12" customFormat="1" x14ac:dyDescent="0.25">
      <c r="A33" s="1"/>
      <c r="B33" s="1"/>
      <c r="C33" s="1"/>
      <c r="D33" s="1"/>
      <c r="E33" s="1"/>
      <c r="F33" s="1"/>
      <c r="G33" s="14"/>
      <c r="H33" s="60"/>
    </row>
    <row r="34" spans="1:8" s="12" customFormat="1" x14ac:dyDescent="0.25">
      <c r="A34" s="1"/>
      <c r="B34" s="1"/>
      <c r="C34" s="1"/>
      <c r="D34" s="1"/>
      <c r="E34" s="1"/>
      <c r="F34" s="1"/>
      <c r="G34" s="14"/>
      <c r="H34" s="60"/>
    </row>
    <row r="35" spans="1:8" s="12" customFormat="1" x14ac:dyDescent="0.25">
      <c r="A35" s="1"/>
      <c r="B35" s="1"/>
      <c r="C35" s="1"/>
      <c r="D35" s="1"/>
      <c r="E35" s="1"/>
      <c r="F35" s="1"/>
      <c r="G35" s="14"/>
      <c r="H35" s="60"/>
    </row>
    <row r="36" spans="1:8" s="12" customFormat="1" x14ac:dyDescent="0.25">
      <c r="A36" s="1"/>
      <c r="B36" s="7"/>
      <c r="C36" s="8"/>
      <c r="D36" s="7"/>
      <c r="E36" s="7"/>
      <c r="F36" s="29"/>
      <c r="G36" s="14"/>
      <c r="H36" s="60"/>
    </row>
    <row r="37" spans="1:8" s="12" customFormat="1" x14ac:dyDescent="0.25">
      <c r="A37" s="1"/>
      <c r="B37" s="7"/>
      <c r="C37" s="8"/>
      <c r="D37" s="7"/>
      <c r="E37" s="7"/>
      <c r="F37" s="29"/>
      <c r="G37" s="14"/>
      <c r="H37" s="60"/>
    </row>
    <row r="38" spans="1:8" s="12" customFormat="1" x14ac:dyDescent="0.25">
      <c r="A38" s="1"/>
      <c r="B38" s="1"/>
      <c r="C38" s="8"/>
      <c r="D38" s="1"/>
      <c r="E38" s="1"/>
      <c r="F38" s="29"/>
      <c r="G38" s="14"/>
      <c r="H38" s="60"/>
    </row>
  </sheetData>
  <protectedRanges>
    <protectedRange algorithmName="SHA-512" hashValue="p/p3oeFWbSRNn7Lzu5Hi2VxA83XYvYSnFizjHWavCgnwtP1NdTU0Yp0xDTrsrmIEc7XVUacdNfdEfVEb1FklXw==" saltValue="AZ5r3impDNaM4tmVfD+9uQ==" spinCount="100000" sqref="F36:F38 F5:F16" name="Rango1"/>
    <protectedRange algorithmName="SHA-512" hashValue="p/p3oeFWbSRNn7Lzu5Hi2VxA83XYvYSnFizjHWavCgnwtP1NdTU0Yp0xDTrsrmIEc7XVUacdNfdEfVEb1FklXw==" saltValue="AZ5r3impDNaM4tmVfD+9uQ==" spinCount="100000" sqref="H4" name="Rango1_1"/>
  </protectedRanges>
  <mergeCells count="1">
    <mergeCell ref="B2:H2"/>
  </mergeCells>
  <pageMargins left="0.39370078740157483" right="0.39370078740157483" top="0.51181102362204722" bottom="0.51181102362204722" header="0.31496062992125984" footer="0.31496062992125984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37"/>
  <sheetViews>
    <sheetView showGridLines="0" tabSelected="1" zoomScale="77" zoomScaleNormal="55" workbookViewId="0">
      <selection activeCell="G6" sqref="G6"/>
    </sheetView>
  </sheetViews>
  <sheetFormatPr baseColWidth="10" defaultColWidth="11.42578125" defaultRowHeight="15.75" x14ac:dyDescent="0.25"/>
  <cols>
    <col min="1" max="1" width="4.5703125" style="1" customWidth="1"/>
    <col min="2" max="2" width="7.7109375" style="1" customWidth="1"/>
    <col min="3" max="3" width="48.7109375" style="1" customWidth="1"/>
    <col min="4" max="4" width="15.140625" style="1" customWidth="1"/>
    <col min="5" max="5" width="16.42578125" style="1" customWidth="1"/>
    <col min="6" max="6" width="22.42578125" style="1" customWidth="1"/>
    <col min="7" max="7" width="30.42578125" style="14" bestFit="1" customWidth="1"/>
    <col min="8" max="8" width="18.28515625" style="14" customWidth="1"/>
    <col min="9" max="9" width="25.42578125" style="12" customWidth="1"/>
    <col min="10" max="10" width="13.28515625" style="12" customWidth="1"/>
    <col min="11" max="11" width="16.85546875" style="12" customWidth="1"/>
    <col min="12" max="12" width="21.5703125" style="59" customWidth="1"/>
    <col min="13" max="13" width="21.5703125" style="12" customWidth="1"/>
    <col min="14" max="14" width="13.140625" style="12" bestFit="1" customWidth="1"/>
    <col min="15" max="15" width="26.42578125" style="1" bestFit="1" customWidth="1"/>
    <col min="16" max="16384" width="11.42578125" style="1"/>
  </cols>
  <sheetData>
    <row r="2" spans="2:15" ht="15.75" customHeight="1" x14ac:dyDescent="0.25">
      <c r="B2" s="68" t="s">
        <v>59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2:15" x14ac:dyDescent="0.25">
      <c r="B3" s="63" t="s">
        <v>57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2:15" ht="80.45" customHeight="1" x14ac:dyDescent="0.25">
      <c r="B4" s="34" t="s">
        <v>0</v>
      </c>
      <c r="C4" s="34" t="s">
        <v>45</v>
      </c>
      <c r="D4" s="34" t="s">
        <v>44</v>
      </c>
      <c r="E4" s="34" t="s">
        <v>2</v>
      </c>
      <c r="F4" s="34" t="s">
        <v>21</v>
      </c>
      <c r="G4" s="34" t="s">
        <v>23</v>
      </c>
      <c r="H4" s="34" t="s">
        <v>22</v>
      </c>
      <c r="I4" s="35" t="s">
        <v>58</v>
      </c>
      <c r="J4" s="35" t="s">
        <v>25</v>
      </c>
      <c r="K4" s="35" t="s">
        <v>40</v>
      </c>
      <c r="L4" s="57" t="s">
        <v>41</v>
      </c>
      <c r="M4" s="35" t="s">
        <v>42</v>
      </c>
      <c r="N4" s="35" t="s">
        <v>26</v>
      </c>
      <c r="O4" s="35" t="s">
        <v>43</v>
      </c>
    </row>
    <row r="5" spans="2:15" ht="47.25" x14ac:dyDescent="0.25">
      <c r="B5" s="22">
        <v>1</v>
      </c>
      <c r="C5" s="69" t="s">
        <v>46</v>
      </c>
      <c r="D5" s="22">
        <v>1</v>
      </c>
      <c r="E5" s="22" t="s">
        <v>4</v>
      </c>
      <c r="F5" s="9">
        <v>2</v>
      </c>
      <c r="G5" s="13"/>
      <c r="H5" s="10">
        <v>2</v>
      </c>
      <c r="I5" s="13"/>
      <c r="J5" s="13">
        <f>+G5*F5</f>
        <v>0</v>
      </c>
      <c r="K5" s="13"/>
      <c r="L5" s="58">
        <v>1</v>
      </c>
      <c r="M5" s="13">
        <f>+K5*L5</f>
        <v>0</v>
      </c>
      <c r="N5" s="13">
        <f>+H5*I5</f>
        <v>0</v>
      </c>
      <c r="O5" s="23">
        <f>+N5+J5+M5</f>
        <v>0</v>
      </c>
    </row>
    <row r="6" spans="2:15" ht="47.25" x14ac:dyDescent="0.25">
      <c r="B6" s="22">
        <v>2</v>
      </c>
      <c r="C6" s="69" t="s">
        <v>47</v>
      </c>
      <c r="D6" s="22">
        <v>1</v>
      </c>
      <c r="E6" s="22" t="s">
        <v>4</v>
      </c>
      <c r="F6" s="9">
        <v>2</v>
      </c>
      <c r="G6" s="13"/>
      <c r="H6" s="10">
        <v>2</v>
      </c>
      <c r="I6" s="13"/>
      <c r="J6" s="13">
        <f t="shared" ref="J6:J16" si="0">+G6*F6</f>
        <v>0</v>
      </c>
      <c r="K6" s="13"/>
      <c r="L6" s="58" t="s">
        <v>39</v>
      </c>
      <c r="M6" s="58" t="s">
        <v>39</v>
      </c>
      <c r="N6" s="13">
        <f t="shared" ref="N6:N13" si="1">+H6*I6</f>
        <v>0</v>
      </c>
      <c r="O6" s="23">
        <f>+N6+J6</f>
        <v>0</v>
      </c>
    </row>
    <row r="7" spans="2:15" ht="47.25" x14ac:dyDescent="0.25">
      <c r="B7" s="22">
        <v>3</v>
      </c>
      <c r="C7" s="69" t="s">
        <v>48</v>
      </c>
      <c r="D7" s="22">
        <v>1</v>
      </c>
      <c r="E7" s="22" t="s">
        <v>7</v>
      </c>
      <c r="F7" s="9">
        <v>2</v>
      </c>
      <c r="G7" s="13"/>
      <c r="H7" s="10">
        <v>2</v>
      </c>
      <c r="I7" s="13"/>
      <c r="J7" s="13">
        <f t="shared" si="0"/>
        <v>0</v>
      </c>
      <c r="K7" s="13"/>
      <c r="L7" s="58" t="s">
        <v>39</v>
      </c>
      <c r="M7" s="58" t="s">
        <v>39</v>
      </c>
      <c r="N7" s="13">
        <f t="shared" si="1"/>
        <v>0</v>
      </c>
      <c r="O7" s="23">
        <f>+N7+J7</f>
        <v>0</v>
      </c>
    </row>
    <row r="8" spans="2:15" ht="63" x14ac:dyDescent="0.25">
      <c r="B8" s="22">
        <v>4</v>
      </c>
      <c r="C8" s="69" t="s">
        <v>49</v>
      </c>
      <c r="D8" s="22">
        <v>1</v>
      </c>
      <c r="E8" s="22" t="s">
        <v>8</v>
      </c>
      <c r="F8" s="9">
        <v>2</v>
      </c>
      <c r="G8" s="13"/>
      <c r="H8" s="10">
        <v>2</v>
      </c>
      <c r="I8" s="13"/>
      <c r="J8" s="13">
        <f t="shared" si="0"/>
        <v>0</v>
      </c>
      <c r="K8" s="13"/>
      <c r="L8" s="58" t="s">
        <v>39</v>
      </c>
      <c r="M8" s="58" t="s">
        <v>39</v>
      </c>
      <c r="N8" s="13">
        <f t="shared" si="1"/>
        <v>0</v>
      </c>
      <c r="O8" s="23">
        <f>+N8+J8</f>
        <v>0</v>
      </c>
    </row>
    <row r="9" spans="2:15" ht="47.25" x14ac:dyDescent="0.25">
      <c r="B9" s="22">
        <v>5</v>
      </c>
      <c r="C9" s="69" t="s">
        <v>50</v>
      </c>
      <c r="D9" s="22">
        <v>1</v>
      </c>
      <c r="E9" s="22" t="s">
        <v>10</v>
      </c>
      <c r="F9" s="9">
        <v>2</v>
      </c>
      <c r="G9" s="13"/>
      <c r="H9" s="10">
        <v>2</v>
      </c>
      <c r="I9" s="13"/>
      <c r="J9" s="13">
        <f t="shared" si="0"/>
        <v>0</v>
      </c>
      <c r="K9" s="13"/>
      <c r="L9" s="58" t="s">
        <v>39</v>
      </c>
      <c r="M9" s="58" t="s">
        <v>39</v>
      </c>
      <c r="N9" s="13">
        <f t="shared" si="1"/>
        <v>0</v>
      </c>
      <c r="O9" s="23">
        <f>+N9+J9</f>
        <v>0</v>
      </c>
    </row>
    <row r="10" spans="2:15" ht="78.75" x14ac:dyDescent="0.25">
      <c r="B10" s="22">
        <v>6</v>
      </c>
      <c r="C10" s="69" t="s">
        <v>51</v>
      </c>
      <c r="D10" s="22">
        <v>1</v>
      </c>
      <c r="E10" s="22" t="s">
        <v>16</v>
      </c>
      <c r="F10" s="9">
        <v>2</v>
      </c>
      <c r="G10" s="13"/>
      <c r="H10" s="10">
        <v>2</v>
      </c>
      <c r="I10" s="13"/>
      <c r="J10" s="13">
        <f t="shared" si="0"/>
        <v>0</v>
      </c>
      <c r="K10" s="13"/>
      <c r="L10" s="58" t="s">
        <v>39</v>
      </c>
      <c r="M10" s="58" t="s">
        <v>39</v>
      </c>
      <c r="N10" s="13">
        <f t="shared" si="1"/>
        <v>0</v>
      </c>
      <c r="O10" s="23">
        <f>+N10+J10</f>
        <v>0</v>
      </c>
    </row>
    <row r="11" spans="2:15" ht="47.25" x14ac:dyDescent="0.25">
      <c r="B11" s="22">
        <v>7</v>
      </c>
      <c r="C11" s="69" t="s">
        <v>52</v>
      </c>
      <c r="D11" s="22">
        <v>1</v>
      </c>
      <c r="E11" s="22" t="s">
        <v>12</v>
      </c>
      <c r="F11" s="9">
        <v>2</v>
      </c>
      <c r="G11" s="13"/>
      <c r="H11" s="10">
        <v>2</v>
      </c>
      <c r="I11" s="13"/>
      <c r="J11" s="13">
        <f t="shared" si="0"/>
        <v>0</v>
      </c>
      <c r="K11" s="13"/>
      <c r="L11" s="58" t="s">
        <v>39</v>
      </c>
      <c r="M11" s="58" t="s">
        <v>39</v>
      </c>
      <c r="N11" s="13">
        <f t="shared" si="1"/>
        <v>0</v>
      </c>
      <c r="O11" s="23">
        <f>+N11+J11</f>
        <v>0</v>
      </c>
    </row>
    <row r="12" spans="2:15" ht="47.25" x14ac:dyDescent="0.25">
      <c r="B12" s="22">
        <v>8</v>
      </c>
      <c r="C12" s="69" t="s">
        <v>53</v>
      </c>
      <c r="D12" s="22">
        <v>1</v>
      </c>
      <c r="E12" s="22" t="s">
        <v>14</v>
      </c>
      <c r="F12" s="9">
        <v>2</v>
      </c>
      <c r="G12" s="13"/>
      <c r="H12" s="10">
        <v>2</v>
      </c>
      <c r="I12" s="13"/>
      <c r="J12" s="13">
        <f t="shared" si="0"/>
        <v>0</v>
      </c>
      <c r="K12" s="13"/>
      <c r="L12" s="58" t="s">
        <v>39</v>
      </c>
      <c r="M12" s="58" t="s">
        <v>39</v>
      </c>
      <c r="N12" s="13">
        <f t="shared" si="1"/>
        <v>0</v>
      </c>
      <c r="O12" s="23">
        <f>+N12+J12</f>
        <v>0</v>
      </c>
    </row>
    <row r="13" spans="2:15" ht="47.25" x14ac:dyDescent="0.25">
      <c r="B13" s="22">
        <v>9</v>
      </c>
      <c r="C13" s="69" t="s">
        <v>54</v>
      </c>
      <c r="D13" s="22">
        <v>1</v>
      </c>
      <c r="E13" s="22" t="s">
        <v>4</v>
      </c>
      <c r="F13" s="9">
        <v>2</v>
      </c>
      <c r="G13" s="13"/>
      <c r="H13" s="10">
        <v>2</v>
      </c>
      <c r="I13" s="13"/>
      <c r="J13" s="13">
        <f t="shared" si="0"/>
        <v>0</v>
      </c>
      <c r="K13" s="13"/>
      <c r="L13" s="58" t="s">
        <v>39</v>
      </c>
      <c r="M13" s="58" t="s">
        <v>39</v>
      </c>
      <c r="N13" s="13">
        <f t="shared" si="1"/>
        <v>0</v>
      </c>
      <c r="O13" s="23">
        <f>+N13+J13</f>
        <v>0</v>
      </c>
    </row>
    <row r="14" spans="2:15" ht="31.5" x14ac:dyDescent="0.25">
      <c r="B14" s="22">
        <v>10</v>
      </c>
      <c r="C14" s="69" t="s">
        <v>29</v>
      </c>
      <c r="D14" s="17">
        <v>1</v>
      </c>
      <c r="E14" s="17" t="s">
        <v>39</v>
      </c>
      <c r="F14" s="9">
        <v>2</v>
      </c>
      <c r="G14" s="13"/>
      <c r="H14" s="17" t="s">
        <v>39</v>
      </c>
      <c r="I14" s="39"/>
      <c r="J14" s="13">
        <f t="shared" si="0"/>
        <v>0</v>
      </c>
      <c r="K14" s="13"/>
      <c r="L14" s="58" t="s">
        <v>39</v>
      </c>
      <c r="M14" s="58" t="s">
        <v>39</v>
      </c>
      <c r="N14" s="17" t="s">
        <v>39</v>
      </c>
      <c r="O14" s="23">
        <f>+J14</f>
        <v>0</v>
      </c>
    </row>
    <row r="15" spans="2:15" ht="63.6" customHeight="1" x14ac:dyDescent="0.25">
      <c r="B15" s="22">
        <v>11</v>
      </c>
      <c r="C15" s="69" t="s">
        <v>31</v>
      </c>
      <c r="D15" s="17">
        <v>1</v>
      </c>
      <c r="E15" s="17" t="s">
        <v>39</v>
      </c>
      <c r="F15" s="9">
        <v>2</v>
      </c>
      <c r="G15" s="13"/>
      <c r="H15" s="17" t="s">
        <v>39</v>
      </c>
      <c r="I15" s="39"/>
      <c r="J15" s="13">
        <f t="shared" si="0"/>
        <v>0</v>
      </c>
      <c r="K15" s="58"/>
      <c r="L15" s="58" t="s">
        <v>39</v>
      </c>
      <c r="M15" s="58" t="s">
        <v>39</v>
      </c>
      <c r="N15" s="17" t="s">
        <v>39</v>
      </c>
      <c r="O15" s="23">
        <f t="shared" ref="O15:O16" si="2">+J15</f>
        <v>0</v>
      </c>
    </row>
    <row r="16" spans="2:15" ht="63" x14ac:dyDescent="0.25">
      <c r="B16" s="22">
        <v>12</v>
      </c>
      <c r="C16" s="69" t="s">
        <v>55</v>
      </c>
      <c r="D16" s="17">
        <v>1</v>
      </c>
      <c r="E16" s="17" t="s">
        <v>39</v>
      </c>
      <c r="F16" s="9">
        <v>2</v>
      </c>
      <c r="G16" s="13"/>
      <c r="H16" s="17" t="s">
        <v>39</v>
      </c>
      <c r="I16" s="17"/>
      <c r="J16" s="13">
        <f t="shared" si="0"/>
        <v>0</v>
      </c>
      <c r="K16" s="58"/>
      <c r="L16" s="58" t="s">
        <v>39</v>
      </c>
      <c r="M16" s="58" t="s">
        <v>39</v>
      </c>
      <c r="N16" s="17" t="s">
        <v>39</v>
      </c>
      <c r="O16" s="23">
        <f t="shared" si="2"/>
        <v>0</v>
      </c>
    </row>
    <row r="17" spans="1:15" x14ac:dyDescent="0.25">
      <c r="B17" s="63" t="s">
        <v>36</v>
      </c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4"/>
    </row>
    <row r="18" spans="1:15" x14ac:dyDescent="0.25">
      <c r="B18" s="66" t="s">
        <v>37</v>
      </c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5"/>
    </row>
    <row r="19" spans="1:15" x14ac:dyDescent="0.25">
      <c r="B19" s="67" t="s">
        <v>60</v>
      </c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4">
        <f>SUM(O5:O16)</f>
        <v>0</v>
      </c>
    </row>
    <row r="25" spans="1:15" x14ac:dyDescent="0.25">
      <c r="N25" s="1"/>
    </row>
    <row r="26" spans="1:15" x14ac:dyDescent="0.25">
      <c r="N26" s="1"/>
    </row>
    <row r="27" spans="1:15" x14ac:dyDescent="0.25">
      <c r="N27" s="1"/>
    </row>
    <row r="32" spans="1:15" s="12" customFormat="1" x14ac:dyDescent="0.25">
      <c r="A32" s="1"/>
      <c r="B32" s="1"/>
      <c r="C32" s="1"/>
      <c r="D32" s="1"/>
      <c r="E32" s="1"/>
      <c r="F32" s="1"/>
      <c r="G32" s="14"/>
      <c r="H32" s="14"/>
      <c r="J32" s="18"/>
      <c r="K32" s="18"/>
      <c r="L32" s="60"/>
      <c r="M32" s="18"/>
      <c r="O32" s="1"/>
    </row>
    <row r="33" spans="1:15" s="12" customFormat="1" x14ac:dyDescent="0.25">
      <c r="A33" s="1"/>
      <c r="B33" s="1"/>
      <c r="C33" s="1"/>
      <c r="D33" s="1"/>
      <c r="E33" s="1"/>
      <c r="F33" s="1"/>
      <c r="G33" s="14"/>
      <c r="H33" s="14"/>
      <c r="J33" s="18"/>
      <c r="K33" s="18"/>
      <c r="L33" s="60"/>
      <c r="M33" s="18"/>
      <c r="O33" s="1"/>
    </row>
    <row r="34" spans="1:15" s="12" customFormat="1" x14ac:dyDescent="0.25">
      <c r="A34" s="1"/>
      <c r="B34" s="1"/>
      <c r="C34" s="1"/>
      <c r="D34" s="1"/>
      <c r="E34" s="1"/>
      <c r="F34" s="1"/>
      <c r="G34" s="14"/>
      <c r="H34" s="14"/>
      <c r="J34" s="18"/>
      <c r="K34" s="18"/>
      <c r="L34" s="60"/>
      <c r="M34" s="18"/>
      <c r="O34" s="1"/>
    </row>
    <row r="35" spans="1:15" s="12" customFormat="1" x14ac:dyDescent="0.25">
      <c r="A35" s="1"/>
      <c r="B35" s="70"/>
      <c r="C35" s="71"/>
      <c r="D35" s="70"/>
      <c r="E35" s="70"/>
      <c r="F35" s="29"/>
      <c r="G35" s="30"/>
      <c r="H35" s="14"/>
      <c r="I35" s="18"/>
      <c r="J35" s="18"/>
      <c r="K35" s="18"/>
      <c r="L35" s="60"/>
      <c r="M35" s="18"/>
      <c r="O35" s="1"/>
    </row>
    <row r="36" spans="1:15" s="12" customFormat="1" x14ac:dyDescent="0.25">
      <c r="A36" s="1"/>
      <c r="B36" s="70"/>
      <c r="C36" s="71"/>
      <c r="D36" s="70"/>
      <c r="E36" s="70"/>
      <c r="F36" s="29"/>
      <c r="G36" s="30"/>
      <c r="H36" s="14"/>
      <c r="I36" s="18"/>
      <c r="J36" s="18"/>
      <c r="K36" s="18"/>
      <c r="L36" s="60"/>
      <c r="M36" s="18"/>
      <c r="O36" s="1"/>
    </row>
    <row r="37" spans="1:15" s="12" customFormat="1" x14ac:dyDescent="0.25">
      <c r="A37" s="1"/>
      <c r="B37" s="1"/>
      <c r="C37" s="71"/>
      <c r="D37" s="1"/>
      <c r="E37" s="1"/>
      <c r="F37" s="29"/>
      <c r="G37" s="30"/>
      <c r="H37" s="14"/>
      <c r="I37" s="18"/>
      <c r="J37" s="18"/>
      <c r="K37" s="18"/>
      <c r="L37" s="60"/>
      <c r="M37" s="18"/>
      <c r="O37" s="1"/>
    </row>
  </sheetData>
  <protectedRanges>
    <protectedRange algorithmName="SHA-512" hashValue="p/p3oeFWbSRNn7Lzu5Hi2VxA83XYvYSnFizjHWavCgnwtP1NdTU0Yp0xDTrsrmIEc7XVUacdNfdEfVEb1FklXw==" saltValue="AZ5r3impDNaM4tmVfD+9uQ==" spinCount="100000" sqref="I35:I37 F35:G37 F14:F16 F5:G13" name="Rango1"/>
    <protectedRange algorithmName="SHA-512" hashValue="p/p3oeFWbSRNn7Lzu5Hi2VxA83XYvYSnFizjHWavCgnwtP1NdTU0Yp0xDTrsrmIEc7XVUacdNfdEfVEb1FklXw==" saltValue="AZ5r3impDNaM4tmVfD+9uQ==" spinCount="100000" sqref="G4 I4:O4" name="Rango1_1"/>
  </protectedRanges>
  <mergeCells count="5">
    <mergeCell ref="B19:N19"/>
    <mergeCell ref="B2:O2"/>
    <mergeCell ref="B3:O3"/>
    <mergeCell ref="B17:N17"/>
    <mergeCell ref="B18:N18"/>
  </mergeCells>
  <pageMargins left="0.39370078740157483" right="0.39370078740157483" top="0.51181102362204722" bottom="0.51181102362204722" header="0.31496062992125984" footer="0.31496062992125984"/>
  <pageSetup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R38"/>
  <sheetViews>
    <sheetView showGridLines="0" zoomScale="76" zoomScaleNormal="55" workbookViewId="0">
      <selection activeCell="Q3" sqref="Q3"/>
    </sheetView>
  </sheetViews>
  <sheetFormatPr baseColWidth="10" defaultColWidth="11.42578125" defaultRowHeight="15.75" x14ac:dyDescent="0.25"/>
  <cols>
    <col min="1" max="1" width="4.5703125" style="1" customWidth="1"/>
    <col min="2" max="2" width="7.7109375" style="1" customWidth="1"/>
    <col min="3" max="3" width="48.7109375" style="1" customWidth="1"/>
    <col min="4" max="4" width="15.140625" style="1" customWidth="1"/>
    <col min="5" max="5" width="16.42578125" style="1" customWidth="1"/>
    <col min="6" max="6" width="22.42578125" style="1" customWidth="1"/>
    <col min="7" max="7" width="30.7109375" style="14" customWidth="1"/>
    <col min="8" max="8" width="18.28515625" style="14" customWidth="1"/>
    <col min="9" max="9" width="20" style="12" customWidth="1"/>
    <col min="10" max="13" width="21.5703125" style="12" customWidth="1"/>
    <col min="14" max="14" width="18.5703125" style="12" bestFit="1" customWidth="1"/>
    <col min="15" max="15" width="26.5703125" style="1" customWidth="1"/>
    <col min="16" max="16" width="19.28515625" style="1" bestFit="1" customWidth="1"/>
    <col min="17" max="17" width="18" style="1" bestFit="1" customWidth="1"/>
    <col min="18" max="16384" width="11.42578125" style="1"/>
  </cols>
  <sheetData>
    <row r="3" spans="2:15" ht="15.75" customHeight="1" x14ac:dyDescent="0.25">
      <c r="B3" s="61" t="s">
        <v>19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</row>
    <row r="4" spans="2:15" ht="63" x14ac:dyDescent="0.25">
      <c r="B4" s="33" t="s">
        <v>0</v>
      </c>
      <c r="C4" s="33" t="s">
        <v>20</v>
      </c>
      <c r="D4" s="33" t="s">
        <v>1</v>
      </c>
      <c r="E4" s="33" t="s">
        <v>2</v>
      </c>
      <c r="F4" s="34" t="s">
        <v>21</v>
      </c>
      <c r="G4" s="34" t="s">
        <v>23</v>
      </c>
      <c r="H4" s="34" t="s">
        <v>22</v>
      </c>
      <c r="I4" s="35" t="s">
        <v>24</v>
      </c>
      <c r="J4" s="35" t="s">
        <v>25</v>
      </c>
      <c r="K4" s="35" t="s">
        <v>40</v>
      </c>
      <c r="L4" s="57" t="s">
        <v>41</v>
      </c>
      <c r="M4" s="35" t="s">
        <v>42</v>
      </c>
      <c r="N4" s="35" t="s">
        <v>26</v>
      </c>
      <c r="O4" s="35" t="s">
        <v>38</v>
      </c>
    </row>
    <row r="5" spans="2:15" ht="45" x14ac:dyDescent="0.25">
      <c r="B5" s="4">
        <v>1</v>
      </c>
      <c r="C5" s="5" t="s">
        <v>3</v>
      </c>
      <c r="D5" s="4">
        <v>1</v>
      </c>
      <c r="E5" s="4" t="s">
        <v>4</v>
      </c>
      <c r="F5" s="9">
        <v>2</v>
      </c>
      <c r="G5" s="13">
        <f>470000*1.05</f>
        <v>493500</v>
      </c>
      <c r="H5" s="10">
        <v>2</v>
      </c>
      <c r="I5" s="13">
        <f>2000000*1.15</f>
        <v>2300000</v>
      </c>
      <c r="J5" s="13">
        <f>+G5*F5</f>
        <v>987000</v>
      </c>
      <c r="K5" s="13">
        <v>1850000</v>
      </c>
      <c r="L5" s="58">
        <v>1</v>
      </c>
      <c r="M5" s="13">
        <f>+K5*L5</f>
        <v>1850000</v>
      </c>
      <c r="N5" s="13">
        <f>+H5*I5</f>
        <v>4600000</v>
      </c>
      <c r="O5" s="23">
        <f>+N5+J5+M5</f>
        <v>7437000</v>
      </c>
    </row>
    <row r="6" spans="2:15" ht="45" x14ac:dyDescent="0.25">
      <c r="B6" s="4">
        <v>2</v>
      </c>
      <c r="C6" s="5" t="s">
        <v>5</v>
      </c>
      <c r="D6" s="4">
        <v>1</v>
      </c>
      <c r="E6" s="4" t="s">
        <v>4</v>
      </c>
      <c r="F6" s="9">
        <v>2</v>
      </c>
      <c r="G6" s="13">
        <f t="shared" ref="G6:G13" si="0">470000*1.05</f>
        <v>493500</v>
      </c>
      <c r="H6" s="10">
        <v>2</v>
      </c>
      <c r="I6" s="13">
        <f t="shared" ref="I6:I13" si="1">2000000*1.15</f>
        <v>2300000</v>
      </c>
      <c r="J6" s="13">
        <f t="shared" ref="J6:J16" si="2">+G6*F6</f>
        <v>987000</v>
      </c>
      <c r="K6" s="13">
        <v>1850000</v>
      </c>
      <c r="L6" s="58">
        <v>2</v>
      </c>
      <c r="M6" s="13">
        <f t="shared" ref="M6:M9" si="3">+K6*L6</f>
        <v>3700000</v>
      </c>
      <c r="N6" s="13">
        <f t="shared" ref="N6:N13" si="4">+H6*I6</f>
        <v>4600000</v>
      </c>
      <c r="O6" s="23">
        <f>+N6+J6+M6</f>
        <v>9287000</v>
      </c>
    </row>
    <row r="7" spans="2:15" ht="45" x14ac:dyDescent="0.25">
      <c r="B7" s="6">
        <v>3</v>
      </c>
      <c r="C7" s="5" t="s">
        <v>6</v>
      </c>
      <c r="D7" s="4">
        <v>1</v>
      </c>
      <c r="E7" s="4" t="s">
        <v>7</v>
      </c>
      <c r="F7" s="9">
        <v>2</v>
      </c>
      <c r="G7" s="13">
        <f t="shared" si="0"/>
        <v>493500</v>
      </c>
      <c r="H7" s="10">
        <v>2</v>
      </c>
      <c r="I7" s="13">
        <f t="shared" si="1"/>
        <v>2300000</v>
      </c>
      <c r="J7" s="13">
        <f t="shared" si="2"/>
        <v>987000</v>
      </c>
      <c r="K7" s="13">
        <v>1850000</v>
      </c>
      <c r="L7" s="58" t="s">
        <v>39</v>
      </c>
      <c r="M7" s="58" t="s">
        <v>39</v>
      </c>
      <c r="N7" s="13">
        <f t="shared" si="4"/>
        <v>4600000</v>
      </c>
      <c r="O7" s="23">
        <f t="shared" ref="O7:O13" si="5">+N7+J7</f>
        <v>5587000</v>
      </c>
    </row>
    <row r="8" spans="2:15" ht="60" x14ac:dyDescent="0.25">
      <c r="B8" s="4">
        <v>4</v>
      </c>
      <c r="C8" s="5" t="s">
        <v>17</v>
      </c>
      <c r="D8" s="4">
        <v>1</v>
      </c>
      <c r="E8" s="4" t="s">
        <v>8</v>
      </c>
      <c r="F8" s="9">
        <v>2</v>
      </c>
      <c r="G8" s="13">
        <f t="shared" si="0"/>
        <v>493500</v>
      </c>
      <c r="H8" s="10">
        <v>2</v>
      </c>
      <c r="I8" s="13">
        <f t="shared" si="1"/>
        <v>2300000</v>
      </c>
      <c r="J8" s="13">
        <f t="shared" si="2"/>
        <v>987000</v>
      </c>
      <c r="K8" s="13">
        <v>1850000</v>
      </c>
      <c r="L8" s="58">
        <v>2</v>
      </c>
      <c r="M8" s="13">
        <f t="shared" si="3"/>
        <v>3700000</v>
      </c>
      <c r="N8" s="13">
        <f t="shared" si="4"/>
        <v>4600000</v>
      </c>
      <c r="O8" s="23">
        <f>+N8+J8+M8</f>
        <v>9287000</v>
      </c>
    </row>
    <row r="9" spans="2:15" ht="45" x14ac:dyDescent="0.25">
      <c r="B9" s="4">
        <v>5</v>
      </c>
      <c r="C9" s="5" t="s">
        <v>9</v>
      </c>
      <c r="D9" s="4">
        <v>1</v>
      </c>
      <c r="E9" s="4" t="s">
        <v>10</v>
      </c>
      <c r="F9" s="9">
        <v>2</v>
      </c>
      <c r="G9" s="13">
        <f t="shared" si="0"/>
        <v>493500</v>
      </c>
      <c r="H9" s="10">
        <v>2</v>
      </c>
      <c r="I9" s="13">
        <f t="shared" si="1"/>
        <v>2300000</v>
      </c>
      <c r="J9" s="13">
        <f t="shared" si="2"/>
        <v>987000</v>
      </c>
      <c r="K9" s="13">
        <v>1850000</v>
      </c>
      <c r="L9" s="58">
        <v>2</v>
      </c>
      <c r="M9" s="13">
        <f t="shared" si="3"/>
        <v>3700000</v>
      </c>
      <c r="N9" s="13">
        <f t="shared" si="4"/>
        <v>4600000</v>
      </c>
      <c r="O9" s="23">
        <f>+N9+J9+M9</f>
        <v>9287000</v>
      </c>
    </row>
    <row r="10" spans="2:15" ht="135" x14ac:dyDescent="0.25">
      <c r="B10" s="4">
        <v>6</v>
      </c>
      <c r="C10" s="5" t="s">
        <v>27</v>
      </c>
      <c r="D10" s="4">
        <v>1</v>
      </c>
      <c r="E10" s="4" t="s">
        <v>16</v>
      </c>
      <c r="F10" s="9">
        <v>2</v>
      </c>
      <c r="G10" s="13">
        <f t="shared" si="0"/>
        <v>493500</v>
      </c>
      <c r="H10" s="10">
        <v>2</v>
      </c>
      <c r="I10" s="13">
        <f t="shared" si="1"/>
        <v>2300000</v>
      </c>
      <c r="J10" s="13">
        <f t="shared" si="2"/>
        <v>987000</v>
      </c>
      <c r="K10" s="13">
        <v>1850000</v>
      </c>
      <c r="L10" s="58" t="s">
        <v>39</v>
      </c>
      <c r="M10" s="58" t="s">
        <v>39</v>
      </c>
      <c r="N10" s="13">
        <f t="shared" si="4"/>
        <v>4600000</v>
      </c>
      <c r="O10" s="23">
        <f t="shared" si="5"/>
        <v>5587000</v>
      </c>
    </row>
    <row r="11" spans="2:15" ht="45" x14ac:dyDescent="0.25">
      <c r="B11" s="4">
        <v>7</v>
      </c>
      <c r="C11" s="5" t="s">
        <v>11</v>
      </c>
      <c r="D11" s="4">
        <v>1</v>
      </c>
      <c r="E11" s="4" t="s">
        <v>12</v>
      </c>
      <c r="F11" s="9">
        <v>2</v>
      </c>
      <c r="G11" s="13">
        <f t="shared" si="0"/>
        <v>493500</v>
      </c>
      <c r="H11" s="10">
        <v>2</v>
      </c>
      <c r="I11" s="13">
        <f t="shared" si="1"/>
        <v>2300000</v>
      </c>
      <c r="J11" s="13">
        <f t="shared" si="2"/>
        <v>987000</v>
      </c>
      <c r="K11" s="13">
        <v>1850000</v>
      </c>
      <c r="L11" s="58" t="s">
        <v>39</v>
      </c>
      <c r="M11" s="58" t="s">
        <v>39</v>
      </c>
      <c r="N11" s="13">
        <f t="shared" si="4"/>
        <v>4600000</v>
      </c>
      <c r="O11" s="23">
        <f t="shared" si="5"/>
        <v>5587000</v>
      </c>
    </row>
    <row r="12" spans="2:15" ht="45" x14ac:dyDescent="0.25">
      <c r="B12" s="11">
        <v>8</v>
      </c>
      <c r="C12" s="5" t="s">
        <v>13</v>
      </c>
      <c r="D12" s="11">
        <v>1</v>
      </c>
      <c r="E12" s="11" t="s">
        <v>14</v>
      </c>
      <c r="F12" s="9">
        <v>2</v>
      </c>
      <c r="G12" s="13">
        <f t="shared" si="0"/>
        <v>493500</v>
      </c>
      <c r="H12" s="10">
        <v>2</v>
      </c>
      <c r="I12" s="13">
        <f t="shared" si="1"/>
        <v>2300000</v>
      </c>
      <c r="J12" s="13">
        <f t="shared" si="2"/>
        <v>987000</v>
      </c>
      <c r="K12" s="13">
        <v>1850000</v>
      </c>
      <c r="L12" s="58" t="s">
        <v>39</v>
      </c>
      <c r="M12" s="58" t="s">
        <v>39</v>
      </c>
      <c r="N12" s="13">
        <f t="shared" si="4"/>
        <v>4600000</v>
      </c>
      <c r="O12" s="23">
        <f t="shared" si="5"/>
        <v>5587000</v>
      </c>
    </row>
    <row r="13" spans="2:15" ht="45" x14ac:dyDescent="0.25">
      <c r="B13" s="4">
        <v>9</v>
      </c>
      <c r="C13" s="5" t="s">
        <v>28</v>
      </c>
      <c r="D13" s="4">
        <v>1</v>
      </c>
      <c r="E13" s="4" t="s">
        <v>4</v>
      </c>
      <c r="F13" s="9">
        <v>2</v>
      </c>
      <c r="G13" s="13">
        <f t="shared" si="0"/>
        <v>493500</v>
      </c>
      <c r="H13" s="10">
        <v>2</v>
      </c>
      <c r="I13" s="13">
        <f t="shared" si="1"/>
        <v>2300000</v>
      </c>
      <c r="J13" s="13">
        <f t="shared" si="2"/>
        <v>987000</v>
      </c>
      <c r="K13" s="13">
        <v>1850000</v>
      </c>
      <c r="L13" s="58" t="s">
        <v>39</v>
      </c>
      <c r="M13" s="58" t="s">
        <v>39</v>
      </c>
      <c r="N13" s="13">
        <f t="shared" si="4"/>
        <v>4600000</v>
      </c>
      <c r="O13" s="23">
        <f t="shared" si="5"/>
        <v>5587000</v>
      </c>
    </row>
    <row r="14" spans="2:15" ht="30" x14ac:dyDescent="0.25">
      <c r="B14" s="4">
        <v>10</v>
      </c>
      <c r="C14" s="5" t="s">
        <v>29</v>
      </c>
      <c r="D14" s="17">
        <v>1</v>
      </c>
      <c r="E14" s="17" t="s">
        <v>39</v>
      </c>
      <c r="F14" s="9">
        <v>2</v>
      </c>
      <c r="G14" s="13">
        <f>ROUNDUP((2000000/1.05),-2)</f>
        <v>1904800</v>
      </c>
      <c r="H14" s="17" t="s">
        <v>39</v>
      </c>
      <c r="I14" s="39" t="s">
        <v>39</v>
      </c>
      <c r="J14" s="13">
        <f t="shared" si="2"/>
        <v>3809600</v>
      </c>
      <c r="K14" s="58" t="s">
        <v>39</v>
      </c>
      <c r="L14" s="58" t="s">
        <v>39</v>
      </c>
      <c r="M14" s="58" t="s">
        <v>39</v>
      </c>
      <c r="N14" s="17" t="s">
        <v>39</v>
      </c>
      <c r="O14" s="23">
        <f>+J14</f>
        <v>3809600</v>
      </c>
    </row>
    <row r="15" spans="2:15" ht="45" x14ac:dyDescent="0.25">
      <c r="B15" s="4">
        <v>11</v>
      </c>
      <c r="C15" s="5" t="s">
        <v>31</v>
      </c>
      <c r="D15" s="17">
        <v>1</v>
      </c>
      <c r="E15" s="17" t="s">
        <v>39</v>
      </c>
      <c r="F15" s="9">
        <v>2</v>
      </c>
      <c r="G15" s="13">
        <f t="shared" ref="G15:G16" si="6">ROUNDUP((2000000/1.05),-2)</f>
        <v>1904800</v>
      </c>
      <c r="H15" s="17" t="s">
        <v>39</v>
      </c>
      <c r="I15" s="39" t="s">
        <v>39</v>
      </c>
      <c r="J15" s="13">
        <f t="shared" si="2"/>
        <v>3809600</v>
      </c>
      <c r="K15" s="58" t="s">
        <v>39</v>
      </c>
      <c r="L15" s="58" t="s">
        <v>39</v>
      </c>
      <c r="M15" s="58" t="s">
        <v>39</v>
      </c>
      <c r="N15" s="17" t="s">
        <v>39</v>
      </c>
      <c r="O15" s="23">
        <f t="shared" ref="O15:O16" si="7">+J15</f>
        <v>3809600</v>
      </c>
    </row>
    <row r="16" spans="2:15" ht="135" x14ac:dyDescent="0.25">
      <c r="B16" s="4">
        <v>12</v>
      </c>
      <c r="C16" s="5" t="s">
        <v>30</v>
      </c>
      <c r="D16" s="17">
        <v>1</v>
      </c>
      <c r="E16" s="17" t="s">
        <v>39</v>
      </c>
      <c r="F16" s="9">
        <v>2</v>
      </c>
      <c r="G16" s="13">
        <f t="shared" si="6"/>
        <v>1904800</v>
      </c>
      <c r="H16" s="17" t="s">
        <v>39</v>
      </c>
      <c r="I16" s="17" t="s">
        <v>39</v>
      </c>
      <c r="J16" s="13">
        <f t="shared" si="2"/>
        <v>3809600</v>
      </c>
      <c r="K16" s="58" t="s">
        <v>39</v>
      </c>
      <c r="L16" s="58" t="s">
        <v>39</v>
      </c>
      <c r="M16" s="58" t="s">
        <v>39</v>
      </c>
      <c r="N16" s="17" t="s">
        <v>39</v>
      </c>
      <c r="O16" s="23">
        <f t="shared" si="7"/>
        <v>3809600</v>
      </c>
    </row>
    <row r="17" spans="9:17" x14ac:dyDescent="0.25">
      <c r="N17" s="16"/>
    </row>
    <row r="18" spans="9:17" x14ac:dyDescent="0.25">
      <c r="I18" s="15"/>
      <c r="N18" s="2" t="s">
        <v>36</v>
      </c>
      <c r="O18" s="36">
        <f>+SUM(O5:O16)</f>
        <v>74661800</v>
      </c>
    </row>
    <row r="19" spans="9:17" x14ac:dyDescent="0.25">
      <c r="N19" s="36" t="s">
        <v>37</v>
      </c>
      <c r="O19" s="37">
        <f>+O18*19%</f>
        <v>14185742</v>
      </c>
    </row>
    <row r="20" spans="9:17" x14ac:dyDescent="0.25">
      <c r="N20" s="38" t="s">
        <v>15</v>
      </c>
      <c r="O20" s="36">
        <f>+SUM(O18:O19)</f>
        <v>88847542</v>
      </c>
      <c r="P20" s="31"/>
      <c r="Q20" s="32"/>
    </row>
    <row r="26" spans="9:17" x14ac:dyDescent="0.25">
      <c r="N26" s="1"/>
    </row>
    <row r="27" spans="9:17" x14ac:dyDescent="0.25">
      <c r="N27" s="1"/>
    </row>
    <row r="28" spans="9:17" x14ac:dyDescent="0.25">
      <c r="N28" s="1"/>
    </row>
    <row r="33" spans="1:18" s="12" customFormat="1" x14ac:dyDescent="0.25">
      <c r="A33" s="1"/>
      <c r="B33" s="1"/>
      <c r="C33" s="1"/>
      <c r="D33" s="1"/>
      <c r="E33" s="1"/>
      <c r="F33" s="1"/>
      <c r="G33" s="14"/>
      <c r="H33" s="14"/>
      <c r="J33" s="18"/>
      <c r="K33" s="18"/>
      <c r="L33" s="18"/>
      <c r="M33" s="18"/>
      <c r="O33" s="1"/>
      <c r="P33" s="1"/>
      <c r="Q33" s="1"/>
      <c r="R33" s="1"/>
    </row>
    <row r="34" spans="1:18" s="12" customFormat="1" x14ac:dyDescent="0.25">
      <c r="A34" s="1"/>
      <c r="B34" s="1"/>
      <c r="C34" s="1"/>
      <c r="D34" s="1"/>
      <c r="E34" s="1"/>
      <c r="F34" s="1"/>
      <c r="G34" s="14"/>
      <c r="H34" s="14"/>
      <c r="J34" s="18"/>
      <c r="K34" s="18"/>
      <c r="L34" s="18"/>
      <c r="M34" s="18"/>
      <c r="O34" s="1"/>
      <c r="P34" s="1"/>
      <c r="Q34" s="1"/>
      <c r="R34" s="1"/>
    </row>
    <row r="35" spans="1:18" s="12" customFormat="1" x14ac:dyDescent="0.25">
      <c r="A35" s="1"/>
      <c r="B35" s="1"/>
      <c r="C35" s="1"/>
      <c r="D35" s="1"/>
      <c r="E35" s="1"/>
      <c r="F35" s="1"/>
      <c r="G35" s="14"/>
      <c r="H35" s="14"/>
      <c r="J35" s="18"/>
      <c r="K35" s="18"/>
      <c r="L35" s="18"/>
      <c r="M35" s="18"/>
      <c r="O35" s="1"/>
      <c r="P35" s="1"/>
      <c r="Q35" s="1"/>
      <c r="R35" s="1"/>
    </row>
    <row r="36" spans="1:18" s="12" customFormat="1" x14ac:dyDescent="0.25">
      <c r="A36" s="1"/>
      <c r="B36" s="7"/>
      <c r="C36" s="8"/>
      <c r="D36" s="7"/>
      <c r="E36" s="7"/>
      <c r="F36" s="29"/>
      <c r="G36" s="30"/>
      <c r="H36" s="14"/>
      <c r="I36" s="18"/>
      <c r="J36" s="18"/>
      <c r="K36" s="18"/>
      <c r="L36" s="18"/>
      <c r="M36" s="18"/>
      <c r="O36" s="1"/>
      <c r="P36" s="1"/>
      <c r="Q36" s="1"/>
      <c r="R36" s="1"/>
    </row>
    <row r="37" spans="1:18" s="12" customFormat="1" x14ac:dyDescent="0.25">
      <c r="A37" s="1"/>
      <c r="B37" s="7"/>
      <c r="C37" s="8"/>
      <c r="D37" s="7"/>
      <c r="E37" s="7"/>
      <c r="F37" s="29"/>
      <c r="G37" s="30"/>
      <c r="H37" s="14"/>
      <c r="I37" s="18"/>
      <c r="J37" s="18"/>
      <c r="K37" s="18"/>
      <c r="L37" s="18"/>
      <c r="M37" s="18"/>
      <c r="O37" s="1"/>
      <c r="P37" s="1"/>
      <c r="Q37" s="1"/>
      <c r="R37" s="1"/>
    </row>
    <row r="38" spans="1:18" s="12" customFormat="1" x14ac:dyDescent="0.25">
      <c r="A38" s="1"/>
      <c r="B38" s="1"/>
      <c r="C38" s="8"/>
      <c r="D38" s="1"/>
      <c r="E38" s="1"/>
      <c r="F38" s="29"/>
      <c r="G38" s="30"/>
      <c r="H38" s="14"/>
      <c r="I38" s="18"/>
      <c r="J38" s="18"/>
      <c r="K38" s="18"/>
      <c r="L38" s="18"/>
      <c r="M38" s="18"/>
      <c r="O38" s="1"/>
      <c r="P38" s="1"/>
      <c r="Q38" s="1"/>
      <c r="R38" s="1"/>
    </row>
  </sheetData>
  <protectedRanges>
    <protectedRange algorithmName="SHA-512" hashValue="p/p3oeFWbSRNn7Lzu5Hi2VxA83XYvYSnFizjHWavCgnwtP1NdTU0Yp0xDTrsrmIEc7XVUacdNfdEfVEb1FklXw==" saltValue="AZ5r3impDNaM4tmVfD+9uQ==" spinCount="100000" sqref="I36:I38 F36:G38 F14:F16 F5:G13" name="Rango1"/>
    <protectedRange algorithmName="SHA-512" hashValue="p/p3oeFWbSRNn7Lzu5Hi2VxA83XYvYSnFizjHWavCgnwtP1NdTU0Yp0xDTrsrmIEc7XVUacdNfdEfVEb1FklXw==" saltValue="AZ5r3impDNaM4tmVfD+9uQ==" spinCount="100000" sqref="G4 I4:J4 N4:O4" name="Rango1_1"/>
    <protectedRange algorithmName="SHA-512" hashValue="p/p3oeFWbSRNn7Lzu5Hi2VxA83XYvYSnFizjHWavCgnwtP1NdTU0Yp0xDTrsrmIEc7XVUacdNfdEfVEb1FklXw==" saltValue="AZ5r3impDNaM4tmVfD+9uQ==" spinCount="100000" sqref="K4:M4" name="Rango1_1_1"/>
  </protectedRanges>
  <mergeCells count="1">
    <mergeCell ref="B3:O3"/>
  </mergeCells>
  <pageMargins left="0.39370078740157483" right="0.39370078740157483" top="0.51181102362204722" bottom="0.51181102362204722" header="0.31496062992125984" footer="0.31496062992125984"/>
  <pageSetup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R38"/>
  <sheetViews>
    <sheetView showGridLines="0" zoomScale="77" zoomScaleNormal="73" workbookViewId="0">
      <selection activeCell="Q4" sqref="Q4"/>
    </sheetView>
  </sheetViews>
  <sheetFormatPr baseColWidth="10" defaultColWidth="11.42578125" defaultRowHeight="15.75" x14ac:dyDescent="0.25"/>
  <cols>
    <col min="1" max="1" width="4.5703125" style="1" customWidth="1"/>
    <col min="2" max="2" width="7.7109375" style="1" customWidth="1"/>
    <col min="3" max="3" width="48.7109375" style="1" customWidth="1"/>
    <col min="4" max="4" width="15.140625" style="1" customWidth="1"/>
    <col min="5" max="5" width="16.42578125" style="1" customWidth="1"/>
    <col min="6" max="6" width="22.42578125" style="1" customWidth="1"/>
    <col min="7" max="7" width="30.7109375" style="14" customWidth="1"/>
    <col min="8" max="8" width="18.28515625" style="14" customWidth="1"/>
    <col min="9" max="9" width="20" style="12" customWidth="1"/>
    <col min="10" max="13" width="21.5703125" style="12" customWidth="1"/>
    <col min="14" max="14" width="18.5703125" style="12" bestFit="1" customWidth="1"/>
    <col min="15" max="15" width="26.5703125" style="1" customWidth="1"/>
    <col min="16" max="16" width="18.42578125" style="1" bestFit="1" customWidth="1"/>
    <col min="17" max="16384" width="11.42578125" style="1"/>
  </cols>
  <sheetData>
    <row r="3" spans="2:16" ht="15.75" customHeight="1" thickBot="1" x14ac:dyDescent="0.3">
      <c r="B3" s="62" t="s">
        <v>19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spans="2:16" ht="63" x14ac:dyDescent="0.25">
      <c r="B4" s="42" t="s">
        <v>0</v>
      </c>
      <c r="C4" s="43" t="s">
        <v>20</v>
      </c>
      <c r="D4" s="43" t="s">
        <v>1</v>
      </c>
      <c r="E4" s="43" t="s">
        <v>2</v>
      </c>
      <c r="F4" s="44" t="s">
        <v>21</v>
      </c>
      <c r="G4" s="44" t="s">
        <v>23</v>
      </c>
      <c r="H4" s="44" t="s">
        <v>22</v>
      </c>
      <c r="I4" s="45" t="s">
        <v>24</v>
      </c>
      <c r="J4" s="45" t="s">
        <v>25</v>
      </c>
      <c r="K4" s="41" t="s">
        <v>40</v>
      </c>
      <c r="L4" s="41" t="s">
        <v>41</v>
      </c>
      <c r="M4" s="41" t="s">
        <v>42</v>
      </c>
      <c r="N4" s="45" t="s">
        <v>26</v>
      </c>
      <c r="O4" s="46" t="s">
        <v>38</v>
      </c>
    </row>
    <row r="5" spans="2:16" ht="45" x14ac:dyDescent="0.25">
      <c r="B5" s="47">
        <v>1</v>
      </c>
      <c r="C5" s="5" t="s">
        <v>3</v>
      </c>
      <c r="D5" s="4">
        <v>1</v>
      </c>
      <c r="E5" s="4" t="s">
        <v>4</v>
      </c>
      <c r="F5" s="9">
        <v>2</v>
      </c>
      <c r="G5" s="13">
        <f>470000*1.1</f>
        <v>517000.00000000006</v>
      </c>
      <c r="H5" s="10">
        <v>2</v>
      </c>
      <c r="I5" s="13">
        <f>2000000*1.15</f>
        <v>2300000</v>
      </c>
      <c r="J5" s="13">
        <f>+G5*F5</f>
        <v>1034000.0000000001</v>
      </c>
      <c r="K5" s="40">
        <v>1800000</v>
      </c>
      <c r="L5" s="58">
        <v>1</v>
      </c>
      <c r="M5" s="13">
        <f>+K5*L5</f>
        <v>1800000</v>
      </c>
      <c r="N5" s="13">
        <f>+H5*I5</f>
        <v>4600000</v>
      </c>
      <c r="O5" s="48">
        <f>+N5+J5+M5</f>
        <v>7434000</v>
      </c>
    </row>
    <row r="6" spans="2:16" ht="45" x14ac:dyDescent="0.25">
      <c r="B6" s="47">
        <v>2</v>
      </c>
      <c r="C6" s="5" t="s">
        <v>5</v>
      </c>
      <c r="D6" s="4">
        <v>1</v>
      </c>
      <c r="E6" s="4" t="s">
        <v>4</v>
      </c>
      <c r="F6" s="9">
        <v>2</v>
      </c>
      <c r="G6" s="13">
        <f t="shared" ref="G6:G13" si="0">470000*1.1</f>
        <v>517000.00000000006</v>
      </c>
      <c r="H6" s="10">
        <v>2</v>
      </c>
      <c r="I6" s="13">
        <f t="shared" ref="I6:I13" si="1">2000000*1.15</f>
        <v>2300000</v>
      </c>
      <c r="J6" s="13">
        <f t="shared" ref="J6:J16" si="2">+G6*F6</f>
        <v>1034000.0000000001</v>
      </c>
      <c r="K6" s="40">
        <v>1800000</v>
      </c>
      <c r="L6" s="58">
        <v>2</v>
      </c>
      <c r="M6" s="13">
        <f t="shared" ref="M6" si="3">+K6*L6</f>
        <v>3600000</v>
      </c>
      <c r="N6" s="13">
        <f t="shared" ref="N6:N13" si="4">+H6*I6</f>
        <v>4600000</v>
      </c>
      <c r="O6" s="48">
        <f>+N6+J6+M6</f>
        <v>9234000</v>
      </c>
    </row>
    <row r="7" spans="2:16" ht="45" x14ac:dyDescent="0.25">
      <c r="B7" s="49">
        <v>3</v>
      </c>
      <c r="C7" s="5" t="s">
        <v>6</v>
      </c>
      <c r="D7" s="4">
        <v>1</v>
      </c>
      <c r="E7" s="4" t="s">
        <v>7</v>
      </c>
      <c r="F7" s="9">
        <v>2</v>
      </c>
      <c r="G7" s="13">
        <f t="shared" si="0"/>
        <v>517000.00000000006</v>
      </c>
      <c r="H7" s="10">
        <v>2</v>
      </c>
      <c r="I7" s="13">
        <f t="shared" si="1"/>
        <v>2300000</v>
      </c>
      <c r="J7" s="13">
        <f t="shared" si="2"/>
        <v>1034000.0000000001</v>
      </c>
      <c r="K7" s="40">
        <v>1800000</v>
      </c>
      <c r="L7" s="58" t="s">
        <v>39</v>
      </c>
      <c r="M7" s="58" t="s">
        <v>39</v>
      </c>
      <c r="N7" s="13">
        <f t="shared" si="4"/>
        <v>4600000</v>
      </c>
      <c r="O7" s="48">
        <f t="shared" ref="O7:O13" si="5">+N7+J7</f>
        <v>5634000</v>
      </c>
    </row>
    <row r="8" spans="2:16" ht="60" x14ac:dyDescent="0.25">
      <c r="B8" s="47">
        <v>4</v>
      </c>
      <c r="C8" s="5" t="s">
        <v>17</v>
      </c>
      <c r="D8" s="4">
        <v>1</v>
      </c>
      <c r="E8" s="4" t="s">
        <v>8</v>
      </c>
      <c r="F8" s="9">
        <v>2</v>
      </c>
      <c r="G8" s="13">
        <f t="shared" si="0"/>
        <v>517000.00000000006</v>
      </c>
      <c r="H8" s="10">
        <v>2</v>
      </c>
      <c r="I8" s="13">
        <f t="shared" si="1"/>
        <v>2300000</v>
      </c>
      <c r="J8" s="13">
        <f t="shared" si="2"/>
        <v>1034000.0000000001</v>
      </c>
      <c r="K8" s="40">
        <v>1800000</v>
      </c>
      <c r="L8" s="58">
        <v>2</v>
      </c>
      <c r="M8" s="13">
        <f t="shared" ref="M8:M9" si="6">+K8*L8</f>
        <v>3600000</v>
      </c>
      <c r="N8" s="13">
        <f t="shared" si="4"/>
        <v>4600000</v>
      </c>
      <c r="O8" s="48">
        <f>+N8+J8+M8</f>
        <v>9234000</v>
      </c>
    </row>
    <row r="9" spans="2:16" ht="45" x14ac:dyDescent="0.25">
      <c r="B9" s="47">
        <v>5</v>
      </c>
      <c r="C9" s="5" t="s">
        <v>9</v>
      </c>
      <c r="D9" s="4">
        <v>1</v>
      </c>
      <c r="E9" s="4" t="s">
        <v>10</v>
      </c>
      <c r="F9" s="9">
        <v>2</v>
      </c>
      <c r="G9" s="13">
        <f t="shared" si="0"/>
        <v>517000.00000000006</v>
      </c>
      <c r="H9" s="10">
        <v>2</v>
      </c>
      <c r="I9" s="13">
        <f t="shared" si="1"/>
        <v>2300000</v>
      </c>
      <c r="J9" s="13">
        <f t="shared" si="2"/>
        <v>1034000.0000000001</v>
      </c>
      <c r="K9" s="40">
        <v>1800000</v>
      </c>
      <c r="L9" s="58">
        <v>2</v>
      </c>
      <c r="M9" s="13">
        <f t="shared" si="6"/>
        <v>3600000</v>
      </c>
      <c r="N9" s="13">
        <f t="shared" si="4"/>
        <v>4600000</v>
      </c>
      <c r="O9" s="48">
        <f>+N9+J9+M9</f>
        <v>9234000</v>
      </c>
    </row>
    <row r="10" spans="2:16" ht="135" x14ac:dyDescent="0.25">
      <c r="B10" s="47">
        <v>6</v>
      </c>
      <c r="C10" s="5" t="s">
        <v>27</v>
      </c>
      <c r="D10" s="4">
        <v>1</v>
      </c>
      <c r="E10" s="4" t="s">
        <v>16</v>
      </c>
      <c r="F10" s="9">
        <v>2</v>
      </c>
      <c r="G10" s="13">
        <f t="shared" si="0"/>
        <v>517000.00000000006</v>
      </c>
      <c r="H10" s="10">
        <v>2</v>
      </c>
      <c r="I10" s="13">
        <f t="shared" si="1"/>
        <v>2300000</v>
      </c>
      <c r="J10" s="13">
        <f t="shared" si="2"/>
        <v>1034000.0000000001</v>
      </c>
      <c r="K10" s="40">
        <v>1800000</v>
      </c>
      <c r="L10" s="58" t="s">
        <v>39</v>
      </c>
      <c r="M10" s="58" t="s">
        <v>39</v>
      </c>
      <c r="N10" s="13">
        <f t="shared" si="4"/>
        <v>4600000</v>
      </c>
      <c r="O10" s="48">
        <f t="shared" si="5"/>
        <v>5634000</v>
      </c>
    </row>
    <row r="11" spans="2:16" ht="45" x14ac:dyDescent="0.25">
      <c r="B11" s="47">
        <v>7</v>
      </c>
      <c r="C11" s="5" t="s">
        <v>11</v>
      </c>
      <c r="D11" s="4">
        <v>1</v>
      </c>
      <c r="E11" s="4" t="s">
        <v>12</v>
      </c>
      <c r="F11" s="9">
        <v>2</v>
      </c>
      <c r="G11" s="13">
        <f t="shared" si="0"/>
        <v>517000.00000000006</v>
      </c>
      <c r="H11" s="10">
        <v>2</v>
      </c>
      <c r="I11" s="13">
        <f t="shared" si="1"/>
        <v>2300000</v>
      </c>
      <c r="J11" s="13">
        <f t="shared" si="2"/>
        <v>1034000.0000000001</v>
      </c>
      <c r="K11" s="40">
        <v>1800000</v>
      </c>
      <c r="L11" s="58" t="s">
        <v>39</v>
      </c>
      <c r="M11" s="58" t="s">
        <v>39</v>
      </c>
      <c r="N11" s="13">
        <f t="shared" si="4"/>
        <v>4600000</v>
      </c>
      <c r="O11" s="48">
        <f t="shared" si="5"/>
        <v>5634000</v>
      </c>
    </row>
    <row r="12" spans="2:16" ht="45" x14ac:dyDescent="0.25">
      <c r="B12" s="50">
        <v>8</v>
      </c>
      <c r="C12" s="5" t="s">
        <v>13</v>
      </c>
      <c r="D12" s="11">
        <v>1</v>
      </c>
      <c r="E12" s="11" t="s">
        <v>14</v>
      </c>
      <c r="F12" s="9">
        <v>2</v>
      </c>
      <c r="G12" s="13">
        <f t="shared" si="0"/>
        <v>517000.00000000006</v>
      </c>
      <c r="H12" s="10">
        <v>2</v>
      </c>
      <c r="I12" s="13">
        <f t="shared" si="1"/>
        <v>2300000</v>
      </c>
      <c r="J12" s="13">
        <f t="shared" si="2"/>
        <v>1034000.0000000001</v>
      </c>
      <c r="K12" s="40">
        <v>1800000</v>
      </c>
      <c r="L12" s="58" t="s">
        <v>39</v>
      </c>
      <c r="M12" s="58" t="s">
        <v>39</v>
      </c>
      <c r="N12" s="13">
        <f t="shared" si="4"/>
        <v>4600000</v>
      </c>
      <c r="O12" s="48">
        <f t="shared" si="5"/>
        <v>5634000</v>
      </c>
    </row>
    <row r="13" spans="2:16" ht="45" x14ac:dyDescent="0.25">
      <c r="B13" s="47">
        <v>9</v>
      </c>
      <c r="C13" s="5" t="s">
        <v>28</v>
      </c>
      <c r="D13" s="4">
        <v>1</v>
      </c>
      <c r="E13" s="4" t="s">
        <v>4</v>
      </c>
      <c r="F13" s="9">
        <v>2</v>
      </c>
      <c r="G13" s="13">
        <f t="shared" si="0"/>
        <v>517000.00000000006</v>
      </c>
      <c r="H13" s="10">
        <v>2</v>
      </c>
      <c r="I13" s="13">
        <f t="shared" si="1"/>
        <v>2300000</v>
      </c>
      <c r="J13" s="13">
        <f t="shared" si="2"/>
        <v>1034000.0000000001</v>
      </c>
      <c r="K13" s="40">
        <v>1800000</v>
      </c>
      <c r="L13" s="58" t="s">
        <v>39</v>
      </c>
      <c r="M13" s="58" t="s">
        <v>39</v>
      </c>
      <c r="N13" s="13">
        <f t="shared" si="4"/>
        <v>4600000</v>
      </c>
      <c r="O13" s="48">
        <f t="shared" si="5"/>
        <v>5634000</v>
      </c>
      <c r="P13" s="32"/>
    </row>
    <row r="14" spans="2:16" ht="30" x14ac:dyDescent="0.25">
      <c r="B14" s="47">
        <v>10</v>
      </c>
      <c r="C14" s="5" t="s">
        <v>29</v>
      </c>
      <c r="D14" s="17">
        <v>1</v>
      </c>
      <c r="E14" s="17" t="s">
        <v>39</v>
      </c>
      <c r="F14" s="9">
        <v>2</v>
      </c>
      <c r="G14" s="13">
        <v>2000000</v>
      </c>
      <c r="H14" s="17" t="s">
        <v>39</v>
      </c>
      <c r="I14" s="39" t="s">
        <v>39</v>
      </c>
      <c r="J14" s="13">
        <f t="shared" si="2"/>
        <v>4000000</v>
      </c>
      <c r="K14" s="40">
        <v>1800000</v>
      </c>
      <c r="L14" s="58" t="s">
        <v>39</v>
      </c>
      <c r="M14" s="58" t="s">
        <v>39</v>
      </c>
      <c r="N14" s="17" t="s">
        <v>39</v>
      </c>
      <c r="O14" s="48">
        <f>+J14</f>
        <v>4000000</v>
      </c>
      <c r="P14" s="31"/>
    </row>
    <row r="15" spans="2:16" ht="45" x14ac:dyDescent="0.25">
      <c r="B15" s="47">
        <v>11</v>
      </c>
      <c r="C15" s="5" t="s">
        <v>31</v>
      </c>
      <c r="D15" s="17">
        <v>1</v>
      </c>
      <c r="E15" s="17" t="s">
        <v>39</v>
      </c>
      <c r="F15" s="9">
        <v>2</v>
      </c>
      <c r="G15" s="13">
        <v>2000000</v>
      </c>
      <c r="H15" s="17" t="s">
        <v>39</v>
      </c>
      <c r="I15" s="39" t="s">
        <v>39</v>
      </c>
      <c r="J15" s="13">
        <f t="shared" si="2"/>
        <v>4000000</v>
      </c>
      <c r="K15" s="58" t="s">
        <v>39</v>
      </c>
      <c r="L15" s="58" t="s">
        <v>39</v>
      </c>
      <c r="M15" s="58" t="s">
        <v>39</v>
      </c>
      <c r="N15" s="17" t="s">
        <v>39</v>
      </c>
      <c r="O15" s="48">
        <f t="shared" ref="O15:O16" si="7">+J15</f>
        <v>4000000</v>
      </c>
      <c r="P15" s="31"/>
    </row>
    <row r="16" spans="2:16" ht="135" x14ac:dyDescent="0.25">
      <c r="B16" s="47">
        <v>12</v>
      </c>
      <c r="C16" s="5" t="s">
        <v>30</v>
      </c>
      <c r="D16" s="17">
        <v>1</v>
      </c>
      <c r="E16" s="17" t="s">
        <v>39</v>
      </c>
      <c r="F16" s="9">
        <v>2</v>
      </c>
      <c r="G16" s="13">
        <v>2000000</v>
      </c>
      <c r="H16" s="17" t="s">
        <v>39</v>
      </c>
      <c r="I16" s="17" t="s">
        <v>39</v>
      </c>
      <c r="J16" s="13">
        <f t="shared" si="2"/>
        <v>4000000</v>
      </c>
      <c r="K16" s="58" t="s">
        <v>39</v>
      </c>
      <c r="L16" s="58" t="s">
        <v>39</v>
      </c>
      <c r="M16" s="58" t="s">
        <v>39</v>
      </c>
      <c r="N16" s="17" t="s">
        <v>39</v>
      </c>
      <c r="O16" s="48">
        <f t="shared" si="7"/>
        <v>4000000</v>
      </c>
    </row>
    <row r="17" spans="9:16" ht="16.5" thickBot="1" x14ac:dyDescent="0.3">
      <c r="N17" s="16"/>
    </row>
    <row r="18" spans="9:16" x14ac:dyDescent="0.25">
      <c r="I18" s="15"/>
      <c r="N18" s="51" t="s">
        <v>36</v>
      </c>
      <c r="O18" s="52">
        <f>+SUM(O5:O16)</f>
        <v>75306000</v>
      </c>
    </row>
    <row r="19" spans="9:16" x14ac:dyDescent="0.25">
      <c r="N19" s="53" t="s">
        <v>37</v>
      </c>
      <c r="O19" s="54">
        <f>+O18*19%</f>
        <v>14308140</v>
      </c>
    </row>
    <row r="20" spans="9:16" ht="16.5" thickBot="1" x14ac:dyDescent="0.3">
      <c r="N20" s="55" t="s">
        <v>15</v>
      </c>
      <c r="O20" s="56">
        <f>+SUM(O18:O19)</f>
        <v>89614140</v>
      </c>
      <c r="P20" s="31"/>
    </row>
    <row r="26" spans="9:16" x14ac:dyDescent="0.25">
      <c r="N26" s="1"/>
    </row>
    <row r="27" spans="9:16" x14ac:dyDescent="0.25">
      <c r="N27" s="1"/>
    </row>
    <row r="28" spans="9:16" x14ac:dyDescent="0.25">
      <c r="N28" s="1"/>
    </row>
    <row r="33" spans="1:18" s="12" customFormat="1" x14ac:dyDescent="0.25">
      <c r="A33" s="1"/>
      <c r="B33" s="1"/>
      <c r="C33" s="1"/>
      <c r="D33" s="1"/>
      <c r="E33" s="1"/>
      <c r="F33" s="1"/>
      <c r="G33" s="14"/>
      <c r="H33" s="14"/>
      <c r="J33" s="18"/>
      <c r="K33" s="18"/>
      <c r="L33" s="18"/>
      <c r="M33" s="18"/>
      <c r="O33" s="1"/>
      <c r="P33" s="1"/>
      <c r="Q33" s="1"/>
      <c r="R33" s="1"/>
    </row>
    <row r="34" spans="1:18" s="12" customFormat="1" x14ac:dyDescent="0.25">
      <c r="A34" s="1"/>
      <c r="B34" s="1"/>
      <c r="C34" s="1"/>
      <c r="D34" s="1"/>
      <c r="E34" s="1"/>
      <c r="F34" s="1"/>
      <c r="G34" s="14"/>
      <c r="H34" s="14"/>
      <c r="J34" s="18"/>
      <c r="K34" s="18"/>
      <c r="L34" s="18"/>
      <c r="M34" s="18"/>
      <c r="O34" s="1"/>
      <c r="P34" s="1"/>
      <c r="Q34" s="1"/>
      <c r="R34" s="1"/>
    </row>
    <row r="35" spans="1:18" s="12" customFormat="1" x14ac:dyDescent="0.25">
      <c r="A35" s="1"/>
      <c r="B35" s="1"/>
      <c r="C35" s="1"/>
      <c r="D35" s="1"/>
      <c r="E35" s="1"/>
      <c r="F35" s="1"/>
      <c r="G35" s="14"/>
      <c r="H35" s="14"/>
      <c r="J35" s="18"/>
      <c r="K35" s="18"/>
      <c r="L35" s="18"/>
      <c r="M35" s="18"/>
      <c r="O35" s="1"/>
      <c r="P35" s="1"/>
      <c r="Q35" s="1"/>
      <c r="R35" s="1"/>
    </row>
    <row r="36" spans="1:18" s="12" customFormat="1" x14ac:dyDescent="0.25">
      <c r="A36" s="1"/>
      <c r="B36" s="7"/>
      <c r="C36" s="8"/>
      <c r="D36" s="7"/>
      <c r="E36" s="7"/>
      <c r="F36" s="29"/>
      <c r="G36" s="30"/>
      <c r="H36" s="14"/>
      <c r="I36" s="18"/>
      <c r="J36" s="18"/>
      <c r="K36" s="18"/>
      <c r="L36" s="18"/>
      <c r="M36" s="18"/>
      <c r="O36" s="1"/>
      <c r="P36" s="1"/>
      <c r="Q36" s="1"/>
      <c r="R36" s="1"/>
    </row>
    <row r="37" spans="1:18" s="12" customFormat="1" x14ac:dyDescent="0.25">
      <c r="A37" s="1"/>
      <c r="B37" s="7"/>
      <c r="C37" s="8"/>
      <c r="D37" s="7"/>
      <c r="E37" s="7"/>
      <c r="F37" s="29"/>
      <c r="G37" s="30"/>
      <c r="H37" s="14"/>
      <c r="I37" s="18"/>
      <c r="J37" s="18"/>
      <c r="K37" s="18"/>
      <c r="L37" s="18"/>
      <c r="M37" s="18"/>
      <c r="O37" s="1"/>
      <c r="P37" s="1"/>
      <c r="Q37" s="1"/>
      <c r="R37" s="1"/>
    </row>
    <row r="38" spans="1:18" s="12" customFormat="1" x14ac:dyDescent="0.25">
      <c r="A38" s="1"/>
      <c r="B38" s="1"/>
      <c r="C38" s="8"/>
      <c r="D38" s="1"/>
      <c r="E38" s="1"/>
      <c r="F38" s="29"/>
      <c r="G38" s="30"/>
      <c r="H38" s="14"/>
      <c r="I38" s="18"/>
      <c r="J38" s="18"/>
      <c r="K38" s="18"/>
      <c r="L38" s="18"/>
      <c r="M38" s="18"/>
      <c r="O38" s="1"/>
      <c r="P38" s="1"/>
      <c r="Q38" s="1"/>
      <c r="R38" s="1"/>
    </row>
  </sheetData>
  <protectedRanges>
    <protectedRange algorithmName="SHA-512" hashValue="p/p3oeFWbSRNn7Lzu5Hi2VxA83XYvYSnFizjHWavCgnwtP1NdTU0Yp0xDTrsrmIEc7XVUacdNfdEfVEb1FklXw==" saltValue="AZ5r3impDNaM4tmVfD+9uQ==" spinCount="100000" sqref="I36:I38 F36:G38 F14:F16 F5:G13" name="Rango1"/>
    <protectedRange algorithmName="SHA-512" hashValue="p/p3oeFWbSRNn7Lzu5Hi2VxA83XYvYSnFizjHWavCgnwtP1NdTU0Yp0xDTrsrmIEc7XVUacdNfdEfVEb1FklXw==" saltValue="AZ5r3impDNaM4tmVfD+9uQ==" spinCount="100000" sqref="G4 I4:J4 N4:O4" name="Rango1_1"/>
    <protectedRange algorithmName="SHA-512" hashValue="p/p3oeFWbSRNn7Lzu5Hi2VxA83XYvYSnFizjHWavCgnwtP1NdTU0Yp0xDTrsrmIEc7XVUacdNfdEfVEb1FklXw==" saltValue="AZ5r3impDNaM4tmVfD+9uQ==" spinCount="100000" sqref="K4:M4" name="Rango1_1_2"/>
  </protectedRanges>
  <mergeCells count="1">
    <mergeCell ref="B3:O3"/>
  </mergeCells>
  <pageMargins left="0.39370078740157483" right="0.39370078740157483" top="0.51181102362204722" bottom="0.51181102362204722" header="0.31496062992125984" footer="0.31496062992125984"/>
  <pageSetup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N9"/>
  <sheetViews>
    <sheetView workbookViewId="0">
      <selection activeCell="C5" sqref="C5"/>
    </sheetView>
  </sheetViews>
  <sheetFormatPr baseColWidth="10" defaultRowHeight="15" x14ac:dyDescent="0.25"/>
  <cols>
    <col min="2" max="2" width="6.7109375" bestFit="1" customWidth="1"/>
    <col min="3" max="3" width="43.85546875" customWidth="1"/>
    <col min="4" max="4" width="14.5703125" customWidth="1"/>
    <col min="5" max="5" width="20.42578125" customWidth="1"/>
    <col min="6" max="6" width="18.85546875" customWidth="1"/>
    <col min="7" max="7" width="24.5703125" customWidth="1"/>
  </cols>
  <sheetData>
    <row r="2" spans="2:14" ht="47.25" x14ac:dyDescent="0.25">
      <c r="B2" s="3" t="s">
        <v>0</v>
      </c>
      <c r="C2" s="3" t="s">
        <v>33</v>
      </c>
      <c r="D2" s="3" t="s">
        <v>32</v>
      </c>
      <c r="E2" s="3" t="s">
        <v>18</v>
      </c>
      <c r="F2" s="3" t="s">
        <v>34</v>
      </c>
      <c r="G2" s="3" t="s">
        <v>35</v>
      </c>
      <c r="H2" s="1"/>
      <c r="I2" s="1"/>
      <c r="J2" s="14"/>
      <c r="K2" s="14"/>
      <c r="L2" s="1"/>
      <c r="M2" s="18"/>
      <c r="N2" s="18"/>
    </row>
    <row r="3" spans="2:14" ht="28.5" x14ac:dyDescent="0.25">
      <c r="B3" s="17">
        <v>1</v>
      </c>
      <c r="C3" s="21" t="s">
        <v>29</v>
      </c>
      <c r="D3" s="22">
        <v>1</v>
      </c>
      <c r="E3" s="17">
        <v>2</v>
      </c>
      <c r="F3" s="13">
        <f>2000000*1.15</f>
        <v>2300000</v>
      </c>
      <c r="G3" s="23">
        <f>+E3*F3</f>
        <v>4600000</v>
      </c>
      <c r="H3" s="1"/>
      <c r="I3" s="1"/>
      <c r="J3" s="14"/>
      <c r="K3" s="14"/>
      <c r="L3" s="18"/>
      <c r="M3" s="18"/>
      <c r="N3" s="18"/>
    </row>
    <row r="4" spans="2:14" ht="47.25" x14ac:dyDescent="0.25">
      <c r="B4" s="17">
        <v>2</v>
      </c>
      <c r="C4" s="19" t="s">
        <v>31</v>
      </c>
      <c r="D4" s="22">
        <v>1</v>
      </c>
      <c r="E4" s="17">
        <v>2</v>
      </c>
      <c r="F4" s="13">
        <f t="shared" ref="F4:F5" si="0">2000000*1.15</f>
        <v>2300000</v>
      </c>
      <c r="G4" s="23">
        <f t="shared" ref="G4:G5" si="1">+E4*F4</f>
        <v>4600000</v>
      </c>
      <c r="H4" s="1"/>
      <c r="I4" s="1"/>
      <c r="J4" s="14"/>
      <c r="K4" s="14"/>
      <c r="L4" s="18"/>
      <c r="M4" s="18"/>
      <c r="N4" s="18"/>
    </row>
    <row r="5" spans="2:14" ht="141.75" x14ac:dyDescent="0.25">
      <c r="B5" s="17">
        <v>3</v>
      </c>
      <c r="C5" s="20" t="s">
        <v>30</v>
      </c>
      <c r="D5" s="22">
        <v>1</v>
      </c>
      <c r="E5" s="17">
        <v>2</v>
      </c>
      <c r="F5" s="13">
        <f t="shared" si="0"/>
        <v>2300000</v>
      </c>
      <c r="G5" s="23">
        <f t="shared" si="1"/>
        <v>4600000</v>
      </c>
      <c r="H5" s="1"/>
      <c r="I5" s="1"/>
      <c r="J5" s="14"/>
      <c r="K5" s="14"/>
      <c r="L5" s="18"/>
      <c r="M5" s="18"/>
      <c r="N5" s="18"/>
    </row>
    <row r="7" spans="2:14" x14ac:dyDescent="0.25">
      <c r="F7" s="24" t="s">
        <v>36</v>
      </c>
      <c r="G7" s="25">
        <f>+SUM(G3:G5)</f>
        <v>13800000</v>
      </c>
    </row>
    <row r="8" spans="2:14" x14ac:dyDescent="0.25">
      <c r="F8" s="24" t="s">
        <v>37</v>
      </c>
      <c r="G8" s="26">
        <f>+G7*19%</f>
        <v>2622000</v>
      </c>
    </row>
    <row r="9" spans="2:14" x14ac:dyDescent="0.25">
      <c r="F9" s="27" t="s">
        <v>15</v>
      </c>
      <c r="G9" s="28">
        <f>+SUM(G7:G8)</f>
        <v>16422000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8</vt:i4>
      </vt:variant>
    </vt:vector>
  </HeadingPairs>
  <TitlesOfParts>
    <vt:vector size="13" baseType="lpstr">
      <vt:lpstr>REQ TEC</vt:lpstr>
      <vt:lpstr>ESTUDIO DE MERCADO</vt:lpstr>
      <vt:lpstr>OSORIO ROJAS</vt:lpstr>
      <vt:lpstr>TRAMPA GRASA ICSA</vt:lpstr>
      <vt:lpstr>SONDEO </vt:lpstr>
      <vt:lpstr>'ESTUDIO DE MERCADO'!_Hlk138872198</vt:lpstr>
      <vt:lpstr>'OSORIO ROJAS'!_Hlk138872198</vt:lpstr>
      <vt:lpstr>'REQ TEC'!_Hlk138872198</vt:lpstr>
      <vt:lpstr>'TRAMPA GRASA ICSA'!_Hlk138872198</vt:lpstr>
      <vt:lpstr>'ESTUDIO DE MERCADO'!Área_de_impresión</vt:lpstr>
      <vt:lpstr>'OSORIO ROJAS'!Área_de_impresión</vt:lpstr>
      <vt:lpstr>'REQ TEC'!Área_de_impresión</vt:lpstr>
      <vt:lpstr>'TRAMPA GRASA ICSA'!Área_de_impresión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Maria Sanchez Acuna</dc:creator>
  <cp:lastModifiedBy>Sandra Paola Hurtado Jordan</cp:lastModifiedBy>
  <cp:lastPrinted>2024-06-18T20:39:54Z</cp:lastPrinted>
  <dcterms:created xsi:type="dcterms:W3CDTF">2023-07-11T22:32:37Z</dcterms:created>
  <dcterms:modified xsi:type="dcterms:W3CDTF">2026-04-19T20:53:20Z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2026-04-19T03:35:32Z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9a797f03-857f-4343-82ab-4007f6e22130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