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ACompras 2025/Ley de garantías/PC08394 - Repuestos Kaeser/2. Evaluación Tecnica - Comercial/"/>
    </mc:Choice>
  </mc:AlternateContent>
  <xr:revisionPtr revIDLastSave="116" documentId="13_ncr:1_{DD4DD59B-1508-49C5-B72B-286E39099351}" xr6:coauthVersionLast="47" xr6:coauthVersionMax="47" xr10:uidLastSave="{052CCCD1-A776-4173-98BA-2C7B466F6EB1}"/>
  <bookViews>
    <workbookView xWindow="-120" yWindow="-120" windowWidth="20730" windowHeight="11040" xr2:uid="{00000000-000D-0000-FFFF-FFFF00000000}"/>
  </bookViews>
  <sheets>
    <sheet name="FORMATO" sheetId="6" r:id="rId1"/>
    <sheet name="Detalle adj" sheetId="10" r:id="rId2"/>
    <sheet name="Lugar Entrega" sheetId="9" r:id="rId3"/>
    <sheet name="MOLDES" sheetId="7" r:id="rId4"/>
    <sheet name="HISTORICOS - FM" sheetId="8" r:id="rId5"/>
  </sheets>
  <externalReferences>
    <externalReference r:id="rId6"/>
  </externalReferences>
  <definedNames>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Z25" i="6" l="1"/>
  <c r="Z23" i="6"/>
  <c r="T25" i="6"/>
  <c r="S25" i="6"/>
  <c r="S23" i="6"/>
  <c r="Z15" i="6"/>
  <c r="Z14" i="6"/>
  <c r="Z13" i="6"/>
  <c r="Z12" i="6"/>
  <c r="Z11" i="6"/>
  <c r="AA11" i="6" s="1"/>
  <c r="AA25" i="6" s="1"/>
  <c r="Z10" i="6"/>
  <c r="AA19" i="6"/>
  <c r="AA18" i="6"/>
  <c r="AA17" i="6"/>
  <c r="AA16" i="6"/>
  <c r="AA15" i="6"/>
  <c r="AA14" i="6"/>
  <c r="AA13" i="6"/>
  <c r="AA12" i="6"/>
  <c r="AA10" i="6"/>
  <c r="AA9" i="6"/>
  <c r="AA8" i="6"/>
  <c r="AA7" i="6"/>
  <c r="AF6" i="6"/>
  <c r="AA24" i="6" s="1"/>
  <c r="T19" i="6"/>
  <c r="T18" i="6"/>
  <c r="T17" i="6"/>
  <c r="T16" i="6"/>
  <c r="T15" i="6"/>
  <c r="T14" i="6"/>
  <c r="T13" i="6"/>
  <c r="T12" i="6"/>
  <c r="T11" i="6"/>
  <c r="T10" i="6"/>
  <c r="T9" i="6"/>
  <c r="T8" i="6"/>
  <c r="T23" i="6" s="1"/>
  <c r="T7" i="6"/>
  <c r="Y6" i="6"/>
  <c r="T24" i="6" s="1"/>
  <c r="M25" i="6"/>
  <c r="AA23" i="6" l="1"/>
  <c r="AC19" i="6"/>
  <c r="AC18" i="6"/>
  <c r="AC17" i="6"/>
  <c r="AC16" i="6"/>
  <c r="AC15" i="6"/>
  <c r="AC14" i="6"/>
  <c r="AC13" i="6"/>
  <c r="AC12" i="6"/>
  <c r="AC9" i="6"/>
  <c r="AC8" i="6"/>
  <c r="AC11" i="6"/>
  <c r="AC10" i="6"/>
  <c r="V19" i="6"/>
  <c r="V18" i="6"/>
  <c r="V16" i="6"/>
  <c r="V13" i="6"/>
  <c r="V8" i="6"/>
  <c r="V15" i="6"/>
  <c r="V14" i="6"/>
  <c r="V9" i="6"/>
  <c r="V12" i="6"/>
  <c r="V11" i="6"/>
  <c r="V10" i="6"/>
  <c r="V17" i="6"/>
  <c r="M13" i="6"/>
  <c r="M14" i="6"/>
  <c r="M15" i="6"/>
  <c r="M16" i="6"/>
  <c r="M17" i="6"/>
  <c r="M18" i="6"/>
  <c r="M19" i="6"/>
  <c r="J28" i="10" l="1"/>
  <c r="J3" i="10"/>
  <c r="B4" i="10"/>
  <c r="J4" i="10"/>
  <c r="J5" i="10" s="1"/>
  <c r="B6" i="10"/>
  <c r="J6" i="10"/>
  <c r="B7" i="10"/>
  <c r="J7" i="10"/>
  <c r="B8" i="10"/>
  <c r="J8" i="10"/>
  <c r="B9" i="10"/>
  <c r="J9" i="10"/>
  <c r="B10" i="10"/>
  <c r="J10" i="10"/>
  <c r="J11" i="10"/>
  <c r="B12" i="10"/>
  <c r="B13" i="10" s="1"/>
  <c r="B14" i="10" s="1"/>
  <c r="B16" i="10" s="1"/>
  <c r="B17" i="10" s="1"/>
  <c r="B19" i="10" s="1"/>
  <c r="B20" i="10" s="1"/>
  <c r="B21" i="10" s="1"/>
  <c r="B22" i="10" s="1"/>
  <c r="J12" i="10"/>
  <c r="J13" i="10"/>
  <c r="J14" i="10"/>
  <c r="J15" i="10"/>
  <c r="J17" i="10"/>
  <c r="J18" i="10"/>
  <c r="J19" i="10"/>
  <c r="J23" i="10" s="1"/>
  <c r="J20" i="10"/>
  <c r="J21" i="10"/>
  <c r="J22" i="10"/>
  <c r="J24" i="10"/>
  <c r="B25" i="10"/>
  <c r="J25" i="10"/>
  <c r="B26" i="10"/>
  <c r="J26" i="10"/>
  <c r="J27" i="10"/>
  <c r="J29" i="10"/>
  <c r="J31" i="10" s="1"/>
  <c r="M10" i="6" l="1"/>
  <c r="M11" i="6"/>
  <c r="M12" i="6"/>
  <c r="M8" i="6"/>
  <c r="B9" i="6"/>
  <c r="B10" i="6" s="1"/>
  <c r="B11" i="6" s="1"/>
  <c r="B12" i="6" s="1"/>
  <c r="B13" i="6" s="1"/>
  <c r="B14" i="6" s="1"/>
  <c r="B15" i="6" s="1"/>
  <c r="B16" i="6" s="1"/>
  <c r="B17" i="6" s="1"/>
  <c r="B18" i="6" s="1"/>
  <c r="B19" i="6" s="1"/>
  <c r="M9" i="6"/>
  <c r="M23" i="6" l="1"/>
  <c r="L25" i="6"/>
  <c r="L23" i="6"/>
  <c r="B2" i="7"/>
  <c r="N18" i="7" l="1"/>
  <c r="I33" i="7" l="1"/>
  <c r="H33" i="7"/>
  <c r="M7" i="6" l="1"/>
  <c r="N17" i="7"/>
  <c r="R6" i="6" l="1"/>
  <c r="O13" i="6" l="1"/>
  <c r="O16" i="6"/>
  <c r="O17" i="6"/>
  <c r="O18" i="6"/>
  <c r="O19" i="6"/>
  <c r="O14" i="6"/>
  <c r="O15" i="6"/>
  <c r="O10" i="6"/>
  <c r="O11" i="6"/>
  <c r="O12" i="6"/>
  <c r="O8" i="6"/>
  <c r="O9" i="6"/>
  <c r="M24" i="6"/>
  <c r="M19" i="7"/>
  <c r="M17" i="7"/>
  <c r="N19" i="7"/>
  <c r="D2" i="7" l="1"/>
</calcChain>
</file>

<file path=xl/sharedStrings.xml><?xml version="1.0" encoding="utf-8"?>
<sst xmlns="http://schemas.openxmlformats.org/spreadsheetml/2006/main" count="296" uniqueCount="145">
  <si>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</si>
  <si>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</si>
  <si>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</si>
  <si>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</si>
  <si>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</si>
  <si>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</si>
  <si>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</si>
  <si>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</si>
  <si>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</si>
  <si>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</si>
  <si>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</si>
  <si>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</si>
  <si>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</si>
  <si>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</si>
  <si>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</si>
  <si>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</si>
  <si>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</si>
  <si>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</si>
  <si>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</si>
  <si>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</si>
  <si>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</si>
  <si>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</si>
  <si>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</si>
  <si>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</si>
  <si>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</si>
  <si>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</si>
  <si>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</si>
  <si>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</si>
  <si>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</si>
  <si>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</si>
  <si>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</si>
  <si>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</si>
  <si>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</si>
  <si>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</si>
  <si>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</si>
  <si>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</si>
  <si>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</si>
  <si>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</si>
  <si>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</si>
  <si>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</si>
  <si>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</si>
  <si>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</si>
  <si>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</si>
  <si>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</si>
  <si>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</si>
  <si>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</si>
  <si>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</si>
  <si>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</si>
  <si>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</si>
  <si>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</si>
  <si>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</si>
  <si>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</si>
  <si>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</si>
  <si>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</si>
  <si>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</si>
  <si>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</si>
  <si>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</si>
  <si>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</si>
  <si>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</si>
  <si>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</si>
  <si>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</si>
  <si>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</si>
  <si>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</si>
  <si>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</si>
  <si>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</si>
  <si>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</si>
  <si>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</si>
  <si>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</si>
  <si>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</si>
  <si>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</si>
  <si>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</si>
  <si>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</si>
  <si>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</si>
  <si>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</si>
  <si>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</si>
  <si>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</si>
  <si>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</si>
  <si>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</si>
  <si>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</si>
  <si>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</si>
  <si>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</si>
  <si>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</si>
  <si>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</si>
  <si>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</si>
  <si>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DESCRIPCION AMPLIADA</t>
  </si>
  <si>
    <t>Pos</t>
  </si>
  <si>
    <t>Jacobo Carvajal</t>
  </si>
  <si>
    <t>COP</t>
  </si>
  <si>
    <t>GRA</t>
  </si>
  <si>
    <t>PAE</t>
  </si>
  <si>
    <t>ok, se envía por paqueteo vehículo sin plataforma, o se consolida carga +8 día hábiles.</t>
  </si>
  <si>
    <t>No cumple con Galonaje Min 1,100 gla entre CUS y EPO.</t>
  </si>
  <si>
    <t>ok</t>
  </si>
  <si>
    <t>ok, envía por paqueyeo vehículo sin plataforma</t>
  </si>
  <si>
    <t>ok. Se consolida con MRF</t>
  </si>
  <si>
    <t>ok. Se consolida con PAE</t>
  </si>
  <si>
    <r>
      <t xml:space="preserve">ok.  </t>
    </r>
    <r>
      <rPr>
        <sz val="10"/>
        <color rgb="FFFF0000"/>
        <rFont val="Aptos"/>
        <family val="2"/>
      </rPr>
      <t>Tiempo de importación 60-90 días, se mantiene precio.</t>
    </r>
  </si>
  <si>
    <r>
      <t xml:space="preserve">ok, envía por paqueyeo vehículo sin plataforma. </t>
    </r>
    <r>
      <rPr>
        <sz val="10"/>
        <color rgb="FFFF0000"/>
        <rFont val="Aptos"/>
        <family val="2"/>
      </rPr>
      <t>Ajustar 5 Gal.</t>
    </r>
  </si>
  <si>
    <r>
      <t xml:space="preserve">ok, envía por paqueyeo vehículo sin plataforma. </t>
    </r>
    <r>
      <rPr>
        <sz val="10"/>
        <color rgb="FFFF0000"/>
        <rFont val="Aptos"/>
        <family val="2"/>
      </rPr>
      <t>Ajustar 55Gls.</t>
    </r>
  </si>
  <si>
    <r>
      <rPr>
        <sz val="10"/>
        <color rgb="FFFF0000"/>
        <rFont val="Aptos"/>
        <family val="2"/>
      </rPr>
      <t>Por favor ajustar a 440 gls.</t>
    </r>
    <r>
      <rPr>
        <sz val="10"/>
        <rFont val="Aptos"/>
        <family val="2"/>
      </rPr>
      <t xml:space="preserve"> Ok se consolida con PAE</t>
    </r>
  </si>
  <si>
    <t>VR. TOTAL SIN IVA</t>
  </si>
  <si>
    <t>VR. UNITARIO SIN IVA</t>
  </si>
  <si>
    <t>Moneda</t>
  </si>
  <si>
    <t>ESTACION</t>
  </si>
  <si>
    <t>CODIGO SAP</t>
  </si>
  <si>
    <t>POS</t>
  </si>
  <si>
    <t>SOLPED</t>
  </si>
  <si>
    <t>ITEM</t>
  </si>
  <si>
    <t>CHI</t>
  </si>
  <si>
    <t>PC08394</t>
  </si>
  <si>
    <t>Radiador,Aceite,Compr,KAESER,CSD.100S</t>
  </si>
  <si>
    <t>PARTES PARA COMPRESORES;NOMBRE:Radiador,MODIFICADOR:De aceite,APLICACION ESPECIFICA:De compresor,FABRICANTE:KAESER,MODELO:CSD 100S</t>
  </si>
  <si>
    <t>Tarjeta,Ctrl,Sist.Aire.Compr,KAESER,SIGM</t>
  </si>
  <si>
    <t>PARTES DE CONTROL DE AUTOMATIZACION;NOMBRE:Tarjeta,MODIFICADOR:De Control,APLICACION GENERAL:Sistema aire comprimido,APLICACION ESPE CIFICA,FABRICANTE:KAESER,MODELO:SIGMA AIR PLUS</t>
  </si>
  <si>
    <t>Cartucho,Separ.Aceite,KAESER,CSD.100S</t>
  </si>
  <si>
    <t>PARTES PARA COMPRESORES;NOMBRE:Cartucho,MODIFICADOR:Separador de aceite,APLICACION ESPECIFICA,FABRICANTE:KAESER,MODELO:CSD 100S</t>
  </si>
  <si>
    <t>PN635710</t>
  </si>
  <si>
    <t>Aceite.Ind,Sint,ANS460,SAE20,ISO46,KAESE</t>
  </si>
  <si>
    <t>ACEITE INDUSTRIAL;TIPO:Sintetico,REFERENCIA:SIGMA ANS460,GRADO:SAE 20,VISCOSIDAD:ISO 46,FABRICANTE:KAESER,PUNTO DE INFLAMACION:238°C  (460ºF),PUNTO DE FLUIDEZ:-30°C,APLICACION:Compresor</t>
  </si>
  <si>
    <t>Elemento,Filtro.aceite,KAESER,BSD-60</t>
  </si>
  <si>
    <t>PARTES PARA COMPRESORES;NOMBRE:Elemento,MODIFICADOR:Filtro de aceite,APLICACION ESPECIFICA:De compresor,FABRICANTE:KAESER,MODELO:BSD -60</t>
  </si>
  <si>
    <t>PN644930</t>
  </si>
  <si>
    <t>Drenaje,Magnet,Automat,KAESER,AMD - 6550</t>
  </si>
  <si>
    <t>EQUIPOS;NOMBRE:Drenaje,MODIFICADOR:Magnetico,MODIFICADOR:Automatico,FABRICANTE:KAESER,REFERENCIA:AMD - 6550,CARACTERISTICAS ADICIONA LES:Entrada Líquido 3/4" NPT,CARACTERISTICAS ADICIONALES:Linea Igualación 1/2" NPTF,CARACTERISTICAS ADICIONALES:Salida Líquido 1/2" NPTF,CARACTERISTICAS ADICIONALES:Material Cuerpo: Aluminio,CARACTERISTICAS ADICIONALES:Material Internos: SS,CARACTERISTICAS ADICION ALES:Rango Presion: 60-225 Psig,CARACTERISTICAS ADICIONALES:Temperatura Maxima: 200ºF,CARACTERISTICAS ADICIONALES:Peso: 14 lbs,CARAC TERISTICAS ADICIONALES:Rendimiento: 0.3 Gal/Ciclo,CARACTERISTICAS ADICIONALES:Duracion Ciclo: 5s</t>
  </si>
  <si>
    <t>Cartucho,Filtran,Sist.enfr,KAESER,SK-15,</t>
  </si>
  <si>
    <t>PARTES PARA COMPRESORES;NOMBRE:Cartucho,MODIFICADOR:Filtrante,APLICACION ESPECIFICA:De sistema enfriamiento,FABRICANTE:KAESER,MODELO :SK-15,CARACTERISTICAS ADICIONALES:Serie 1635</t>
  </si>
  <si>
    <t>PN558500</t>
  </si>
  <si>
    <t>Elemento,Aceite,Filtran,Compr,KAESER,ADS</t>
  </si>
  <si>
    <t>PARTES PARA COMPRESORES;NOMBRE:Elemento,MODIFICADOR:De aceite,MODIFICADOR:Filtrante,APLICACION ESPECIFICA:De compresor,FABRICANTE:KA ESER,MODELO:ADS 40T</t>
  </si>
  <si>
    <t>PN647780</t>
  </si>
  <si>
    <t>EA</t>
  </si>
  <si>
    <t>GAL</t>
  </si>
  <si>
    <t>25.03.2026</t>
  </si>
  <si>
    <t>Induferrod</t>
  </si>
  <si>
    <t>Ingemeks</t>
  </si>
  <si>
    <t>Kaeser</t>
  </si>
  <si>
    <t>15 DIAS
4 SEMANAS</t>
  </si>
  <si>
    <t>10-15 DIAS</t>
  </si>
  <si>
    <t>15 DIAS</t>
  </si>
  <si>
    <t xml:space="preserve">15 DIAS </t>
  </si>
  <si>
    <t>o</t>
  </si>
  <si>
    <t>1 UND PARA ENTREGA EN 15 DIAS Y LA OTRA UNIDAD PARA ENTREGA EN 4 SEMANAS</t>
  </si>
  <si>
    <t>SE COTIZA ACEITE HOMOLOGADO SINTETICO Serie SH PARA 10,000 HORAS SE ADJUNTA FICHA TECNICA</t>
  </si>
  <si>
    <t>FILTRO ACEITE AMERICANO HOMOLOGADO PARA KAISER</t>
  </si>
  <si>
    <t>Se recomienda adjudicar a la compañía Kaeser al ofrecer mejores precios del proceso de la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</si>
</sst>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9"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10"/>
      <name val="Aptos"/>
      <family val="2"/>
    </font>
    <font>
      <b/>
      <sz val="10"/>
      <name val="Aptos"/>
      <family val="2"/>
    </font>
    <font>
      <b/>
      <u/>
      <sz val="10"/>
      <name val="Aptos"/>
      <family val="2"/>
    </font>
    <font>
      <sz val="10"/>
      <color theme="1"/>
      <name val="Aptos"/>
      <family val="2"/>
    </font>
    <font>
      <sz val="10"/>
      <color theme="10"/>
      <name val="Aptos"/>
      <family val="2"/>
    </font>
    <font>
      <u/>
      <sz val="10"/>
      <color theme="10"/>
      <name val="Aptos"/>
      <family val="2"/>
    </font>
    <font>
      <sz val="10"/>
      <color rgb="FF000000"/>
      <name val="Aptos"/>
      <family val="2"/>
    </font>
    <font>
      <sz val="10"/>
      <color rgb="FFFF0000"/>
      <name val="Aptos"/>
      <family val="2"/>
    </font>
    <font>
      <b/>
      <sz val="11"/>
      <name val="Aptos"/>
      <family val="2"/>
    </font>
    <font>
      <sz val="10"/>
      <color theme="0"/>
      <name val="Aptos"/>
      <family val="2"/>
    </font>
  </fonts>
  <fills count="2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rgb="FFFFFF00"/>
        <bgColor theme="0"/>
      </patternFill>
    </fill>
    <fill>
      <patternFill patternType="solid">
        <fgColor theme="0"/>
        <bgColor theme="0"/>
      </patternFill>
    </fill>
    <fill>
      <patternFill patternType="solid">
        <fgColor rgb="FF006600"/>
        <bgColor indexed="64"/>
      </patternFill>
    </fill>
  </fills>
  <borders count="68">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right style="hair">
        <color indexed="64"/>
      </right>
      <top style="medium">
        <color indexed="64"/>
      </top>
      <bottom style="hair">
        <color indexed="64"/>
      </bottom>
      <diagonal/>
    </border>
    <border>
      <left/>
      <right style="thin">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right style="hair">
        <color indexed="64"/>
      </right>
      <top style="hair">
        <color indexed="64"/>
      </top>
      <bottom style="hair">
        <color indexed="64"/>
      </bottom>
      <diagonal/>
    </border>
  </borders>
  <cellStyleXfs count="215">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44" fontId="7" fillId="0" borderId="0" applyFont="0" applyFill="0" applyBorder="0" applyAlignment="0" applyProtection="0"/>
  </cellStyleXfs>
  <cellXfs count="282">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0" xfId="0" applyBorder="1"/>
    <xf numFmtId="0" fontId="11" fillId="20" borderId="41" xfId="0" applyFont="1" applyFill="1" applyBorder="1" applyAlignment="1">
      <alignment horizontal="center"/>
    </xf>
    <xf numFmtId="164" fontId="0" fillId="0" borderId="17" xfId="1" applyFont="1" applyFill="1" applyBorder="1" applyAlignment="1"/>
    <xf numFmtId="164" fontId="0" fillId="0" borderId="0" xfId="0" applyNumberFormat="1"/>
    <xf numFmtId="0" fontId="15" fillId="16" borderId="0" xfId="0" applyFont="1" applyFill="1" applyAlignment="1" applyProtection="1">
      <alignment horizontal="center" vertical="center" wrapText="1"/>
      <protection locked="0"/>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0"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0" fontId="15" fillId="16" borderId="0" xfId="0" applyFont="1" applyFill="1" applyAlignment="1">
      <alignment horizontal="right" vertical="center"/>
    </xf>
    <xf numFmtId="166" fontId="13" fillId="16" borderId="0" xfId="1" applyNumberFormat="1" applyFont="1" applyFill="1" applyBorder="1" applyAlignment="1" applyProtection="1">
      <alignment horizontal="right"/>
    </xf>
    <xf numFmtId="166" fontId="13" fillId="16" borderId="40" xfId="1" applyNumberFormat="1" applyFont="1" applyFill="1" applyBorder="1" applyAlignment="1" applyProtection="1">
      <alignment horizontal="right"/>
    </xf>
    <xf numFmtId="166" fontId="14" fillId="16" borderId="40"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0" fontId="19" fillId="15" borderId="2" xfId="0" applyFont="1" applyFill="1" applyBorder="1" applyAlignment="1" applyProtection="1">
      <alignment wrapText="1"/>
      <protection locked="0"/>
    </xf>
    <xf numFmtId="0" fontId="20" fillId="15" borderId="3" xfId="0" applyFont="1" applyFill="1" applyBorder="1" applyAlignment="1" applyProtection="1">
      <alignment wrapText="1"/>
      <protection locked="0"/>
    </xf>
    <xf numFmtId="0" fontId="20" fillId="15" borderId="3" xfId="0" applyFont="1" applyFill="1" applyBorder="1" applyAlignment="1" applyProtection="1">
      <alignment vertical="center" wrapText="1"/>
      <protection locked="0"/>
    </xf>
    <xf numFmtId="166" fontId="20" fillId="15" borderId="3" xfId="1" applyNumberFormat="1" applyFont="1" applyFill="1" applyBorder="1" applyAlignment="1" applyProtection="1">
      <alignment vertical="center" wrapText="1"/>
      <protection locked="0"/>
    </xf>
    <xf numFmtId="0" fontId="19" fillId="15" borderId="3" xfId="0" applyFont="1" applyFill="1" applyBorder="1" applyAlignment="1" applyProtection="1">
      <alignment wrapText="1"/>
      <protection locked="0"/>
    </xf>
    <xf numFmtId="0" fontId="19" fillId="15" borderId="16" xfId="0" applyFont="1" applyFill="1" applyBorder="1" applyAlignment="1" applyProtection="1">
      <alignment wrapText="1"/>
      <protection locked="0"/>
    </xf>
    <xf numFmtId="0" fontId="19" fillId="15" borderId="0" xfId="0" applyFont="1" applyFill="1" applyAlignment="1" applyProtection="1">
      <alignment wrapText="1"/>
      <protection locked="0"/>
    </xf>
    <xf numFmtId="0" fontId="19" fillId="15" borderId="4" xfId="0" applyFont="1" applyFill="1" applyBorder="1" applyAlignment="1" applyProtection="1">
      <alignment wrapText="1"/>
      <protection locked="0"/>
    </xf>
    <xf numFmtId="0" fontId="20" fillId="15" borderId="0" xfId="0" applyFont="1" applyFill="1" applyAlignment="1" applyProtection="1">
      <alignment vertical="center" wrapText="1"/>
      <protection locked="0"/>
    </xf>
    <xf numFmtId="166" fontId="20" fillId="15" borderId="0" xfId="1" applyNumberFormat="1" applyFont="1" applyFill="1" applyBorder="1" applyAlignment="1" applyProtection="1">
      <alignment vertical="center" wrapText="1"/>
      <protection locked="0"/>
    </xf>
    <xf numFmtId="0" fontId="19" fillId="15" borderId="5" xfId="0" applyFont="1" applyFill="1" applyBorder="1" applyAlignment="1" applyProtection="1">
      <alignment wrapText="1"/>
      <protection locked="0"/>
    </xf>
    <xf numFmtId="0" fontId="20" fillId="15" borderId="25" xfId="0" applyFont="1" applyFill="1" applyBorder="1" applyAlignment="1" applyProtection="1">
      <alignment horizontal="left" vertical="center" wrapText="1"/>
      <protection locked="0"/>
    </xf>
    <xf numFmtId="0" fontId="20" fillId="15" borderId="0" xfId="0" applyFont="1" applyFill="1" applyAlignment="1" applyProtection="1">
      <alignment horizontal="left" vertical="center" wrapText="1"/>
      <protection locked="0"/>
    </xf>
    <xf numFmtId="0" fontId="20" fillId="15" borderId="29" xfId="0" applyFont="1" applyFill="1" applyBorder="1" applyAlignment="1" applyProtection="1">
      <alignment horizontal="left" vertical="center" wrapText="1"/>
      <protection locked="0"/>
    </xf>
    <xf numFmtId="172" fontId="20" fillId="24" borderId="36" xfId="0" applyNumberFormat="1" applyFont="1" applyFill="1" applyBorder="1" applyAlignment="1" applyProtection="1">
      <alignment horizontal="left" vertical="center" wrapText="1"/>
      <protection locked="0"/>
    </xf>
    <xf numFmtId="172" fontId="20" fillId="15" borderId="0" xfId="0" applyNumberFormat="1" applyFont="1" applyFill="1" applyAlignment="1" applyProtection="1">
      <alignment horizontal="left" vertical="center" wrapText="1"/>
      <protection locked="0"/>
    </xf>
    <xf numFmtId="0" fontId="20" fillId="16" borderId="0" xfId="0" applyFont="1" applyFill="1" applyAlignment="1" applyProtection="1">
      <alignment horizontal="center" vertical="center" wrapText="1"/>
      <protection locked="0"/>
    </xf>
    <xf numFmtId="4" fontId="19" fillId="16" borderId="0" xfId="0" applyNumberFormat="1" applyFont="1" applyFill="1" applyAlignment="1" applyProtection="1">
      <alignment horizontal="center" vertical="center" wrapText="1"/>
      <protection locked="0"/>
    </xf>
    <xf numFmtId="164" fontId="20" fillId="15" borderId="25" xfId="1" applyFont="1" applyFill="1" applyBorder="1" applyAlignment="1" applyProtection="1">
      <alignment horizontal="center" vertical="center" wrapText="1"/>
      <protection locked="0"/>
    </xf>
    <xf numFmtId="0" fontId="20" fillId="16" borderId="0" xfId="0" applyFont="1" applyFill="1" applyAlignment="1" applyProtection="1">
      <alignment horizontal="left" wrapText="1"/>
      <protection locked="0"/>
    </xf>
    <xf numFmtId="4" fontId="19" fillId="16" borderId="0" xfId="0" applyNumberFormat="1" applyFont="1" applyFill="1" applyAlignment="1" applyProtection="1">
      <alignment horizontal="left" wrapText="1"/>
      <protection locked="0"/>
    </xf>
    <xf numFmtId="164" fontId="20" fillId="15" borderId="27" xfId="1" applyFont="1" applyFill="1" applyBorder="1" applyAlignment="1" applyProtection="1">
      <alignment horizontal="center" vertical="center" wrapText="1"/>
    </xf>
    <xf numFmtId="0" fontId="20" fillId="17" borderId="10" xfId="0" applyFont="1" applyFill="1" applyBorder="1" applyAlignment="1">
      <alignment horizontal="center" vertical="center" wrapText="1"/>
    </xf>
    <xf numFmtId="0" fontId="20" fillId="17" borderId="11" xfId="0" applyFont="1" applyFill="1" applyBorder="1" applyAlignment="1">
      <alignment horizontal="center" vertical="center" wrapText="1"/>
    </xf>
    <xf numFmtId="166" fontId="19" fillId="16" borderId="0" xfId="1" applyNumberFormat="1" applyFont="1" applyFill="1" applyBorder="1" applyProtection="1"/>
    <xf numFmtId="0" fontId="20" fillId="16" borderId="4" xfId="0" applyFont="1" applyFill="1" applyBorder="1"/>
    <xf numFmtId="0" fontId="20" fillId="16" borderId="0" xfId="0" applyFont="1" applyFill="1"/>
    <xf numFmtId="0" fontId="19" fillId="16" borderId="0" xfId="0" applyFont="1" applyFill="1" applyAlignment="1">
      <alignment horizontal="left"/>
    </xf>
    <xf numFmtId="166" fontId="19" fillId="16" borderId="0" xfId="1" applyNumberFormat="1" applyFont="1" applyFill="1" applyBorder="1" applyAlignment="1" applyProtection="1">
      <alignment horizontal="right"/>
    </xf>
    <xf numFmtId="166" fontId="19" fillId="16" borderId="0" xfId="1" applyNumberFormat="1" applyFont="1" applyFill="1" applyBorder="1" applyAlignment="1" applyProtection="1"/>
    <xf numFmtId="0" fontId="19" fillId="16" borderId="4" xfId="0" applyFont="1" applyFill="1" applyBorder="1"/>
    <xf numFmtId="0" fontId="19" fillId="16" borderId="0" xfId="0" applyFont="1" applyFill="1"/>
    <xf numFmtId="166" fontId="19" fillId="16" borderId="0" xfId="1" applyNumberFormat="1" applyFont="1" applyFill="1" applyBorder="1" applyAlignment="1" applyProtection="1">
      <alignment horizontal="left"/>
    </xf>
    <xf numFmtId="166" fontId="22" fillId="16" borderId="0" xfId="1" applyNumberFormat="1" applyFont="1" applyFill="1" applyBorder="1" applyAlignment="1" applyProtection="1">
      <alignment horizontal="right"/>
    </xf>
    <xf numFmtId="0" fontId="19" fillId="16" borderId="0" xfId="0" applyFont="1" applyFill="1" applyAlignment="1">
      <alignment horizontal="center" vertical="center"/>
    </xf>
    <xf numFmtId="166" fontId="19" fillId="15" borderId="0" xfId="1" applyNumberFormat="1" applyFont="1" applyFill="1" applyBorder="1" applyAlignment="1" applyProtection="1">
      <alignment wrapText="1"/>
      <protection locked="0"/>
    </xf>
    <xf numFmtId="0" fontId="20" fillId="16" borderId="0" xfId="0" applyFont="1" applyFill="1" applyAlignment="1" applyProtection="1">
      <alignment wrapText="1"/>
      <protection locked="0"/>
    </xf>
    <xf numFmtId="0" fontId="24" fillId="16" borderId="0" xfId="170" applyFont="1" applyFill="1" applyBorder="1" applyAlignment="1" applyProtection="1">
      <alignment wrapText="1"/>
      <protection locked="0"/>
    </xf>
    <xf numFmtId="0" fontId="20" fillId="16" borderId="0" xfId="0" applyFont="1" applyFill="1" applyProtection="1">
      <protection locked="0"/>
    </xf>
    <xf numFmtId="166" fontId="20" fillId="16" borderId="0" xfId="1" applyNumberFormat="1" applyFont="1" applyFill="1" applyBorder="1" applyAlignment="1" applyProtection="1">
      <alignment vertical="top"/>
      <protection locked="0"/>
    </xf>
    <xf numFmtId="166" fontId="20" fillId="16" borderId="46" xfId="1" applyNumberFormat="1" applyFont="1" applyFill="1" applyBorder="1" applyAlignment="1" applyProtection="1">
      <alignment vertical="top"/>
      <protection locked="0"/>
    </xf>
    <xf numFmtId="0" fontId="19" fillId="15" borderId="46" xfId="0" applyFont="1" applyFill="1" applyBorder="1" applyAlignment="1" applyProtection="1">
      <alignment wrapText="1"/>
      <protection locked="0"/>
    </xf>
    <xf numFmtId="0" fontId="19" fillId="15" borderId="17" xfId="0" applyFont="1" applyFill="1" applyBorder="1" applyAlignment="1" applyProtection="1">
      <alignment wrapText="1"/>
      <protection locked="0"/>
    </xf>
    <xf numFmtId="0" fontId="20" fillId="17" borderId="51" xfId="0" applyFont="1" applyFill="1" applyBorder="1" applyAlignment="1">
      <alignment horizontal="center" vertical="center" wrapText="1"/>
    </xf>
    <xf numFmtId="0" fontId="20" fillId="25" borderId="52" xfId="0" applyFont="1" applyFill="1" applyBorder="1" applyAlignment="1">
      <alignment horizontal="center" vertical="center" wrapText="1"/>
    </xf>
    <xf numFmtId="3" fontId="19" fillId="0" borderId="47" xfId="1" applyNumberFormat="1" applyFont="1" applyBorder="1" applyAlignment="1" applyProtection="1">
      <alignment horizontal="center" vertical="center" wrapText="1"/>
    </xf>
    <xf numFmtId="0" fontId="25" fillId="16" borderId="47" xfId="0" applyFont="1" applyFill="1" applyBorder="1" applyAlignment="1">
      <alignment horizontal="center" vertical="center" wrapText="1"/>
    </xf>
    <xf numFmtId="3" fontId="25" fillId="16" borderId="47" xfId="0" applyNumberFormat="1" applyFont="1" applyFill="1" applyBorder="1" applyAlignment="1">
      <alignment horizontal="center" vertical="center" wrapText="1"/>
    </xf>
    <xf numFmtId="0" fontId="22" fillId="16" borderId="47" xfId="0" applyFont="1" applyFill="1" applyBorder="1" applyAlignment="1">
      <alignment horizontal="center" vertical="center" wrapText="1"/>
    </xf>
    <xf numFmtId="0" fontId="22" fillId="22" borderId="47" xfId="0" applyFont="1" applyFill="1" applyBorder="1" applyAlignment="1">
      <alignment horizontal="center" vertical="center" wrapText="1"/>
    </xf>
    <xf numFmtId="0" fontId="25" fillId="22" borderId="47" xfId="0" applyFont="1" applyFill="1" applyBorder="1" applyAlignment="1">
      <alignment horizontal="center" vertical="center" wrapText="1"/>
    </xf>
    <xf numFmtId="0" fontId="19" fillId="22" borderId="56" xfId="0" applyFont="1" applyFill="1" applyBorder="1"/>
    <xf numFmtId="3" fontId="27" fillId="22" borderId="55" xfId="1" applyNumberFormat="1" applyFont="1" applyFill="1" applyBorder="1" applyAlignment="1" applyProtection="1">
      <alignment horizontal="center" vertical="center" wrapText="1"/>
      <protection hidden="1"/>
    </xf>
    <xf numFmtId="0" fontId="19" fillId="22" borderId="55" xfId="0" applyFont="1" applyFill="1" applyBorder="1"/>
    <xf numFmtId="0" fontId="19" fillId="22" borderId="54" xfId="0" applyFont="1" applyFill="1" applyBorder="1"/>
    <xf numFmtId="0" fontId="19" fillId="16" borderId="53" xfId="0" applyFont="1" applyFill="1" applyBorder="1" applyAlignment="1" applyProtection="1">
      <alignment vertical="center" wrapText="1"/>
      <protection hidden="1"/>
    </xf>
    <xf numFmtId="3" fontId="19" fillId="16" borderId="47" xfId="1" applyNumberFormat="1" applyFont="1" applyFill="1" applyBorder="1" applyAlignment="1" applyProtection="1">
      <alignment horizontal="center" vertical="center" wrapText="1"/>
      <protection hidden="1"/>
    </xf>
    <xf numFmtId="3" fontId="19" fillId="16" borderId="47" xfId="214" applyNumberFormat="1" applyFont="1" applyFill="1" applyBorder="1" applyAlignment="1" applyProtection="1">
      <alignment horizontal="center" vertical="center" wrapText="1"/>
      <protection hidden="1"/>
    </xf>
    <xf numFmtId="0" fontId="19" fillId="16" borderId="47" xfId="0" applyFont="1" applyFill="1" applyBorder="1" applyAlignment="1" applyProtection="1">
      <alignment vertical="center" wrapText="1"/>
      <protection hidden="1"/>
    </xf>
    <xf numFmtId="0" fontId="19" fillId="16" borderId="52" xfId="0" applyFont="1" applyFill="1" applyBorder="1" applyAlignment="1" applyProtection="1">
      <alignment horizontal="center" vertical="center" wrapText="1"/>
      <protection hidden="1"/>
    </xf>
    <xf numFmtId="0" fontId="19" fillId="22" borderId="53" xfId="0" applyFont="1" applyFill="1" applyBorder="1" applyAlignment="1" applyProtection="1">
      <alignment vertical="center" wrapText="1"/>
      <protection hidden="1"/>
    </xf>
    <xf numFmtId="3" fontId="27" fillId="22" borderId="47" xfId="1" applyNumberFormat="1" applyFont="1" applyFill="1" applyBorder="1" applyAlignment="1" applyProtection="1">
      <alignment horizontal="center" vertical="center" wrapText="1"/>
      <protection hidden="1"/>
    </xf>
    <xf numFmtId="3" fontId="19" fillId="22" borderId="47" xfId="214" applyNumberFormat="1" applyFont="1" applyFill="1" applyBorder="1" applyAlignment="1" applyProtection="1">
      <alignment horizontal="center" vertical="center" wrapText="1"/>
      <protection hidden="1"/>
    </xf>
    <xf numFmtId="0" fontId="19" fillId="22" borderId="47" xfId="0" applyFont="1" applyFill="1" applyBorder="1" applyAlignment="1" applyProtection="1">
      <alignment vertical="center" wrapText="1"/>
      <protection hidden="1"/>
    </xf>
    <xf numFmtId="3" fontId="25" fillId="22" borderId="47" xfId="0" applyNumberFormat="1" applyFont="1" applyFill="1" applyBorder="1" applyAlignment="1">
      <alignment horizontal="center" vertical="center" wrapText="1"/>
    </xf>
    <xf numFmtId="0" fontId="19" fillId="22" borderId="52" xfId="0" applyFont="1" applyFill="1" applyBorder="1" applyAlignment="1" applyProtection="1">
      <alignment horizontal="center" vertical="center" wrapText="1"/>
      <protection hidden="1"/>
    </xf>
    <xf numFmtId="3" fontId="19" fillId="16" borderId="47" xfId="0" applyNumberFormat="1" applyFont="1" applyFill="1" applyBorder="1" applyAlignment="1" applyProtection="1">
      <alignment horizontal="center" vertical="center" wrapText="1"/>
      <protection hidden="1"/>
    </xf>
    <xf numFmtId="0" fontId="28" fillId="26" borderId="49" xfId="0" applyFont="1" applyFill="1" applyBorder="1" applyAlignment="1" applyProtection="1">
      <alignment vertical="center" wrapText="1"/>
      <protection hidden="1"/>
    </xf>
    <xf numFmtId="0" fontId="28" fillId="26" borderId="48" xfId="0" applyFont="1" applyFill="1" applyBorder="1" applyAlignment="1" applyProtection="1">
      <alignment vertical="center" wrapText="1"/>
      <protection hidden="1"/>
    </xf>
    <xf numFmtId="0" fontId="28" fillId="26" borderId="57" xfId="0" applyFont="1" applyFill="1" applyBorder="1" applyAlignment="1" applyProtection="1">
      <alignment horizontal="center" vertical="center" wrapText="1"/>
      <protection hidden="1"/>
    </xf>
    <xf numFmtId="3" fontId="27" fillId="16" borderId="0" xfId="0" applyNumberFormat="1" applyFont="1" applyFill="1" applyAlignment="1">
      <alignment horizontal="center" vertical="center" wrapText="1"/>
    </xf>
    <xf numFmtId="0" fontId="20" fillId="25" borderId="58" xfId="0" applyFont="1" applyFill="1" applyBorder="1" applyAlignment="1">
      <alignment horizontal="center" vertical="center" wrapText="1"/>
    </xf>
    <xf numFmtId="0" fontId="20" fillId="17" borderId="59" xfId="0" applyFont="1" applyFill="1" applyBorder="1" applyAlignment="1">
      <alignment horizontal="center" vertical="center" wrapText="1"/>
    </xf>
    <xf numFmtId="0" fontId="20" fillId="17" borderId="60" xfId="0" applyFont="1" applyFill="1" applyBorder="1" applyAlignment="1">
      <alignment horizontal="center" vertical="center" wrapText="1"/>
    </xf>
    <xf numFmtId="0" fontId="20" fillId="18" borderId="61" xfId="0" applyFont="1" applyFill="1" applyBorder="1" applyAlignment="1">
      <alignment horizontal="center" vertical="center" wrapText="1"/>
    </xf>
    <xf numFmtId="166" fontId="20" fillId="17" borderId="59" xfId="1" applyNumberFormat="1" applyFont="1" applyFill="1" applyBorder="1" applyAlignment="1" applyProtection="1">
      <alignment horizontal="center" vertical="center" wrapText="1"/>
    </xf>
    <xf numFmtId="166" fontId="20" fillId="17" borderId="60" xfId="1" applyNumberFormat="1" applyFont="1" applyFill="1" applyBorder="1" applyAlignment="1" applyProtection="1">
      <alignment horizontal="center" vertical="center" wrapText="1"/>
    </xf>
    <xf numFmtId="0" fontId="20" fillId="18" borderId="60" xfId="0" applyFont="1" applyFill="1" applyBorder="1" applyAlignment="1">
      <alignment horizontal="center" vertical="center" wrapText="1"/>
    </xf>
    <xf numFmtId="0" fontId="20" fillId="21" borderId="60" xfId="0" applyFont="1" applyFill="1" applyBorder="1" applyAlignment="1">
      <alignment horizontal="center" vertical="center" wrapText="1"/>
    </xf>
    <xf numFmtId="0" fontId="20" fillId="17" borderId="62" xfId="0" applyFont="1" applyFill="1" applyBorder="1" applyAlignment="1">
      <alignment horizontal="center" vertical="center" wrapText="1"/>
    </xf>
    <xf numFmtId="3" fontId="22" fillId="16" borderId="40" xfId="1" applyNumberFormat="1" applyFont="1" applyFill="1" applyBorder="1" applyAlignment="1" applyProtection="1">
      <alignment horizontal="center" vertical="center" wrapText="1"/>
    </xf>
    <xf numFmtId="3" fontId="22" fillId="16" borderId="41" xfId="1" applyNumberFormat="1" applyFont="1" applyFill="1" applyBorder="1" applyAlignment="1" applyProtection="1">
      <alignment horizontal="center" vertical="center" wrapText="1"/>
    </xf>
    <xf numFmtId="0" fontId="20" fillId="25" borderId="54" xfId="0" applyFont="1" applyFill="1" applyBorder="1" applyAlignment="1">
      <alignment horizontal="center" vertical="center" wrapText="1"/>
    </xf>
    <xf numFmtId="3" fontId="19" fillId="0" borderId="55" xfId="1" applyNumberFormat="1" applyFont="1" applyBorder="1" applyAlignment="1" applyProtection="1">
      <alignment horizontal="center" vertical="center" wrapText="1"/>
    </xf>
    <xf numFmtId="3" fontId="19" fillId="0" borderId="48" xfId="1" applyNumberFormat="1" applyFont="1" applyBorder="1" applyAlignment="1" applyProtection="1">
      <alignment horizontal="center" vertical="center" wrapText="1"/>
    </xf>
    <xf numFmtId="3" fontId="20" fillId="16" borderId="48" xfId="0" applyNumberFormat="1" applyFont="1" applyFill="1" applyBorder="1" applyAlignment="1">
      <alignment horizontal="center" vertical="center" wrapText="1"/>
    </xf>
    <xf numFmtId="3" fontId="20" fillId="25" borderId="48" xfId="0" applyNumberFormat="1" applyFont="1" applyFill="1" applyBorder="1" applyAlignment="1">
      <alignment horizontal="center" vertical="center" wrapText="1"/>
    </xf>
    <xf numFmtId="3" fontId="19" fillId="0" borderId="48" xfId="0" applyNumberFormat="1" applyFont="1" applyBorder="1" applyAlignment="1" applyProtection="1">
      <alignment horizontal="center" vertical="center" wrapText="1"/>
      <protection hidden="1"/>
    </xf>
    <xf numFmtId="3" fontId="19" fillId="16" borderId="48" xfId="1" applyNumberFormat="1" applyFont="1" applyFill="1" applyBorder="1" applyAlignment="1" applyProtection="1">
      <alignment horizontal="center" vertical="center" wrapText="1"/>
    </xf>
    <xf numFmtId="3" fontId="20" fillId="16" borderId="47" xfId="0" applyNumberFormat="1" applyFont="1" applyFill="1" applyBorder="1" applyAlignment="1">
      <alignment horizontal="center" vertical="center" wrapText="1"/>
    </xf>
    <xf numFmtId="3" fontId="20" fillId="25" borderId="47" xfId="0" applyNumberFormat="1" applyFont="1" applyFill="1" applyBorder="1" applyAlignment="1">
      <alignment horizontal="center" vertical="center" wrapText="1"/>
    </xf>
    <xf numFmtId="3" fontId="19" fillId="0" borderId="47" xfId="0" applyNumberFormat="1" applyFont="1" applyBorder="1" applyAlignment="1" applyProtection="1">
      <alignment horizontal="center" vertical="center" wrapText="1"/>
      <protection hidden="1"/>
    </xf>
    <xf numFmtId="3" fontId="19" fillId="16" borderId="47" xfId="1" applyNumberFormat="1" applyFont="1" applyFill="1" applyBorder="1" applyAlignment="1" applyProtection="1">
      <alignment horizontal="center" vertical="center" wrapText="1"/>
    </xf>
    <xf numFmtId="3" fontId="19" fillId="25" borderId="47" xfId="0" applyNumberFormat="1" applyFont="1" applyFill="1" applyBorder="1" applyAlignment="1">
      <alignment horizontal="center" vertical="center" wrapText="1"/>
    </xf>
    <xf numFmtId="3" fontId="20" fillId="16" borderId="55" xfId="0" applyNumberFormat="1" applyFont="1" applyFill="1" applyBorder="1" applyAlignment="1">
      <alignment horizontal="center" vertical="center" wrapText="1"/>
    </xf>
    <xf numFmtId="3" fontId="20" fillId="25" borderId="55" xfId="0" applyNumberFormat="1" applyFont="1" applyFill="1" applyBorder="1" applyAlignment="1">
      <alignment horizontal="center" vertical="center" wrapText="1"/>
    </xf>
    <xf numFmtId="3" fontId="19" fillId="0" borderId="55" xfId="0" applyNumberFormat="1" applyFont="1" applyBorder="1" applyAlignment="1" applyProtection="1">
      <alignment horizontal="center" vertical="center" wrapText="1"/>
      <protection hidden="1"/>
    </xf>
    <xf numFmtId="3" fontId="19" fillId="16" borderId="50" xfId="1" applyNumberFormat="1" applyFont="1" applyFill="1" applyBorder="1" applyAlignment="1" applyProtection="1">
      <alignment horizontal="center" vertical="center" wrapText="1"/>
    </xf>
    <xf numFmtId="3" fontId="19" fillId="16" borderId="67" xfId="1" applyNumberFormat="1" applyFont="1" applyFill="1" applyBorder="1" applyAlignment="1" applyProtection="1">
      <alignment horizontal="center" vertical="center" wrapText="1"/>
    </xf>
    <xf numFmtId="0" fontId="20" fillId="16" borderId="0" xfId="0" applyFont="1" applyFill="1" applyAlignment="1">
      <alignment horizontal="right" vertical="center"/>
    </xf>
    <xf numFmtId="0" fontId="20" fillId="15" borderId="3" xfId="0" applyFont="1" applyFill="1" applyBorder="1" applyAlignment="1" applyProtection="1">
      <alignment horizontal="center" vertical="center" wrapText="1"/>
      <protection locked="0"/>
    </xf>
    <xf numFmtId="0" fontId="20" fillId="15" borderId="0" xfId="0" applyFont="1" applyFill="1" applyAlignment="1" applyProtection="1">
      <alignment horizontal="center" vertical="center" wrapText="1"/>
      <protection locked="0"/>
    </xf>
    <xf numFmtId="0" fontId="20" fillId="15" borderId="3" xfId="0" applyFont="1" applyFill="1" applyBorder="1" applyAlignment="1" applyProtection="1">
      <alignment horizontal="center" vertical="center" wrapText="1"/>
      <protection locked="0"/>
    </xf>
    <xf numFmtId="0" fontId="20" fillId="15" borderId="0" xfId="0" applyFont="1" applyFill="1" applyAlignment="1" applyProtection="1">
      <alignment horizontal="center" vertical="center" wrapText="1"/>
      <protection locked="0"/>
    </xf>
    <xf numFmtId="165" fontId="19" fillId="15" borderId="23" xfId="0" applyNumberFormat="1" applyFont="1" applyFill="1" applyBorder="1" applyAlignment="1" applyProtection="1">
      <alignment horizontal="center" vertical="center" wrapText="1"/>
      <protection locked="0"/>
    </xf>
    <xf numFmtId="165" fontId="19" fillId="15" borderId="24" xfId="0" applyNumberFormat="1" applyFont="1" applyFill="1" applyBorder="1" applyAlignment="1" applyProtection="1">
      <alignment horizontal="center" vertical="center" wrapText="1"/>
      <protection locked="0"/>
    </xf>
    <xf numFmtId="165" fontId="19" fillId="15" borderId="28" xfId="0" applyNumberFormat="1" applyFont="1" applyFill="1" applyBorder="1" applyAlignment="1" applyProtection="1">
      <alignment horizontal="center" vertical="center" wrapText="1"/>
      <protection locked="0"/>
    </xf>
    <xf numFmtId="0" fontId="20" fillId="23" borderId="35" xfId="0" applyFont="1" applyFill="1" applyBorder="1" applyAlignment="1" applyProtection="1">
      <alignment horizontal="left" vertical="center" wrapText="1"/>
      <protection locked="0"/>
    </xf>
    <xf numFmtId="0" fontId="20" fillId="23" borderId="33" xfId="0" applyFont="1" applyFill="1" applyBorder="1" applyAlignment="1" applyProtection="1">
      <alignment horizontal="left" vertical="center" wrapText="1"/>
      <protection locked="0"/>
    </xf>
    <xf numFmtId="0" fontId="20" fillId="23" borderId="34" xfId="0" applyFont="1" applyFill="1" applyBorder="1" applyAlignment="1" applyProtection="1">
      <alignment horizontal="left" vertical="center" wrapText="1"/>
      <protection locked="0"/>
    </xf>
    <xf numFmtId="0" fontId="20" fillId="23" borderId="38" xfId="0" applyFont="1" applyFill="1" applyBorder="1" applyAlignment="1" applyProtection="1">
      <alignment horizontal="left" vertical="center" wrapText="1"/>
      <protection locked="0"/>
    </xf>
    <xf numFmtId="0" fontId="20" fillId="23" borderId="39" xfId="0" applyFont="1" applyFill="1" applyBorder="1" applyAlignment="1" applyProtection="1">
      <alignment horizontal="left" vertical="center" wrapText="1"/>
      <protection locked="0"/>
    </xf>
    <xf numFmtId="0" fontId="20" fillId="23" borderId="37" xfId="0" applyFont="1" applyFill="1" applyBorder="1" applyAlignment="1" applyProtection="1">
      <alignment horizontal="left" vertical="center" wrapText="1"/>
      <protection locked="0"/>
    </xf>
    <xf numFmtId="165" fontId="21" fillId="17" borderId="9" xfId="0" applyNumberFormat="1" applyFont="1" applyFill="1" applyBorder="1" applyAlignment="1" applyProtection="1">
      <alignment horizontal="center" vertical="center" wrapText="1"/>
      <protection locked="0"/>
    </xf>
    <xf numFmtId="165" fontId="21" fillId="17" borderId="10" xfId="0" applyNumberFormat="1" applyFont="1" applyFill="1" applyBorder="1" applyAlignment="1" applyProtection="1">
      <alignment horizontal="center" vertical="center" wrapText="1"/>
      <protection locked="0"/>
    </xf>
    <xf numFmtId="165" fontId="21" fillId="17" borderId="15" xfId="0" applyNumberFormat="1" applyFont="1" applyFill="1" applyBorder="1" applyAlignment="1" applyProtection="1">
      <alignment horizontal="center" vertical="center" wrapText="1"/>
      <protection locked="0"/>
    </xf>
    <xf numFmtId="165" fontId="21" fillId="17" borderId="11" xfId="0" applyNumberFormat="1" applyFont="1" applyFill="1" applyBorder="1" applyAlignment="1" applyProtection="1">
      <alignment horizontal="center" vertical="center" wrapText="1"/>
      <protection locked="0"/>
    </xf>
    <xf numFmtId="165" fontId="19" fillId="15" borderId="18" xfId="0" applyNumberFormat="1" applyFont="1" applyFill="1" applyBorder="1" applyAlignment="1">
      <alignment horizontal="center" vertical="center" wrapText="1"/>
    </xf>
    <xf numFmtId="165" fontId="19" fillId="15" borderId="19" xfId="0" applyNumberFormat="1" applyFont="1" applyFill="1" applyBorder="1" applyAlignment="1">
      <alignment horizontal="center" vertical="center" wrapText="1"/>
    </xf>
    <xf numFmtId="165" fontId="19" fillId="15" borderId="14" xfId="0" applyNumberFormat="1" applyFont="1" applyFill="1" applyBorder="1" applyAlignment="1">
      <alignment horizontal="center" vertical="center" wrapText="1"/>
    </xf>
    <xf numFmtId="0" fontId="20" fillId="23" borderId="42" xfId="0" applyFont="1" applyFill="1" applyBorder="1" applyAlignment="1" applyProtection="1">
      <alignment horizontal="left" vertical="center" wrapText="1"/>
      <protection locked="0"/>
    </xf>
    <xf numFmtId="0" fontId="20" fillId="23" borderId="43" xfId="0" applyFont="1" applyFill="1" applyBorder="1" applyAlignment="1" applyProtection="1">
      <alignment horizontal="left" vertical="center" wrapText="1"/>
      <protection locked="0"/>
    </xf>
    <xf numFmtId="0" fontId="20" fillId="23" borderId="44" xfId="0" applyFont="1" applyFill="1" applyBorder="1" applyAlignment="1" applyProtection="1">
      <alignment horizontal="left" vertical="center" wrapText="1"/>
      <protection locked="0"/>
    </xf>
    <xf numFmtId="0" fontId="20" fillId="16" borderId="4" xfId="0" applyFont="1" applyFill="1" applyBorder="1" applyAlignment="1">
      <alignment horizontal="right" vertical="center"/>
    </xf>
    <xf numFmtId="0" fontId="20" fillId="16" borderId="0" xfId="0" applyFont="1" applyFill="1" applyAlignment="1">
      <alignment horizontal="right" vertical="center"/>
    </xf>
    <xf numFmtId="0" fontId="20" fillId="18" borderId="6" xfId="0" applyFont="1" applyFill="1" applyBorder="1" applyAlignment="1" applyProtection="1">
      <alignment horizontal="left" vertical="center"/>
      <protection locked="0"/>
    </xf>
    <xf numFmtId="0" fontId="20" fillId="18" borderId="21" xfId="0" applyFont="1" applyFill="1" applyBorder="1" applyAlignment="1" applyProtection="1">
      <alignment horizontal="left" vertical="center"/>
      <protection locked="0"/>
    </xf>
    <xf numFmtId="0" fontId="20" fillId="18" borderId="22" xfId="0" applyFont="1" applyFill="1" applyBorder="1" applyAlignment="1" applyProtection="1">
      <alignment horizontal="left" vertical="center"/>
      <protection locked="0"/>
    </xf>
    <xf numFmtId="0" fontId="23" fillId="16" borderId="2" xfId="170" applyFont="1" applyFill="1" applyBorder="1" applyAlignment="1" applyProtection="1">
      <alignment horizontal="left" vertical="center" wrapText="1"/>
      <protection locked="0"/>
    </xf>
    <xf numFmtId="0" fontId="23" fillId="16" borderId="3" xfId="170" applyFont="1" applyFill="1" applyBorder="1" applyAlignment="1" applyProtection="1">
      <alignment horizontal="left" vertical="center" wrapText="1"/>
      <protection locked="0"/>
    </xf>
    <xf numFmtId="0" fontId="23" fillId="16" borderId="16" xfId="170" applyFont="1" applyFill="1" applyBorder="1" applyAlignment="1" applyProtection="1">
      <alignment horizontal="left" vertical="center" wrapText="1"/>
      <protection locked="0"/>
    </xf>
    <xf numFmtId="0" fontId="23" fillId="16" borderId="4" xfId="170" applyFont="1" applyFill="1" applyBorder="1" applyAlignment="1" applyProtection="1">
      <alignment horizontal="left" vertical="center" wrapText="1"/>
      <protection locked="0"/>
    </xf>
    <xf numFmtId="0" fontId="23" fillId="16" borderId="0" xfId="170" applyFont="1" applyFill="1" applyBorder="1" applyAlignment="1" applyProtection="1">
      <alignment horizontal="left" vertical="center" wrapText="1"/>
      <protection locked="0"/>
    </xf>
    <xf numFmtId="0" fontId="23" fillId="16" borderId="5" xfId="170" applyFont="1" applyFill="1" applyBorder="1" applyAlignment="1" applyProtection="1">
      <alignment horizontal="left" vertical="center" wrapText="1"/>
      <protection locked="0"/>
    </xf>
    <xf numFmtId="0" fontId="23" fillId="16" borderId="45" xfId="170" applyFont="1" applyFill="1" applyBorder="1" applyAlignment="1" applyProtection="1">
      <alignment horizontal="left" vertical="center" wrapText="1"/>
      <protection locked="0"/>
    </xf>
    <xf numFmtId="0" fontId="23" fillId="16" borderId="46" xfId="170" applyFont="1" applyFill="1" applyBorder="1" applyAlignment="1" applyProtection="1">
      <alignment horizontal="left" vertical="center" wrapText="1"/>
      <protection locked="0"/>
    </xf>
    <xf numFmtId="0" fontId="23" fillId="16" borderId="17" xfId="170" applyFont="1" applyFill="1" applyBorder="1" applyAlignment="1" applyProtection="1">
      <alignment horizontal="left" vertical="center" wrapText="1"/>
      <protection locked="0"/>
    </xf>
    <xf numFmtId="0" fontId="20" fillId="17" borderId="4" xfId="0" applyFont="1" applyFill="1" applyBorder="1" applyAlignment="1" applyProtection="1">
      <alignment horizontal="center" vertical="center"/>
      <protection locked="0"/>
    </xf>
    <xf numFmtId="0" fontId="20" fillId="17" borderId="0" xfId="0" applyFont="1" applyFill="1" applyAlignment="1" applyProtection="1">
      <alignment horizontal="center" vertical="center"/>
      <protection locked="0"/>
    </xf>
    <xf numFmtId="0" fontId="20" fillId="17" borderId="5" xfId="0" applyFont="1" applyFill="1" applyBorder="1" applyAlignment="1" applyProtection="1">
      <alignment horizontal="center" vertical="center"/>
      <protection locked="0"/>
    </xf>
    <xf numFmtId="0" fontId="20" fillId="17" borderId="2" xfId="0" applyFont="1" applyFill="1" applyBorder="1" applyAlignment="1" applyProtection="1">
      <alignment horizontal="center" vertical="center"/>
      <protection locked="0"/>
    </xf>
    <xf numFmtId="0" fontId="20" fillId="17" borderId="3" xfId="0" applyFont="1" applyFill="1" applyBorder="1" applyAlignment="1" applyProtection="1">
      <alignment horizontal="center" vertical="center"/>
      <protection locked="0"/>
    </xf>
    <xf numFmtId="0" fontId="20" fillId="17" borderId="16" xfId="0" applyFont="1" applyFill="1" applyBorder="1" applyAlignment="1" applyProtection="1">
      <alignment horizontal="center" vertical="center"/>
      <protection locked="0"/>
    </xf>
    <xf numFmtId="0" fontId="20" fillId="17" borderId="6" xfId="0" applyFont="1" applyFill="1" applyBorder="1" applyAlignment="1" applyProtection="1">
      <alignment horizontal="center" vertical="center"/>
      <protection locked="0"/>
    </xf>
    <xf numFmtId="0" fontId="20" fillId="17" borderId="21" xfId="0" applyFont="1" applyFill="1" applyBorder="1" applyAlignment="1" applyProtection="1">
      <alignment horizontal="center" vertical="center"/>
      <protection locked="0"/>
    </xf>
    <xf numFmtId="0" fontId="20" fillId="17" borderId="22" xfId="0" applyFont="1" applyFill="1" applyBorder="1" applyAlignment="1" applyProtection="1">
      <alignment horizontal="center" vertical="center"/>
      <protection locked="0"/>
    </xf>
    <xf numFmtId="0" fontId="0" fillId="16" borderId="0" xfId="0" applyFill="1" applyAlignment="1" applyProtection="1">
      <alignment horizontal="right"/>
      <protection locked="0"/>
    </xf>
    <xf numFmtId="0" fontId="15" fillId="16" borderId="0" xfId="0" applyFont="1" applyFill="1" applyAlignment="1">
      <alignment horizontal="right" vertical="center"/>
    </xf>
    <xf numFmtId="165" fontId="16" fillId="16" borderId="0" xfId="0" applyNumberFormat="1" applyFont="1" applyFill="1" applyAlignment="1" applyProtection="1">
      <alignment horizontal="center" vertical="center" wrapText="1"/>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5" xfId="170" applyFont="1" applyFill="1" applyBorder="1" applyAlignment="1" applyProtection="1">
      <alignment horizontal="center" vertical="center" wrapText="1"/>
      <protection locked="0"/>
    </xf>
    <xf numFmtId="0" fontId="18" fillId="16" borderId="46"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xf numFmtId="0" fontId="25" fillId="16" borderId="63" xfId="0" applyFont="1" applyFill="1" applyBorder="1" applyAlignment="1">
      <alignment horizontal="center" vertical="center" wrapText="1"/>
    </xf>
    <xf numFmtId="0" fontId="25" fillId="16" borderId="63" xfId="0" applyFont="1" applyFill="1" applyBorder="1" applyAlignment="1">
      <alignment horizontal="left" vertical="center" wrapText="1"/>
    </xf>
    <xf numFmtId="0" fontId="25" fillId="16" borderId="64" xfId="0" applyFont="1" applyFill="1" applyBorder="1" applyAlignment="1">
      <alignment horizontal="center" vertical="center" wrapText="1"/>
    </xf>
    <xf numFmtId="3" fontId="19" fillId="0" borderId="57" xfId="0" applyNumberFormat="1" applyFont="1" applyBorder="1" applyAlignment="1" applyProtection="1">
      <alignment horizontal="center" vertical="center" wrapText="1"/>
      <protection hidden="1"/>
    </xf>
    <xf numFmtId="3" fontId="19" fillId="0" borderId="49" xfId="0" applyNumberFormat="1" applyFont="1" applyBorder="1" applyAlignment="1" applyProtection="1">
      <alignment horizontal="center" vertical="center" wrapText="1"/>
      <protection hidden="1"/>
    </xf>
    <xf numFmtId="3" fontId="19" fillId="16" borderId="57" xfId="0" applyNumberFormat="1" applyFont="1" applyFill="1" applyBorder="1" applyAlignment="1">
      <alignment horizontal="center" vertical="center" wrapText="1"/>
    </xf>
    <xf numFmtId="0" fontId="19" fillId="16" borderId="48" xfId="0" applyFont="1" applyFill="1" applyBorder="1" applyAlignment="1">
      <alignment vertical="center" wrapText="1"/>
    </xf>
    <xf numFmtId="0" fontId="19" fillId="16" borderId="48" xfId="0" applyFont="1" applyFill="1" applyBorder="1" applyAlignment="1">
      <alignment vertical="top" wrapText="1"/>
    </xf>
    <xf numFmtId="3" fontId="19" fillId="16" borderId="49" xfId="0" applyNumberFormat="1" applyFont="1" applyFill="1" applyBorder="1" applyAlignment="1">
      <alignment horizontal="center" vertical="center" wrapText="1"/>
    </xf>
    <xf numFmtId="3" fontId="22" fillId="0" borderId="57" xfId="214" applyNumberFormat="1" applyFont="1" applyBorder="1" applyAlignment="1">
      <alignment horizontal="center" vertical="center" wrapText="1"/>
    </xf>
    <xf numFmtId="3" fontId="22" fillId="0" borderId="49" xfId="0" applyNumberFormat="1" applyFont="1" applyBorder="1" applyAlignment="1">
      <alignment horizontal="center" vertical="center" wrapText="1"/>
    </xf>
    <xf numFmtId="0" fontId="25" fillId="16" borderId="47" xfId="0" applyFont="1" applyFill="1" applyBorder="1" applyAlignment="1">
      <alignment horizontal="left" vertical="center" wrapText="1"/>
    </xf>
    <xf numFmtId="0" fontId="19" fillId="16" borderId="47" xfId="0" applyFont="1" applyFill="1" applyBorder="1" applyAlignment="1">
      <alignment horizontal="center" vertical="center" wrapText="1"/>
    </xf>
    <xf numFmtId="0" fontId="25" fillId="16" borderId="65" xfId="0" applyFont="1" applyFill="1" applyBorder="1" applyAlignment="1">
      <alignment horizontal="center" vertical="center" wrapText="1"/>
    </xf>
    <xf numFmtId="3" fontId="19" fillId="0" borderId="52" xfId="0" applyNumberFormat="1" applyFont="1" applyBorder="1" applyAlignment="1" applyProtection="1">
      <alignment horizontal="center" vertical="center" wrapText="1"/>
      <protection hidden="1"/>
    </xf>
    <xf numFmtId="3" fontId="19" fillId="0" borderId="53" xfId="0" applyNumberFormat="1" applyFont="1" applyBorder="1" applyAlignment="1" applyProtection="1">
      <alignment horizontal="center" vertical="center" wrapText="1"/>
      <protection hidden="1"/>
    </xf>
    <xf numFmtId="3" fontId="19" fillId="16" borderId="52" xfId="0" applyNumberFormat="1" applyFont="1" applyFill="1" applyBorder="1" applyAlignment="1">
      <alignment horizontal="center" vertical="center" wrapText="1"/>
    </xf>
    <xf numFmtId="0" fontId="19" fillId="16" borderId="47" xfId="0" applyFont="1" applyFill="1" applyBorder="1" applyAlignment="1">
      <alignment vertical="center" wrapText="1"/>
    </xf>
    <xf numFmtId="0" fontId="19" fillId="16" borderId="47" xfId="0" applyFont="1" applyFill="1" applyBorder="1" applyAlignment="1">
      <alignment vertical="top" wrapText="1"/>
    </xf>
    <xf numFmtId="3" fontId="19" fillId="16" borderId="53" xfId="0" applyNumberFormat="1" applyFont="1" applyFill="1" applyBorder="1" applyAlignment="1">
      <alignment horizontal="center" vertical="center" wrapText="1"/>
    </xf>
    <xf numFmtId="3" fontId="22" fillId="0" borderId="52" xfId="214" applyNumberFormat="1" applyFont="1" applyBorder="1" applyAlignment="1">
      <alignment horizontal="center" vertical="center" wrapText="1"/>
    </xf>
    <xf numFmtId="3" fontId="22" fillId="0" borderId="53" xfId="0" applyNumberFormat="1" applyFont="1" applyBorder="1" applyAlignment="1">
      <alignment horizontal="center" vertical="center" wrapText="1"/>
    </xf>
    <xf numFmtId="0" fontId="19" fillId="16" borderId="47" xfId="0" applyFont="1" applyFill="1" applyBorder="1" applyAlignment="1">
      <alignment vertical="center"/>
    </xf>
    <xf numFmtId="3" fontId="22" fillId="16" borderId="52" xfId="214" applyNumberFormat="1" applyFont="1" applyFill="1" applyBorder="1" applyAlignment="1">
      <alignment horizontal="center" vertical="center" wrapText="1"/>
    </xf>
    <xf numFmtId="0" fontId="25" fillId="16" borderId="55" xfId="0" applyFont="1" applyFill="1" applyBorder="1" applyAlignment="1">
      <alignment horizontal="center" vertical="center" wrapText="1"/>
    </xf>
    <xf numFmtId="0" fontId="25" fillId="16" borderId="55" xfId="0" applyFont="1" applyFill="1" applyBorder="1" applyAlignment="1">
      <alignment horizontal="left" vertical="center" wrapText="1"/>
    </xf>
    <xf numFmtId="0" fontId="19" fillId="16" borderId="55" xfId="0" applyFont="1" applyFill="1" applyBorder="1" applyAlignment="1">
      <alignment horizontal="center" vertical="center" wrapText="1"/>
    </xf>
    <xf numFmtId="0" fontId="25" fillId="16" borderId="66" xfId="0" applyFont="1" applyFill="1" applyBorder="1" applyAlignment="1">
      <alignment horizontal="center" vertical="center" wrapText="1"/>
    </xf>
    <xf numFmtId="3" fontId="19" fillId="0" borderId="54" xfId="0" applyNumberFormat="1" applyFont="1" applyBorder="1" applyAlignment="1" applyProtection="1">
      <alignment horizontal="center" vertical="center" wrapText="1"/>
      <protection hidden="1"/>
    </xf>
    <xf numFmtId="3" fontId="19" fillId="0" borderId="56" xfId="0" applyNumberFormat="1" applyFont="1" applyBorder="1" applyAlignment="1" applyProtection="1">
      <alignment horizontal="center" vertical="center" wrapText="1"/>
      <protection hidden="1"/>
    </xf>
    <xf numFmtId="3" fontId="19" fillId="16" borderId="54" xfId="0" applyNumberFormat="1" applyFont="1" applyFill="1" applyBorder="1" applyAlignment="1">
      <alignment horizontal="center" vertical="center" wrapText="1"/>
    </xf>
    <xf numFmtId="0" fontId="19" fillId="16" borderId="55" xfId="0" applyFont="1" applyFill="1" applyBorder="1" applyAlignment="1">
      <alignment vertical="center"/>
    </xf>
    <xf numFmtId="0" fontId="19" fillId="16" borderId="55" xfId="0" applyFont="1" applyFill="1" applyBorder="1" applyAlignment="1">
      <alignment vertical="top" wrapText="1"/>
    </xf>
    <xf numFmtId="3" fontId="19" fillId="16" borderId="56" xfId="0" applyNumberFormat="1" applyFont="1" applyFill="1" applyBorder="1" applyAlignment="1">
      <alignment horizontal="center" vertical="center" wrapText="1"/>
    </xf>
    <xf numFmtId="3" fontId="22" fillId="16" borderId="54" xfId="214" applyNumberFormat="1" applyFont="1" applyFill="1" applyBorder="1" applyAlignment="1">
      <alignment horizontal="center" vertical="center" wrapText="1"/>
    </xf>
    <xf numFmtId="3" fontId="22" fillId="0" borderId="56" xfId="0" applyNumberFormat="1" applyFont="1" applyBorder="1" applyAlignment="1">
      <alignment horizontal="center" vertical="center" wrapText="1"/>
    </xf>
  </cellXfs>
  <cellStyles count="216">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Moneda" xfId="214" builtinId="4"/>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16">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s>
  <tableStyles count="0" defaultTableStyle="TableStyleMedium2" defaultPivotStyle="PivotStyleLight16"/>
  <colors>
    <mruColors>
      <color rgb="FF006600"/>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B1:AI36"/>
  <sheetViews>
    <sheetView tabSelected="1" showWhiteSpace="0" zoomScale="70" zoomScaleNormal="70" zoomScaleSheetLayoutView="100" zoomScalePageLayoutView="85" workbookViewId="0">
      <selection activeCell="T30" sqref="T30"/>
    </sheetView>
  </sheetViews>
  <sheetFormatPr baseColWidth="10" defaultColWidth="9.140625" defaultRowHeight="19.5" customHeight="1" x14ac:dyDescent="0.25"/>
  <cols>
    <col min="1" max="1" width="5" style="89" customWidth="1"/>
    <col min="2" max="2" width="9" style="89" customWidth="1"/>
    <col min="3" max="3" width="14.42578125" style="89" customWidth="1"/>
    <col min="4" max="4" width="8.85546875" style="89" customWidth="1"/>
    <col min="5" max="5" width="14.140625" style="89" customWidth="1"/>
    <col min="6" max="6" width="42.5703125" style="89" bestFit="1" customWidth="1"/>
    <col min="7" max="10" width="13.85546875" style="89" customWidth="1"/>
    <col min="11" max="11" width="10" style="89" bestFit="1" customWidth="1"/>
    <col min="12" max="12" width="9.42578125" style="89" bestFit="1" customWidth="1"/>
    <col min="13" max="13" width="11.28515625" style="118" bestFit="1" customWidth="1"/>
    <col min="14" max="14" width="11.85546875" style="89" hidden="1" customWidth="1"/>
    <col min="15" max="15" width="11.28515625" style="89" bestFit="1" customWidth="1"/>
    <col min="16" max="16" width="4.5703125" style="89" bestFit="1" customWidth="1"/>
    <col min="17" max="17" width="11.7109375" style="89" bestFit="1" customWidth="1"/>
    <col min="18" max="18" width="11" style="89" bestFit="1" customWidth="1"/>
    <col min="19" max="19" width="9.85546875" style="89" bestFit="1" customWidth="1"/>
    <col min="20" max="20" width="11.28515625" style="89" bestFit="1" customWidth="1"/>
    <col min="21" max="21" width="11.85546875" style="89" hidden="1" customWidth="1"/>
    <col min="22" max="22" width="11.28515625" style="89" bestFit="1" customWidth="1"/>
    <col min="23" max="23" width="11.7109375" style="89" bestFit="1" customWidth="1"/>
    <col min="24" max="24" width="45.140625" style="89" hidden="1" customWidth="1"/>
    <col min="25" max="25" width="15.7109375" style="89" customWidth="1"/>
    <col min="26" max="26" width="10.5703125" style="89" bestFit="1" customWidth="1"/>
    <col min="27" max="27" width="14.28515625" style="89" customWidth="1"/>
    <col min="28" max="32" width="11.85546875" style="89" customWidth="1"/>
    <col min="33" max="35" width="8.7109375" style="89" hidden="1" customWidth="1"/>
    <col min="36" max="36" width="8.7109375" style="89" customWidth="1"/>
    <col min="37" max="16384" width="9.140625" style="89"/>
  </cols>
  <sheetData>
    <row r="1" spans="2:35" ht="19.5" customHeight="1" x14ac:dyDescent="0.25">
      <c r="B1" s="83"/>
      <c r="C1" s="84"/>
      <c r="D1" s="84"/>
      <c r="E1" s="185"/>
      <c r="F1" s="185"/>
      <c r="G1" s="183"/>
      <c r="H1" s="183"/>
      <c r="I1" s="183"/>
      <c r="J1" s="183"/>
      <c r="K1" s="183"/>
      <c r="L1" s="85"/>
      <c r="M1" s="86"/>
      <c r="N1" s="85"/>
      <c r="O1" s="85"/>
      <c r="P1" s="85"/>
      <c r="Q1" s="85"/>
      <c r="R1" s="85"/>
      <c r="S1" s="85"/>
      <c r="T1" s="85"/>
      <c r="U1" s="85"/>
      <c r="V1" s="85"/>
      <c r="W1" s="85"/>
      <c r="X1" s="85"/>
      <c r="Y1" s="85"/>
      <c r="Z1" s="85"/>
      <c r="AA1" s="85"/>
      <c r="AB1" s="85"/>
      <c r="AC1" s="85"/>
      <c r="AD1" s="85"/>
      <c r="AE1" s="85"/>
      <c r="AF1" s="85"/>
      <c r="AG1" s="87"/>
      <c r="AH1" s="87"/>
      <c r="AI1" s="88"/>
    </row>
    <row r="2" spans="2:35" ht="19.5" customHeight="1" thickBot="1" x14ac:dyDescent="0.3">
      <c r="B2" s="90"/>
      <c r="E2" s="186"/>
      <c r="F2" s="186"/>
      <c r="G2" s="184"/>
      <c r="H2" s="184"/>
      <c r="I2" s="184"/>
      <c r="J2" s="184"/>
      <c r="K2" s="184"/>
      <c r="L2" s="91"/>
      <c r="M2" s="92"/>
      <c r="N2" s="91"/>
      <c r="O2" s="91"/>
      <c r="P2" s="91"/>
      <c r="Q2" s="91"/>
      <c r="R2" s="91"/>
      <c r="S2" s="91"/>
      <c r="T2" s="91"/>
      <c r="U2" s="91"/>
      <c r="V2" s="91"/>
      <c r="W2" s="91"/>
      <c r="X2" s="91"/>
      <c r="Y2" s="91"/>
      <c r="Z2" s="91"/>
      <c r="AA2" s="91"/>
      <c r="AB2" s="91"/>
      <c r="AC2" s="91"/>
      <c r="AD2" s="91"/>
      <c r="AE2" s="91"/>
      <c r="AF2" s="91"/>
      <c r="AI2" s="93"/>
    </row>
    <row r="3" spans="2:35" ht="19.5" customHeight="1" thickBot="1" x14ac:dyDescent="0.3">
      <c r="B3" s="203" t="s">
        <v>48</v>
      </c>
      <c r="C3" s="204"/>
      <c r="D3" s="204"/>
      <c r="E3" s="205"/>
      <c r="F3" s="94" t="s">
        <v>109</v>
      </c>
      <c r="G3" s="95"/>
      <c r="H3" s="95"/>
      <c r="I3" s="184"/>
      <c r="J3" s="184"/>
      <c r="K3" s="184"/>
      <c r="L3" s="91"/>
      <c r="M3" s="92"/>
      <c r="N3" s="91"/>
      <c r="O3" s="91"/>
      <c r="P3" s="91"/>
      <c r="Q3" s="91"/>
      <c r="R3" s="91"/>
      <c r="S3" s="91"/>
      <c r="T3" s="91"/>
      <c r="U3" s="91"/>
      <c r="V3" s="91"/>
      <c r="W3" s="91"/>
      <c r="X3" s="91"/>
      <c r="Y3" s="91"/>
      <c r="Z3" s="91"/>
      <c r="AA3" s="91"/>
      <c r="AB3" s="91"/>
      <c r="AC3" s="91"/>
      <c r="AD3" s="91"/>
      <c r="AE3" s="91"/>
      <c r="AF3" s="91"/>
      <c r="AI3" s="93"/>
    </row>
    <row r="4" spans="2:35" ht="19.5" customHeight="1" thickBot="1" x14ac:dyDescent="0.3">
      <c r="B4" s="190" t="s">
        <v>31</v>
      </c>
      <c r="C4" s="191"/>
      <c r="D4" s="191"/>
      <c r="E4" s="192"/>
      <c r="F4" s="96" t="s">
        <v>86</v>
      </c>
      <c r="G4" s="95"/>
      <c r="H4" s="95"/>
      <c r="L4" s="196" t="s">
        <v>133</v>
      </c>
      <c r="M4" s="197"/>
      <c r="N4" s="197"/>
      <c r="O4" s="197"/>
      <c r="P4" s="198"/>
      <c r="Q4" s="198"/>
      <c r="R4" s="199"/>
      <c r="S4" s="196" t="s">
        <v>134</v>
      </c>
      <c r="T4" s="197"/>
      <c r="U4" s="197"/>
      <c r="V4" s="197"/>
      <c r="W4" s="198"/>
      <c r="X4" s="198"/>
      <c r="Y4" s="199"/>
      <c r="Z4" s="196" t="s">
        <v>135</v>
      </c>
      <c r="AA4" s="197"/>
      <c r="AB4" s="197"/>
      <c r="AC4" s="197"/>
      <c r="AD4" s="198"/>
      <c r="AE4" s="198"/>
      <c r="AF4" s="199"/>
      <c r="AI4" s="93"/>
    </row>
    <row r="5" spans="2:35" ht="19.5" customHeight="1" thickBot="1" x14ac:dyDescent="0.3">
      <c r="B5" s="193" t="s">
        <v>40</v>
      </c>
      <c r="C5" s="194"/>
      <c r="D5" s="194"/>
      <c r="E5" s="195"/>
      <c r="F5" s="97" t="s">
        <v>132</v>
      </c>
      <c r="G5" s="98"/>
      <c r="H5" s="98"/>
      <c r="J5" s="99" t="s">
        <v>15</v>
      </c>
      <c r="K5" s="100">
        <v>4008</v>
      </c>
      <c r="L5" s="200" t="s">
        <v>12</v>
      </c>
      <c r="M5" s="201"/>
      <c r="N5" s="201"/>
      <c r="O5" s="201"/>
      <c r="P5" s="201"/>
      <c r="Q5" s="202"/>
      <c r="R5" s="101" t="s">
        <v>87</v>
      </c>
      <c r="S5" s="200" t="s">
        <v>12</v>
      </c>
      <c r="T5" s="201"/>
      <c r="U5" s="201"/>
      <c r="V5" s="201"/>
      <c r="W5" s="201"/>
      <c r="X5" s="202"/>
      <c r="Y5" s="101" t="s">
        <v>87</v>
      </c>
      <c r="Z5" s="200" t="s">
        <v>12</v>
      </c>
      <c r="AA5" s="201"/>
      <c r="AB5" s="201"/>
      <c r="AC5" s="201"/>
      <c r="AD5" s="201"/>
      <c r="AE5" s="202"/>
      <c r="AF5" s="101" t="s">
        <v>87</v>
      </c>
      <c r="AI5" s="93"/>
    </row>
    <row r="6" spans="2:35" ht="19.5" customHeight="1" thickBot="1" x14ac:dyDescent="0.3">
      <c r="B6" s="90"/>
      <c r="E6" s="102"/>
      <c r="F6" s="103"/>
      <c r="G6" s="103"/>
      <c r="H6" s="103"/>
      <c r="J6" s="184" t="s">
        <v>16</v>
      </c>
      <c r="K6" s="100">
        <v>3400</v>
      </c>
      <c r="L6" s="187" t="s">
        <v>22</v>
      </c>
      <c r="M6" s="188"/>
      <c r="N6" s="188"/>
      <c r="O6" s="188"/>
      <c r="P6" s="188"/>
      <c r="Q6" s="189"/>
      <c r="R6" s="104">
        <f>VLOOKUP(L6,'HISTORICOS - FM'!$F$2:$G$12,2,0)</f>
        <v>0.99999999999999989</v>
      </c>
      <c r="S6" s="187" t="s">
        <v>22</v>
      </c>
      <c r="T6" s="188"/>
      <c r="U6" s="188"/>
      <c r="V6" s="188"/>
      <c r="W6" s="188"/>
      <c r="X6" s="189"/>
      <c r="Y6" s="104">
        <f>VLOOKUP(S6,'HISTORICOS - FM'!$F$2:$G$12,2,0)</f>
        <v>0.99999999999999989</v>
      </c>
      <c r="Z6" s="187" t="s">
        <v>22</v>
      </c>
      <c r="AA6" s="188"/>
      <c r="AB6" s="188"/>
      <c r="AC6" s="188"/>
      <c r="AD6" s="188"/>
      <c r="AE6" s="189"/>
      <c r="AF6" s="104">
        <f>VLOOKUP(Z6,'HISTORICOS - FM'!$F$2:$G$12,2,0)</f>
        <v>0.99999999999999989</v>
      </c>
      <c r="AI6" s="93"/>
    </row>
    <row r="7" spans="2:35" s="184" customFormat="1" ht="27.75" customHeight="1" thickBot="1" x14ac:dyDescent="0.25">
      <c r="B7" s="155" t="s">
        <v>36</v>
      </c>
      <c r="C7" s="156" t="s">
        <v>37</v>
      </c>
      <c r="D7" s="156" t="s">
        <v>85</v>
      </c>
      <c r="E7" s="156" t="s">
        <v>38</v>
      </c>
      <c r="F7" s="156" t="s">
        <v>0</v>
      </c>
      <c r="G7" s="156" t="s">
        <v>84</v>
      </c>
      <c r="H7" s="156" t="s">
        <v>10</v>
      </c>
      <c r="I7" s="156" t="s">
        <v>45</v>
      </c>
      <c r="J7" s="156" t="s">
        <v>46</v>
      </c>
      <c r="K7" s="157" t="s">
        <v>44</v>
      </c>
      <c r="L7" s="158" t="s">
        <v>22</v>
      </c>
      <c r="M7" s="159" t="str">
        <f>"VR. TOTAL - "&amp;R5</f>
        <v>VR. TOTAL - COP</v>
      </c>
      <c r="N7" s="160"/>
      <c r="O7" s="161" t="s">
        <v>18</v>
      </c>
      <c r="P7" s="156" t="s">
        <v>10</v>
      </c>
      <c r="Q7" s="156" t="s">
        <v>13</v>
      </c>
      <c r="R7" s="162" t="s">
        <v>14</v>
      </c>
      <c r="S7" s="158" t="s">
        <v>22</v>
      </c>
      <c r="T7" s="159" t="str">
        <f>"VR. TOTAL - "&amp;Y5</f>
        <v>VR. TOTAL - COP</v>
      </c>
      <c r="U7" s="160"/>
      <c r="V7" s="161" t="s">
        <v>18</v>
      </c>
      <c r="W7" s="156" t="s">
        <v>10</v>
      </c>
      <c r="X7" s="156" t="s">
        <v>13</v>
      </c>
      <c r="Y7" s="162" t="s">
        <v>14</v>
      </c>
      <c r="Z7" s="158" t="s">
        <v>22</v>
      </c>
      <c r="AA7" s="159" t="str">
        <f>"VR. TOTAL - "&amp;AF5</f>
        <v>VR. TOTAL - COP</v>
      </c>
      <c r="AB7" s="160"/>
      <c r="AC7" s="161" t="s">
        <v>18</v>
      </c>
      <c r="AD7" s="156" t="s">
        <v>10</v>
      </c>
      <c r="AE7" s="156" t="s">
        <v>13</v>
      </c>
      <c r="AF7" s="162" t="s">
        <v>14</v>
      </c>
      <c r="AG7" s="126" t="s">
        <v>4</v>
      </c>
      <c r="AH7" s="105" t="s">
        <v>3</v>
      </c>
      <c r="AI7" s="106" t="s">
        <v>7</v>
      </c>
    </row>
    <row r="8" spans="2:35" s="184" customFormat="1" ht="15.75" customHeight="1" x14ac:dyDescent="0.2">
      <c r="B8" s="154">
        <v>1</v>
      </c>
      <c r="C8" s="246">
        <v>10060072</v>
      </c>
      <c r="D8" s="246">
        <v>24</v>
      </c>
      <c r="E8" s="246">
        <v>32927</v>
      </c>
      <c r="F8" s="246" t="s">
        <v>110</v>
      </c>
      <c r="G8" s="247" t="s">
        <v>111</v>
      </c>
      <c r="H8" s="246">
        <v>5367700</v>
      </c>
      <c r="I8" s="246" t="s">
        <v>130</v>
      </c>
      <c r="J8" s="246">
        <v>1</v>
      </c>
      <c r="K8" s="248" t="s">
        <v>74</v>
      </c>
      <c r="L8" s="249"/>
      <c r="M8" s="167">
        <f>+IFERROR(L8*$J8,"-")</f>
        <v>0</v>
      </c>
      <c r="N8" s="168"/>
      <c r="O8" s="167">
        <f>+IFERROR(IF(R$5="USD",L8*$K$5*R$6,IF(R$5="COP",L8*R$6,L8*R$6*$K$6)),"-")</f>
        <v>0</v>
      </c>
      <c r="P8" s="169"/>
      <c r="Q8" s="170"/>
      <c r="R8" s="250"/>
      <c r="S8" s="251"/>
      <c r="T8" s="167">
        <f>+IFERROR(S8*$J8,"-")</f>
        <v>0</v>
      </c>
      <c r="U8" s="168"/>
      <c r="V8" s="167">
        <f>+IFERROR(IF(Y$5="USD",S8*$K$5*Y$6,IF(Y$5="COP",S8*Y$6,S8*Y$6*$K$6)),"-")</f>
        <v>0</v>
      </c>
      <c r="W8" s="252"/>
      <c r="X8" s="253"/>
      <c r="Y8" s="254"/>
      <c r="Z8" s="255">
        <v>21491052</v>
      </c>
      <c r="AA8" s="167">
        <f t="shared" ref="AA8:AA19" si="0">+IFERROR(Z8*$J8,"-")</f>
        <v>21491052</v>
      </c>
      <c r="AB8" s="168" t="s">
        <v>140</v>
      </c>
      <c r="AC8" s="167">
        <f t="shared" ref="AC8:AC19" si="1">+IFERROR(IF(AF$5="USD",Z8*$K$5*AF$6,IF(AF$5="COP",Z8*AF$6,Z8*AF$6*$K$6)),"-")</f>
        <v>21491051.999999996</v>
      </c>
      <c r="AD8" s="169"/>
      <c r="AE8" s="170"/>
      <c r="AF8" s="256" t="s">
        <v>139</v>
      </c>
      <c r="AG8" s="180"/>
      <c r="AH8" s="171"/>
      <c r="AI8" s="171"/>
    </row>
    <row r="9" spans="2:35" s="184" customFormat="1" ht="15.75" customHeight="1" x14ac:dyDescent="0.2">
      <c r="B9" s="127">
        <f>+B8+1</f>
        <v>2</v>
      </c>
      <c r="C9" s="129">
        <v>10060302</v>
      </c>
      <c r="D9" s="129">
        <v>1</v>
      </c>
      <c r="E9" s="129">
        <v>18289</v>
      </c>
      <c r="F9" s="129" t="s">
        <v>112</v>
      </c>
      <c r="G9" s="257" t="s">
        <v>113</v>
      </c>
      <c r="H9" s="258"/>
      <c r="I9" s="129" t="s">
        <v>130</v>
      </c>
      <c r="J9" s="129">
        <v>2</v>
      </c>
      <c r="K9" s="259" t="s">
        <v>88</v>
      </c>
      <c r="L9" s="260"/>
      <c r="M9" s="128">
        <f>+IFERROR(L9*$J9,"-")</f>
        <v>0</v>
      </c>
      <c r="N9" s="172"/>
      <c r="O9" s="128">
        <f>+IFERROR(IF(R$5="USD",L9*$K$5*R$6,IF(R$5="COP",L9*R$6,L9*R$6*$K$6)),"-")</f>
        <v>0</v>
      </c>
      <c r="P9" s="173"/>
      <c r="Q9" s="174"/>
      <c r="R9" s="261"/>
      <c r="S9" s="262"/>
      <c r="T9" s="128">
        <f>+IFERROR(S9*$J9,"-")</f>
        <v>0</v>
      </c>
      <c r="U9" s="172"/>
      <c r="V9" s="128">
        <f>+IFERROR(IF(Y$5="USD",S9*$K$5*Y$6,IF(Y$5="COP",S9*Y$6,S9*Y$6*$K$6)),"-")</f>
        <v>0</v>
      </c>
      <c r="W9" s="263"/>
      <c r="X9" s="264"/>
      <c r="Y9" s="265"/>
      <c r="Z9" s="266">
        <v>13836475</v>
      </c>
      <c r="AA9" s="128">
        <f t="shared" si="0"/>
        <v>27672950</v>
      </c>
      <c r="AB9" s="172" t="s">
        <v>140</v>
      </c>
      <c r="AC9" s="128">
        <f t="shared" si="1"/>
        <v>13836474.999999998</v>
      </c>
      <c r="AD9" s="173"/>
      <c r="AE9" s="174"/>
      <c r="AF9" s="267" t="s">
        <v>139</v>
      </c>
      <c r="AG9" s="181"/>
      <c r="AH9" s="175"/>
      <c r="AI9" s="175"/>
    </row>
    <row r="10" spans="2:35" s="184" customFormat="1" ht="15.75" customHeight="1" x14ac:dyDescent="0.2">
      <c r="B10" s="127">
        <f t="shared" ref="B10:B19" si="2">+B9+1</f>
        <v>3</v>
      </c>
      <c r="C10" s="129">
        <v>10060389</v>
      </c>
      <c r="D10" s="129">
        <v>5</v>
      </c>
      <c r="E10" s="129">
        <v>32618</v>
      </c>
      <c r="F10" s="129" t="s">
        <v>114</v>
      </c>
      <c r="G10" s="257" t="s">
        <v>115</v>
      </c>
      <c r="H10" s="129" t="s">
        <v>116</v>
      </c>
      <c r="I10" s="129" t="s">
        <v>130</v>
      </c>
      <c r="J10" s="129">
        <v>2</v>
      </c>
      <c r="K10" s="259" t="s">
        <v>89</v>
      </c>
      <c r="L10" s="260"/>
      <c r="M10" s="128">
        <f t="shared" ref="M10:M19" si="3">+IFERROR(L10*$J10,"-")</f>
        <v>0</v>
      </c>
      <c r="N10" s="172"/>
      <c r="O10" s="128">
        <f t="shared" ref="O10:O19" si="4">+IFERROR(IF(R$5="USD",L10*$K$5*R$6,IF(R$5="COP",L10*R$6,L10*R$6*$K$6)),"-")</f>
        <v>0</v>
      </c>
      <c r="P10" s="176"/>
      <c r="Q10" s="174"/>
      <c r="R10" s="261"/>
      <c r="S10" s="262">
        <v>2070000</v>
      </c>
      <c r="T10" s="128">
        <f t="shared" ref="T10:T19" si="5">+IFERROR(S10*$J10,"-")</f>
        <v>4140000</v>
      </c>
      <c r="U10" s="172"/>
      <c r="V10" s="128">
        <f t="shared" ref="V10:V19" si="6">+IFERROR(IF(Y$5="USD",S10*$K$5*Y$6,IF(Y$5="COP",S10*Y$6,S10*Y$6*$K$6)),"-")</f>
        <v>2069999.9999999998</v>
      </c>
      <c r="W10" s="268"/>
      <c r="X10" s="264" t="s">
        <v>141</v>
      </c>
      <c r="Y10" s="265" t="s">
        <v>136</v>
      </c>
      <c r="Z10" s="269">
        <f>9486088/2</f>
        <v>4743044</v>
      </c>
      <c r="AA10" s="128">
        <f t="shared" si="0"/>
        <v>9486088</v>
      </c>
      <c r="AB10" s="172" t="s">
        <v>140</v>
      </c>
      <c r="AC10" s="128">
        <f t="shared" si="1"/>
        <v>4743043.9999999991</v>
      </c>
      <c r="AD10" s="176"/>
      <c r="AE10" s="174"/>
      <c r="AF10" s="267" t="s">
        <v>139</v>
      </c>
      <c r="AG10" s="181"/>
      <c r="AH10" s="175"/>
      <c r="AI10" s="175"/>
    </row>
    <row r="11" spans="2:35" s="184" customFormat="1" ht="15.75" customHeight="1" x14ac:dyDescent="0.2">
      <c r="B11" s="127">
        <f t="shared" si="2"/>
        <v>4</v>
      </c>
      <c r="C11" s="129">
        <v>10060439</v>
      </c>
      <c r="D11" s="129">
        <v>1</v>
      </c>
      <c r="E11" s="129">
        <v>13899</v>
      </c>
      <c r="F11" s="129" t="s">
        <v>117</v>
      </c>
      <c r="G11" s="257" t="s">
        <v>118</v>
      </c>
      <c r="H11" s="258"/>
      <c r="I11" s="129" t="s">
        <v>131</v>
      </c>
      <c r="J11" s="129">
        <v>4</v>
      </c>
      <c r="K11" s="259" t="s">
        <v>67</v>
      </c>
      <c r="L11" s="260"/>
      <c r="M11" s="128">
        <f t="shared" si="3"/>
        <v>0</v>
      </c>
      <c r="N11" s="172"/>
      <c r="O11" s="128">
        <f t="shared" si="4"/>
        <v>0</v>
      </c>
      <c r="P11" s="173"/>
      <c r="Q11" s="174"/>
      <c r="R11" s="261"/>
      <c r="S11" s="262">
        <v>440000</v>
      </c>
      <c r="T11" s="128">
        <f t="shared" si="5"/>
        <v>1760000</v>
      </c>
      <c r="U11" s="172"/>
      <c r="V11" s="128">
        <f t="shared" si="6"/>
        <v>439999.99999999994</v>
      </c>
      <c r="W11" s="268"/>
      <c r="X11" s="264" t="s">
        <v>142</v>
      </c>
      <c r="Y11" s="265" t="s">
        <v>137</v>
      </c>
      <c r="Z11" s="269">
        <f>2110188/4</f>
        <v>527547</v>
      </c>
      <c r="AA11" s="128">
        <f t="shared" si="0"/>
        <v>2110188</v>
      </c>
      <c r="AB11" s="172" t="s">
        <v>140</v>
      </c>
      <c r="AC11" s="128">
        <f t="shared" si="1"/>
        <v>527546.99999999988</v>
      </c>
      <c r="AD11" s="173"/>
      <c r="AE11" s="174"/>
      <c r="AF11" s="267" t="s">
        <v>139</v>
      </c>
      <c r="AG11" s="181"/>
      <c r="AH11" s="175"/>
      <c r="AI11" s="175"/>
    </row>
    <row r="12" spans="2:35" s="184" customFormat="1" ht="15.75" customHeight="1" x14ac:dyDescent="0.2">
      <c r="B12" s="127">
        <f t="shared" si="2"/>
        <v>5</v>
      </c>
      <c r="C12" s="129">
        <v>10060532</v>
      </c>
      <c r="D12" s="129">
        <v>8</v>
      </c>
      <c r="E12" s="129">
        <v>30448</v>
      </c>
      <c r="F12" s="129" t="s">
        <v>119</v>
      </c>
      <c r="G12" s="257" t="s">
        <v>120</v>
      </c>
      <c r="H12" s="129" t="s">
        <v>121</v>
      </c>
      <c r="I12" s="129" t="s">
        <v>130</v>
      </c>
      <c r="J12" s="129">
        <v>2</v>
      </c>
      <c r="K12" s="259" t="s">
        <v>74</v>
      </c>
      <c r="L12" s="260"/>
      <c r="M12" s="128">
        <f t="shared" si="3"/>
        <v>0</v>
      </c>
      <c r="N12" s="172"/>
      <c r="O12" s="128">
        <f t="shared" si="4"/>
        <v>0</v>
      </c>
      <c r="P12" s="173"/>
      <c r="Q12" s="174"/>
      <c r="R12" s="261"/>
      <c r="S12" s="262">
        <v>1205000</v>
      </c>
      <c r="T12" s="128">
        <f t="shared" si="5"/>
        <v>2410000</v>
      </c>
      <c r="U12" s="172"/>
      <c r="V12" s="128">
        <f t="shared" si="6"/>
        <v>1204999.9999999998</v>
      </c>
      <c r="W12" s="268"/>
      <c r="X12" s="264" t="s">
        <v>143</v>
      </c>
      <c r="Y12" s="265" t="s">
        <v>138</v>
      </c>
      <c r="Z12" s="269">
        <f>2218756/2</f>
        <v>1109378</v>
      </c>
      <c r="AA12" s="128">
        <f t="shared" si="0"/>
        <v>2218756</v>
      </c>
      <c r="AB12" s="172" t="s">
        <v>140</v>
      </c>
      <c r="AC12" s="128">
        <f t="shared" si="1"/>
        <v>1109377.9999999998</v>
      </c>
      <c r="AD12" s="173"/>
      <c r="AE12" s="174"/>
      <c r="AF12" s="267" t="s">
        <v>139</v>
      </c>
      <c r="AG12" s="181"/>
      <c r="AH12" s="175"/>
      <c r="AI12" s="175"/>
    </row>
    <row r="13" spans="2:35" s="184" customFormat="1" ht="15.75" customHeight="1" x14ac:dyDescent="0.2">
      <c r="B13" s="127">
        <f t="shared" si="2"/>
        <v>6</v>
      </c>
      <c r="C13" s="129">
        <v>10060502</v>
      </c>
      <c r="D13" s="129">
        <v>1</v>
      </c>
      <c r="E13" s="129">
        <v>68541</v>
      </c>
      <c r="F13" s="129" t="s">
        <v>122</v>
      </c>
      <c r="G13" s="257" t="s">
        <v>123</v>
      </c>
      <c r="H13" s="258"/>
      <c r="I13" s="129" t="s">
        <v>130</v>
      </c>
      <c r="J13" s="129">
        <v>4</v>
      </c>
      <c r="K13" s="259" t="s">
        <v>69</v>
      </c>
      <c r="L13" s="260"/>
      <c r="M13" s="128">
        <f t="shared" si="3"/>
        <v>0</v>
      </c>
      <c r="N13" s="172"/>
      <c r="O13" s="128">
        <f t="shared" si="4"/>
        <v>0</v>
      </c>
      <c r="P13" s="173"/>
      <c r="Q13" s="174"/>
      <c r="R13" s="261"/>
      <c r="S13" s="262"/>
      <c r="T13" s="128">
        <f t="shared" si="5"/>
        <v>0</v>
      </c>
      <c r="U13" s="172"/>
      <c r="V13" s="128">
        <f t="shared" si="6"/>
        <v>0</v>
      </c>
      <c r="W13" s="263"/>
      <c r="X13" s="264"/>
      <c r="Y13" s="265"/>
      <c r="Z13" s="269">
        <f>19926000/4</f>
        <v>4981500</v>
      </c>
      <c r="AA13" s="128">
        <f t="shared" si="0"/>
        <v>19926000</v>
      </c>
      <c r="AB13" s="172" t="s">
        <v>140</v>
      </c>
      <c r="AC13" s="128">
        <f t="shared" si="1"/>
        <v>4981499.9999999991</v>
      </c>
      <c r="AD13" s="173"/>
      <c r="AE13" s="174"/>
      <c r="AF13" s="267" t="s">
        <v>139</v>
      </c>
      <c r="AG13" s="181"/>
      <c r="AH13" s="175"/>
      <c r="AI13" s="175"/>
    </row>
    <row r="14" spans="2:35" s="184" customFormat="1" ht="15.75" customHeight="1" x14ac:dyDescent="0.2">
      <c r="B14" s="127">
        <f t="shared" si="2"/>
        <v>7</v>
      </c>
      <c r="C14" s="129">
        <v>10060522</v>
      </c>
      <c r="D14" s="129">
        <v>1</v>
      </c>
      <c r="E14" s="129">
        <v>13899</v>
      </c>
      <c r="F14" s="129" t="s">
        <v>117</v>
      </c>
      <c r="G14" s="257" t="s">
        <v>118</v>
      </c>
      <c r="H14" s="258"/>
      <c r="I14" s="129" t="s">
        <v>131</v>
      </c>
      <c r="J14" s="129">
        <v>2</v>
      </c>
      <c r="K14" s="259" t="s">
        <v>67</v>
      </c>
      <c r="L14" s="260"/>
      <c r="M14" s="128">
        <f t="shared" si="3"/>
        <v>0</v>
      </c>
      <c r="N14" s="172"/>
      <c r="O14" s="128">
        <f t="shared" si="4"/>
        <v>0</v>
      </c>
      <c r="P14" s="173"/>
      <c r="Q14" s="174"/>
      <c r="R14" s="261"/>
      <c r="S14" s="262">
        <v>440000</v>
      </c>
      <c r="T14" s="128">
        <f t="shared" si="5"/>
        <v>880000</v>
      </c>
      <c r="U14" s="172"/>
      <c r="V14" s="128">
        <f t="shared" si="6"/>
        <v>439999.99999999994</v>
      </c>
      <c r="W14" s="268"/>
      <c r="X14" s="264" t="s">
        <v>142</v>
      </c>
      <c r="Y14" s="265" t="s">
        <v>137</v>
      </c>
      <c r="Z14" s="269">
        <f>2110188/4</f>
        <v>527547</v>
      </c>
      <c r="AA14" s="128">
        <f t="shared" si="0"/>
        <v>1055094</v>
      </c>
      <c r="AB14" s="172" t="s">
        <v>140</v>
      </c>
      <c r="AC14" s="128">
        <f t="shared" si="1"/>
        <v>527546.99999999988</v>
      </c>
      <c r="AD14" s="173"/>
      <c r="AE14" s="174"/>
      <c r="AF14" s="267" t="s">
        <v>139</v>
      </c>
      <c r="AG14" s="181"/>
      <c r="AH14" s="175"/>
      <c r="AI14" s="175"/>
    </row>
    <row r="15" spans="2:35" s="184" customFormat="1" ht="15.75" customHeight="1" x14ac:dyDescent="0.2">
      <c r="B15" s="127">
        <f t="shared" si="2"/>
        <v>8</v>
      </c>
      <c r="C15" s="129">
        <v>10060522</v>
      </c>
      <c r="D15" s="129">
        <v>21</v>
      </c>
      <c r="E15" s="129">
        <v>13899</v>
      </c>
      <c r="F15" s="129" t="s">
        <v>117</v>
      </c>
      <c r="G15" s="257" t="s">
        <v>118</v>
      </c>
      <c r="H15" s="258"/>
      <c r="I15" s="129" t="s">
        <v>131</v>
      </c>
      <c r="J15" s="129">
        <v>2</v>
      </c>
      <c r="K15" s="259" t="s">
        <v>67</v>
      </c>
      <c r="L15" s="260"/>
      <c r="M15" s="128">
        <f t="shared" si="3"/>
        <v>0</v>
      </c>
      <c r="N15" s="172"/>
      <c r="O15" s="128">
        <f t="shared" si="4"/>
        <v>0</v>
      </c>
      <c r="P15" s="173"/>
      <c r="Q15" s="174"/>
      <c r="R15" s="261"/>
      <c r="S15" s="262">
        <v>440000</v>
      </c>
      <c r="T15" s="128">
        <f t="shared" si="5"/>
        <v>880000</v>
      </c>
      <c r="U15" s="172"/>
      <c r="V15" s="128">
        <f t="shared" si="6"/>
        <v>439999.99999999994</v>
      </c>
      <c r="W15" s="268"/>
      <c r="X15" s="264" t="s">
        <v>142</v>
      </c>
      <c r="Y15" s="265" t="s">
        <v>137</v>
      </c>
      <c r="Z15" s="269">
        <f>2110188/4</f>
        <v>527547</v>
      </c>
      <c r="AA15" s="128">
        <f t="shared" si="0"/>
        <v>1055094</v>
      </c>
      <c r="AB15" s="172" t="s">
        <v>140</v>
      </c>
      <c r="AC15" s="128">
        <f t="shared" si="1"/>
        <v>527546.99999999988</v>
      </c>
      <c r="AD15" s="173"/>
      <c r="AE15" s="174"/>
      <c r="AF15" s="267" t="s">
        <v>139</v>
      </c>
      <c r="AG15" s="181"/>
      <c r="AH15" s="175"/>
      <c r="AI15" s="175"/>
    </row>
    <row r="16" spans="2:35" s="184" customFormat="1" ht="15.75" customHeight="1" x14ac:dyDescent="0.2">
      <c r="B16" s="127">
        <f t="shared" si="2"/>
        <v>9</v>
      </c>
      <c r="C16" s="129">
        <v>10060522</v>
      </c>
      <c r="D16" s="129">
        <v>22</v>
      </c>
      <c r="E16" s="129">
        <v>31193</v>
      </c>
      <c r="F16" s="129" t="s">
        <v>124</v>
      </c>
      <c r="G16" s="257" t="s">
        <v>125</v>
      </c>
      <c r="H16" s="129" t="s">
        <v>126</v>
      </c>
      <c r="I16" s="129" t="s">
        <v>130</v>
      </c>
      <c r="J16" s="129">
        <v>1</v>
      </c>
      <c r="K16" s="259" t="s">
        <v>67</v>
      </c>
      <c r="L16" s="260"/>
      <c r="M16" s="128">
        <f t="shared" si="3"/>
        <v>0</v>
      </c>
      <c r="N16" s="172"/>
      <c r="O16" s="128">
        <f t="shared" si="4"/>
        <v>0</v>
      </c>
      <c r="P16" s="173"/>
      <c r="Q16" s="174"/>
      <c r="R16" s="261"/>
      <c r="S16" s="262"/>
      <c r="T16" s="128">
        <f t="shared" si="5"/>
        <v>0</v>
      </c>
      <c r="U16" s="172"/>
      <c r="V16" s="128">
        <f t="shared" si="6"/>
        <v>0</v>
      </c>
      <c r="W16" s="263"/>
      <c r="X16" s="264"/>
      <c r="Y16" s="265"/>
      <c r="Z16" s="269">
        <v>233823</v>
      </c>
      <c r="AA16" s="128">
        <f t="shared" si="0"/>
        <v>233823</v>
      </c>
      <c r="AB16" s="172" t="s">
        <v>140</v>
      </c>
      <c r="AC16" s="128">
        <f t="shared" si="1"/>
        <v>233822.99999999997</v>
      </c>
      <c r="AD16" s="173"/>
      <c r="AE16" s="174"/>
      <c r="AF16" s="267" t="s">
        <v>139</v>
      </c>
      <c r="AG16" s="181"/>
      <c r="AH16" s="175"/>
      <c r="AI16" s="175"/>
    </row>
    <row r="17" spans="2:35" s="184" customFormat="1" ht="15.75" customHeight="1" x14ac:dyDescent="0.2">
      <c r="B17" s="127">
        <f t="shared" si="2"/>
        <v>10</v>
      </c>
      <c r="C17" s="129">
        <v>10060552</v>
      </c>
      <c r="D17" s="129">
        <v>1</v>
      </c>
      <c r="E17" s="129">
        <v>34449</v>
      </c>
      <c r="F17" s="129" t="s">
        <v>127</v>
      </c>
      <c r="G17" s="257" t="s">
        <v>128</v>
      </c>
      <c r="H17" s="129" t="s">
        <v>129</v>
      </c>
      <c r="I17" s="129" t="s">
        <v>130</v>
      </c>
      <c r="J17" s="129">
        <v>1</v>
      </c>
      <c r="K17" s="259" t="s">
        <v>72</v>
      </c>
      <c r="L17" s="260">
        <v>1363095</v>
      </c>
      <c r="M17" s="128">
        <f t="shared" si="3"/>
        <v>1363095</v>
      </c>
      <c r="N17" s="172"/>
      <c r="O17" s="128">
        <f t="shared" si="4"/>
        <v>1363094.9999999998</v>
      </c>
      <c r="P17" s="173"/>
      <c r="Q17" s="174"/>
      <c r="R17" s="261">
        <v>10</v>
      </c>
      <c r="S17" s="262">
        <v>960000</v>
      </c>
      <c r="T17" s="128">
        <f t="shared" si="5"/>
        <v>960000</v>
      </c>
      <c r="U17" s="172"/>
      <c r="V17" s="128">
        <f t="shared" si="6"/>
        <v>959999.99999999988</v>
      </c>
      <c r="W17" s="268"/>
      <c r="X17" s="264" t="s">
        <v>143</v>
      </c>
      <c r="Y17" s="265" t="s">
        <v>138</v>
      </c>
      <c r="Z17" s="269">
        <v>726807</v>
      </c>
      <c r="AA17" s="128">
        <f t="shared" si="0"/>
        <v>726807</v>
      </c>
      <c r="AB17" s="172" t="s">
        <v>140</v>
      </c>
      <c r="AC17" s="128">
        <f t="shared" si="1"/>
        <v>726806.99999999988</v>
      </c>
      <c r="AD17" s="173"/>
      <c r="AE17" s="174"/>
      <c r="AF17" s="267" t="s">
        <v>139</v>
      </c>
      <c r="AG17" s="181"/>
      <c r="AH17" s="175"/>
      <c r="AI17" s="175"/>
    </row>
    <row r="18" spans="2:35" s="184" customFormat="1" ht="15.75" customHeight="1" x14ac:dyDescent="0.2">
      <c r="B18" s="127">
        <f t="shared" si="2"/>
        <v>11</v>
      </c>
      <c r="C18" s="129">
        <v>10060551</v>
      </c>
      <c r="D18" s="129">
        <v>1</v>
      </c>
      <c r="E18" s="129">
        <v>34449</v>
      </c>
      <c r="F18" s="129" t="s">
        <v>127</v>
      </c>
      <c r="G18" s="257" t="s">
        <v>128</v>
      </c>
      <c r="H18" s="129" t="s">
        <v>129</v>
      </c>
      <c r="I18" s="129" t="s">
        <v>130</v>
      </c>
      <c r="J18" s="129">
        <v>1</v>
      </c>
      <c r="K18" s="259" t="s">
        <v>72</v>
      </c>
      <c r="L18" s="260">
        <v>1363095</v>
      </c>
      <c r="M18" s="128">
        <f t="shared" si="3"/>
        <v>1363095</v>
      </c>
      <c r="N18" s="172"/>
      <c r="O18" s="128">
        <f t="shared" si="4"/>
        <v>1363094.9999999998</v>
      </c>
      <c r="P18" s="173"/>
      <c r="Q18" s="174"/>
      <c r="R18" s="261">
        <v>10</v>
      </c>
      <c r="S18" s="262">
        <v>960000</v>
      </c>
      <c r="T18" s="128">
        <f t="shared" si="5"/>
        <v>960000</v>
      </c>
      <c r="U18" s="172"/>
      <c r="V18" s="128">
        <f t="shared" si="6"/>
        <v>959999.99999999988</v>
      </c>
      <c r="W18" s="268"/>
      <c r="X18" s="264" t="s">
        <v>143</v>
      </c>
      <c r="Y18" s="265" t="s">
        <v>138</v>
      </c>
      <c r="Z18" s="269">
        <v>726807</v>
      </c>
      <c r="AA18" s="128">
        <f t="shared" si="0"/>
        <v>726807</v>
      </c>
      <c r="AB18" s="172" t="s">
        <v>140</v>
      </c>
      <c r="AC18" s="128">
        <f t="shared" si="1"/>
        <v>726806.99999999988</v>
      </c>
      <c r="AD18" s="173"/>
      <c r="AE18" s="174"/>
      <c r="AF18" s="267" t="s">
        <v>139</v>
      </c>
      <c r="AG18" s="181"/>
      <c r="AH18" s="175"/>
      <c r="AI18" s="175"/>
    </row>
    <row r="19" spans="2:35" s="184" customFormat="1" ht="15.75" customHeight="1" thickBot="1" x14ac:dyDescent="0.25">
      <c r="B19" s="165">
        <f t="shared" si="2"/>
        <v>12</v>
      </c>
      <c r="C19" s="270">
        <v>10060598</v>
      </c>
      <c r="D19" s="270">
        <v>2</v>
      </c>
      <c r="E19" s="270">
        <v>13899</v>
      </c>
      <c r="F19" s="270" t="s">
        <v>117</v>
      </c>
      <c r="G19" s="271" t="s">
        <v>118</v>
      </c>
      <c r="H19" s="272"/>
      <c r="I19" s="270" t="s">
        <v>131</v>
      </c>
      <c r="J19" s="270">
        <v>15</v>
      </c>
      <c r="K19" s="273" t="s">
        <v>88</v>
      </c>
      <c r="L19" s="274"/>
      <c r="M19" s="166">
        <f t="shared" si="3"/>
        <v>0</v>
      </c>
      <c r="N19" s="177"/>
      <c r="O19" s="166">
        <f t="shared" si="4"/>
        <v>0</v>
      </c>
      <c r="P19" s="178"/>
      <c r="Q19" s="179"/>
      <c r="R19" s="275"/>
      <c r="S19" s="276">
        <v>440000</v>
      </c>
      <c r="T19" s="166">
        <f t="shared" si="5"/>
        <v>6600000</v>
      </c>
      <c r="U19" s="177"/>
      <c r="V19" s="166">
        <f t="shared" si="6"/>
        <v>439999.99999999994</v>
      </c>
      <c r="W19" s="277"/>
      <c r="X19" s="278" t="s">
        <v>142</v>
      </c>
      <c r="Y19" s="279" t="s">
        <v>137</v>
      </c>
      <c r="Z19" s="280">
        <v>527547</v>
      </c>
      <c r="AA19" s="166">
        <f t="shared" si="0"/>
        <v>7913205</v>
      </c>
      <c r="AB19" s="177" t="s">
        <v>140</v>
      </c>
      <c r="AC19" s="166">
        <f t="shared" si="1"/>
        <v>527546.99999999988</v>
      </c>
      <c r="AD19" s="178"/>
      <c r="AE19" s="179"/>
      <c r="AF19" s="281" t="s">
        <v>139</v>
      </c>
      <c r="AG19" s="181"/>
      <c r="AH19" s="175"/>
      <c r="AI19" s="175"/>
    </row>
    <row r="20" spans="2:35" ht="27.75" customHeight="1" thickBot="1" x14ac:dyDescent="0.3">
      <c r="B20" s="220" t="s">
        <v>42</v>
      </c>
      <c r="C20" s="221"/>
      <c r="D20" s="221"/>
      <c r="E20" s="221"/>
      <c r="F20" s="221"/>
      <c r="G20" s="221"/>
      <c r="H20" s="221"/>
      <c r="I20" s="221"/>
      <c r="J20" s="221"/>
      <c r="K20" s="221"/>
      <c r="L20" s="221"/>
      <c r="M20" s="221"/>
      <c r="N20" s="221"/>
      <c r="O20" s="221"/>
      <c r="P20" s="221"/>
      <c r="Q20" s="221"/>
      <c r="R20" s="221"/>
      <c r="S20" s="221"/>
      <c r="T20" s="221"/>
      <c r="U20" s="221"/>
      <c r="V20" s="221"/>
      <c r="W20" s="221"/>
      <c r="X20" s="221"/>
      <c r="Y20" s="221"/>
      <c r="Z20" s="221"/>
      <c r="AA20" s="221"/>
      <c r="AB20" s="221"/>
      <c r="AC20" s="221"/>
      <c r="AD20" s="221"/>
      <c r="AE20" s="221"/>
      <c r="AF20" s="221"/>
      <c r="AG20" s="221"/>
      <c r="AH20" s="221"/>
      <c r="AI20" s="222"/>
    </row>
    <row r="21" spans="2:35" ht="27.75" customHeight="1" thickBot="1" x14ac:dyDescent="0.3">
      <c r="B21" s="223" t="s">
        <v>5</v>
      </c>
      <c r="C21" s="224"/>
      <c r="D21" s="224"/>
      <c r="E21" s="224"/>
      <c r="F21" s="224"/>
      <c r="G21" s="224"/>
      <c r="H21" s="224"/>
      <c r="I21" s="224"/>
      <c r="J21" s="224"/>
      <c r="K21" s="224"/>
      <c r="L21" s="224"/>
      <c r="M21" s="224"/>
      <c r="N21" s="224"/>
      <c r="O21" s="224"/>
      <c r="P21" s="224"/>
      <c r="Q21" s="224"/>
      <c r="R21" s="224"/>
      <c r="S21" s="224"/>
      <c r="T21" s="224"/>
      <c r="U21" s="224"/>
      <c r="V21" s="224"/>
      <c r="W21" s="224"/>
      <c r="X21" s="224"/>
      <c r="Y21" s="224"/>
      <c r="Z21" s="224"/>
      <c r="AA21" s="224"/>
      <c r="AB21" s="224"/>
      <c r="AC21" s="224"/>
      <c r="AD21" s="224"/>
      <c r="AE21" s="224"/>
      <c r="AF21" s="224"/>
      <c r="AG21" s="224"/>
      <c r="AH21" s="224"/>
      <c r="AI21" s="225"/>
    </row>
    <row r="22" spans="2:35" ht="19.5" customHeight="1" thickBot="1" x14ac:dyDescent="0.3">
      <c r="B22" s="226"/>
      <c r="C22" s="227"/>
      <c r="D22" s="227"/>
      <c r="E22" s="227"/>
      <c r="F22" s="227"/>
      <c r="G22" s="227"/>
      <c r="H22" s="227"/>
      <c r="I22" s="227"/>
      <c r="J22" s="227"/>
      <c r="K22" s="227"/>
      <c r="L22" s="227"/>
      <c r="M22" s="227"/>
      <c r="N22" s="227"/>
      <c r="O22" s="227"/>
      <c r="P22" s="227"/>
      <c r="Q22" s="227"/>
      <c r="R22" s="227"/>
      <c r="S22" s="227"/>
      <c r="T22" s="227"/>
      <c r="U22" s="227"/>
      <c r="V22" s="227"/>
      <c r="W22" s="227"/>
      <c r="X22" s="227"/>
      <c r="Y22" s="227"/>
      <c r="Z22" s="227"/>
      <c r="AA22" s="227"/>
      <c r="AB22" s="227"/>
      <c r="AC22" s="227"/>
      <c r="AD22" s="227"/>
      <c r="AE22" s="227"/>
      <c r="AF22" s="227"/>
      <c r="AG22" s="227"/>
      <c r="AH22" s="227"/>
      <c r="AI22" s="228"/>
    </row>
    <row r="23" spans="2:35" ht="19.5" customHeight="1" thickBot="1" x14ac:dyDescent="0.3">
      <c r="B23" s="108" t="s">
        <v>34</v>
      </c>
      <c r="C23" s="109"/>
      <c r="D23" s="109"/>
      <c r="E23" s="109"/>
      <c r="F23" s="110"/>
      <c r="G23" s="110"/>
      <c r="H23" s="110"/>
      <c r="I23" s="110"/>
      <c r="J23" s="111" t="s">
        <v>19</v>
      </c>
      <c r="L23" s="112" t="str">
        <f>+R$5</f>
        <v>COP</v>
      </c>
      <c r="M23" s="164">
        <f>SUM(M$8:M19)</f>
        <v>2726190</v>
      </c>
      <c r="S23" s="112" t="str">
        <f>+Y$5</f>
        <v>COP</v>
      </c>
      <c r="T23" s="164">
        <f>SUM(T$8:T19)</f>
        <v>18590000</v>
      </c>
      <c r="Z23" s="112" t="str">
        <f>+AF$5</f>
        <v>COP</v>
      </c>
      <c r="AA23" s="164">
        <f>SUM(AA$8:AA19)</f>
        <v>94615864</v>
      </c>
      <c r="AI23" s="93"/>
    </row>
    <row r="24" spans="2:35" ht="19.5" customHeight="1" thickBot="1" x14ac:dyDescent="0.3">
      <c r="B24" s="113" t="s">
        <v>17</v>
      </c>
      <c r="C24" s="114"/>
      <c r="D24" s="114"/>
      <c r="E24" s="114"/>
      <c r="F24" s="110"/>
      <c r="G24" s="110"/>
      <c r="H24" s="110"/>
      <c r="I24" s="110"/>
      <c r="J24" s="111"/>
      <c r="L24" s="115"/>
      <c r="M24" s="116" t="str">
        <f>IF(R$6=1.16,M23*0.16,"")</f>
        <v/>
      </c>
      <c r="S24" s="115"/>
      <c r="T24" s="116" t="str">
        <f>IF(Y$6=1.16,T23*0.16,"")</f>
        <v/>
      </c>
      <c r="Z24" s="115"/>
      <c r="AA24" s="116" t="str">
        <f>IF(AF$6=1.16,AA23*0.16,"")</f>
        <v/>
      </c>
      <c r="AI24" s="93"/>
    </row>
    <row r="25" spans="2:35" ht="19.5" customHeight="1" thickBot="1" x14ac:dyDescent="0.3">
      <c r="B25" s="113" t="s">
        <v>2</v>
      </c>
      <c r="C25" s="114"/>
      <c r="D25" s="114"/>
      <c r="E25" s="114"/>
      <c r="F25" s="110"/>
      <c r="G25" s="110"/>
      <c r="H25" s="110"/>
      <c r="I25" s="110"/>
      <c r="J25" s="182" t="s">
        <v>1</v>
      </c>
      <c r="L25" s="107" t="str">
        <f>+R$5</f>
        <v>COP</v>
      </c>
      <c r="M25" s="163">
        <f>SUMIF(N$8:N19,"O",M$8:M19)</f>
        <v>0</v>
      </c>
      <c r="S25" s="107" t="str">
        <f>+Y$5</f>
        <v>COP</v>
      </c>
      <c r="T25" s="163">
        <f>SUMIF(U$8:U19,"O",T$8:T19)</f>
        <v>0</v>
      </c>
      <c r="Z25" s="107" t="str">
        <f>+AF$5</f>
        <v>COP</v>
      </c>
      <c r="AA25" s="163">
        <f>SUMIF(AB$8:AB19,"O",AA$8:AA19)</f>
        <v>94615864</v>
      </c>
      <c r="AI25" s="93"/>
    </row>
    <row r="26" spans="2:35" ht="19.5" customHeight="1" x14ac:dyDescent="0.25">
      <c r="B26" s="113" t="s">
        <v>35</v>
      </c>
      <c r="C26" s="114"/>
      <c r="D26" s="114"/>
      <c r="E26" s="114"/>
      <c r="F26" s="110"/>
      <c r="G26" s="110"/>
      <c r="H26" s="110"/>
      <c r="I26" s="110"/>
      <c r="J26" s="117"/>
      <c r="AI26" s="93"/>
    </row>
    <row r="27" spans="2:35" ht="19.5" customHeight="1" x14ac:dyDescent="0.25">
      <c r="B27" s="206"/>
      <c r="C27" s="207"/>
      <c r="D27" s="207"/>
      <c r="E27" s="207"/>
      <c r="F27" s="207"/>
      <c r="G27" s="207"/>
      <c r="H27" s="207"/>
      <c r="I27" s="207"/>
      <c r="J27" s="207"/>
      <c r="AI27" s="93"/>
    </row>
    <row r="28" spans="2:35" ht="19.5" customHeight="1" thickBot="1" x14ac:dyDescent="0.3">
      <c r="B28" s="90"/>
      <c r="AI28" s="93"/>
    </row>
    <row r="29" spans="2:35" ht="19.5" customHeight="1" thickBot="1" x14ac:dyDescent="0.3">
      <c r="B29" s="208" t="s">
        <v>47</v>
      </c>
      <c r="C29" s="209"/>
      <c r="D29" s="209"/>
      <c r="E29" s="209"/>
      <c r="F29" s="209"/>
      <c r="G29" s="209"/>
      <c r="H29" s="209"/>
      <c r="I29" s="209"/>
      <c r="J29" s="209"/>
      <c r="K29" s="209"/>
      <c r="L29" s="209"/>
      <c r="M29" s="210"/>
      <c r="N29" s="119"/>
      <c r="O29" s="119"/>
      <c r="P29" s="119"/>
      <c r="Q29" s="119"/>
      <c r="R29" s="119"/>
      <c r="S29" s="119"/>
      <c r="T29" s="119"/>
      <c r="U29" s="119"/>
      <c r="V29" s="119"/>
      <c r="W29" s="119"/>
      <c r="X29" s="119"/>
      <c r="Y29" s="119"/>
      <c r="Z29" s="119"/>
      <c r="AA29" s="119"/>
      <c r="AB29" s="119"/>
      <c r="AC29" s="119"/>
      <c r="AD29" s="119"/>
      <c r="AE29" s="119"/>
      <c r="AF29" s="119"/>
      <c r="AI29" s="93"/>
    </row>
    <row r="30" spans="2:35" ht="19.5" customHeight="1" x14ac:dyDescent="0.25">
      <c r="B30" s="211" t="s">
        <v>144</v>
      </c>
      <c r="C30" s="212"/>
      <c r="D30" s="212"/>
      <c r="E30" s="212"/>
      <c r="F30" s="212"/>
      <c r="G30" s="212"/>
      <c r="H30" s="212"/>
      <c r="I30" s="212"/>
      <c r="J30" s="212"/>
      <c r="K30" s="212"/>
      <c r="L30" s="212"/>
      <c r="M30" s="213"/>
      <c r="N30" s="120"/>
      <c r="O30" s="120"/>
      <c r="P30" s="120"/>
      <c r="Q30" s="120"/>
      <c r="R30" s="120"/>
      <c r="S30" s="120"/>
      <c r="T30" s="120"/>
      <c r="U30" s="120"/>
      <c r="V30" s="120"/>
      <c r="W30" s="120"/>
      <c r="X30" s="120"/>
      <c r="Y30" s="120"/>
      <c r="Z30" s="120"/>
      <c r="AA30" s="120"/>
      <c r="AB30" s="120"/>
      <c r="AC30" s="120"/>
      <c r="AD30" s="120"/>
      <c r="AE30" s="120"/>
      <c r="AF30" s="120"/>
      <c r="AI30" s="93"/>
    </row>
    <row r="31" spans="2:35" ht="19.5" customHeight="1" x14ac:dyDescent="0.25">
      <c r="B31" s="214"/>
      <c r="C31" s="215"/>
      <c r="D31" s="215"/>
      <c r="E31" s="215"/>
      <c r="F31" s="215"/>
      <c r="G31" s="215"/>
      <c r="H31" s="215"/>
      <c r="I31" s="215"/>
      <c r="J31" s="215"/>
      <c r="K31" s="215"/>
      <c r="L31" s="215"/>
      <c r="M31" s="216"/>
      <c r="N31" s="121"/>
      <c r="O31" s="121"/>
      <c r="P31" s="121"/>
      <c r="Q31" s="121"/>
      <c r="R31" s="121"/>
      <c r="S31" s="121"/>
      <c r="T31" s="121"/>
      <c r="U31" s="121"/>
      <c r="V31" s="121"/>
      <c r="W31" s="121"/>
      <c r="X31" s="121"/>
      <c r="Y31" s="121"/>
      <c r="Z31" s="121"/>
      <c r="AA31" s="121"/>
      <c r="AB31" s="121"/>
      <c r="AC31" s="121"/>
      <c r="AD31" s="121"/>
      <c r="AE31" s="121"/>
      <c r="AF31" s="121"/>
      <c r="AI31" s="93"/>
    </row>
    <row r="32" spans="2:35" ht="19.5" customHeight="1" x14ac:dyDescent="0.25">
      <c r="B32" s="214"/>
      <c r="C32" s="215"/>
      <c r="D32" s="215"/>
      <c r="E32" s="215"/>
      <c r="F32" s="215"/>
      <c r="G32" s="215"/>
      <c r="H32" s="215"/>
      <c r="I32" s="215"/>
      <c r="J32" s="215"/>
      <c r="K32" s="215"/>
      <c r="L32" s="215"/>
      <c r="M32" s="216"/>
      <c r="N32" s="122"/>
      <c r="O32" s="122"/>
      <c r="P32" s="122"/>
      <c r="Q32" s="122"/>
      <c r="R32" s="122"/>
      <c r="S32" s="122"/>
      <c r="T32" s="122"/>
      <c r="U32" s="122"/>
      <c r="V32" s="122"/>
      <c r="W32" s="122"/>
      <c r="X32" s="122"/>
      <c r="Y32" s="122"/>
      <c r="Z32" s="122"/>
      <c r="AA32" s="122"/>
      <c r="AB32" s="122"/>
      <c r="AC32" s="122"/>
      <c r="AD32" s="122"/>
      <c r="AE32" s="122"/>
      <c r="AF32" s="122"/>
      <c r="AI32" s="93"/>
    </row>
    <row r="33" spans="2:35" ht="19.5" customHeight="1" x14ac:dyDescent="0.25">
      <c r="B33" s="214"/>
      <c r="C33" s="215"/>
      <c r="D33" s="215"/>
      <c r="E33" s="215"/>
      <c r="F33" s="215"/>
      <c r="G33" s="215"/>
      <c r="H33" s="215"/>
      <c r="I33" s="215"/>
      <c r="J33" s="215"/>
      <c r="K33" s="215"/>
      <c r="L33" s="215"/>
      <c r="M33" s="216"/>
      <c r="N33" s="122"/>
      <c r="O33" s="122"/>
      <c r="P33" s="122"/>
      <c r="Q33" s="122"/>
      <c r="R33" s="122"/>
      <c r="S33" s="122"/>
      <c r="T33" s="122"/>
      <c r="U33" s="122"/>
      <c r="V33" s="122"/>
      <c r="W33" s="122"/>
      <c r="X33" s="122"/>
      <c r="Y33" s="122"/>
      <c r="Z33" s="122"/>
      <c r="AA33" s="122"/>
      <c r="AB33" s="122"/>
      <c r="AC33" s="122"/>
      <c r="AD33" s="122"/>
      <c r="AE33" s="122"/>
      <c r="AF33" s="122"/>
      <c r="AI33" s="93"/>
    </row>
    <row r="34" spans="2:35" ht="19.5" customHeight="1" x14ac:dyDescent="0.25">
      <c r="B34" s="214"/>
      <c r="C34" s="215"/>
      <c r="D34" s="215"/>
      <c r="E34" s="215"/>
      <c r="F34" s="215"/>
      <c r="G34" s="215"/>
      <c r="H34" s="215"/>
      <c r="I34" s="215"/>
      <c r="J34" s="215"/>
      <c r="K34" s="215"/>
      <c r="L34" s="215"/>
      <c r="M34" s="216"/>
      <c r="N34" s="122"/>
      <c r="O34" s="122"/>
      <c r="P34" s="122"/>
      <c r="Q34" s="122"/>
      <c r="R34" s="122"/>
      <c r="S34" s="122"/>
      <c r="T34" s="122"/>
      <c r="U34" s="122"/>
      <c r="V34" s="122"/>
      <c r="W34" s="122"/>
      <c r="X34" s="122"/>
      <c r="Y34" s="122"/>
      <c r="Z34" s="122"/>
      <c r="AA34" s="122"/>
      <c r="AB34" s="122"/>
      <c r="AC34" s="122"/>
      <c r="AD34" s="122"/>
      <c r="AE34" s="122"/>
      <c r="AF34" s="122"/>
      <c r="AI34" s="93"/>
    </row>
    <row r="35" spans="2:35" ht="19.5" customHeight="1" x14ac:dyDescent="0.25">
      <c r="B35" s="214"/>
      <c r="C35" s="215"/>
      <c r="D35" s="215"/>
      <c r="E35" s="215"/>
      <c r="F35" s="215"/>
      <c r="G35" s="215"/>
      <c r="H35" s="215"/>
      <c r="I35" s="215"/>
      <c r="J35" s="215"/>
      <c r="K35" s="215"/>
      <c r="L35" s="215"/>
      <c r="M35" s="216"/>
      <c r="N35" s="122"/>
      <c r="O35" s="122"/>
      <c r="P35" s="122"/>
      <c r="Q35" s="122"/>
      <c r="R35" s="122"/>
      <c r="S35" s="122"/>
      <c r="T35" s="122"/>
      <c r="U35" s="122"/>
      <c r="V35" s="122"/>
      <c r="W35" s="122"/>
      <c r="X35" s="122"/>
      <c r="Y35" s="122"/>
      <c r="Z35" s="122"/>
      <c r="AA35" s="122"/>
      <c r="AB35" s="122"/>
      <c r="AC35" s="122"/>
      <c r="AD35" s="122"/>
      <c r="AE35" s="122"/>
      <c r="AF35" s="122"/>
      <c r="AI35" s="93"/>
    </row>
    <row r="36" spans="2:35" ht="19.5" customHeight="1" thickBot="1" x14ac:dyDescent="0.3">
      <c r="B36" s="217"/>
      <c r="C36" s="218"/>
      <c r="D36" s="218"/>
      <c r="E36" s="218"/>
      <c r="F36" s="218"/>
      <c r="G36" s="218"/>
      <c r="H36" s="218"/>
      <c r="I36" s="218"/>
      <c r="J36" s="218"/>
      <c r="K36" s="218"/>
      <c r="L36" s="218"/>
      <c r="M36" s="219"/>
      <c r="N36" s="123"/>
      <c r="O36" s="123"/>
      <c r="P36" s="123"/>
      <c r="Q36" s="123"/>
      <c r="R36" s="123"/>
      <c r="S36" s="123"/>
      <c r="T36" s="123"/>
      <c r="U36" s="123"/>
      <c r="V36" s="123"/>
      <c r="W36" s="123"/>
      <c r="X36" s="123"/>
      <c r="Y36" s="123"/>
      <c r="Z36" s="123"/>
      <c r="AA36" s="123"/>
      <c r="AB36" s="123"/>
      <c r="AC36" s="123"/>
      <c r="AD36" s="123"/>
      <c r="AE36" s="123"/>
      <c r="AF36" s="123"/>
      <c r="AG36" s="124"/>
      <c r="AH36" s="124"/>
      <c r="AI36" s="125"/>
    </row>
  </sheetData>
  <sheetProtection formatCells="0" formatColumns="0" formatRows="0" insertRows="0" insertHyperlinks="0" deleteRows="0" sort="0" autoFilter="0"/>
  <mergeCells count="19">
    <mergeCell ref="S4:Y4"/>
    <mergeCell ref="S5:X5"/>
    <mergeCell ref="S6:X6"/>
    <mergeCell ref="Z4:AF4"/>
    <mergeCell ref="Z5:AE5"/>
    <mergeCell ref="Z6:AE6"/>
    <mergeCell ref="B27:J27"/>
    <mergeCell ref="B29:M29"/>
    <mergeCell ref="B30:M36"/>
    <mergeCell ref="B20:AI20"/>
    <mergeCell ref="B21:AI21"/>
    <mergeCell ref="B22:AI22"/>
    <mergeCell ref="E1:F2"/>
    <mergeCell ref="L6:Q6"/>
    <mergeCell ref="B4:E4"/>
    <mergeCell ref="B5:E5"/>
    <mergeCell ref="L4:R4"/>
    <mergeCell ref="L5:Q5"/>
    <mergeCell ref="B3:E3"/>
  </mergeCells>
  <conditionalFormatting sqref="B23:B24">
    <cfRule type="expression" dxfId="15" priority="2044">
      <formula>AND(#REF!&lt;&gt;"")</formula>
    </cfRule>
  </conditionalFormatting>
  <conditionalFormatting sqref="M8:M19">
    <cfRule type="expression" dxfId="14" priority="13">
      <formula>AND(N8&lt;&gt;"")</formula>
    </cfRule>
  </conditionalFormatting>
  <conditionalFormatting sqref="O8:O19">
    <cfRule type="expression" dxfId="13" priority="11">
      <formula>AND(N8&lt;&gt;"")</formula>
    </cfRule>
  </conditionalFormatting>
  <conditionalFormatting sqref="T8:T19">
    <cfRule type="expression" dxfId="12" priority="4">
      <formula>AND(U8&lt;&gt;"")</formula>
    </cfRule>
  </conditionalFormatting>
  <conditionalFormatting sqref="V8:V19">
    <cfRule type="expression" dxfId="11" priority="3">
      <formula>AND(U8&lt;&gt;"")</formula>
    </cfRule>
  </conditionalFormatting>
  <conditionalFormatting sqref="AA8:AA19">
    <cfRule type="expression" dxfId="10" priority="2">
      <formula>AND(AB8&lt;&gt;"")</formula>
    </cfRule>
  </conditionalFormatting>
  <conditionalFormatting sqref="AC8:AC19">
    <cfRule type="expression" dxfId="9" priority="1">
      <formula>AND(AB8&lt;&gt;"")</formula>
    </cfRule>
  </conditionalFormatting>
  <dataValidations count="1">
    <dataValidation type="list" allowBlank="1" showInputMessage="1" showErrorMessage="1" sqref="L6:Q6 S6:X6 Z6:AE6" xr:uid="{00000000-0002-0000-0000-000000000000}">
      <formula1>TERMINO</formula1>
    </dataValidation>
  </dataValidations>
  <pageMargins left="0.23622047244094491" right="0.23622047244094491" top="0.74803149606299213" bottom="1.6535433070866143" header="0.31496062992125984" footer="0.31496062992125984"/>
  <pageSetup paperSize="9" scale="75" fitToHeight="0" orientation="landscape" r:id="rId1"/>
  <headerFooter scaleWithDoc="0">
    <oddHeader>&amp;L&amp;G&amp;C&amp;"Arial,Negrita"&amp;12OLEODUCTO CENTRAL S.A.
CUADRO COMPARATIVO</oddHeader>
    <oddFooter>&amp;R&amp;12Aprobado por:
Jefe Oficina General Abastecimiento</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0CD60-B0EC-4433-B3A3-BA612A3C9AFE}">
  <dimension ref="B1:K31"/>
  <sheetViews>
    <sheetView zoomScale="90" zoomScaleNormal="90" workbookViewId="0">
      <selection activeCell="J31" sqref="J31"/>
    </sheetView>
  </sheetViews>
  <sheetFormatPr baseColWidth="10" defaultRowHeight="12" customHeight="1" x14ac:dyDescent="0.25"/>
  <cols>
    <col min="1" max="1" width="4.28515625" style="114" customWidth="1"/>
    <col min="2" max="2" width="6.7109375" style="114" customWidth="1"/>
    <col min="3" max="7" width="11.5703125" style="114" bestFit="1" customWidth="1"/>
    <col min="8" max="8" width="11.42578125" style="114"/>
    <col min="9" max="9" width="11.5703125" style="114" bestFit="1" customWidth="1"/>
    <col min="10" max="10" width="17.85546875" style="114" customWidth="1"/>
    <col min="11" max="11" width="91.5703125" style="114" customWidth="1"/>
    <col min="12" max="16384" width="11.42578125" style="114"/>
  </cols>
  <sheetData>
    <row r="1" spans="2:11" ht="12" customHeight="1" thickBot="1" x14ac:dyDescent="0.3"/>
    <row r="2" spans="2:11" ht="12" customHeight="1" x14ac:dyDescent="0.25">
      <c r="B2" s="152" t="s">
        <v>107</v>
      </c>
      <c r="C2" s="151" t="s">
        <v>106</v>
      </c>
      <c r="D2" s="151" t="s">
        <v>105</v>
      </c>
      <c r="E2" s="151" t="s">
        <v>104</v>
      </c>
      <c r="F2" s="151" t="s">
        <v>46</v>
      </c>
      <c r="G2" s="151" t="s">
        <v>103</v>
      </c>
      <c r="H2" s="151" t="s">
        <v>102</v>
      </c>
      <c r="I2" s="151" t="s">
        <v>101</v>
      </c>
      <c r="J2" s="151" t="s">
        <v>100</v>
      </c>
      <c r="K2" s="150" t="s">
        <v>13</v>
      </c>
    </row>
    <row r="3" spans="2:11" ht="12" customHeight="1" x14ac:dyDescent="0.25">
      <c r="B3" s="142">
        <v>1</v>
      </c>
      <c r="C3" s="129">
        <v>10059740</v>
      </c>
      <c r="D3" s="129">
        <v>5</v>
      </c>
      <c r="E3" s="129">
        <v>13728</v>
      </c>
      <c r="F3" s="130">
        <v>55</v>
      </c>
      <c r="G3" s="129" t="s">
        <v>72</v>
      </c>
      <c r="H3" s="141" t="s">
        <v>87</v>
      </c>
      <c r="I3" s="140">
        <v>54749</v>
      </c>
      <c r="J3" s="139">
        <f>+I3*F3</f>
        <v>3011195</v>
      </c>
      <c r="K3" s="138" t="s">
        <v>91</v>
      </c>
    </row>
    <row r="4" spans="2:11" ht="12" customHeight="1" x14ac:dyDescent="0.25">
      <c r="B4" s="142">
        <f>+B3+1</f>
        <v>2</v>
      </c>
      <c r="C4" s="129">
        <v>10060281</v>
      </c>
      <c r="D4" s="129">
        <v>3</v>
      </c>
      <c r="E4" s="129">
        <v>15315</v>
      </c>
      <c r="F4" s="129">
        <v>55</v>
      </c>
      <c r="G4" s="129" t="s">
        <v>72</v>
      </c>
      <c r="H4" s="141" t="s">
        <v>87</v>
      </c>
      <c r="I4" s="140">
        <v>42749</v>
      </c>
      <c r="J4" s="139">
        <f>+I4*F4</f>
        <v>2351195</v>
      </c>
      <c r="K4" s="138" t="s">
        <v>91</v>
      </c>
    </row>
    <row r="5" spans="2:11" ht="12" customHeight="1" x14ac:dyDescent="0.25">
      <c r="B5" s="148"/>
      <c r="C5" s="133"/>
      <c r="D5" s="133"/>
      <c r="E5" s="133"/>
      <c r="F5" s="133"/>
      <c r="G5" s="133"/>
      <c r="H5" s="146"/>
      <c r="I5" s="145"/>
      <c r="J5" s="144">
        <f>SUM(J3:J4)</f>
        <v>5362390</v>
      </c>
      <c r="K5" s="143"/>
    </row>
    <row r="6" spans="2:11" ht="12" customHeight="1" x14ac:dyDescent="0.25">
      <c r="B6" s="142">
        <f>+B4+1</f>
        <v>3</v>
      </c>
      <c r="C6" s="129">
        <v>10060043</v>
      </c>
      <c r="D6" s="129">
        <v>4</v>
      </c>
      <c r="E6" s="129">
        <v>13731</v>
      </c>
      <c r="F6" s="130">
        <v>110</v>
      </c>
      <c r="G6" s="129" t="s">
        <v>71</v>
      </c>
      <c r="H6" s="141" t="s">
        <v>87</v>
      </c>
      <c r="I6" s="140">
        <v>52249</v>
      </c>
      <c r="J6" s="139">
        <f>+I6*F6</f>
        <v>5747390</v>
      </c>
      <c r="K6" s="138" t="s">
        <v>93</v>
      </c>
    </row>
    <row r="7" spans="2:11" ht="12" customHeight="1" x14ac:dyDescent="0.25">
      <c r="B7" s="142">
        <f>+B6+1</f>
        <v>4</v>
      </c>
      <c r="C7" s="129">
        <v>10060262</v>
      </c>
      <c r="D7" s="129">
        <v>4</v>
      </c>
      <c r="E7" s="129">
        <v>13727</v>
      </c>
      <c r="F7" s="129">
        <v>6</v>
      </c>
      <c r="G7" s="129" t="s">
        <v>71</v>
      </c>
      <c r="H7" s="141" t="s">
        <v>87</v>
      </c>
      <c r="I7" s="140">
        <v>50749</v>
      </c>
      <c r="J7" s="139">
        <f>+I7*F7</f>
        <v>304494</v>
      </c>
      <c r="K7" s="138" t="s">
        <v>97</v>
      </c>
    </row>
    <row r="8" spans="2:11" ht="12" customHeight="1" x14ac:dyDescent="0.25">
      <c r="B8" s="142">
        <f>+B7+1</f>
        <v>5</v>
      </c>
      <c r="C8" s="129">
        <v>10060262</v>
      </c>
      <c r="D8" s="129">
        <v>2</v>
      </c>
      <c r="E8" s="129">
        <v>13731</v>
      </c>
      <c r="F8" s="129">
        <v>32</v>
      </c>
      <c r="G8" s="129" t="s">
        <v>71</v>
      </c>
      <c r="H8" s="141" t="s">
        <v>87</v>
      </c>
      <c r="I8" s="140">
        <v>52249</v>
      </c>
      <c r="J8" s="139">
        <f>+I8*F8</f>
        <v>1671968</v>
      </c>
      <c r="K8" s="138" t="s">
        <v>98</v>
      </c>
    </row>
    <row r="9" spans="2:11" ht="12" customHeight="1" x14ac:dyDescent="0.25">
      <c r="B9" s="142">
        <f>+B8+1</f>
        <v>6</v>
      </c>
      <c r="C9" s="129">
        <v>10060262</v>
      </c>
      <c r="D9" s="129">
        <v>3</v>
      </c>
      <c r="E9" s="129">
        <v>13732</v>
      </c>
      <c r="F9" s="129">
        <v>6</v>
      </c>
      <c r="G9" s="129" t="s">
        <v>71</v>
      </c>
      <c r="H9" s="141" t="s">
        <v>87</v>
      </c>
      <c r="I9" s="140">
        <v>61299</v>
      </c>
      <c r="J9" s="139">
        <f>+I9*F9</f>
        <v>367794</v>
      </c>
      <c r="K9" s="138" t="s">
        <v>97</v>
      </c>
    </row>
    <row r="10" spans="2:11" ht="12" customHeight="1" x14ac:dyDescent="0.25">
      <c r="B10" s="142">
        <f>+B9+1</f>
        <v>7</v>
      </c>
      <c r="C10" s="129">
        <v>10060282</v>
      </c>
      <c r="D10" s="129">
        <v>6</v>
      </c>
      <c r="E10" s="129">
        <v>13727</v>
      </c>
      <c r="F10" s="129">
        <v>55</v>
      </c>
      <c r="G10" s="129" t="s">
        <v>71</v>
      </c>
      <c r="H10" s="141" t="s">
        <v>87</v>
      </c>
      <c r="I10" s="140">
        <v>45449</v>
      </c>
      <c r="J10" s="139">
        <f>+I10*F10</f>
        <v>2499695</v>
      </c>
      <c r="K10" s="138" t="s">
        <v>93</v>
      </c>
    </row>
    <row r="11" spans="2:11" ht="12" customHeight="1" x14ac:dyDescent="0.25">
      <c r="B11" s="148"/>
      <c r="C11" s="133"/>
      <c r="D11" s="133"/>
      <c r="E11" s="133"/>
      <c r="F11" s="133"/>
      <c r="G11" s="133"/>
      <c r="H11" s="146"/>
      <c r="I11" s="145"/>
      <c r="J11" s="144">
        <f>SUM(J6:J10)</f>
        <v>10591341</v>
      </c>
      <c r="K11" s="143"/>
    </row>
    <row r="12" spans="2:11" ht="12" customHeight="1" x14ac:dyDescent="0.25">
      <c r="B12" s="142">
        <f>+B10+1</f>
        <v>8</v>
      </c>
      <c r="C12" s="131">
        <v>10059853</v>
      </c>
      <c r="D12" s="131">
        <v>4</v>
      </c>
      <c r="E12" s="131">
        <v>14842</v>
      </c>
      <c r="F12" s="131">
        <v>110</v>
      </c>
      <c r="G12" s="131" t="s">
        <v>74</v>
      </c>
      <c r="H12" s="141" t="s">
        <v>87</v>
      </c>
      <c r="I12" s="140">
        <v>44249</v>
      </c>
      <c r="J12" s="139">
        <f>+I12*F12</f>
        <v>4867390</v>
      </c>
      <c r="K12" s="138" t="s">
        <v>91</v>
      </c>
    </row>
    <row r="13" spans="2:11" ht="12" customHeight="1" x14ac:dyDescent="0.25">
      <c r="B13" s="142">
        <f>+B12+1</f>
        <v>9</v>
      </c>
      <c r="C13" s="131">
        <v>10059996</v>
      </c>
      <c r="D13" s="131">
        <v>14</v>
      </c>
      <c r="E13" s="131">
        <v>15601</v>
      </c>
      <c r="F13" s="131">
        <v>440</v>
      </c>
      <c r="G13" s="131" t="s">
        <v>74</v>
      </c>
      <c r="H13" s="141" t="s">
        <v>87</v>
      </c>
      <c r="I13" s="140">
        <v>29899</v>
      </c>
      <c r="J13" s="139">
        <f>+I13*F13</f>
        <v>13155560</v>
      </c>
      <c r="K13" s="138" t="s">
        <v>91</v>
      </c>
    </row>
    <row r="14" spans="2:11" ht="12" customHeight="1" x14ac:dyDescent="0.25">
      <c r="B14" s="142">
        <f>+B13+1</f>
        <v>10</v>
      </c>
      <c r="C14" s="129">
        <v>10060378</v>
      </c>
      <c r="D14" s="129">
        <v>1</v>
      </c>
      <c r="E14" s="129">
        <v>13849</v>
      </c>
      <c r="F14" s="129">
        <v>2000</v>
      </c>
      <c r="G14" s="129" t="s">
        <v>74</v>
      </c>
      <c r="H14" s="141" t="s">
        <v>87</v>
      </c>
      <c r="I14" s="140">
        <v>42432</v>
      </c>
      <c r="J14" s="139">
        <f>+I14*F14</f>
        <v>84864000</v>
      </c>
      <c r="K14" s="138" t="s">
        <v>92</v>
      </c>
    </row>
    <row r="15" spans="2:11" ht="12" customHeight="1" x14ac:dyDescent="0.25">
      <c r="B15" s="148"/>
      <c r="C15" s="133"/>
      <c r="D15" s="133"/>
      <c r="E15" s="133"/>
      <c r="F15" s="133"/>
      <c r="G15" s="133"/>
      <c r="H15" s="146"/>
      <c r="I15" s="145"/>
      <c r="J15" s="144">
        <f>SUM(J12:J14)</f>
        <v>102886950</v>
      </c>
      <c r="K15" s="143"/>
    </row>
    <row r="16" spans="2:11" ht="12" customHeight="1" x14ac:dyDescent="0.25">
      <c r="B16" s="142">
        <f>+B14+1</f>
        <v>11</v>
      </c>
      <c r="C16" s="129">
        <v>10060035</v>
      </c>
      <c r="D16" s="129">
        <v>1</v>
      </c>
      <c r="E16" s="129">
        <v>65477</v>
      </c>
      <c r="F16" s="130">
        <v>1560</v>
      </c>
      <c r="G16" s="129" t="s">
        <v>88</v>
      </c>
      <c r="H16" s="141" t="s">
        <v>87</v>
      </c>
      <c r="I16" s="140">
        <v>68749</v>
      </c>
      <c r="J16" s="139"/>
      <c r="K16" s="138" t="s">
        <v>96</v>
      </c>
    </row>
    <row r="17" spans="2:11" ht="12" customHeight="1" x14ac:dyDescent="0.25">
      <c r="B17" s="142">
        <f>+B16+1</f>
        <v>12</v>
      </c>
      <c r="C17" s="131">
        <v>10060175</v>
      </c>
      <c r="D17" s="131">
        <v>2</v>
      </c>
      <c r="E17" s="131">
        <v>65477</v>
      </c>
      <c r="F17" s="131">
        <v>520</v>
      </c>
      <c r="G17" s="131" t="s">
        <v>88</v>
      </c>
      <c r="H17" s="141" t="s">
        <v>87</v>
      </c>
      <c r="I17" s="140">
        <v>68749</v>
      </c>
      <c r="J17" s="139">
        <f>+I17*F17</f>
        <v>35749480</v>
      </c>
      <c r="K17" s="138" t="s">
        <v>96</v>
      </c>
    </row>
    <row r="18" spans="2:11" ht="12" customHeight="1" x14ac:dyDescent="0.25">
      <c r="B18" s="148"/>
      <c r="C18" s="132"/>
      <c r="D18" s="132"/>
      <c r="E18" s="132"/>
      <c r="F18" s="132"/>
      <c r="G18" s="132"/>
      <c r="H18" s="146"/>
      <c r="I18" s="145"/>
      <c r="J18" s="144">
        <f>SUM(J16:J17)</f>
        <v>35749480</v>
      </c>
      <c r="K18" s="143"/>
    </row>
    <row r="19" spans="2:11" ht="12" customHeight="1" x14ac:dyDescent="0.25">
      <c r="B19" s="142">
        <f>+B17+1</f>
        <v>13</v>
      </c>
      <c r="C19" s="129">
        <v>10059436</v>
      </c>
      <c r="D19" s="129">
        <v>2</v>
      </c>
      <c r="E19" s="129">
        <v>14841</v>
      </c>
      <c r="F19" s="130">
        <v>55</v>
      </c>
      <c r="G19" s="129" t="s">
        <v>67</v>
      </c>
      <c r="H19" s="141" t="s">
        <v>87</v>
      </c>
      <c r="I19" s="140">
        <v>43249</v>
      </c>
      <c r="J19" s="139">
        <f>+I19*F19</f>
        <v>2378695</v>
      </c>
      <c r="K19" s="138" t="s">
        <v>90</v>
      </c>
    </row>
    <row r="20" spans="2:11" ht="12" customHeight="1" x14ac:dyDescent="0.25">
      <c r="B20" s="142">
        <f>+B19+1</f>
        <v>14</v>
      </c>
      <c r="C20" s="129">
        <v>10059953</v>
      </c>
      <c r="D20" s="129">
        <v>1</v>
      </c>
      <c r="E20" s="129">
        <v>67101</v>
      </c>
      <c r="F20" s="130">
        <v>25</v>
      </c>
      <c r="G20" s="129" t="s">
        <v>67</v>
      </c>
      <c r="H20" s="141" t="s">
        <v>87</v>
      </c>
      <c r="I20" s="140">
        <v>50749</v>
      </c>
      <c r="J20" s="139">
        <f>+I20*F20</f>
        <v>1268725</v>
      </c>
      <c r="K20" s="138" t="s">
        <v>90</v>
      </c>
    </row>
    <row r="21" spans="2:11" ht="12" customHeight="1" x14ac:dyDescent="0.25">
      <c r="B21" s="142">
        <f>+B20+1</f>
        <v>15</v>
      </c>
      <c r="C21" s="129">
        <v>10060126</v>
      </c>
      <c r="D21" s="129">
        <v>53</v>
      </c>
      <c r="E21" s="129">
        <v>15601</v>
      </c>
      <c r="F21" s="130">
        <v>55</v>
      </c>
      <c r="G21" s="129" t="s">
        <v>76</v>
      </c>
      <c r="H21" s="141" t="s">
        <v>87</v>
      </c>
      <c r="I21" s="140">
        <v>29899</v>
      </c>
      <c r="J21" s="139">
        <f>+I21*F21</f>
        <v>1644445</v>
      </c>
      <c r="K21" s="138" t="s">
        <v>90</v>
      </c>
    </row>
    <row r="22" spans="2:11" ht="12" customHeight="1" x14ac:dyDescent="0.25">
      <c r="B22" s="142">
        <f>+B21+1</f>
        <v>16</v>
      </c>
      <c r="C22" s="129">
        <v>10060288</v>
      </c>
      <c r="D22" s="129">
        <v>14</v>
      </c>
      <c r="E22" s="129">
        <v>14841</v>
      </c>
      <c r="F22" s="129">
        <v>55</v>
      </c>
      <c r="G22" s="129" t="s">
        <v>76</v>
      </c>
      <c r="H22" s="141" t="s">
        <v>87</v>
      </c>
      <c r="I22" s="149">
        <v>43249</v>
      </c>
      <c r="J22" s="139">
        <f>+I22*F22</f>
        <v>2378695</v>
      </c>
      <c r="K22" s="138" t="s">
        <v>90</v>
      </c>
    </row>
    <row r="23" spans="2:11" ht="12" customHeight="1" x14ac:dyDescent="0.25">
      <c r="B23" s="148"/>
      <c r="C23" s="133"/>
      <c r="D23" s="133"/>
      <c r="E23" s="133"/>
      <c r="F23" s="147"/>
      <c r="G23" s="133"/>
      <c r="H23" s="146"/>
      <c r="I23" s="145"/>
      <c r="J23" s="144">
        <f>SUM(J19:J22)</f>
        <v>7670560</v>
      </c>
      <c r="K23" s="143"/>
    </row>
    <row r="24" spans="2:11" ht="12" customHeight="1" x14ac:dyDescent="0.25">
      <c r="B24" s="142">
        <v>17</v>
      </c>
      <c r="C24" s="131">
        <v>10060173</v>
      </c>
      <c r="D24" s="131">
        <v>13</v>
      </c>
      <c r="E24" s="131">
        <v>15601</v>
      </c>
      <c r="F24" s="131">
        <v>550</v>
      </c>
      <c r="G24" s="131" t="s">
        <v>73</v>
      </c>
      <c r="H24" s="141" t="s">
        <v>87</v>
      </c>
      <c r="I24" s="140">
        <v>29899</v>
      </c>
      <c r="J24" s="139">
        <f>+I24*F24</f>
        <v>16444450</v>
      </c>
      <c r="K24" s="138" t="s">
        <v>95</v>
      </c>
    </row>
    <row r="25" spans="2:11" ht="12" customHeight="1" x14ac:dyDescent="0.25">
      <c r="B25" s="142">
        <f>+B24+1</f>
        <v>18</v>
      </c>
      <c r="C25" s="129">
        <v>10060484</v>
      </c>
      <c r="D25" s="129">
        <v>3</v>
      </c>
      <c r="E25" s="129">
        <v>14842</v>
      </c>
      <c r="F25" s="129">
        <v>770</v>
      </c>
      <c r="G25" s="129" t="s">
        <v>73</v>
      </c>
      <c r="H25" s="141" t="s">
        <v>87</v>
      </c>
      <c r="I25" s="140">
        <v>44249</v>
      </c>
      <c r="J25" s="139">
        <f>+I25*F25</f>
        <v>34071730</v>
      </c>
      <c r="K25" s="138" t="s">
        <v>99</v>
      </c>
    </row>
    <row r="26" spans="2:11" ht="12" customHeight="1" x14ac:dyDescent="0.25">
      <c r="B26" s="142">
        <f>+B25+1</f>
        <v>19</v>
      </c>
      <c r="C26" s="129">
        <v>10060108</v>
      </c>
      <c r="D26" s="129">
        <v>1</v>
      </c>
      <c r="E26" s="129">
        <v>13727</v>
      </c>
      <c r="F26" s="130">
        <v>110</v>
      </c>
      <c r="G26" s="129" t="s">
        <v>89</v>
      </c>
      <c r="H26" s="141" t="s">
        <v>87</v>
      </c>
      <c r="I26" s="140">
        <v>45449</v>
      </c>
      <c r="J26" s="139">
        <f>+I26*F26</f>
        <v>4999390</v>
      </c>
      <c r="K26" s="138" t="s">
        <v>94</v>
      </c>
    </row>
    <row r="27" spans="2:11" ht="12" customHeight="1" x14ac:dyDescent="0.25">
      <c r="B27" s="148"/>
      <c r="C27" s="133"/>
      <c r="D27" s="133"/>
      <c r="E27" s="133"/>
      <c r="F27" s="147"/>
      <c r="G27" s="133"/>
      <c r="H27" s="146"/>
      <c r="I27" s="145"/>
      <c r="J27" s="144">
        <f>SUM(J24:J26)</f>
        <v>55515570</v>
      </c>
      <c r="K27" s="143"/>
    </row>
    <row r="28" spans="2:11" ht="12" customHeight="1" x14ac:dyDescent="0.25">
      <c r="B28" s="142">
        <v>20</v>
      </c>
      <c r="C28" s="131">
        <v>10060165</v>
      </c>
      <c r="D28" s="131">
        <v>1</v>
      </c>
      <c r="E28" s="131">
        <v>15356</v>
      </c>
      <c r="F28" s="131">
        <v>3000</v>
      </c>
      <c r="G28" s="131" t="s">
        <v>108</v>
      </c>
      <c r="H28" s="141" t="s">
        <v>87</v>
      </c>
      <c r="I28" s="140">
        <v>46082</v>
      </c>
      <c r="J28" s="139">
        <f>+F28*I28</f>
        <v>138246000</v>
      </c>
      <c r="K28" s="138" t="s">
        <v>92</v>
      </c>
    </row>
    <row r="29" spans="2:11" ht="12" customHeight="1" thickBot="1" x14ac:dyDescent="0.3">
      <c r="B29" s="137"/>
      <c r="C29" s="136"/>
      <c r="D29" s="136"/>
      <c r="E29" s="136"/>
      <c r="F29" s="136"/>
      <c r="G29" s="136"/>
      <c r="H29" s="136"/>
      <c r="I29" s="136"/>
      <c r="J29" s="135">
        <f>SUM(J28)</f>
        <v>138246000</v>
      </c>
      <c r="K29" s="134"/>
    </row>
    <row r="31" spans="2:11" ht="12" customHeight="1" x14ac:dyDescent="0.25">
      <c r="J31" s="153">
        <f>+J5+J11+J15+J18+J23+J27+J29</f>
        <v>356022291</v>
      </c>
    </row>
  </sheetData>
  <pageMargins left="0.7" right="0.7" top="0.75" bottom="0.75" header="0.3" footer="0.3"/>
  <ignoredErrors>
    <ignoredError sqref="J5 J11 J15 J18 J2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9"/>
  <sheetViews>
    <sheetView workbookViewId="0">
      <selection activeCell="J15" sqref="J15"/>
    </sheetView>
  </sheetViews>
  <sheetFormatPr baseColWidth="10" defaultRowHeight="12.75" x14ac:dyDescent="0.2"/>
  <cols>
    <col min="2" max="2" width="21.85546875" bestFit="1" customWidth="1"/>
  </cols>
  <sheetData>
    <row r="1" spans="1:3" x14ac:dyDescent="0.2">
      <c r="A1" t="s">
        <v>67</v>
      </c>
      <c r="B1" s="79" t="s">
        <v>68</v>
      </c>
      <c r="C1" s="80" t="s">
        <v>51</v>
      </c>
    </row>
    <row r="2" spans="1:3" x14ac:dyDescent="0.2">
      <c r="A2" t="s">
        <v>69</v>
      </c>
      <c r="B2" s="79" t="s">
        <v>70</v>
      </c>
      <c r="C2" s="81" t="s">
        <v>52</v>
      </c>
    </row>
    <row r="3" spans="1:3" x14ac:dyDescent="0.2">
      <c r="A3" t="s">
        <v>71</v>
      </c>
      <c r="B3" s="79" t="s">
        <v>53</v>
      </c>
      <c r="C3" s="81" t="s">
        <v>54</v>
      </c>
    </row>
    <row r="4" spans="1:3" x14ac:dyDescent="0.2">
      <c r="A4" t="s">
        <v>72</v>
      </c>
      <c r="B4" s="79" t="s">
        <v>55</v>
      </c>
      <c r="C4" s="81" t="s">
        <v>56</v>
      </c>
    </row>
    <row r="5" spans="1:3" x14ac:dyDescent="0.2">
      <c r="A5" t="s">
        <v>73</v>
      </c>
      <c r="B5" s="79" t="s">
        <v>57</v>
      </c>
      <c r="C5" s="81" t="s">
        <v>58</v>
      </c>
    </row>
    <row r="6" spans="1:3" x14ac:dyDescent="0.2">
      <c r="A6" t="s">
        <v>74</v>
      </c>
      <c r="B6" s="79" t="s">
        <v>59</v>
      </c>
      <c r="C6" s="81" t="s">
        <v>60</v>
      </c>
    </row>
    <row r="7" spans="1:3" x14ac:dyDescent="0.2">
      <c r="A7" t="s">
        <v>75</v>
      </c>
      <c r="B7" s="79" t="s">
        <v>61</v>
      </c>
      <c r="C7" s="81" t="s">
        <v>62</v>
      </c>
    </row>
    <row r="8" spans="1:3" x14ac:dyDescent="0.2">
      <c r="A8" t="s">
        <v>76</v>
      </c>
      <c r="B8" s="79" t="s">
        <v>63</v>
      </c>
      <c r="C8" s="80" t="s">
        <v>64</v>
      </c>
    </row>
    <row r="9" spans="1:3" x14ac:dyDescent="0.2">
      <c r="A9" t="s">
        <v>77</v>
      </c>
      <c r="B9" s="79" t="s">
        <v>65</v>
      </c>
      <c r="C9" s="81" t="s">
        <v>66</v>
      </c>
    </row>
    <row r="10" spans="1:3" x14ac:dyDescent="0.2">
      <c r="B10" s="79" t="s">
        <v>79</v>
      </c>
      <c r="C10" t="s">
        <v>78</v>
      </c>
    </row>
    <row r="11" spans="1:3" x14ac:dyDescent="0.2">
      <c r="B11" s="79" t="s">
        <v>80</v>
      </c>
      <c r="C11" t="s">
        <v>81</v>
      </c>
    </row>
    <row r="12" spans="1:3" x14ac:dyDescent="0.2">
      <c r="B12" s="79" t="s">
        <v>82</v>
      </c>
      <c r="C12" t="s">
        <v>83</v>
      </c>
    </row>
    <row r="13" spans="1:3" x14ac:dyDescent="0.2">
      <c r="B13" s="80"/>
      <c r="C13" s="82"/>
    </row>
    <row r="14" spans="1:3" x14ac:dyDescent="0.2">
      <c r="C14" s="82"/>
    </row>
    <row r="15" spans="1:3" x14ac:dyDescent="0.2">
      <c r="C15" s="82"/>
    </row>
    <row r="16" spans="1:3" x14ac:dyDescent="0.2">
      <c r="B16" s="80"/>
      <c r="C16" s="82"/>
    </row>
    <row r="17" spans="2:3" x14ac:dyDescent="0.2">
      <c r="C17" s="82"/>
    </row>
    <row r="19" spans="2:3" x14ac:dyDescent="0.2">
      <c r="B19" s="80"/>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zoomScale="85" zoomScaleNormal="85" workbookViewId="0">
      <selection activeCell="K10" sqref="K10"/>
    </sheetView>
  </sheetViews>
  <sheetFormatPr baseColWidth="10" defaultColWidth="9.140625" defaultRowHeight="12.75" x14ac:dyDescent="0.2"/>
  <cols>
    <col min="1" max="1" width="9.140625" style="25"/>
    <col min="2" max="2" width="9.140625" style="25" customWidth="1"/>
    <col min="3" max="3" width="12.28515625" style="25" customWidth="1"/>
    <col min="4" max="4" width="16" style="25" customWidth="1"/>
    <col min="5" max="6" width="11.140625" style="25" customWidth="1"/>
    <col min="7" max="7" width="12.140625" style="25" customWidth="1"/>
    <col min="8" max="8" width="11.140625" style="25" customWidth="1"/>
    <col min="9" max="9" width="10.28515625" style="25" bestFit="1" customWidth="1"/>
    <col min="10" max="10" width="14.5703125" style="25" customWidth="1"/>
    <col min="11" max="11" width="9.140625" style="25"/>
    <col min="12" max="12" width="13.42578125" style="25" customWidth="1"/>
    <col min="13" max="13" width="7" style="25" customWidth="1"/>
    <col min="14" max="14" width="9.140625" style="25" customWidth="1"/>
    <col min="15" max="16384" width="9.140625" style="25"/>
  </cols>
  <sheetData>
    <row r="1" spans="1:19" ht="39" customHeight="1" thickBot="1" x14ac:dyDescent="0.25">
      <c r="A1" s="24"/>
      <c r="B1" s="17" t="s">
        <v>4</v>
      </c>
      <c r="C1" s="18" t="s">
        <v>3</v>
      </c>
      <c r="D1" s="23" t="s">
        <v>7</v>
      </c>
      <c r="E1" s="231"/>
      <c r="F1" s="231"/>
      <c r="G1" s="231"/>
      <c r="H1" s="231"/>
    </row>
    <row r="2" spans="1:19" x14ac:dyDescent="0.2">
      <c r="A2" s="26"/>
      <c r="B2" s="27" t="str">
        <f>IFERROR(VLOOKUP($C2,'HISTORICOS - FM'!$A$1:$B$20558,2,0)," - ")</f>
        <v xml:space="preserve"> - </v>
      </c>
      <c r="C2" s="28" t="s">
        <v>8</v>
      </c>
      <c r="D2" s="29" t="str">
        <f>+IFERROR((C2/B2)-1,"")</f>
        <v/>
      </c>
      <c r="E2" s="30"/>
      <c r="F2" s="30"/>
    </row>
    <row r="3" spans="1:19" ht="13.5" thickBot="1" x14ac:dyDescent="0.25">
      <c r="A3" s="31"/>
      <c r="B3" s="31"/>
      <c r="C3" s="31"/>
      <c r="D3" s="32"/>
      <c r="E3" s="31"/>
      <c r="F3" s="31"/>
    </row>
    <row r="4" spans="1:19" ht="13.5" thickBot="1" x14ac:dyDescent="0.25">
      <c r="C4" s="33" t="s">
        <v>42</v>
      </c>
    </row>
    <row r="5" spans="1:19" ht="13.5" thickBot="1" x14ac:dyDescent="0.25">
      <c r="A5" s="34" t="s">
        <v>6</v>
      </c>
      <c r="C5" s="33" t="s">
        <v>5</v>
      </c>
      <c r="S5" s="35"/>
    </row>
    <row r="6" spans="1:19" ht="15.75" customHeight="1" x14ac:dyDescent="0.2">
      <c r="C6" s="36"/>
      <c r="E6" s="37"/>
      <c r="F6" s="37"/>
    </row>
    <row r="7" spans="1:19" x14ac:dyDescent="0.2">
      <c r="E7" s="30"/>
      <c r="F7" s="30"/>
    </row>
    <row r="8" spans="1:19" x14ac:dyDescent="0.2">
      <c r="A8" s="38"/>
      <c r="E8" s="31"/>
      <c r="F8" s="31"/>
    </row>
    <row r="9" spans="1:19" x14ac:dyDescent="0.2">
      <c r="A9" s="38"/>
      <c r="C9" s="39"/>
    </row>
    <row r="10" spans="1:19" ht="15.75" customHeight="1" x14ac:dyDescent="0.2">
      <c r="A10" s="38"/>
      <c r="E10" s="37"/>
      <c r="F10" s="37"/>
    </row>
    <row r="11" spans="1:19" ht="24" customHeight="1" x14ac:dyDescent="0.2">
      <c r="E11" s="30"/>
      <c r="F11" s="16"/>
    </row>
    <row r="12" spans="1:19" x14ac:dyDescent="0.2">
      <c r="E12" s="31"/>
      <c r="F12" s="31"/>
    </row>
    <row r="13" spans="1:19" s="41" customFormat="1" ht="27.75" customHeight="1" x14ac:dyDescent="0.2">
      <c r="A13" s="40"/>
      <c r="D13" s="42"/>
      <c r="E13" s="31"/>
    </row>
    <row r="14" spans="1:19" s="41" customFormat="1" x14ac:dyDescent="0.2">
      <c r="A14" s="42"/>
      <c r="B14" s="42"/>
      <c r="C14" s="42"/>
      <c r="D14" s="42"/>
      <c r="E14" s="42"/>
      <c r="F14" s="42"/>
      <c r="O14" s="42"/>
    </row>
    <row r="15" spans="1:19" s="41" customFormat="1" x14ac:dyDescent="0.2">
      <c r="D15" s="42"/>
    </row>
    <row r="16" spans="1:19" s="41" customFormat="1" ht="13.5" thickBot="1" x14ac:dyDescent="0.25">
      <c r="D16" s="42"/>
      <c r="J16" s="31"/>
      <c r="K16" s="43"/>
      <c r="L16" s="44"/>
      <c r="M16" s="45"/>
      <c r="N16" s="46"/>
      <c r="O16" s="38"/>
    </row>
    <row r="17" spans="2:21" s="41" customFormat="1" ht="15" customHeight="1" thickBot="1" x14ac:dyDescent="0.25">
      <c r="B17" s="47"/>
      <c r="C17" s="47"/>
      <c r="D17" s="42"/>
      <c r="E17" s="47"/>
      <c r="F17" s="47"/>
      <c r="G17" s="47"/>
      <c r="H17" s="47"/>
      <c r="I17" s="47"/>
      <c r="J17" s="47"/>
      <c r="M17" s="48">
        <f>+S$5</f>
        <v>0</v>
      </c>
      <c r="N17" s="76">
        <f>SUM(N$8:N13)</f>
        <v>0</v>
      </c>
      <c r="O17" s="38"/>
    </row>
    <row r="18" spans="2:21" s="41" customFormat="1" ht="15" customHeight="1" thickBot="1" x14ac:dyDescent="0.25">
      <c r="D18" s="42"/>
      <c r="J18" s="31"/>
      <c r="K18" s="31"/>
      <c r="L18" s="38"/>
      <c r="M18" s="49"/>
      <c r="N18" s="74" t="str">
        <f>IF(S$6=1.16,N17*0.16,"")</f>
        <v/>
      </c>
      <c r="O18" s="38"/>
    </row>
    <row r="19" spans="2:21" s="41" customFormat="1" ht="15" customHeight="1" thickBot="1" x14ac:dyDescent="0.25">
      <c r="D19" s="42"/>
      <c r="J19" s="31"/>
      <c r="L19" s="38"/>
      <c r="M19" s="54">
        <f>+S$5</f>
        <v>0</v>
      </c>
      <c r="N19" s="75">
        <f>SUMIF(O$8:O13,"O",N$8:N13)</f>
        <v>0</v>
      </c>
      <c r="O19" s="38"/>
    </row>
    <row r="20" spans="2:21" s="41" customFormat="1" ht="15" customHeight="1" x14ac:dyDescent="0.2">
      <c r="B20" s="47"/>
      <c r="C20" s="47"/>
      <c r="D20" s="42"/>
      <c r="E20" s="47"/>
      <c r="F20" s="47"/>
      <c r="G20" s="47"/>
      <c r="H20" s="47"/>
      <c r="I20" s="47"/>
      <c r="J20" s="47"/>
      <c r="K20" s="38"/>
      <c r="L20" s="31"/>
      <c r="M20" s="50"/>
      <c r="N20" s="51"/>
      <c r="O20" s="52"/>
    </row>
    <row r="21" spans="2:21" s="41" customFormat="1" ht="15" customHeight="1" x14ac:dyDescent="0.2">
      <c r="D21" s="42"/>
      <c r="G21" s="53"/>
      <c r="J21" s="31"/>
      <c r="K21" s="52"/>
      <c r="M21" s="54"/>
      <c r="N21" s="74"/>
      <c r="O21" s="52"/>
    </row>
    <row r="22" spans="2:21" s="41" customFormat="1" ht="15" customHeight="1" x14ac:dyDescent="0.2">
      <c r="B22" s="52"/>
      <c r="C22" s="52"/>
      <c r="D22" s="42"/>
      <c r="E22" s="52"/>
      <c r="F22" s="52"/>
      <c r="G22" s="55"/>
      <c r="H22" s="52"/>
      <c r="I22" s="52"/>
      <c r="J22" s="52"/>
      <c r="K22" s="52"/>
      <c r="M22" s="31"/>
      <c r="N22" s="31"/>
      <c r="O22" s="31"/>
      <c r="P22" s="52"/>
      <c r="Q22" s="52"/>
      <c r="R22" s="52"/>
      <c r="S22" s="52"/>
      <c r="T22" s="52"/>
      <c r="U22" s="52"/>
    </row>
    <row r="23" spans="2:21" s="41" customFormat="1" ht="15" customHeight="1" x14ac:dyDescent="0.2">
      <c r="D23" s="42"/>
      <c r="G23" s="55"/>
      <c r="J23" s="31"/>
      <c r="K23" s="32"/>
      <c r="L23" s="55"/>
      <c r="M23" s="47"/>
      <c r="N23" s="47"/>
      <c r="O23" s="31"/>
    </row>
    <row r="24" spans="2:21" s="41" customFormat="1" x14ac:dyDescent="0.2">
      <c r="D24" s="42"/>
      <c r="G24" s="56"/>
      <c r="H24" s="31"/>
      <c r="I24" s="31"/>
      <c r="J24" s="31"/>
      <c r="K24" s="43"/>
      <c r="L24" s="43"/>
      <c r="M24" s="43"/>
      <c r="N24" s="43"/>
      <c r="O24" s="43"/>
    </row>
    <row r="25" spans="2:21" x14ac:dyDescent="0.2">
      <c r="G25" s="57"/>
      <c r="K25" s="58"/>
      <c r="L25" s="58"/>
      <c r="M25" s="58"/>
      <c r="N25" s="58"/>
      <c r="O25" s="58"/>
    </row>
    <row r="26" spans="2:21" x14ac:dyDescent="0.2">
      <c r="G26" s="55"/>
      <c r="H26" s="53"/>
      <c r="I26" s="59"/>
      <c r="K26" s="58"/>
      <c r="L26" s="58"/>
      <c r="M26" s="58"/>
      <c r="N26" s="58"/>
      <c r="O26" s="58"/>
    </row>
    <row r="27" spans="2:21" x14ac:dyDescent="0.2">
      <c r="H27" s="55"/>
      <c r="I27" s="60"/>
      <c r="K27" s="58"/>
      <c r="L27" s="58"/>
      <c r="M27" s="58"/>
      <c r="N27" s="58"/>
      <c r="O27" s="58"/>
    </row>
    <row r="28" spans="2:21" x14ac:dyDescent="0.2">
      <c r="H28" s="55"/>
      <c r="I28" s="60"/>
    </row>
    <row r="29" spans="2:21" x14ac:dyDescent="0.2">
      <c r="H29" s="56"/>
      <c r="I29" s="60"/>
    </row>
    <row r="30" spans="2:21" x14ac:dyDescent="0.2">
      <c r="H30" s="55"/>
    </row>
    <row r="31" spans="2:21" x14ac:dyDescent="0.2">
      <c r="H31" s="55"/>
    </row>
    <row r="32" spans="2:21" ht="13.5" thickBot="1" x14ac:dyDescent="0.25"/>
    <row r="33" spans="1:17" ht="51.75" thickBot="1" x14ac:dyDescent="0.25">
      <c r="A33" s="17" t="s">
        <v>36</v>
      </c>
      <c r="B33" s="18" t="s">
        <v>37</v>
      </c>
      <c r="C33" s="18" t="s">
        <v>38</v>
      </c>
      <c r="D33" s="18" t="s">
        <v>0</v>
      </c>
      <c r="E33" s="18" t="s">
        <v>39</v>
      </c>
      <c r="F33" s="18" t="s">
        <v>11</v>
      </c>
      <c r="G33" s="61" t="s">
        <v>41</v>
      </c>
      <c r="H33" s="19" t="str">
        <f>"VR. UNIT - "&amp;N31</f>
        <v xml:space="preserve">VR. UNIT - </v>
      </c>
      <c r="I33" s="20" t="str">
        <f>"VR. TOTAL - "&amp;N31</f>
        <v xml:space="preserve">VR. TOTAL - </v>
      </c>
      <c r="J33" s="21"/>
      <c r="K33" s="22" t="s">
        <v>18</v>
      </c>
      <c r="L33" s="18" t="s">
        <v>10</v>
      </c>
      <c r="M33" s="18" t="s">
        <v>13</v>
      </c>
      <c r="N33" s="23" t="s">
        <v>14</v>
      </c>
    </row>
    <row r="34" spans="1:17" x14ac:dyDescent="0.2">
      <c r="A34" s="16"/>
      <c r="B34" s="16"/>
      <c r="C34" s="16"/>
      <c r="D34" s="16"/>
      <c r="E34" s="16"/>
      <c r="F34" s="16"/>
      <c r="G34" s="30"/>
      <c r="H34" s="30"/>
      <c r="I34" s="16"/>
      <c r="J34" s="16"/>
      <c r="K34" s="16"/>
      <c r="L34" s="16"/>
      <c r="M34" s="16"/>
    </row>
    <row r="35" spans="1:17" ht="13.5" thickBot="1" x14ac:dyDescent="0.25"/>
    <row r="36" spans="1:17" s="63" customFormat="1" ht="28.5" customHeight="1" thickBot="1" x14ac:dyDescent="0.25">
      <c r="A36" s="232" t="s">
        <v>47</v>
      </c>
      <c r="B36" s="233"/>
      <c r="C36" s="233"/>
      <c r="D36" s="233"/>
      <c r="E36" s="233"/>
      <c r="F36" s="233"/>
      <c r="G36" s="233"/>
      <c r="H36" s="233"/>
      <c r="I36" s="234"/>
      <c r="J36" s="62"/>
      <c r="K36" s="62"/>
      <c r="L36" s="62"/>
      <c r="M36" s="62"/>
      <c r="N36" s="62"/>
      <c r="O36" s="62"/>
      <c r="P36" s="62"/>
      <c r="Q36" s="62"/>
    </row>
    <row r="37" spans="1:17" s="63" customFormat="1" ht="56.25" customHeight="1" x14ac:dyDescent="0.2">
      <c r="A37" s="235"/>
      <c r="B37" s="236"/>
      <c r="C37" s="236"/>
      <c r="D37" s="236"/>
      <c r="E37" s="236"/>
      <c r="F37" s="236"/>
      <c r="G37" s="236"/>
      <c r="H37" s="236"/>
      <c r="I37" s="237"/>
      <c r="J37" s="64"/>
      <c r="K37" s="64"/>
      <c r="L37" s="64"/>
      <c r="M37" s="64"/>
      <c r="N37" s="64"/>
      <c r="O37" s="64"/>
      <c r="P37" s="64"/>
      <c r="Q37" s="64"/>
    </row>
    <row r="38" spans="1:17" ht="13.5" customHeight="1" x14ac:dyDescent="0.2">
      <c r="A38" s="238"/>
      <c r="B38" s="239"/>
      <c r="C38" s="239"/>
      <c r="D38" s="239"/>
      <c r="E38" s="239"/>
      <c r="F38" s="239"/>
      <c r="G38" s="239"/>
      <c r="H38" s="239"/>
      <c r="I38" s="240"/>
      <c r="J38" s="58"/>
      <c r="K38" s="58"/>
      <c r="L38" s="58"/>
      <c r="M38" s="58"/>
      <c r="N38" s="58"/>
    </row>
    <row r="39" spans="1:17" ht="12.75" customHeight="1" x14ac:dyDescent="0.2">
      <c r="A39" s="238"/>
      <c r="B39" s="239"/>
      <c r="C39" s="239"/>
      <c r="D39" s="239"/>
      <c r="E39" s="239"/>
      <c r="F39" s="239"/>
      <c r="G39" s="239"/>
      <c r="H39" s="239"/>
      <c r="I39" s="240"/>
      <c r="J39" s="65"/>
      <c r="K39" s="65"/>
      <c r="L39" s="65"/>
      <c r="M39" s="65"/>
      <c r="N39" s="65"/>
      <c r="O39" s="65"/>
      <c r="P39" s="65"/>
      <c r="Q39" s="65"/>
    </row>
    <row r="40" spans="1:17" ht="12.75" customHeight="1" x14ac:dyDescent="0.2">
      <c r="A40" s="238"/>
      <c r="B40" s="239"/>
      <c r="C40" s="239"/>
      <c r="D40" s="239"/>
      <c r="E40" s="239"/>
      <c r="F40" s="239"/>
      <c r="G40" s="239"/>
      <c r="H40" s="239"/>
      <c r="I40" s="240"/>
      <c r="J40" s="65"/>
      <c r="K40" s="65"/>
      <c r="L40" s="65"/>
      <c r="M40" s="65"/>
      <c r="N40" s="65"/>
      <c r="O40" s="65"/>
      <c r="P40" s="65"/>
      <c r="Q40" s="65"/>
    </row>
    <row r="41" spans="1:17" ht="12.75" customHeight="1" x14ac:dyDescent="0.2">
      <c r="A41" s="238"/>
      <c r="B41" s="239"/>
      <c r="C41" s="239"/>
      <c r="D41" s="239"/>
      <c r="E41" s="239"/>
      <c r="F41" s="239"/>
      <c r="G41" s="239"/>
      <c r="H41" s="239"/>
      <c r="I41" s="240"/>
      <c r="J41" s="65"/>
      <c r="K41" s="65"/>
      <c r="L41" s="65"/>
      <c r="M41" s="65"/>
      <c r="N41" s="65"/>
      <c r="O41" s="65"/>
      <c r="P41" s="65"/>
      <c r="Q41" s="65"/>
    </row>
    <row r="42" spans="1:17" ht="12.75" customHeight="1" x14ac:dyDescent="0.2">
      <c r="A42" s="238"/>
      <c r="B42" s="239"/>
      <c r="C42" s="239"/>
      <c r="D42" s="239"/>
      <c r="E42" s="239"/>
      <c r="F42" s="239"/>
      <c r="G42" s="239"/>
      <c r="H42" s="239"/>
      <c r="I42" s="240"/>
      <c r="J42" s="65"/>
      <c r="K42" s="65"/>
      <c r="L42" s="65"/>
      <c r="M42" s="65"/>
      <c r="N42" s="65"/>
      <c r="O42" s="65"/>
      <c r="P42" s="65"/>
      <c r="Q42" s="65"/>
    </row>
    <row r="43" spans="1:17" ht="13.5" customHeight="1" thickBot="1" x14ac:dyDescent="0.25">
      <c r="A43" s="241"/>
      <c r="B43" s="242"/>
      <c r="C43" s="242"/>
      <c r="D43" s="242"/>
      <c r="E43" s="242"/>
      <c r="F43" s="242"/>
      <c r="G43" s="242"/>
      <c r="H43" s="242"/>
      <c r="I43" s="243"/>
      <c r="J43" s="65"/>
      <c r="K43" s="65"/>
      <c r="L43" s="65"/>
      <c r="M43" s="65"/>
      <c r="N43" s="65"/>
      <c r="O43" s="65"/>
      <c r="P43" s="65"/>
      <c r="Q43" s="65"/>
    </row>
    <row r="54" spans="7:14" x14ac:dyDescent="0.2">
      <c r="M54" s="32"/>
      <c r="N54" s="32"/>
    </row>
    <row r="55" spans="7:14" x14ac:dyDescent="0.2">
      <c r="M55" s="38"/>
      <c r="N55" s="38"/>
    </row>
    <row r="56" spans="7:14" x14ac:dyDescent="0.2">
      <c r="M56" s="38"/>
      <c r="N56" s="38"/>
    </row>
    <row r="57" spans="7:14" x14ac:dyDescent="0.2">
      <c r="M57" s="38"/>
    </row>
    <row r="58" spans="7:14" x14ac:dyDescent="0.2">
      <c r="G58" s="68" t="s">
        <v>34</v>
      </c>
      <c r="H58" s="68"/>
      <c r="I58" s="68"/>
      <c r="J58" s="66"/>
      <c r="K58" s="66"/>
      <c r="L58" s="67" t="s">
        <v>19</v>
      </c>
      <c r="M58" s="39"/>
      <c r="N58" s="70"/>
    </row>
    <row r="59" spans="7:14" x14ac:dyDescent="0.2">
      <c r="G59" s="71" t="s">
        <v>17</v>
      </c>
      <c r="H59" s="71"/>
      <c r="I59" s="71"/>
      <c r="J59" s="66"/>
      <c r="K59" s="66"/>
      <c r="L59" s="67"/>
      <c r="M59" s="39"/>
      <c r="N59" s="70"/>
    </row>
    <row r="60" spans="7:14" x14ac:dyDescent="0.2">
      <c r="G60" s="71" t="s">
        <v>2</v>
      </c>
      <c r="H60" s="71"/>
      <c r="I60" s="71"/>
      <c r="J60" s="66"/>
      <c r="K60" s="66"/>
      <c r="L60" s="73" t="s">
        <v>1</v>
      </c>
      <c r="M60" s="31"/>
    </row>
    <row r="61" spans="7:14" x14ac:dyDescent="0.2">
      <c r="G61" s="71" t="s">
        <v>35</v>
      </c>
      <c r="H61" s="71"/>
      <c r="I61" s="71"/>
      <c r="J61" s="66"/>
      <c r="K61" s="66"/>
      <c r="L61" s="69"/>
      <c r="M61" s="72"/>
    </row>
    <row r="62" spans="7:14" x14ac:dyDescent="0.2">
      <c r="G62" s="230"/>
      <c r="H62" s="230"/>
      <c r="I62" s="230"/>
      <c r="J62" s="230"/>
      <c r="K62" s="230"/>
      <c r="L62" s="230"/>
      <c r="M62" s="72"/>
    </row>
    <row r="63" spans="7:14" x14ac:dyDescent="0.2">
      <c r="G63" s="229" t="s">
        <v>49</v>
      </c>
      <c r="H63" s="229"/>
      <c r="I63" s="229"/>
      <c r="J63" s="78">
        <v>42846</v>
      </c>
      <c r="K63" s="77"/>
      <c r="L63" s="77"/>
      <c r="M63" s="72"/>
    </row>
    <row r="64" spans="7:14" x14ac:dyDescent="0.2">
      <c r="J64" s="68"/>
      <c r="K64" s="68"/>
      <c r="L64" s="68"/>
      <c r="M64" s="72"/>
    </row>
    <row r="65" spans="7:13" x14ac:dyDescent="0.2">
      <c r="J65" s="71"/>
      <c r="K65" s="71"/>
      <c r="L65" s="71"/>
      <c r="M65" s="72"/>
    </row>
    <row r="66" spans="7:13" x14ac:dyDescent="0.2">
      <c r="J66" s="71"/>
      <c r="K66" s="71"/>
      <c r="L66" s="71"/>
    </row>
    <row r="67" spans="7:13" x14ac:dyDescent="0.2">
      <c r="J67" s="71"/>
      <c r="K67" s="71"/>
      <c r="L67" s="71"/>
    </row>
    <row r="68" spans="7:13" x14ac:dyDescent="0.2">
      <c r="G68" s="58"/>
      <c r="H68" s="58"/>
      <c r="I68" s="58"/>
      <c r="J68" s="58"/>
      <c r="K68" s="58"/>
      <c r="L68" s="58"/>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workbookViewId="0">
      <selection activeCell="L12" sqref="L12"/>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244" t="s">
        <v>21</v>
      </c>
      <c r="G1" s="245"/>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1.19</v>
      </c>
      <c r="H5" s="15"/>
    </row>
    <row r="6" spans="1:8" ht="15" x14ac:dyDescent="0.25">
      <c r="A6" s="2">
        <v>2030</v>
      </c>
      <c r="B6" s="1">
        <v>2884767.6147601507</v>
      </c>
      <c r="F6" s="5" t="s">
        <v>26</v>
      </c>
      <c r="G6" s="9">
        <v>1.19</v>
      </c>
      <c r="H6" s="15"/>
    </row>
    <row r="7" spans="1:8" ht="15" x14ac:dyDescent="0.25">
      <c r="A7" s="2">
        <v>2035</v>
      </c>
      <c r="B7" s="1">
        <v>30634.717500000002</v>
      </c>
      <c r="F7" s="5" t="s">
        <v>27</v>
      </c>
      <c r="G7" s="9">
        <v>1.2</v>
      </c>
      <c r="H7" s="15"/>
    </row>
    <row r="8" spans="1:8" ht="15" x14ac:dyDescent="0.25">
      <c r="A8" s="2">
        <v>2036</v>
      </c>
      <c r="B8" s="1">
        <v>7921926.2460800325</v>
      </c>
      <c r="F8" s="6" t="s">
        <v>28</v>
      </c>
      <c r="G8" s="9">
        <v>1.33</v>
      </c>
      <c r="H8" s="15"/>
    </row>
    <row r="9" spans="1:8" ht="15" x14ac:dyDescent="0.25">
      <c r="A9" s="2">
        <v>2039</v>
      </c>
      <c r="B9" s="1">
        <v>251861.34870000003</v>
      </c>
      <c r="F9" s="6" t="s">
        <v>29</v>
      </c>
      <c r="G9" s="9">
        <v>1.29</v>
      </c>
      <c r="H9" s="15"/>
    </row>
    <row r="10" spans="1:8" ht="15.75" thickBot="1" x14ac:dyDescent="0.3">
      <c r="A10" s="2">
        <v>2045</v>
      </c>
      <c r="B10" s="1">
        <v>10023325.876990803</v>
      </c>
      <c r="F10" s="7" t="s">
        <v>30</v>
      </c>
      <c r="G10" s="10">
        <v>1.79</v>
      </c>
      <c r="H10" s="15"/>
    </row>
    <row r="11" spans="1:8" ht="15.75" thickBot="1" x14ac:dyDescent="0.3">
      <c r="A11" s="2">
        <v>2048</v>
      </c>
      <c r="B11" s="1">
        <v>514641.44935437723</v>
      </c>
      <c r="F11" s="13" t="s">
        <v>43</v>
      </c>
      <c r="G11" s="14">
        <v>1.1900000000000002</v>
      </c>
      <c r="H11" s="15"/>
    </row>
    <row r="12" spans="1:8" ht="13.5" thickBot="1" x14ac:dyDescent="0.25">
      <c r="A12" s="2">
        <v>2049</v>
      </c>
      <c r="B12" s="1">
        <v>13478653.247423524</v>
      </c>
      <c r="F12" s="12" t="s">
        <v>32</v>
      </c>
      <c r="G12" s="11" t="s">
        <v>33</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50</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worksheet>
</file>

<file path=docMetadata/LabelInfo.xml><?xml version="1.0" encoding="utf-8"?>
<clbl:labelList xmlns:clbl="http://schemas.microsoft.com/office/2020/mipLabelMetadata">
  <clbl:label id="{a6388b50-90a4-46ba-9d38-b28d1e5eceaf}"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FORMATO</vt:lpstr>
      <vt:lpstr>Detalle adj</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Jacobo Carvajal Chaux (OCENSA)</cp:lastModifiedBy>
  <cp:revision>1</cp:revision>
  <cp:lastPrinted>2018-12-18T15:16:23Z</cp:lastPrinted>
  <dcterms:created xsi:type="dcterms:W3CDTF">2014-03-06T21:34:11Z</dcterms:created>
  <dcterms:modified xsi:type="dcterms:W3CDTF">2026-04-08T02:09:54Z</dcterms:modified>
  <cp:version>4</cp:version>
</cp:coreProperties>
</file>