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Transporte\2026\Procesos de contratación\Fumigación\"/>
    </mc:Choice>
  </mc:AlternateContent>
  <xr:revisionPtr revIDLastSave="0" documentId="13_ncr:1_{12A86C29-60C7-4995-BA0B-175DB49574D4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Hoja" sheetId="2" state="hidden" r:id="rId1"/>
    <sheet name="Historicos" sheetId="3" r:id="rId2"/>
    <sheet name="Estudio de mercado" sheetId="4" state="hidden" r:id="rId3"/>
    <sheet name="Estudio de mercado &amp; Historico" sheetId="5" r:id="rId4"/>
    <sheet name="Hoja1" sheetId="6" state="hidden" r:id="rId5"/>
  </sheets>
  <definedNames>
    <definedName name="_xlnm._FilterDatabase" localSheetId="3" hidden="1">'Estudio de mercado &amp; Historico'!$A$8:$AQ$119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19" i="5" l="1"/>
  <c r="F7" i="6" s="1"/>
  <c r="K119" i="5"/>
  <c r="F6" i="6" s="1"/>
  <c r="I119" i="5"/>
  <c r="F5" i="6" s="1"/>
  <c r="S10" i="5" l="1"/>
  <c r="R12" i="5" l="1"/>
  <c r="R24" i="5"/>
  <c r="R32" i="5"/>
  <c r="R40" i="5"/>
  <c r="R48" i="5"/>
  <c r="R72" i="5"/>
  <c r="R76" i="5"/>
  <c r="R88" i="5"/>
  <c r="R92" i="5"/>
  <c r="R104" i="5"/>
  <c r="R108" i="5"/>
  <c r="R8" i="5"/>
  <c r="Q8" i="5"/>
  <c r="H119" i="5"/>
  <c r="T118" i="5"/>
  <c r="S118" i="5"/>
  <c r="P118" i="5"/>
  <c r="N118" i="5"/>
  <c r="L118" i="5"/>
  <c r="J118" i="5"/>
  <c r="T117" i="5"/>
  <c r="S117" i="5"/>
  <c r="P117" i="5"/>
  <c r="N117" i="5"/>
  <c r="L117" i="5"/>
  <c r="J117" i="5"/>
  <c r="T116" i="5"/>
  <c r="S116" i="5"/>
  <c r="P116" i="5"/>
  <c r="N116" i="5"/>
  <c r="L116" i="5"/>
  <c r="J116" i="5"/>
  <c r="T115" i="5"/>
  <c r="S115" i="5"/>
  <c r="P115" i="5"/>
  <c r="N115" i="5"/>
  <c r="L115" i="5"/>
  <c r="J115" i="5"/>
  <c r="T114" i="5"/>
  <c r="S114" i="5"/>
  <c r="P114" i="5"/>
  <c r="N114" i="5"/>
  <c r="L114" i="5"/>
  <c r="J114" i="5"/>
  <c r="T113" i="5"/>
  <c r="S113" i="5"/>
  <c r="P113" i="5"/>
  <c r="N113" i="5"/>
  <c r="L113" i="5"/>
  <c r="J113" i="5"/>
  <c r="T112" i="5"/>
  <c r="S112" i="5"/>
  <c r="P112" i="5"/>
  <c r="N112" i="5"/>
  <c r="L112" i="5"/>
  <c r="J112" i="5"/>
  <c r="T111" i="5"/>
  <c r="S111" i="5"/>
  <c r="P111" i="5"/>
  <c r="N111" i="5"/>
  <c r="L111" i="5"/>
  <c r="J111" i="5"/>
  <c r="T110" i="5"/>
  <c r="S110" i="5"/>
  <c r="P110" i="5"/>
  <c r="N110" i="5"/>
  <c r="L110" i="5"/>
  <c r="J110" i="5"/>
  <c r="T109" i="5"/>
  <c r="S109" i="5"/>
  <c r="P109" i="5"/>
  <c r="N109" i="5"/>
  <c r="L109" i="5"/>
  <c r="J109" i="5"/>
  <c r="T108" i="5"/>
  <c r="S108" i="5"/>
  <c r="P108" i="5"/>
  <c r="N108" i="5"/>
  <c r="L108" i="5"/>
  <c r="J108" i="5"/>
  <c r="T107" i="5"/>
  <c r="S107" i="5"/>
  <c r="P107" i="5"/>
  <c r="N107" i="5"/>
  <c r="L107" i="5"/>
  <c r="J107" i="5"/>
  <c r="T106" i="5"/>
  <c r="S106" i="5"/>
  <c r="P106" i="5"/>
  <c r="N106" i="5"/>
  <c r="L106" i="5"/>
  <c r="J106" i="5"/>
  <c r="T105" i="5"/>
  <c r="S105" i="5"/>
  <c r="P105" i="5"/>
  <c r="N105" i="5"/>
  <c r="L105" i="5"/>
  <c r="J105" i="5"/>
  <c r="T104" i="5"/>
  <c r="S104" i="5"/>
  <c r="P104" i="5"/>
  <c r="N104" i="5"/>
  <c r="L104" i="5"/>
  <c r="J104" i="5"/>
  <c r="T103" i="5"/>
  <c r="S103" i="5"/>
  <c r="P103" i="5"/>
  <c r="N103" i="5"/>
  <c r="L103" i="5"/>
  <c r="J103" i="5"/>
  <c r="T102" i="5"/>
  <c r="S102" i="5"/>
  <c r="P102" i="5"/>
  <c r="N102" i="5"/>
  <c r="L102" i="5"/>
  <c r="J102" i="5"/>
  <c r="T101" i="5"/>
  <c r="S101" i="5"/>
  <c r="P101" i="5"/>
  <c r="N101" i="5"/>
  <c r="L101" i="5"/>
  <c r="J101" i="5"/>
  <c r="T100" i="5"/>
  <c r="S100" i="5"/>
  <c r="P100" i="5"/>
  <c r="N100" i="5"/>
  <c r="L100" i="5"/>
  <c r="J100" i="5"/>
  <c r="T99" i="5"/>
  <c r="S99" i="5"/>
  <c r="P99" i="5"/>
  <c r="N99" i="5"/>
  <c r="L99" i="5"/>
  <c r="J99" i="5"/>
  <c r="T98" i="5"/>
  <c r="S98" i="5"/>
  <c r="P98" i="5"/>
  <c r="N98" i="5"/>
  <c r="L98" i="5"/>
  <c r="J98" i="5"/>
  <c r="T97" i="5"/>
  <c r="S97" i="5"/>
  <c r="P97" i="5"/>
  <c r="N97" i="5"/>
  <c r="L97" i="5"/>
  <c r="J97" i="5"/>
  <c r="T96" i="5"/>
  <c r="S96" i="5"/>
  <c r="P96" i="5"/>
  <c r="N96" i="5"/>
  <c r="L96" i="5"/>
  <c r="J96" i="5"/>
  <c r="T95" i="5"/>
  <c r="S95" i="5"/>
  <c r="P95" i="5"/>
  <c r="N95" i="5"/>
  <c r="L95" i="5"/>
  <c r="J95" i="5"/>
  <c r="T94" i="5"/>
  <c r="S94" i="5"/>
  <c r="P94" i="5"/>
  <c r="N94" i="5"/>
  <c r="L94" i="5"/>
  <c r="J94" i="5"/>
  <c r="T93" i="5"/>
  <c r="S93" i="5"/>
  <c r="P93" i="5"/>
  <c r="N93" i="5"/>
  <c r="L93" i="5"/>
  <c r="J93" i="5"/>
  <c r="T92" i="5"/>
  <c r="S92" i="5"/>
  <c r="P92" i="5"/>
  <c r="N92" i="5"/>
  <c r="L92" i="5"/>
  <c r="J92" i="5"/>
  <c r="T91" i="5"/>
  <c r="S91" i="5"/>
  <c r="P91" i="5"/>
  <c r="N91" i="5"/>
  <c r="L91" i="5"/>
  <c r="J91" i="5"/>
  <c r="T90" i="5"/>
  <c r="S90" i="5"/>
  <c r="P90" i="5"/>
  <c r="N90" i="5"/>
  <c r="L90" i="5"/>
  <c r="J90" i="5"/>
  <c r="T89" i="5"/>
  <c r="S89" i="5"/>
  <c r="P89" i="5"/>
  <c r="N89" i="5"/>
  <c r="L89" i="5"/>
  <c r="J89" i="5"/>
  <c r="T88" i="5"/>
  <c r="S88" i="5"/>
  <c r="P88" i="5"/>
  <c r="N88" i="5"/>
  <c r="L88" i="5"/>
  <c r="J88" i="5"/>
  <c r="T87" i="5"/>
  <c r="S87" i="5"/>
  <c r="P87" i="5"/>
  <c r="N87" i="5"/>
  <c r="L87" i="5"/>
  <c r="J87" i="5"/>
  <c r="T86" i="5"/>
  <c r="S86" i="5"/>
  <c r="P86" i="5"/>
  <c r="N86" i="5"/>
  <c r="L86" i="5"/>
  <c r="J86" i="5"/>
  <c r="T85" i="5"/>
  <c r="S85" i="5"/>
  <c r="P85" i="5"/>
  <c r="N85" i="5"/>
  <c r="L85" i="5"/>
  <c r="J85" i="5"/>
  <c r="T84" i="5"/>
  <c r="S84" i="5"/>
  <c r="P84" i="5"/>
  <c r="N84" i="5"/>
  <c r="L84" i="5"/>
  <c r="J84" i="5"/>
  <c r="T83" i="5"/>
  <c r="S83" i="5"/>
  <c r="P83" i="5"/>
  <c r="N83" i="5"/>
  <c r="L83" i="5"/>
  <c r="J83" i="5"/>
  <c r="T82" i="5"/>
  <c r="S82" i="5"/>
  <c r="P82" i="5"/>
  <c r="N82" i="5"/>
  <c r="L82" i="5"/>
  <c r="J82" i="5"/>
  <c r="T81" i="5"/>
  <c r="S81" i="5"/>
  <c r="P81" i="5"/>
  <c r="N81" i="5"/>
  <c r="L81" i="5"/>
  <c r="J81" i="5"/>
  <c r="T80" i="5"/>
  <c r="S80" i="5"/>
  <c r="P80" i="5"/>
  <c r="N80" i="5"/>
  <c r="L80" i="5"/>
  <c r="J80" i="5"/>
  <c r="T79" i="5"/>
  <c r="S79" i="5"/>
  <c r="P79" i="5"/>
  <c r="N79" i="5"/>
  <c r="L79" i="5"/>
  <c r="J79" i="5"/>
  <c r="T78" i="5"/>
  <c r="S78" i="5"/>
  <c r="P78" i="5"/>
  <c r="N78" i="5"/>
  <c r="L78" i="5"/>
  <c r="J78" i="5"/>
  <c r="T77" i="5"/>
  <c r="S77" i="5"/>
  <c r="P77" i="5"/>
  <c r="N77" i="5"/>
  <c r="L77" i="5"/>
  <c r="J77" i="5"/>
  <c r="T76" i="5"/>
  <c r="S76" i="5"/>
  <c r="P76" i="5"/>
  <c r="N76" i="5"/>
  <c r="L76" i="5"/>
  <c r="J76" i="5"/>
  <c r="T75" i="5"/>
  <c r="S75" i="5"/>
  <c r="P75" i="5"/>
  <c r="N75" i="5"/>
  <c r="L75" i="5"/>
  <c r="J75" i="5"/>
  <c r="T74" i="5"/>
  <c r="S74" i="5"/>
  <c r="P74" i="5"/>
  <c r="N74" i="5"/>
  <c r="L74" i="5"/>
  <c r="J74" i="5"/>
  <c r="T73" i="5"/>
  <c r="S73" i="5"/>
  <c r="P73" i="5"/>
  <c r="N73" i="5"/>
  <c r="L73" i="5"/>
  <c r="J73" i="5"/>
  <c r="T72" i="5"/>
  <c r="S72" i="5"/>
  <c r="P72" i="5"/>
  <c r="N72" i="5"/>
  <c r="L72" i="5"/>
  <c r="J72" i="5"/>
  <c r="T71" i="5"/>
  <c r="S71" i="5"/>
  <c r="P71" i="5"/>
  <c r="N71" i="5"/>
  <c r="L71" i="5"/>
  <c r="J71" i="5"/>
  <c r="T70" i="5"/>
  <c r="S70" i="5"/>
  <c r="P70" i="5"/>
  <c r="N70" i="5"/>
  <c r="L70" i="5"/>
  <c r="J70" i="5"/>
  <c r="T69" i="5"/>
  <c r="S69" i="5"/>
  <c r="P69" i="5"/>
  <c r="N69" i="5"/>
  <c r="L69" i="5"/>
  <c r="J69" i="5"/>
  <c r="T68" i="5"/>
  <c r="S68" i="5"/>
  <c r="P68" i="5"/>
  <c r="N68" i="5"/>
  <c r="L68" i="5"/>
  <c r="J68" i="5"/>
  <c r="T67" i="5"/>
  <c r="S67" i="5"/>
  <c r="P67" i="5"/>
  <c r="N67" i="5"/>
  <c r="L67" i="5"/>
  <c r="J67" i="5"/>
  <c r="T66" i="5"/>
  <c r="S66" i="5"/>
  <c r="P66" i="5"/>
  <c r="N66" i="5"/>
  <c r="L66" i="5"/>
  <c r="J66" i="5"/>
  <c r="T65" i="5"/>
  <c r="S65" i="5"/>
  <c r="P65" i="5"/>
  <c r="N65" i="5"/>
  <c r="L65" i="5"/>
  <c r="J65" i="5"/>
  <c r="T64" i="5"/>
  <c r="S64" i="5"/>
  <c r="P64" i="5"/>
  <c r="N64" i="5"/>
  <c r="L64" i="5"/>
  <c r="J64" i="5"/>
  <c r="T63" i="5"/>
  <c r="S63" i="5"/>
  <c r="P63" i="5"/>
  <c r="N63" i="5"/>
  <c r="L63" i="5"/>
  <c r="J63" i="5"/>
  <c r="T62" i="5"/>
  <c r="S62" i="5"/>
  <c r="P62" i="5"/>
  <c r="N62" i="5"/>
  <c r="L62" i="5"/>
  <c r="J62" i="5"/>
  <c r="T61" i="5"/>
  <c r="S61" i="5"/>
  <c r="P61" i="5"/>
  <c r="N61" i="5"/>
  <c r="L61" i="5"/>
  <c r="J61" i="5"/>
  <c r="T60" i="5"/>
  <c r="S60" i="5"/>
  <c r="P60" i="5"/>
  <c r="N60" i="5"/>
  <c r="L60" i="5"/>
  <c r="J60" i="5"/>
  <c r="T59" i="5"/>
  <c r="S59" i="5"/>
  <c r="P59" i="5"/>
  <c r="N59" i="5"/>
  <c r="L59" i="5"/>
  <c r="J59" i="5"/>
  <c r="T58" i="5"/>
  <c r="S58" i="5"/>
  <c r="P58" i="5"/>
  <c r="N58" i="5"/>
  <c r="L58" i="5"/>
  <c r="J58" i="5"/>
  <c r="T57" i="5"/>
  <c r="S57" i="5"/>
  <c r="P57" i="5"/>
  <c r="N57" i="5"/>
  <c r="L57" i="5"/>
  <c r="J57" i="5"/>
  <c r="T56" i="5"/>
  <c r="S56" i="5"/>
  <c r="P56" i="5"/>
  <c r="N56" i="5"/>
  <c r="L56" i="5"/>
  <c r="J56" i="5"/>
  <c r="T55" i="5"/>
  <c r="S55" i="5"/>
  <c r="P55" i="5"/>
  <c r="N55" i="5"/>
  <c r="L55" i="5"/>
  <c r="J55" i="5"/>
  <c r="T54" i="5"/>
  <c r="S54" i="5"/>
  <c r="P54" i="5"/>
  <c r="N54" i="5"/>
  <c r="L54" i="5"/>
  <c r="J54" i="5"/>
  <c r="T53" i="5"/>
  <c r="S53" i="5"/>
  <c r="P53" i="5"/>
  <c r="N53" i="5"/>
  <c r="L53" i="5"/>
  <c r="J53" i="5"/>
  <c r="T52" i="5"/>
  <c r="S52" i="5"/>
  <c r="P52" i="5"/>
  <c r="N52" i="5"/>
  <c r="L52" i="5"/>
  <c r="J52" i="5"/>
  <c r="T51" i="5"/>
  <c r="S51" i="5"/>
  <c r="P51" i="5"/>
  <c r="N51" i="5"/>
  <c r="L51" i="5"/>
  <c r="J51" i="5"/>
  <c r="T50" i="5"/>
  <c r="S50" i="5"/>
  <c r="P50" i="5"/>
  <c r="N50" i="5"/>
  <c r="L50" i="5"/>
  <c r="J50" i="5"/>
  <c r="T49" i="5"/>
  <c r="S49" i="5"/>
  <c r="P49" i="5"/>
  <c r="N49" i="5"/>
  <c r="L49" i="5"/>
  <c r="J49" i="5"/>
  <c r="T48" i="5"/>
  <c r="S48" i="5"/>
  <c r="P48" i="5"/>
  <c r="N48" i="5"/>
  <c r="L48" i="5"/>
  <c r="J48" i="5"/>
  <c r="T47" i="5"/>
  <c r="S47" i="5"/>
  <c r="P47" i="5"/>
  <c r="N47" i="5"/>
  <c r="L47" i="5"/>
  <c r="J47" i="5"/>
  <c r="T46" i="5"/>
  <c r="S46" i="5"/>
  <c r="P46" i="5"/>
  <c r="N46" i="5"/>
  <c r="L46" i="5"/>
  <c r="J46" i="5"/>
  <c r="T45" i="5"/>
  <c r="S45" i="5"/>
  <c r="P45" i="5"/>
  <c r="N45" i="5"/>
  <c r="L45" i="5"/>
  <c r="J45" i="5"/>
  <c r="T44" i="5"/>
  <c r="S44" i="5"/>
  <c r="P44" i="5"/>
  <c r="N44" i="5"/>
  <c r="L44" i="5"/>
  <c r="J44" i="5"/>
  <c r="T43" i="5"/>
  <c r="S43" i="5"/>
  <c r="P43" i="5"/>
  <c r="N43" i="5"/>
  <c r="L43" i="5"/>
  <c r="J43" i="5"/>
  <c r="T42" i="5"/>
  <c r="S42" i="5"/>
  <c r="P42" i="5"/>
  <c r="N42" i="5"/>
  <c r="L42" i="5"/>
  <c r="J42" i="5"/>
  <c r="T41" i="5"/>
  <c r="S41" i="5"/>
  <c r="P41" i="5"/>
  <c r="N41" i="5"/>
  <c r="L41" i="5"/>
  <c r="J41" i="5"/>
  <c r="T40" i="5"/>
  <c r="S40" i="5"/>
  <c r="P40" i="5"/>
  <c r="N40" i="5"/>
  <c r="L40" i="5"/>
  <c r="J40" i="5"/>
  <c r="T39" i="5"/>
  <c r="S39" i="5"/>
  <c r="P39" i="5"/>
  <c r="N39" i="5"/>
  <c r="L39" i="5"/>
  <c r="J39" i="5"/>
  <c r="T38" i="5"/>
  <c r="S38" i="5"/>
  <c r="P38" i="5"/>
  <c r="N38" i="5"/>
  <c r="L38" i="5"/>
  <c r="J38" i="5"/>
  <c r="T37" i="5"/>
  <c r="S37" i="5"/>
  <c r="P37" i="5"/>
  <c r="N37" i="5"/>
  <c r="L37" i="5"/>
  <c r="J37" i="5"/>
  <c r="T36" i="5"/>
  <c r="S36" i="5"/>
  <c r="P36" i="5"/>
  <c r="N36" i="5"/>
  <c r="L36" i="5"/>
  <c r="J36" i="5"/>
  <c r="T35" i="5"/>
  <c r="S35" i="5"/>
  <c r="P35" i="5"/>
  <c r="N35" i="5"/>
  <c r="L35" i="5"/>
  <c r="J35" i="5"/>
  <c r="T34" i="5"/>
  <c r="S34" i="5"/>
  <c r="P34" i="5"/>
  <c r="N34" i="5"/>
  <c r="L34" i="5"/>
  <c r="J34" i="5"/>
  <c r="T33" i="5"/>
  <c r="S33" i="5"/>
  <c r="P33" i="5"/>
  <c r="N33" i="5"/>
  <c r="L33" i="5"/>
  <c r="J33" i="5"/>
  <c r="T32" i="5"/>
  <c r="S32" i="5"/>
  <c r="P32" i="5"/>
  <c r="N32" i="5"/>
  <c r="L32" i="5"/>
  <c r="J32" i="5"/>
  <c r="T31" i="5"/>
  <c r="S31" i="5"/>
  <c r="P31" i="5"/>
  <c r="N31" i="5"/>
  <c r="L31" i="5"/>
  <c r="J31" i="5"/>
  <c r="T30" i="5"/>
  <c r="S30" i="5"/>
  <c r="P30" i="5"/>
  <c r="N30" i="5"/>
  <c r="L30" i="5"/>
  <c r="J30" i="5"/>
  <c r="T29" i="5"/>
  <c r="S29" i="5"/>
  <c r="P29" i="5"/>
  <c r="N29" i="5"/>
  <c r="L29" i="5"/>
  <c r="J29" i="5"/>
  <c r="T28" i="5"/>
  <c r="S28" i="5"/>
  <c r="P28" i="5"/>
  <c r="N28" i="5"/>
  <c r="L28" i="5"/>
  <c r="J28" i="5"/>
  <c r="T27" i="5"/>
  <c r="S27" i="5"/>
  <c r="P27" i="5"/>
  <c r="N27" i="5"/>
  <c r="L27" i="5"/>
  <c r="J27" i="5"/>
  <c r="T26" i="5"/>
  <c r="S26" i="5"/>
  <c r="P26" i="5"/>
  <c r="N26" i="5"/>
  <c r="L26" i="5"/>
  <c r="J26" i="5"/>
  <c r="T25" i="5"/>
  <c r="S25" i="5"/>
  <c r="P25" i="5"/>
  <c r="N25" i="5"/>
  <c r="L25" i="5"/>
  <c r="J25" i="5"/>
  <c r="T24" i="5"/>
  <c r="S24" i="5"/>
  <c r="P24" i="5"/>
  <c r="N24" i="5"/>
  <c r="L24" i="5"/>
  <c r="J24" i="5"/>
  <c r="T23" i="5"/>
  <c r="S23" i="5"/>
  <c r="P23" i="5"/>
  <c r="N23" i="5"/>
  <c r="L23" i="5"/>
  <c r="J23" i="5"/>
  <c r="T22" i="5"/>
  <c r="S22" i="5"/>
  <c r="P22" i="5"/>
  <c r="N22" i="5"/>
  <c r="L22" i="5"/>
  <c r="J22" i="5"/>
  <c r="T21" i="5"/>
  <c r="S21" i="5"/>
  <c r="P21" i="5"/>
  <c r="N21" i="5"/>
  <c r="L21" i="5"/>
  <c r="J21" i="5"/>
  <c r="T20" i="5"/>
  <c r="S20" i="5"/>
  <c r="P20" i="5"/>
  <c r="N20" i="5"/>
  <c r="L20" i="5"/>
  <c r="J20" i="5"/>
  <c r="T19" i="5"/>
  <c r="S19" i="5"/>
  <c r="P19" i="5"/>
  <c r="N19" i="5"/>
  <c r="L19" i="5"/>
  <c r="J19" i="5"/>
  <c r="T18" i="5"/>
  <c r="S18" i="5"/>
  <c r="P18" i="5"/>
  <c r="N18" i="5"/>
  <c r="L18" i="5"/>
  <c r="J18" i="5"/>
  <c r="T17" i="5"/>
  <c r="S17" i="5"/>
  <c r="P17" i="5"/>
  <c r="N17" i="5"/>
  <c r="L17" i="5"/>
  <c r="J17" i="5"/>
  <c r="T16" i="5"/>
  <c r="S16" i="5"/>
  <c r="P16" i="5"/>
  <c r="N16" i="5"/>
  <c r="L16" i="5"/>
  <c r="J16" i="5"/>
  <c r="T15" i="5"/>
  <c r="S15" i="5"/>
  <c r="P15" i="5"/>
  <c r="N15" i="5"/>
  <c r="L15" i="5"/>
  <c r="J15" i="5"/>
  <c r="T14" i="5"/>
  <c r="S14" i="5"/>
  <c r="P14" i="5"/>
  <c r="N14" i="5"/>
  <c r="L14" i="5"/>
  <c r="J14" i="5"/>
  <c r="T13" i="5"/>
  <c r="S13" i="5"/>
  <c r="P13" i="5"/>
  <c r="N13" i="5"/>
  <c r="L13" i="5"/>
  <c r="J13" i="5"/>
  <c r="T12" i="5"/>
  <c r="S12" i="5"/>
  <c r="P12" i="5"/>
  <c r="N12" i="5"/>
  <c r="L12" i="5"/>
  <c r="J12" i="5"/>
  <c r="T11" i="5"/>
  <c r="S11" i="5"/>
  <c r="P11" i="5"/>
  <c r="N11" i="5"/>
  <c r="L11" i="5"/>
  <c r="J11" i="5"/>
  <c r="T10" i="5"/>
  <c r="P10" i="5"/>
  <c r="N10" i="5"/>
  <c r="L10" i="5"/>
  <c r="J10" i="5"/>
  <c r="T8" i="5"/>
  <c r="S8" i="5"/>
  <c r="P8" i="5"/>
  <c r="Q10" i="3"/>
  <c r="R10" i="3" s="1"/>
  <c r="Q11" i="3"/>
  <c r="Q12" i="3"/>
  <c r="Q13" i="3"/>
  <c r="Q14" i="3"/>
  <c r="R14" i="3" s="1"/>
  <c r="Q15" i="3"/>
  <c r="U15" i="3" s="1"/>
  <c r="R15" i="5" s="1"/>
  <c r="Q16" i="3"/>
  <c r="U16" i="3" s="1"/>
  <c r="R16" i="5" s="1"/>
  <c r="Q17" i="3"/>
  <c r="U17" i="3" s="1"/>
  <c r="R17" i="5" s="1"/>
  <c r="Q18" i="3"/>
  <c r="U18" i="3" s="1"/>
  <c r="R18" i="5" s="1"/>
  <c r="Q19" i="3"/>
  <c r="Q20" i="3"/>
  <c r="Q21" i="3"/>
  <c r="U21" i="3" s="1"/>
  <c r="R21" i="5" s="1"/>
  <c r="Q22" i="3"/>
  <c r="U22" i="3" s="1"/>
  <c r="R22" i="5" s="1"/>
  <c r="Q23" i="3"/>
  <c r="Q24" i="3"/>
  <c r="U24" i="3" s="1"/>
  <c r="Q25" i="3"/>
  <c r="U25" i="3" s="1"/>
  <c r="R25" i="5" s="1"/>
  <c r="Q26" i="3"/>
  <c r="R26" i="3" s="1"/>
  <c r="Q27" i="3"/>
  <c r="Q28" i="3"/>
  <c r="Q29" i="3"/>
  <c r="U29" i="3" s="1"/>
  <c r="R29" i="5" s="1"/>
  <c r="Q30" i="3"/>
  <c r="Q31" i="3"/>
  <c r="U31" i="3" s="1"/>
  <c r="R31" i="5" s="1"/>
  <c r="Q32" i="3"/>
  <c r="U32" i="3" s="1"/>
  <c r="Q33" i="3"/>
  <c r="U33" i="3" s="1"/>
  <c r="R33" i="5" s="1"/>
  <c r="Q34" i="3"/>
  <c r="R34" i="3" s="1"/>
  <c r="Q35" i="3"/>
  <c r="Q36" i="3"/>
  <c r="Q37" i="3"/>
  <c r="Q38" i="3"/>
  <c r="R38" i="3" s="1"/>
  <c r="Q39" i="3"/>
  <c r="R39" i="3" s="1"/>
  <c r="Q40" i="3"/>
  <c r="U40" i="3" s="1"/>
  <c r="Q41" i="3"/>
  <c r="R41" i="3" s="1"/>
  <c r="Q42" i="3"/>
  <c r="U42" i="3" s="1"/>
  <c r="R42" i="5" s="1"/>
  <c r="Q43" i="3"/>
  <c r="Q44" i="3"/>
  <c r="Q45" i="3"/>
  <c r="R45" i="3" s="1"/>
  <c r="Q46" i="3"/>
  <c r="Q47" i="3"/>
  <c r="U47" i="3" s="1"/>
  <c r="R47" i="5" s="1"/>
  <c r="Q48" i="3"/>
  <c r="U48" i="3" s="1"/>
  <c r="Q49" i="3"/>
  <c r="U49" i="3" s="1"/>
  <c r="R49" i="5" s="1"/>
  <c r="Q50" i="3"/>
  <c r="R50" i="3" s="1"/>
  <c r="Q51" i="3"/>
  <c r="Q52" i="3"/>
  <c r="Q53" i="3"/>
  <c r="Q54" i="3"/>
  <c r="U54" i="3" s="1"/>
  <c r="R54" i="5" s="1"/>
  <c r="Q55" i="3"/>
  <c r="U55" i="3" s="1"/>
  <c r="R55" i="5" s="1"/>
  <c r="Q56" i="3"/>
  <c r="R56" i="3" s="1"/>
  <c r="Q57" i="3"/>
  <c r="R57" i="3" s="1"/>
  <c r="Q58" i="3"/>
  <c r="U58" i="3" s="1"/>
  <c r="R58" i="5" s="1"/>
  <c r="Q59" i="3"/>
  <c r="Q60" i="3"/>
  <c r="Q61" i="3"/>
  <c r="R61" i="3" s="1"/>
  <c r="Q62" i="3"/>
  <c r="Q63" i="3"/>
  <c r="R63" i="3" s="1"/>
  <c r="Q64" i="3"/>
  <c r="Q65" i="3"/>
  <c r="U65" i="3" s="1"/>
  <c r="R65" i="5" s="1"/>
  <c r="Q66" i="3"/>
  <c r="R66" i="3" s="1"/>
  <c r="Q67" i="3"/>
  <c r="Q68" i="3"/>
  <c r="R68" i="3" s="1"/>
  <c r="Q69" i="3"/>
  <c r="Q70" i="3"/>
  <c r="U70" i="3" s="1"/>
  <c r="R70" i="5" s="1"/>
  <c r="Q71" i="3"/>
  <c r="U71" i="3" s="1"/>
  <c r="R71" i="5" s="1"/>
  <c r="Q72" i="3"/>
  <c r="U72" i="3" s="1"/>
  <c r="Q73" i="3"/>
  <c r="R73" i="3" s="1"/>
  <c r="Q74" i="3"/>
  <c r="U74" i="3" s="1"/>
  <c r="R74" i="5" s="1"/>
  <c r="Q75" i="3"/>
  <c r="Q76" i="3"/>
  <c r="U76" i="3" s="1"/>
  <c r="Q77" i="3"/>
  <c r="Q78" i="3"/>
  <c r="R78" i="3" s="1"/>
  <c r="Q79" i="3"/>
  <c r="U79" i="3" s="1"/>
  <c r="R79" i="5" s="1"/>
  <c r="Q80" i="3"/>
  <c r="R80" i="3" s="1"/>
  <c r="Q81" i="3"/>
  <c r="U81" i="3" s="1"/>
  <c r="R81" i="5" s="1"/>
  <c r="Q82" i="3"/>
  <c r="U82" i="3" s="1"/>
  <c r="R82" i="5" s="1"/>
  <c r="Q83" i="3"/>
  <c r="Q84" i="3"/>
  <c r="Q85" i="3"/>
  <c r="Q86" i="3"/>
  <c r="U86" i="3" s="1"/>
  <c r="R86" i="5" s="1"/>
  <c r="Q87" i="3"/>
  <c r="U87" i="3" s="1"/>
  <c r="R87" i="5" s="1"/>
  <c r="Q88" i="3"/>
  <c r="U88" i="3" s="1"/>
  <c r="Q89" i="3"/>
  <c r="Q90" i="3"/>
  <c r="U90" i="3" s="1"/>
  <c r="R90" i="5" s="1"/>
  <c r="Q91" i="3"/>
  <c r="Q92" i="3"/>
  <c r="Q93" i="3"/>
  <c r="Q94" i="3"/>
  <c r="R94" i="3" s="1"/>
  <c r="Q95" i="3"/>
  <c r="U95" i="3" s="1"/>
  <c r="R95" i="5" s="1"/>
  <c r="Q96" i="3"/>
  <c r="R96" i="3" s="1"/>
  <c r="Q97" i="3"/>
  <c r="R97" i="3" s="1"/>
  <c r="Q98" i="3"/>
  <c r="R98" i="3" s="1"/>
  <c r="Q99" i="3"/>
  <c r="Q100" i="3"/>
  <c r="Q101" i="3"/>
  <c r="U101" i="3" s="1"/>
  <c r="R101" i="5" s="1"/>
  <c r="Q102" i="3"/>
  <c r="Q103" i="3"/>
  <c r="R103" i="3" s="1"/>
  <c r="Q104" i="3"/>
  <c r="U104" i="3" s="1"/>
  <c r="Q105" i="3"/>
  <c r="Q106" i="3"/>
  <c r="U106" i="3" s="1"/>
  <c r="R106" i="5" s="1"/>
  <c r="Q107" i="3"/>
  <c r="Q108" i="3"/>
  <c r="Q109" i="3"/>
  <c r="Q110" i="3"/>
  <c r="R110" i="3" s="1"/>
  <c r="Q111" i="3"/>
  <c r="U111" i="3" s="1"/>
  <c r="R111" i="5" s="1"/>
  <c r="Q112" i="3"/>
  <c r="R112" i="3" s="1"/>
  <c r="Q113" i="3"/>
  <c r="R113" i="3" s="1"/>
  <c r="Q114" i="3"/>
  <c r="U114" i="3" s="1"/>
  <c r="R114" i="5" s="1"/>
  <c r="Q115" i="3"/>
  <c r="Q116" i="3"/>
  <c r="Q117" i="3"/>
  <c r="Q118" i="3"/>
  <c r="R107" i="3"/>
  <c r="R91" i="3"/>
  <c r="U59" i="3"/>
  <c r="R59" i="5" s="1"/>
  <c r="R51" i="3"/>
  <c r="R35" i="3"/>
  <c r="U23" i="3"/>
  <c r="R23" i="5" s="1"/>
  <c r="R19" i="3"/>
  <c r="S10" i="3"/>
  <c r="K118" i="3"/>
  <c r="M118" i="3" s="1"/>
  <c r="K117" i="3"/>
  <c r="M117" i="3" s="1"/>
  <c r="K116" i="3"/>
  <c r="M116" i="3" s="1"/>
  <c r="K115" i="3"/>
  <c r="M115" i="3" s="1"/>
  <c r="K114" i="3"/>
  <c r="M114" i="3" s="1"/>
  <c r="K113" i="3"/>
  <c r="M113" i="3" s="1"/>
  <c r="K112" i="3"/>
  <c r="M112" i="3" s="1"/>
  <c r="K111" i="3"/>
  <c r="M111" i="3" s="1"/>
  <c r="K110" i="3"/>
  <c r="K109" i="3"/>
  <c r="M109" i="3" s="1"/>
  <c r="K108" i="3"/>
  <c r="K107" i="3"/>
  <c r="M107" i="3" s="1"/>
  <c r="N107" i="3" s="1"/>
  <c r="K106" i="3"/>
  <c r="K105" i="3"/>
  <c r="M105" i="3" s="1"/>
  <c r="K104" i="3"/>
  <c r="M104" i="3" s="1"/>
  <c r="K103" i="3"/>
  <c r="M103" i="3" s="1"/>
  <c r="K102" i="3"/>
  <c r="L102" i="3" s="1"/>
  <c r="K101" i="3"/>
  <c r="L101" i="3" s="1"/>
  <c r="K100" i="3"/>
  <c r="M100" i="3" s="1"/>
  <c r="K99" i="3"/>
  <c r="M99" i="3" s="1"/>
  <c r="K98" i="3"/>
  <c r="M98" i="3" s="1"/>
  <c r="K97" i="3"/>
  <c r="M97" i="3" s="1"/>
  <c r="K96" i="3"/>
  <c r="M96" i="3" s="1"/>
  <c r="K95" i="3"/>
  <c r="M95" i="3" s="1"/>
  <c r="K94" i="3"/>
  <c r="K93" i="3"/>
  <c r="M93" i="3" s="1"/>
  <c r="K92" i="3"/>
  <c r="M92" i="3" s="1"/>
  <c r="K91" i="3"/>
  <c r="K90" i="3"/>
  <c r="K89" i="3"/>
  <c r="M89" i="3" s="1"/>
  <c r="K88" i="3"/>
  <c r="M88" i="3" s="1"/>
  <c r="K87" i="3"/>
  <c r="M87" i="3" s="1"/>
  <c r="K86" i="3"/>
  <c r="M86" i="3" s="1"/>
  <c r="K85" i="3"/>
  <c r="K84" i="3"/>
  <c r="M84" i="3" s="1"/>
  <c r="K83" i="3"/>
  <c r="M83" i="3" s="1"/>
  <c r="K82" i="3"/>
  <c r="M82" i="3" s="1"/>
  <c r="K81" i="3"/>
  <c r="M81" i="3" s="1"/>
  <c r="K80" i="3"/>
  <c r="M80" i="3" s="1"/>
  <c r="K79" i="3"/>
  <c r="M79" i="3" s="1"/>
  <c r="K78" i="3"/>
  <c r="K77" i="3"/>
  <c r="M77" i="3" s="1"/>
  <c r="K76" i="3"/>
  <c r="M76" i="3" s="1"/>
  <c r="K75" i="3"/>
  <c r="M75" i="3" s="1"/>
  <c r="K74" i="3"/>
  <c r="M74" i="3" s="1"/>
  <c r="K73" i="3"/>
  <c r="M73" i="3" s="1"/>
  <c r="K72" i="3"/>
  <c r="M72" i="3" s="1"/>
  <c r="T72" i="3" s="1"/>
  <c r="Q72" i="5" s="1"/>
  <c r="K71" i="3"/>
  <c r="M71" i="3" s="1"/>
  <c r="K70" i="3"/>
  <c r="K69" i="3"/>
  <c r="L69" i="3" s="1"/>
  <c r="K68" i="3"/>
  <c r="K67" i="3"/>
  <c r="K66" i="3"/>
  <c r="K65" i="3"/>
  <c r="M65" i="3" s="1"/>
  <c r="K64" i="3"/>
  <c r="M64" i="3" s="1"/>
  <c r="K63" i="3"/>
  <c r="M63" i="3" s="1"/>
  <c r="K62" i="3"/>
  <c r="K61" i="3"/>
  <c r="M61" i="3" s="1"/>
  <c r="K60" i="3"/>
  <c r="M60" i="3" s="1"/>
  <c r="K59" i="3"/>
  <c r="M59" i="3" s="1"/>
  <c r="K58" i="3"/>
  <c r="K57" i="3"/>
  <c r="M57" i="3" s="1"/>
  <c r="K56" i="3"/>
  <c r="L56" i="3" s="1"/>
  <c r="K55" i="3"/>
  <c r="M55" i="3" s="1"/>
  <c r="K54" i="3"/>
  <c r="M54" i="3" s="1"/>
  <c r="K53" i="3"/>
  <c r="M53" i="3" s="1"/>
  <c r="K52" i="3"/>
  <c r="K51" i="3"/>
  <c r="M51" i="3" s="1"/>
  <c r="K50" i="3"/>
  <c r="M50" i="3" s="1"/>
  <c r="K49" i="3"/>
  <c r="M49" i="3" s="1"/>
  <c r="K48" i="3"/>
  <c r="M48" i="3" s="1"/>
  <c r="K47" i="3"/>
  <c r="M47" i="3" s="1"/>
  <c r="K46" i="3"/>
  <c r="K45" i="3"/>
  <c r="M45" i="3" s="1"/>
  <c r="K44" i="3"/>
  <c r="M44" i="3" s="1"/>
  <c r="K43" i="3"/>
  <c r="L43" i="3" s="1"/>
  <c r="K42" i="3"/>
  <c r="M42" i="3" s="1"/>
  <c r="K41" i="3"/>
  <c r="M41" i="3" s="1"/>
  <c r="K40" i="3"/>
  <c r="L40" i="3" s="1"/>
  <c r="K39" i="3"/>
  <c r="M39" i="3" s="1"/>
  <c r="K38" i="3"/>
  <c r="K37" i="3"/>
  <c r="M37" i="3" s="1"/>
  <c r="K36" i="3"/>
  <c r="M36" i="3" s="1"/>
  <c r="K35" i="3"/>
  <c r="M35" i="3" s="1"/>
  <c r="K34" i="3"/>
  <c r="M34" i="3" s="1"/>
  <c r="K33" i="3"/>
  <c r="M33" i="3" s="1"/>
  <c r="K32" i="3"/>
  <c r="M32" i="3" s="1"/>
  <c r="K31" i="3"/>
  <c r="M31" i="3" s="1"/>
  <c r="K30" i="3"/>
  <c r="M30" i="3" s="1"/>
  <c r="T30" i="3" s="1"/>
  <c r="Q30" i="5" s="1"/>
  <c r="K29" i="3"/>
  <c r="K28" i="3"/>
  <c r="M28" i="3" s="1"/>
  <c r="K27" i="3"/>
  <c r="M27" i="3" s="1"/>
  <c r="K26" i="3"/>
  <c r="M26" i="3" s="1"/>
  <c r="N26" i="3" s="1"/>
  <c r="K25" i="3"/>
  <c r="M25" i="3" s="1"/>
  <c r="K24" i="3"/>
  <c r="M24" i="3" s="1"/>
  <c r="K23" i="3"/>
  <c r="M23" i="3" s="1"/>
  <c r="K22" i="3"/>
  <c r="M22" i="3" s="1"/>
  <c r="K21" i="3"/>
  <c r="M21" i="3" s="1"/>
  <c r="K20" i="3"/>
  <c r="M20" i="3" s="1"/>
  <c r="K19" i="3"/>
  <c r="M19" i="3" s="1"/>
  <c r="K18" i="3"/>
  <c r="K17" i="3"/>
  <c r="M17" i="3" s="1"/>
  <c r="K16" i="3"/>
  <c r="M16" i="3" s="1"/>
  <c r="K15" i="3"/>
  <c r="M15" i="3" s="1"/>
  <c r="K14" i="3"/>
  <c r="K13" i="3"/>
  <c r="K12" i="3"/>
  <c r="M12" i="3" s="1"/>
  <c r="K11" i="3"/>
  <c r="M11" i="3" s="1"/>
  <c r="K10" i="3"/>
  <c r="M10" i="3" s="1"/>
  <c r="N10" i="3" s="1"/>
  <c r="M108" i="3"/>
  <c r="M106" i="3"/>
  <c r="M102" i="3"/>
  <c r="M91" i="3"/>
  <c r="M90" i="3"/>
  <c r="M85" i="3"/>
  <c r="M69" i="3"/>
  <c r="M68" i="3"/>
  <c r="M67" i="3"/>
  <c r="M66" i="3"/>
  <c r="M62" i="3"/>
  <c r="M58" i="3"/>
  <c r="M52" i="3"/>
  <c r="M38" i="3"/>
  <c r="M29" i="3"/>
  <c r="M18" i="3"/>
  <c r="M13" i="3"/>
  <c r="U27" i="3"/>
  <c r="R27" i="5" s="1"/>
  <c r="R11" i="3"/>
  <c r="H119" i="4"/>
  <c r="AI118" i="4"/>
  <c r="R118" i="4"/>
  <c r="Q118" i="4"/>
  <c r="P118" i="4"/>
  <c r="N118" i="4"/>
  <c r="L118" i="4"/>
  <c r="J118" i="4"/>
  <c r="AI117" i="4"/>
  <c r="R117" i="4"/>
  <c r="Q117" i="4"/>
  <c r="P117" i="4"/>
  <c r="N117" i="4"/>
  <c r="L117" i="4"/>
  <c r="J117" i="4"/>
  <c r="AI116" i="4"/>
  <c r="R116" i="4"/>
  <c r="Q116" i="4"/>
  <c r="P116" i="4"/>
  <c r="N116" i="4"/>
  <c r="L116" i="4"/>
  <c r="J116" i="4"/>
  <c r="AI115" i="4"/>
  <c r="R115" i="4"/>
  <c r="Q115" i="4"/>
  <c r="P115" i="4"/>
  <c r="N115" i="4"/>
  <c r="L115" i="4"/>
  <c r="J115" i="4"/>
  <c r="AI114" i="4"/>
  <c r="R114" i="4"/>
  <c r="Q114" i="4"/>
  <c r="P114" i="4"/>
  <c r="N114" i="4"/>
  <c r="L114" i="4"/>
  <c r="J114" i="4"/>
  <c r="AI113" i="4"/>
  <c r="R113" i="4"/>
  <c r="Q113" i="4"/>
  <c r="P113" i="4"/>
  <c r="N113" i="4"/>
  <c r="L113" i="4"/>
  <c r="J113" i="4"/>
  <c r="AI112" i="4"/>
  <c r="R112" i="4"/>
  <c r="Q112" i="4"/>
  <c r="P112" i="4"/>
  <c r="X112" i="4" s="1"/>
  <c r="N112" i="4"/>
  <c r="L112" i="4"/>
  <c r="J112" i="4"/>
  <c r="AI111" i="4"/>
  <c r="R111" i="4"/>
  <c r="Q111" i="4"/>
  <c r="P111" i="4"/>
  <c r="N111" i="4"/>
  <c r="L111" i="4"/>
  <c r="J111" i="4"/>
  <c r="AI110" i="4"/>
  <c r="R110" i="4"/>
  <c r="Q110" i="4"/>
  <c r="P110" i="4"/>
  <c r="N110" i="4"/>
  <c r="L110" i="4"/>
  <c r="J110" i="4"/>
  <c r="AI109" i="4"/>
  <c r="R109" i="4"/>
  <c r="Q109" i="4"/>
  <c r="P109" i="4"/>
  <c r="N109" i="4"/>
  <c r="L109" i="4"/>
  <c r="J109" i="4"/>
  <c r="AI108" i="4"/>
  <c r="R108" i="4"/>
  <c r="Q108" i="4"/>
  <c r="P108" i="4"/>
  <c r="N108" i="4"/>
  <c r="L108" i="4"/>
  <c r="J108" i="4"/>
  <c r="AI107" i="4"/>
  <c r="R107" i="4"/>
  <c r="Q107" i="4"/>
  <c r="P107" i="4"/>
  <c r="N107" i="4"/>
  <c r="L107" i="4"/>
  <c r="J107" i="4"/>
  <c r="AI106" i="4"/>
  <c r="R106" i="4"/>
  <c r="Q106" i="4"/>
  <c r="P106" i="4"/>
  <c r="N106" i="4"/>
  <c r="L106" i="4"/>
  <c r="J106" i="4"/>
  <c r="AI105" i="4"/>
  <c r="R105" i="4"/>
  <c r="Q105" i="4"/>
  <c r="P105" i="4"/>
  <c r="N105" i="4"/>
  <c r="L105" i="4"/>
  <c r="J105" i="4"/>
  <c r="AI104" i="4"/>
  <c r="R104" i="4"/>
  <c r="Q104" i="4"/>
  <c r="P104" i="4"/>
  <c r="X104" i="4" s="1"/>
  <c r="N104" i="4"/>
  <c r="L104" i="4"/>
  <c r="J104" i="4"/>
  <c r="AI103" i="4"/>
  <c r="R103" i="4"/>
  <c r="Q103" i="4"/>
  <c r="P103" i="4"/>
  <c r="N103" i="4"/>
  <c r="L103" i="4"/>
  <c r="J103" i="4"/>
  <c r="AI102" i="4"/>
  <c r="R102" i="4"/>
  <c r="Q102" i="4"/>
  <c r="P102" i="4"/>
  <c r="N102" i="4"/>
  <c r="L102" i="4"/>
  <c r="J102" i="4"/>
  <c r="AI101" i="4"/>
  <c r="R101" i="4"/>
  <c r="Q101" i="4"/>
  <c r="P101" i="4"/>
  <c r="N101" i="4"/>
  <c r="L101" i="4"/>
  <c r="J101" i="4"/>
  <c r="AI100" i="4"/>
  <c r="R100" i="4"/>
  <c r="Q100" i="4"/>
  <c r="P100" i="4"/>
  <c r="N100" i="4"/>
  <c r="L100" i="4"/>
  <c r="J100" i="4"/>
  <c r="AI99" i="4"/>
  <c r="R99" i="4"/>
  <c r="Q99" i="4"/>
  <c r="P99" i="4"/>
  <c r="N99" i="4"/>
  <c r="L99" i="4"/>
  <c r="J99" i="4"/>
  <c r="AI98" i="4"/>
  <c r="R98" i="4"/>
  <c r="Q98" i="4"/>
  <c r="P98" i="4"/>
  <c r="N98" i="4"/>
  <c r="L98" i="4"/>
  <c r="J98" i="4"/>
  <c r="AI97" i="4"/>
  <c r="R97" i="4"/>
  <c r="Q97" i="4"/>
  <c r="P97" i="4"/>
  <c r="N97" i="4"/>
  <c r="L97" i="4"/>
  <c r="J97" i="4"/>
  <c r="AI96" i="4"/>
  <c r="R96" i="4"/>
  <c r="Q96" i="4"/>
  <c r="P96" i="4"/>
  <c r="X96" i="4" s="1"/>
  <c r="N96" i="4"/>
  <c r="L96" i="4"/>
  <c r="J96" i="4"/>
  <c r="AI95" i="4"/>
  <c r="R95" i="4"/>
  <c r="Q95" i="4"/>
  <c r="P95" i="4"/>
  <c r="N95" i="4"/>
  <c r="L95" i="4"/>
  <c r="J95" i="4"/>
  <c r="AI94" i="4"/>
  <c r="R94" i="4"/>
  <c r="Q94" i="4"/>
  <c r="P94" i="4"/>
  <c r="N94" i="4"/>
  <c r="L94" i="4"/>
  <c r="J94" i="4"/>
  <c r="AI93" i="4"/>
  <c r="R93" i="4"/>
  <c r="Q93" i="4"/>
  <c r="P93" i="4"/>
  <c r="N93" i="4"/>
  <c r="L93" i="4"/>
  <c r="J93" i="4"/>
  <c r="AI92" i="4"/>
  <c r="R92" i="4"/>
  <c r="Q92" i="4"/>
  <c r="P92" i="4"/>
  <c r="N92" i="4"/>
  <c r="L92" i="4"/>
  <c r="J92" i="4"/>
  <c r="AI91" i="4"/>
  <c r="R91" i="4"/>
  <c r="Q91" i="4"/>
  <c r="P91" i="4"/>
  <c r="N91" i="4"/>
  <c r="L91" i="4"/>
  <c r="J91" i="4"/>
  <c r="AI90" i="4"/>
  <c r="R90" i="4"/>
  <c r="Q90" i="4"/>
  <c r="P90" i="4"/>
  <c r="N90" i="4"/>
  <c r="L90" i="4"/>
  <c r="J90" i="4"/>
  <c r="AI89" i="4"/>
  <c r="R89" i="4"/>
  <c r="Q89" i="4"/>
  <c r="P89" i="4"/>
  <c r="N89" i="4"/>
  <c r="L89" i="4"/>
  <c r="J89" i="4"/>
  <c r="AI88" i="4"/>
  <c r="R88" i="4"/>
  <c r="Q88" i="4"/>
  <c r="P88" i="4"/>
  <c r="X88" i="4" s="1"/>
  <c r="N88" i="4"/>
  <c r="L88" i="4"/>
  <c r="J88" i="4"/>
  <c r="AI87" i="4"/>
  <c r="R87" i="4"/>
  <c r="Q87" i="4"/>
  <c r="P87" i="4"/>
  <c r="N87" i="4"/>
  <c r="L87" i="4"/>
  <c r="J87" i="4"/>
  <c r="AI86" i="4"/>
  <c r="R86" i="4"/>
  <c r="Q86" i="4"/>
  <c r="P86" i="4"/>
  <c r="N86" i="4"/>
  <c r="L86" i="4"/>
  <c r="J86" i="4"/>
  <c r="AI85" i="4"/>
  <c r="R85" i="4"/>
  <c r="Q85" i="4"/>
  <c r="P85" i="4"/>
  <c r="N85" i="4"/>
  <c r="L85" i="4"/>
  <c r="J85" i="4"/>
  <c r="AI84" i="4"/>
  <c r="R84" i="4"/>
  <c r="Q84" i="4"/>
  <c r="P84" i="4"/>
  <c r="N84" i="4"/>
  <c r="L84" i="4"/>
  <c r="J84" i="4"/>
  <c r="AI83" i="4"/>
  <c r="R83" i="4"/>
  <c r="Q83" i="4"/>
  <c r="P83" i="4"/>
  <c r="X83" i="4" s="1"/>
  <c r="N83" i="4"/>
  <c r="L83" i="4"/>
  <c r="J83" i="4"/>
  <c r="AI82" i="4"/>
  <c r="R82" i="4"/>
  <c r="Q82" i="4"/>
  <c r="P82" i="4"/>
  <c r="N82" i="4"/>
  <c r="L82" i="4"/>
  <c r="J82" i="4"/>
  <c r="AI81" i="4"/>
  <c r="R81" i="4"/>
  <c r="Q81" i="4"/>
  <c r="P81" i="4"/>
  <c r="N81" i="4"/>
  <c r="L81" i="4"/>
  <c r="J81" i="4"/>
  <c r="AI80" i="4"/>
  <c r="R80" i="4"/>
  <c r="Q80" i="4"/>
  <c r="P80" i="4"/>
  <c r="N80" i="4"/>
  <c r="L80" i="4"/>
  <c r="J80" i="4"/>
  <c r="AI79" i="4"/>
  <c r="R79" i="4"/>
  <c r="Q79" i="4"/>
  <c r="P79" i="4"/>
  <c r="N79" i="4"/>
  <c r="L79" i="4"/>
  <c r="J79" i="4"/>
  <c r="AI78" i="4"/>
  <c r="R78" i="4"/>
  <c r="Q78" i="4"/>
  <c r="P78" i="4"/>
  <c r="N78" i="4"/>
  <c r="L78" i="4"/>
  <c r="J78" i="4"/>
  <c r="AI77" i="4"/>
  <c r="R77" i="4"/>
  <c r="Q77" i="4"/>
  <c r="P77" i="4"/>
  <c r="N77" i="4"/>
  <c r="L77" i="4"/>
  <c r="J77" i="4"/>
  <c r="AI76" i="4"/>
  <c r="R76" i="4"/>
  <c r="Q76" i="4"/>
  <c r="P76" i="4"/>
  <c r="N76" i="4"/>
  <c r="L76" i="4"/>
  <c r="J76" i="4"/>
  <c r="AI75" i="4"/>
  <c r="R75" i="4"/>
  <c r="Q75" i="4"/>
  <c r="P75" i="4"/>
  <c r="N75" i="4"/>
  <c r="L75" i="4"/>
  <c r="J75" i="4"/>
  <c r="AI74" i="4"/>
  <c r="R74" i="4"/>
  <c r="Q74" i="4"/>
  <c r="P74" i="4"/>
  <c r="N74" i="4"/>
  <c r="L74" i="4"/>
  <c r="J74" i="4"/>
  <c r="AI73" i="4"/>
  <c r="R73" i="4"/>
  <c r="Q73" i="4"/>
  <c r="P73" i="4"/>
  <c r="N73" i="4"/>
  <c r="L73" i="4"/>
  <c r="J73" i="4"/>
  <c r="AI72" i="4"/>
  <c r="R72" i="4"/>
  <c r="Q72" i="4"/>
  <c r="P72" i="4"/>
  <c r="N72" i="4"/>
  <c r="L72" i="4"/>
  <c r="J72" i="4"/>
  <c r="AI71" i="4"/>
  <c r="R71" i="4"/>
  <c r="Q71" i="4"/>
  <c r="P71" i="4"/>
  <c r="N71" i="4"/>
  <c r="L71" i="4"/>
  <c r="J71" i="4"/>
  <c r="AI70" i="4"/>
  <c r="R70" i="4"/>
  <c r="Q70" i="4"/>
  <c r="P70" i="4"/>
  <c r="N70" i="4"/>
  <c r="L70" i="4"/>
  <c r="J70" i="4"/>
  <c r="AI69" i="4"/>
  <c r="R69" i="4"/>
  <c r="Q69" i="4"/>
  <c r="P69" i="4"/>
  <c r="N69" i="4"/>
  <c r="L69" i="4"/>
  <c r="J69" i="4"/>
  <c r="AI68" i="4"/>
  <c r="R68" i="4"/>
  <c r="Q68" i="4"/>
  <c r="P68" i="4"/>
  <c r="N68" i="4"/>
  <c r="L68" i="4"/>
  <c r="J68" i="4"/>
  <c r="AI67" i="4"/>
  <c r="R67" i="4"/>
  <c r="Q67" i="4"/>
  <c r="P67" i="4"/>
  <c r="N67" i="4"/>
  <c r="L67" i="4"/>
  <c r="J67" i="4"/>
  <c r="AI66" i="4"/>
  <c r="R66" i="4"/>
  <c r="Q66" i="4"/>
  <c r="P66" i="4"/>
  <c r="Z66" i="4"/>
  <c r="N66" i="4"/>
  <c r="L66" i="4"/>
  <c r="J66" i="4"/>
  <c r="AI65" i="4"/>
  <c r="R65" i="4"/>
  <c r="Q65" i="4"/>
  <c r="P65" i="4"/>
  <c r="N65" i="4"/>
  <c r="L65" i="4"/>
  <c r="J65" i="4"/>
  <c r="AI64" i="4"/>
  <c r="R64" i="4"/>
  <c r="Q64" i="4"/>
  <c r="P64" i="4"/>
  <c r="N64" i="4"/>
  <c r="L64" i="4"/>
  <c r="J64" i="4"/>
  <c r="AI63" i="4"/>
  <c r="R63" i="4"/>
  <c r="Q63" i="4"/>
  <c r="P63" i="4"/>
  <c r="N63" i="4"/>
  <c r="L63" i="4"/>
  <c r="J63" i="4"/>
  <c r="AI62" i="4"/>
  <c r="R62" i="4"/>
  <c r="Q62" i="4"/>
  <c r="P62" i="4"/>
  <c r="N62" i="4"/>
  <c r="L62" i="4"/>
  <c r="J62" i="4"/>
  <c r="AI61" i="4"/>
  <c r="R61" i="4"/>
  <c r="Q61" i="4"/>
  <c r="P61" i="4"/>
  <c r="N61" i="4"/>
  <c r="L61" i="4"/>
  <c r="J61" i="4"/>
  <c r="AI60" i="4"/>
  <c r="R60" i="4"/>
  <c r="Q60" i="4"/>
  <c r="P60" i="4"/>
  <c r="N60" i="4"/>
  <c r="L60" i="4"/>
  <c r="J60" i="4"/>
  <c r="AI59" i="4"/>
  <c r="R59" i="4"/>
  <c r="Q59" i="4"/>
  <c r="P59" i="4"/>
  <c r="N59" i="4"/>
  <c r="L59" i="4"/>
  <c r="J59" i="4"/>
  <c r="AI58" i="4"/>
  <c r="R58" i="4"/>
  <c r="Q58" i="4"/>
  <c r="P58" i="4"/>
  <c r="N58" i="4"/>
  <c r="L58" i="4"/>
  <c r="J58" i="4"/>
  <c r="AI57" i="4"/>
  <c r="R57" i="4"/>
  <c r="Q57" i="4"/>
  <c r="P57" i="4"/>
  <c r="N57" i="4"/>
  <c r="L57" i="4"/>
  <c r="J57" i="4"/>
  <c r="AI56" i="4"/>
  <c r="R56" i="4"/>
  <c r="Q56" i="4"/>
  <c r="P56" i="4"/>
  <c r="N56" i="4"/>
  <c r="L56" i="4"/>
  <c r="J56" i="4"/>
  <c r="AI55" i="4"/>
  <c r="R55" i="4"/>
  <c r="Q55" i="4"/>
  <c r="P55" i="4"/>
  <c r="N55" i="4"/>
  <c r="L55" i="4"/>
  <c r="J55" i="4"/>
  <c r="AI54" i="4"/>
  <c r="R54" i="4"/>
  <c r="Q54" i="4"/>
  <c r="P54" i="4"/>
  <c r="N54" i="4"/>
  <c r="L54" i="4"/>
  <c r="J54" i="4"/>
  <c r="AI53" i="4"/>
  <c r="R53" i="4"/>
  <c r="Q53" i="4"/>
  <c r="P53" i="4"/>
  <c r="N53" i="4"/>
  <c r="L53" i="4"/>
  <c r="J53" i="4"/>
  <c r="AI52" i="4"/>
  <c r="R52" i="4"/>
  <c r="Q52" i="4"/>
  <c r="P52" i="4"/>
  <c r="N52" i="4"/>
  <c r="L52" i="4"/>
  <c r="J52" i="4"/>
  <c r="AI51" i="4"/>
  <c r="R51" i="4"/>
  <c r="Q51" i="4"/>
  <c r="P51" i="4"/>
  <c r="N51" i="4"/>
  <c r="L51" i="4"/>
  <c r="J51" i="4"/>
  <c r="AI50" i="4"/>
  <c r="R50" i="4"/>
  <c r="Q50" i="4"/>
  <c r="P50" i="4"/>
  <c r="N50" i="4"/>
  <c r="L50" i="4"/>
  <c r="J50" i="4"/>
  <c r="AI49" i="4"/>
  <c r="R49" i="4"/>
  <c r="Q49" i="4"/>
  <c r="P49" i="4"/>
  <c r="N49" i="4"/>
  <c r="L49" i="4"/>
  <c r="J49" i="4"/>
  <c r="AI48" i="4"/>
  <c r="R48" i="4"/>
  <c r="Q48" i="4"/>
  <c r="P48" i="4"/>
  <c r="N48" i="4"/>
  <c r="L48" i="4"/>
  <c r="J48" i="4"/>
  <c r="AI47" i="4"/>
  <c r="R47" i="4"/>
  <c r="Q47" i="4"/>
  <c r="P47" i="4"/>
  <c r="N47" i="4"/>
  <c r="L47" i="4"/>
  <c r="J47" i="4"/>
  <c r="AI46" i="4"/>
  <c r="R46" i="4"/>
  <c r="Q46" i="4"/>
  <c r="P46" i="4"/>
  <c r="N46" i="4"/>
  <c r="L46" i="4"/>
  <c r="J46" i="4"/>
  <c r="AI45" i="4"/>
  <c r="R45" i="4"/>
  <c r="Q45" i="4"/>
  <c r="P45" i="4"/>
  <c r="N45" i="4"/>
  <c r="L45" i="4"/>
  <c r="J45" i="4"/>
  <c r="AI44" i="4"/>
  <c r="R44" i="4"/>
  <c r="Q44" i="4"/>
  <c r="P44" i="4"/>
  <c r="N44" i="4"/>
  <c r="L44" i="4"/>
  <c r="J44" i="4"/>
  <c r="AI43" i="4"/>
  <c r="R43" i="4"/>
  <c r="Q43" i="4"/>
  <c r="P43" i="4"/>
  <c r="N43" i="4"/>
  <c r="L43" i="4"/>
  <c r="J43" i="4"/>
  <c r="AI42" i="4"/>
  <c r="R42" i="4"/>
  <c r="Q42" i="4"/>
  <c r="P42" i="4"/>
  <c r="N42" i="4"/>
  <c r="L42" i="4"/>
  <c r="J42" i="4"/>
  <c r="AI41" i="4"/>
  <c r="R41" i="4"/>
  <c r="Q41" i="4"/>
  <c r="P41" i="4"/>
  <c r="N41" i="4"/>
  <c r="L41" i="4"/>
  <c r="J41" i="4"/>
  <c r="AI40" i="4"/>
  <c r="R40" i="4"/>
  <c r="Q40" i="4"/>
  <c r="P40" i="4"/>
  <c r="N40" i="4"/>
  <c r="L40" i="4"/>
  <c r="J40" i="4"/>
  <c r="AI39" i="4"/>
  <c r="R39" i="4"/>
  <c r="Q39" i="4"/>
  <c r="P39" i="4"/>
  <c r="N39" i="4"/>
  <c r="L39" i="4"/>
  <c r="J39" i="4"/>
  <c r="AI38" i="4"/>
  <c r="R38" i="4"/>
  <c r="Q38" i="4"/>
  <c r="P38" i="4"/>
  <c r="N38" i="4"/>
  <c r="L38" i="4"/>
  <c r="J38" i="4"/>
  <c r="AI37" i="4"/>
  <c r="R37" i="4"/>
  <c r="Q37" i="4"/>
  <c r="P37" i="4"/>
  <c r="N37" i="4"/>
  <c r="L37" i="4"/>
  <c r="J37" i="4"/>
  <c r="AI36" i="4"/>
  <c r="R36" i="4"/>
  <c r="Q36" i="4"/>
  <c r="P36" i="4"/>
  <c r="N36" i="4"/>
  <c r="L36" i="4"/>
  <c r="J36" i="4"/>
  <c r="AI35" i="4"/>
  <c r="R35" i="4"/>
  <c r="Q35" i="4"/>
  <c r="P35" i="4"/>
  <c r="N35" i="4"/>
  <c r="L35" i="4"/>
  <c r="J35" i="4"/>
  <c r="AI34" i="4"/>
  <c r="R34" i="4"/>
  <c r="Q34" i="4"/>
  <c r="P34" i="4"/>
  <c r="N34" i="4"/>
  <c r="L34" i="4"/>
  <c r="J34" i="4"/>
  <c r="AI33" i="4"/>
  <c r="R33" i="4"/>
  <c r="Q33" i="4"/>
  <c r="P33" i="4"/>
  <c r="N33" i="4"/>
  <c r="L33" i="4"/>
  <c r="J33" i="4"/>
  <c r="AI32" i="4"/>
  <c r="R32" i="4"/>
  <c r="Q32" i="4"/>
  <c r="P32" i="4"/>
  <c r="N32" i="4"/>
  <c r="L32" i="4"/>
  <c r="J32" i="4"/>
  <c r="AI31" i="4"/>
  <c r="R31" i="4"/>
  <c r="Q31" i="4"/>
  <c r="P31" i="4"/>
  <c r="N31" i="4"/>
  <c r="L31" i="4"/>
  <c r="J31" i="4"/>
  <c r="AI30" i="4"/>
  <c r="R30" i="4"/>
  <c r="Q30" i="4"/>
  <c r="P30" i="4"/>
  <c r="N30" i="4"/>
  <c r="L30" i="4"/>
  <c r="J30" i="4"/>
  <c r="AI29" i="4"/>
  <c r="R29" i="4"/>
  <c r="Q29" i="4"/>
  <c r="P29" i="4"/>
  <c r="N29" i="4"/>
  <c r="L29" i="4"/>
  <c r="J29" i="4"/>
  <c r="AI28" i="4"/>
  <c r="R28" i="4"/>
  <c r="Q28" i="4"/>
  <c r="P28" i="4"/>
  <c r="N28" i="4"/>
  <c r="L28" i="4"/>
  <c r="J28" i="4"/>
  <c r="AI27" i="4"/>
  <c r="R27" i="4"/>
  <c r="Q27" i="4"/>
  <c r="P27" i="4"/>
  <c r="N27" i="4"/>
  <c r="L27" i="4"/>
  <c r="J27" i="4"/>
  <c r="AI26" i="4"/>
  <c r="R26" i="4"/>
  <c r="Q26" i="4"/>
  <c r="P26" i="4"/>
  <c r="N26" i="4"/>
  <c r="L26" i="4"/>
  <c r="J26" i="4"/>
  <c r="AI25" i="4"/>
  <c r="R25" i="4"/>
  <c r="Q25" i="4"/>
  <c r="P25" i="4"/>
  <c r="N25" i="4"/>
  <c r="L25" i="4"/>
  <c r="J25" i="4"/>
  <c r="AI24" i="4"/>
  <c r="R24" i="4"/>
  <c r="Q24" i="4"/>
  <c r="P24" i="4"/>
  <c r="N24" i="4"/>
  <c r="L24" i="4"/>
  <c r="J24" i="4"/>
  <c r="AI23" i="4"/>
  <c r="R23" i="4"/>
  <c r="Q23" i="4"/>
  <c r="P23" i="4"/>
  <c r="N23" i="4"/>
  <c r="L23" i="4"/>
  <c r="J23" i="4"/>
  <c r="AI22" i="4"/>
  <c r="R22" i="4"/>
  <c r="Q22" i="4"/>
  <c r="P22" i="4"/>
  <c r="N22" i="4"/>
  <c r="L22" i="4"/>
  <c r="J22" i="4"/>
  <c r="AI21" i="4"/>
  <c r="R21" i="4"/>
  <c r="Q21" i="4"/>
  <c r="P21" i="4"/>
  <c r="N21" i="4"/>
  <c r="L21" i="4"/>
  <c r="J21" i="4"/>
  <c r="AI20" i="4"/>
  <c r="R20" i="4"/>
  <c r="Q20" i="4"/>
  <c r="P20" i="4"/>
  <c r="N20" i="4"/>
  <c r="L20" i="4"/>
  <c r="J20" i="4"/>
  <c r="AI19" i="4"/>
  <c r="R19" i="4"/>
  <c r="Q19" i="4"/>
  <c r="P19" i="4"/>
  <c r="N19" i="4"/>
  <c r="L19" i="4"/>
  <c r="J19" i="4"/>
  <c r="AI18" i="4"/>
  <c r="R18" i="4"/>
  <c r="Q18" i="4"/>
  <c r="P18" i="4"/>
  <c r="N18" i="4"/>
  <c r="L18" i="4"/>
  <c r="J18" i="4"/>
  <c r="AI17" i="4"/>
  <c r="R17" i="4"/>
  <c r="Q17" i="4"/>
  <c r="P17" i="4"/>
  <c r="N17" i="4"/>
  <c r="L17" i="4"/>
  <c r="J17" i="4"/>
  <c r="AI16" i="4"/>
  <c r="R16" i="4"/>
  <c r="Q16" i="4"/>
  <c r="P16" i="4"/>
  <c r="N16" i="4"/>
  <c r="L16" i="4"/>
  <c r="J16" i="4"/>
  <c r="AI15" i="4"/>
  <c r="R15" i="4"/>
  <c r="Q15" i="4"/>
  <c r="P15" i="4"/>
  <c r="N15" i="4"/>
  <c r="L15" i="4"/>
  <c r="J15" i="4"/>
  <c r="AI14" i="4"/>
  <c r="R14" i="4"/>
  <c r="Q14" i="4"/>
  <c r="P14" i="4"/>
  <c r="N14" i="4"/>
  <c r="L14" i="4"/>
  <c r="J14" i="4"/>
  <c r="AI13" i="4"/>
  <c r="R13" i="4"/>
  <c r="Q13" i="4"/>
  <c r="P13" i="4"/>
  <c r="N13" i="4"/>
  <c r="L13" i="4"/>
  <c r="J13" i="4"/>
  <c r="AI12" i="4"/>
  <c r="R12" i="4"/>
  <c r="Q12" i="4"/>
  <c r="P12" i="4"/>
  <c r="N12" i="4"/>
  <c r="L12" i="4"/>
  <c r="J12" i="4"/>
  <c r="AI11" i="4"/>
  <c r="R11" i="4"/>
  <c r="Q11" i="4"/>
  <c r="P11" i="4"/>
  <c r="N11" i="4"/>
  <c r="L11" i="4"/>
  <c r="J11" i="4"/>
  <c r="AI10" i="4"/>
  <c r="R10" i="4"/>
  <c r="Q10" i="4"/>
  <c r="P10" i="4"/>
  <c r="N10" i="4"/>
  <c r="L10" i="4"/>
  <c r="J10" i="4"/>
  <c r="R8" i="4"/>
  <c r="Q8" i="4"/>
  <c r="P8" i="4"/>
  <c r="H119" i="3"/>
  <c r="U118" i="3"/>
  <c r="R118" i="5" s="1"/>
  <c r="P118" i="3"/>
  <c r="J118" i="3"/>
  <c r="U117" i="3"/>
  <c r="R117" i="5" s="1"/>
  <c r="P117" i="3"/>
  <c r="J117" i="3"/>
  <c r="R116" i="3"/>
  <c r="P116" i="3"/>
  <c r="J116" i="3"/>
  <c r="P115" i="3"/>
  <c r="J115" i="3"/>
  <c r="P114" i="3"/>
  <c r="J114" i="3"/>
  <c r="P113" i="3"/>
  <c r="J113" i="3"/>
  <c r="P112" i="3"/>
  <c r="J112" i="3"/>
  <c r="P111" i="3"/>
  <c r="J111" i="3"/>
  <c r="P110" i="3"/>
  <c r="J110" i="3"/>
  <c r="P109" i="3"/>
  <c r="J109" i="3"/>
  <c r="U108" i="3"/>
  <c r="P108" i="3"/>
  <c r="J108" i="3"/>
  <c r="P107" i="3"/>
  <c r="J107" i="3"/>
  <c r="P106" i="3"/>
  <c r="J106" i="3"/>
  <c r="P105" i="3"/>
  <c r="J105" i="3"/>
  <c r="P104" i="3"/>
  <c r="J104" i="3"/>
  <c r="P103" i="3"/>
  <c r="J103" i="3"/>
  <c r="U102" i="3"/>
  <c r="R102" i="5" s="1"/>
  <c r="P102" i="3"/>
  <c r="J102" i="3"/>
  <c r="P101" i="3"/>
  <c r="J101" i="3"/>
  <c r="R100" i="3"/>
  <c r="P100" i="3"/>
  <c r="J100" i="3"/>
  <c r="P99" i="3"/>
  <c r="J99" i="3"/>
  <c r="P98" i="3"/>
  <c r="J98" i="3"/>
  <c r="P97" i="3"/>
  <c r="J97" i="3"/>
  <c r="P96" i="3"/>
  <c r="J96" i="3"/>
  <c r="P95" i="3"/>
  <c r="J95" i="3"/>
  <c r="P94" i="3"/>
  <c r="J94" i="3"/>
  <c r="U93" i="3"/>
  <c r="R93" i="5" s="1"/>
  <c r="P93" i="3"/>
  <c r="J93" i="3"/>
  <c r="U92" i="3"/>
  <c r="P92" i="3"/>
  <c r="L92" i="3"/>
  <c r="J92" i="3"/>
  <c r="P91" i="3"/>
  <c r="L91" i="3"/>
  <c r="J91" i="3"/>
  <c r="P90" i="3"/>
  <c r="J90" i="3"/>
  <c r="P89" i="3"/>
  <c r="L89" i="3"/>
  <c r="J89" i="3"/>
  <c r="P88" i="3"/>
  <c r="J88" i="3"/>
  <c r="P87" i="3"/>
  <c r="J87" i="3"/>
  <c r="P86" i="3"/>
  <c r="L86" i="3"/>
  <c r="J86" i="3"/>
  <c r="U85" i="3"/>
  <c r="R85" i="5" s="1"/>
  <c r="P85" i="3"/>
  <c r="L85" i="3"/>
  <c r="J85" i="3"/>
  <c r="R84" i="3"/>
  <c r="P84" i="3"/>
  <c r="J84" i="3"/>
  <c r="P83" i="3"/>
  <c r="J83" i="3"/>
  <c r="P82" i="3"/>
  <c r="J82" i="3"/>
  <c r="P81" i="3"/>
  <c r="J81" i="3"/>
  <c r="P80" i="3"/>
  <c r="J80" i="3"/>
  <c r="P79" i="3"/>
  <c r="J79" i="3"/>
  <c r="P78" i="3"/>
  <c r="J78" i="3"/>
  <c r="U77" i="3"/>
  <c r="R77" i="5" s="1"/>
  <c r="P77" i="3"/>
  <c r="J77" i="3"/>
  <c r="P76" i="3"/>
  <c r="L76" i="3"/>
  <c r="J76" i="3"/>
  <c r="R75" i="3"/>
  <c r="P75" i="3"/>
  <c r="J75" i="3"/>
  <c r="P74" i="3"/>
  <c r="J74" i="3"/>
  <c r="P73" i="3"/>
  <c r="L73" i="3"/>
  <c r="J73" i="3"/>
  <c r="P72" i="3"/>
  <c r="J72" i="3"/>
  <c r="P71" i="3"/>
  <c r="J71" i="3"/>
  <c r="P70" i="3"/>
  <c r="J70" i="3"/>
  <c r="U69" i="3"/>
  <c r="R69" i="5" s="1"/>
  <c r="P69" i="3"/>
  <c r="J69" i="3"/>
  <c r="P68" i="3"/>
  <c r="J68" i="3"/>
  <c r="U67" i="3"/>
  <c r="R67" i="5" s="1"/>
  <c r="P67" i="3"/>
  <c r="J67" i="3"/>
  <c r="P66" i="3"/>
  <c r="J66" i="3"/>
  <c r="P65" i="3"/>
  <c r="J65" i="3"/>
  <c r="P64" i="3"/>
  <c r="J64" i="3"/>
  <c r="P63" i="3"/>
  <c r="J63" i="3"/>
  <c r="R62" i="3"/>
  <c r="P62" i="3"/>
  <c r="L62" i="3"/>
  <c r="J62" i="3"/>
  <c r="P61" i="3"/>
  <c r="J61" i="3"/>
  <c r="P60" i="3"/>
  <c r="J60" i="3"/>
  <c r="P59" i="3"/>
  <c r="J59" i="3"/>
  <c r="P58" i="3"/>
  <c r="L58" i="3"/>
  <c r="J58" i="3"/>
  <c r="P57" i="3"/>
  <c r="J57" i="3"/>
  <c r="P56" i="3"/>
  <c r="J56" i="3"/>
  <c r="P55" i="3"/>
  <c r="J55" i="3"/>
  <c r="P54" i="3"/>
  <c r="J54" i="3"/>
  <c r="U53" i="3"/>
  <c r="R53" i="5" s="1"/>
  <c r="P53" i="3"/>
  <c r="J53" i="3"/>
  <c r="P52" i="3"/>
  <c r="L52" i="3"/>
  <c r="J52" i="3"/>
  <c r="P51" i="3"/>
  <c r="L51" i="3"/>
  <c r="J51" i="3"/>
  <c r="P50" i="3"/>
  <c r="J50" i="3"/>
  <c r="P49" i="3"/>
  <c r="J49" i="3"/>
  <c r="P48" i="3"/>
  <c r="J48" i="3"/>
  <c r="P47" i="3"/>
  <c r="J47" i="3"/>
  <c r="U46" i="3"/>
  <c r="R46" i="5" s="1"/>
  <c r="P46" i="3"/>
  <c r="J46" i="3"/>
  <c r="P45" i="3"/>
  <c r="J45" i="3"/>
  <c r="P44" i="3"/>
  <c r="J44" i="3"/>
  <c r="U43" i="3"/>
  <c r="R43" i="5" s="1"/>
  <c r="P43" i="3"/>
  <c r="J43" i="3"/>
  <c r="P42" i="3"/>
  <c r="L42" i="3"/>
  <c r="J42" i="3"/>
  <c r="P41" i="3"/>
  <c r="J41" i="3"/>
  <c r="P40" i="3"/>
  <c r="J40" i="3"/>
  <c r="P39" i="3"/>
  <c r="J39" i="3"/>
  <c r="P38" i="3"/>
  <c r="J38" i="3"/>
  <c r="U37" i="3"/>
  <c r="R37" i="5" s="1"/>
  <c r="P37" i="3"/>
  <c r="J37" i="3"/>
  <c r="P36" i="3"/>
  <c r="J36" i="3"/>
  <c r="P35" i="3"/>
  <c r="J35" i="3"/>
  <c r="P34" i="3"/>
  <c r="J34" i="3"/>
  <c r="P33" i="3"/>
  <c r="J33" i="3"/>
  <c r="P32" i="3"/>
  <c r="J32" i="3"/>
  <c r="P31" i="3"/>
  <c r="J31" i="3"/>
  <c r="U30" i="3"/>
  <c r="R30" i="5" s="1"/>
  <c r="P30" i="3"/>
  <c r="J30" i="3"/>
  <c r="P29" i="3"/>
  <c r="J29" i="3"/>
  <c r="P28" i="3"/>
  <c r="J28" i="3"/>
  <c r="P27" i="3"/>
  <c r="J27" i="3"/>
  <c r="P26" i="3"/>
  <c r="L26" i="3"/>
  <c r="J26" i="3"/>
  <c r="P25" i="3"/>
  <c r="J25" i="3"/>
  <c r="P24" i="3"/>
  <c r="J24" i="3"/>
  <c r="P23" i="3"/>
  <c r="J23" i="3"/>
  <c r="P22" i="3"/>
  <c r="J22" i="3"/>
  <c r="P21" i="3"/>
  <c r="J21" i="3"/>
  <c r="U20" i="3"/>
  <c r="R20" i="5" s="1"/>
  <c r="P20" i="3"/>
  <c r="J20" i="3"/>
  <c r="P19" i="3"/>
  <c r="J19" i="3"/>
  <c r="P18" i="3"/>
  <c r="J18" i="3"/>
  <c r="P17" i="3"/>
  <c r="J17" i="3"/>
  <c r="P16" i="3"/>
  <c r="J16" i="3"/>
  <c r="P15" i="3"/>
  <c r="J15" i="3"/>
  <c r="P14" i="3"/>
  <c r="J14" i="3"/>
  <c r="U13" i="3"/>
  <c r="R13" i="5" s="1"/>
  <c r="P13" i="3"/>
  <c r="J13" i="3"/>
  <c r="U12" i="3"/>
  <c r="P12" i="3"/>
  <c r="J12" i="3"/>
  <c r="P11" i="3"/>
  <c r="J11" i="3"/>
  <c r="P10" i="3"/>
  <c r="J10" i="3"/>
  <c r="M101" i="3" l="1"/>
  <c r="L35" i="3"/>
  <c r="L21" i="3"/>
  <c r="M43" i="3"/>
  <c r="AC72" i="5"/>
  <c r="Z72" i="5"/>
  <c r="Z30" i="5"/>
  <c r="AC30" i="5"/>
  <c r="AA72" i="5"/>
  <c r="AA30" i="5"/>
  <c r="AA22" i="5"/>
  <c r="AB38" i="5"/>
  <c r="AB30" i="5"/>
  <c r="W30" i="5" a="1"/>
  <c r="W30" i="5" s="1"/>
  <c r="V30" i="5" a="1"/>
  <c r="V30" i="5" s="1"/>
  <c r="X72" i="5" a="1"/>
  <c r="X72" i="5" s="1"/>
  <c r="X30" i="5" a="1"/>
  <c r="X30" i="5" s="1"/>
  <c r="L119" i="5"/>
  <c r="W19" i="5" a="1"/>
  <c r="W19" i="5" s="1"/>
  <c r="AB63" i="5"/>
  <c r="N119" i="5"/>
  <c r="J119" i="5"/>
  <c r="W72" i="5" a="1"/>
  <c r="W72" i="5" s="1"/>
  <c r="V72" i="5" a="1"/>
  <c r="V72" i="5" s="1"/>
  <c r="AB72" i="5"/>
  <c r="V89" i="5" a="1"/>
  <c r="V89" i="5" s="1"/>
  <c r="X40" i="4"/>
  <c r="X48" i="4"/>
  <c r="X56" i="4"/>
  <c r="X64" i="4"/>
  <c r="X73" i="4"/>
  <c r="Y89" i="4"/>
  <c r="Y97" i="4"/>
  <c r="Y105" i="4"/>
  <c r="Y113" i="4"/>
  <c r="AB79" i="4" a="1"/>
  <c r="AB79" i="4" s="1"/>
  <c r="X66" i="4"/>
  <c r="U38" i="4" a="1"/>
  <c r="U38" i="4" s="1"/>
  <c r="X77" i="4"/>
  <c r="X78" i="4"/>
  <c r="AA79" i="4"/>
  <c r="X118" i="4"/>
  <c r="X57" i="4"/>
  <c r="X65" i="4"/>
  <c r="X74" i="4"/>
  <c r="Z76" i="4"/>
  <c r="X101" i="4"/>
  <c r="X109" i="4"/>
  <c r="X116" i="4"/>
  <c r="X117" i="4"/>
  <c r="AB33" i="4" a="1"/>
  <c r="AB33" i="4" s="1"/>
  <c r="Y57" i="4"/>
  <c r="Y65" i="4"/>
  <c r="Y66" i="4"/>
  <c r="Y74" i="4"/>
  <c r="Y79" i="4"/>
  <c r="AA38" i="4"/>
  <c r="X89" i="4"/>
  <c r="X105" i="4"/>
  <c r="Y87" i="4"/>
  <c r="Y95" i="4"/>
  <c r="Y103" i="4"/>
  <c r="Y111" i="4"/>
  <c r="X97" i="4"/>
  <c r="X113" i="4"/>
  <c r="Y78" i="4"/>
  <c r="X86" i="4"/>
  <c r="X87" i="4"/>
  <c r="X94" i="4"/>
  <c r="X95" i="4"/>
  <c r="X102" i="4"/>
  <c r="X103" i="4"/>
  <c r="X110" i="4"/>
  <c r="X111" i="4"/>
  <c r="Y118" i="4"/>
  <c r="M14" i="3"/>
  <c r="L14" i="3"/>
  <c r="M46" i="3"/>
  <c r="L46" i="3"/>
  <c r="L70" i="3"/>
  <c r="M70" i="3"/>
  <c r="L78" i="3"/>
  <c r="M78" i="3"/>
  <c r="M94" i="3"/>
  <c r="L94" i="3"/>
  <c r="L110" i="3"/>
  <c r="M110" i="3"/>
  <c r="N110" i="3" s="1"/>
  <c r="L11" i="3"/>
  <c r="AA54" i="3"/>
  <c r="AA32" i="3"/>
  <c r="Z72" i="3"/>
  <c r="AA72" i="3"/>
  <c r="Z43" i="3"/>
  <c r="AA30" i="3"/>
  <c r="Z30" i="3"/>
  <c r="AA23" i="3"/>
  <c r="Z20" i="3"/>
  <c r="L41" i="3"/>
  <c r="M40" i="3"/>
  <c r="M56" i="3"/>
  <c r="N104" i="3"/>
  <c r="T38" i="3"/>
  <c r="Q38" i="5" s="1"/>
  <c r="AC38" i="5" s="1"/>
  <c r="N25" i="3"/>
  <c r="T54" i="3"/>
  <c r="R22" i="3"/>
  <c r="N14" i="3"/>
  <c r="U109" i="3"/>
  <c r="R109" i="5" s="1"/>
  <c r="R109" i="3"/>
  <c r="X91" i="4"/>
  <c r="Y91" i="4"/>
  <c r="X99" i="4"/>
  <c r="Y99" i="4"/>
  <c r="X107" i="4"/>
  <c r="Y107" i="4"/>
  <c r="X115" i="4"/>
  <c r="Y115" i="4"/>
  <c r="AB115" i="4" a="1"/>
  <c r="AB115" i="4" s="1"/>
  <c r="X41" i="4"/>
  <c r="Y41" i="4"/>
  <c r="X49" i="4"/>
  <c r="Y49" i="4"/>
  <c r="N49" i="3"/>
  <c r="X13" i="4"/>
  <c r="Y13" i="4"/>
  <c r="X21" i="4"/>
  <c r="Y21" i="4"/>
  <c r="X29" i="4"/>
  <c r="Y29" i="4"/>
  <c r="X12" i="4"/>
  <c r="Y12" i="4"/>
  <c r="X20" i="4"/>
  <c r="Y20" i="4"/>
  <c r="X28" i="4"/>
  <c r="Y28" i="4"/>
  <c r="V107" i="4" a="1"/>
  <c r="V107" i="4" s="1"/>
  <c r="X114" i="4"/>
  <c r="Y114" i="4"/>
  <c r="X11" i="4"/>
  <c r="X19" i="4"/>
  <c r="X27" i="4"/>
  <c r="X37" i="4"/>
  <c r="Z38" i="4"/>
  <c r="X39" i="4"/>
  <c r="X47" i="4"/>
  <c r="Y55" i="4"/>
  <c r="Y63" i="4"/>
  <c r="Y72" i="4"/>
  <c r="X81" i="4"/>
  <c r="Y81" i="4"/>
  <c r="AA76" i="4"/>
  <c r="V76" i="4" a="1"/>
  <c r="V76" i="4" s="1"/>
  <c r="X82" i="4"/>
  <c r="Y82" i="4"/>
  <c r="X90" i="4"/>
  <c r="Y90" i="4"/>
  <c r="X98" i="4"/>
  <c r="Y98" i="4"/>
  <c r="X106" i="4"/>
  <c r="Y106" i="4"/>
  <c r="Z10" i="4"/>
  <c r="X18" i="4"/>
  <c r="X26" i="4"/>
  <c r="X36" i="4"/>
  <c r="X46" i="4"/>
  <c r="Y46" i="4"/>
  <c r="X54" i="4"/>
  <c r="Y54" i="4"/>
  <c r="AB54" i="4" a="1"/>
  <c r="AB54" i="4" s="1"/>
  <c r="X55" i="4"/>
  <c r="X62" i="4"/>
  <c r="Y62" i="4"/>
  <c r="X63" i="4"/>
  <c r="X71" i="4"/>
  <c r="Y71" i="4"/>
  <c r="X72" i="4"/>
  <c r="X80" i="4"/>
  <c r="X17" i="4"/>
  <c r="Y17" i="4"/>
  <c r="X25" i="4"/>
  <c r="Y25" i="4"/>
  <c r="X45" i="4"/>
  <c r="Y45" i="4"/>
  <c r="X53" i="4"/>
  <c r="Y53" i="4"/>
  <c r="X70" i="4"/>
  <c r="Y70" i="4"/>
  <c r="X79" i="4"/>
  <c r="L18" i="3"/>
  <c r="X16" i="4"/>
  <c r="Y16" i="4"/>
  <c r="X24" i="4"/>
  <c r="Y24" i="4"/>
  <c r="X32" i="4"/>
  <c r="Y32" i="4"/>
  <c r="AA33" i="4"/>
  <c r="X34" i="4"/>
  <c r="Y34" i="4"/>
  <c r="X44" i="4"/>
  <c r="Y44" i="4"/>
  <c r="X52" i="4"/>
  <c r="Y52" i="4"/>
  <c r="X60" i="4"/>
  <c r="Y60" i="4"/>
  <c r="X69" i="4"/>
  <c r="Y69" i="4"/>
  <c r="X35" i="4"/>
  <c r="Y35" i="4"/>
  <c r="X61" i="4"/>
  <c r="Y61" i="4"/>
  <c r="V15" i="4" a="1"/>
  <c r="V15" i="4" s="1"/>
  <c r="X15" i="4"/>
  <c r="Y15" i="4"/>
  <c r="X23" i="4"/>
  <c r="Y23" i="4"/>
  <c r="X31" i="4"/>
  <c r="Y31" i="4"/>
  <c r="X33" i="4"/>
  <c r="Y33" i="4"/>
  <c r="X43" i="4"/>
  <c r="Y43" i="4"/>
  <c r="X51" i="4"/>
  <c r="Y51" i="4"/>
  <c r="X59" i="4"/>
  <c r="Y59" i="4"/>
  <c r="AB76" i="4" a="1"/>
  <c r="AB76" i="4" s="1"/>
  <c r="Y85" i="4"/>
  <c r="Y93" i="4"/>
  <c r="Y101" i="4"/>
  <c r="Y109" i="4"/>
  <c r="Y117" i="4"/>
  <c r="L107" i="3"/>
  <c r="L108" i="3"/>
  <c r="X14" i="4"/>
  <c r="Y14" i="4"/>
  <c r="X22" i="4"/>
  <c r="Y22" i="4"/>
  <c r="X30" i="4"/>
  <c r="Y30" i="4"/>
  <c r="X42" i="4"/>
  <c r="Y42" i="4"/>
  <c r="X50" i="4"/>
  <c r="Y50" i="4"/>
  <c r="X58" i="4"/>
  <c r="Y58" i="4"/>
  <c r="X67" i="4"/>
  <c r="Y67" i="4"/>
  <c r="X75" i="4"/>
  <c r="Y75" i="4"/>
  <c r="Y76" i="4"/>
  <c r="X84" i="4"/>
  <c r="X85" i="4"/>
  <c r="X92" i="4"/>
  <c r="X93" i="4"/>
  <c r="X100" i="4"/>
  <c r="X108" i="4"/>
  <c r="Y116" i="4"/>
  <c r="AA84" i="4"/>
  <c r="Y110" i="4"/>
  <c r="Y102" i="4"/>
  <c r="Y94" i="4"/>
  <c r="Y86" i="4"/>
  <c r="Y38" i="4"/>
  <c r="Y26" i="4"/>
  <c r="Y18" i="4"/>
  <c r="X38" i="4"/>
  <c r="Y77" i="4"/>
  <c r="Y73" i="4"/>
  <c r="Y37" i="4"/>
  <c r="AB68" i="4" a="1"/>
  <c r="AB68" i="4" s="1"/>
  <c r="Y112" i="4"/>
  <c r="Y108" i="4"/>
  <c r="Y104" i="4"/>
  <c r="Y100" i="4"/>
  <c r="Y96" i="4"/>
  <c r="Y92" i="4"/>
  <c r="Y88" i="4"/>
  <c r="Y84" i="4"/>
  <c r="Y80" i="4"/>
  <c r="Y68" i="4"/>
  <c r="Y64" i="4"/>
  <c r="Y56" i="4"/>
  <c r="Y48" i="4"/>
  <c r="Y40" i="4"/>
  <c r="Y36" i="4"/>
  <c r="AB81" i="4" a="1"/>
  <c r="AB81" i="4" s="1"/>
  <c r="X10" i="4"/>
  <c r="X76" i="4"/>
  <c r="X68" i="4"/>
  <c r="Z41" i="4"/>
  <c r="Y10" i="4"/>
  <c r="Y83" i="4"/>
  <c r="Y47" i="4"/>
  <c r="Y39" i="4"/>
  <c r="Y27" i="4"/>
  <c r="Y19" i="4"/>
  <c r="Y11" i="4"/>
  <c r="L93" i="3"/>
  <c r="N18" i="3"/>
  <c r="T51" i="3"/>
  <c r="Q51" i="5" s="1"/>
  <c r="Z51" i="5" s="1"/>
  <c r="R74" i="3"/>
  <c r="T93" i="3"/>
  <c r="Z93" i="3" s="1"/>
  <c r="L112" i="3"/>
  <c r="R32" i="3"/>
  <c r="U38" i="3"/>
  <c r="R38" i="5" s="1"/>
  <c r="R53" i="3"/>
  <c r="U57" i="3"/>
  <c r="R57" i="5" s="1"/>
  <c r="T112" i="3"/>
  <c r="Q112" i="5" s="1"/>
  <c r="AC112" i="5" s="1"/>
  <c r="U10" i="3"/>
  <c r="R10" i="5" s="1"/>
  <c r="T43" i="3"/>
  <c r="U61" i="3"/>
  <c r="R61" i="5" s="1"/>
  <c r="N101" i="3"/>
  <c r="N41" i="3"/>
  <c r="U97" i="3"/>
  <c r="R97" i="5" s="1"/>
  <c r="V97" i="5" s="1" a="1"/>
  <c r="V97" i="5" s="1"/>
  <c r="L99" i="3"/>
  <c r="U110" i="3"/>
  <c r="R110" i="5" s="1"/>
  <c r="R114" i="3"/>
  <c r="R118" i="3"/>
  <c r="R24" i="3"/>
  <c r="L109" i="3"/>
  <c r="L13" i="3"/>
  <c r="U116" i="3"/>
  <c r="R116" i="5" s="1"/>
  <c r="T13" i="3"/>
  <c r="L48" i="3"/>
  <c r="U68" i="3"/>
  <c r="R68" i="5" s="1"/>
  <c r="U103" i="3"/>
  <c r="R103" i="5" s="1"/>
  <c r="R17" i="3"/>
  <c r="T26" i="3"/>
  <c r="Q26" i="5" s="1"/>
  <c r="R37" i="3"/>
  <c r="T50" i="3"/>
  <c r="Q50" i="5" s="1"/>
  <c r="U66" i="3"/>
  <c r="R66" i="5" s="1"/>
  <c r="T96" i="3"/>
  <c r="Q96" i="5" s="1"/>
  <c r="L98" i="3"/>
  <c r="N21" i="3"/>
  <c r="R13" i="3"/>
  <c r="R48" i="3"/>
  <c r="U56" i="3"/>
  <c r="R56" i="5" s="1"/>
  <c r="R77" i="3"/>
  <c r="R92" i="3"/>
  <c r="R111" i="3"/>
  <c r="T115" i="3"/>
  <c r="Q115" i="5" s="1"/>
  <c r="V115" i="5" s="1" a="1"/>
  <c r="V115" i="5" s="1"/>
  <c r="R33" i="3"/>
  <c r="R23" i="3"/>
  <c r="N108" i="3"/>
  <c r="U50" i="3"/>
  <c r="R50" i="5" s="1"/>
  <c r="L59" i="3"/>
  <c r="U75" i="3"/>
  <c r="R75" i="5" s="1"/>
  <c r="R102" i="3"/>
  <c r="R25" i="3"/>
  <c r="T59" i="3"/>
  <c r="L63" i="3"/>
  <c r="U113" i="3"/>
  <c r="R113" i="5" s="1"/>
  <c r="T89" i="3"/>
  <c r="Q89" i="5" s="1"/>
  <c r="U98" i="3"/>
  <c r="R98" i="5" s="1"/>
  <c r="N23" i="3"/>
  <c r="T23" i="3"/>
  <c r="N32" i="3"/>
  <c r="T32" i="3"/>
  <c r="T19" i="3"/>
  <c r="Q19" i="5" s="1"/>
  <c r="AC19" i="5" s="1"/>
  <c r="N19" i="3"/>
  <c r="R18" i="3"/>
  <c r="T49" i="3"/>
  <c r="N52" i="3"/>
  <c r="L67" i="3"/>
  <c r="R90" i="3"/>
  <c r="R106" i="3"/>
  <c r="R117" i="3"/>
  <c r="T14" i="3"/>
  <c r="Q14" i="5" s="1"/>
  <c r="L23" i="3"/>
  <c r="U26" i="3"/>
  <c r="R26" i="5" s="1"/>
  <c r="AD30" i="3" a="1"/>
  <c r="AD30" i="3" s="1"/>
  <c r="L57" i="3"/>
  <c r="L66" i="3"/>
  <c r="T67" i="3"/>
  <c r="AA67" i="3" s="1"/>
  <c r="L71" i="3"/>
  <c r="R72" i="3"/>
  <c r="L82" i="3"/>
  <c r="L83" i="3"/>
  <c r="T107" i="3"/>
  <c r="Q107" i="5" s="1"/>
  <c r="R29" i="3"/>
  <c r="N35" i="3"/>
  <c r="R47" i="3"/>
  <c r="N71" i="3"/>
  <c r="N82" i="3"/>
  <c r="U91" i="3"/>
  <c r="R91" i="5" s="1"/>
  <c r="U14" i="3"/>
  <c r="R14" i="5" s="1"/>
  <c r="AB14" i="5" s="1"/>
  <c r="N38" i="3"/>
  <c r="L39" i="3"/>
  <c r="R42" i="3"/>
  <c r="R58" i="3"/>
  <c r="AD72" i="3" a="1"/>
  <c r="AD72" i="3" s="1"/>
  <c r="L77" i="3"/>
  <c r="U84" i="3"/>
  <c r="R84" i="5" s="1"/>
  <c r="R95" i="3"/>
  <c r="U107" i="3"/>
  <c r="R107" i="5" s="1"/>
  <c r="R12" i="3"/>
  <c r="R40" i="3"/>
  <c r="T41" i="3"/>
  <c r="Q41" i="5" s="1"/>
  <c r="U63" i="3"/>
  <c r="R63" i="5" s="1"/>
  <c r="L115" i="3"/>
  <c r="N28" i="3"/>
  <c r="L32" i="3"/>
  <c r="L33" i="3"/>
  <c r="L34" i="3"/>
  <c r="L55" i="3"/>
  <c r="N70" i="3"/>
  <c r="R71" i="3"/>
  <c r="U73" i="3"/>
  <c r="R73" i="5" s="1"/>
  <c r="R82" i="3"/>
  <c r="R88" i="3"/>
  <c r="T34" i="3"/>
  <c r="Q34" i="5" s="1"/>
  <c r="W34" i="5" s="1" a="1"/>
  <c r="W34" i="5" s="1"/>
  <c r="U41" i="3"/>
  <c r="R41" i="5" s="1"/>
  <c r="L87" i="3"/>
  <c r="N115" i="3"/>
  <c r="N54" i="3"/>
  <c r="U62" i="3"/>
  <c r="R62" i="5" s="1"/>
  <c r="R65" i="3"/>
  <c r="R81" i="3"/>
  <c r="U100" i="3"/>
  <c r="R100" i="5" s="1"/>
  <c r="L27" i="3"/>
  <c r="L50" i="3"/>
  <c r="L75" i="3"/>
  <c r="R104" i="3"/>
  <c r="N27" i="3"/>
  <c r="U78" i="3"/>
  <c r="R78" i="5" s="1"/>
  <c r="T86" i="3"/>
  <c r="R87" i="3"/>
  <c r="L103" i="3"/>
  <c r="U11" i="3"/>
  <c r="R11" i="5" s="1"/>
  <c r="L49" i="3"/>
  <c r="R54" i="3"/>
  <c r="R69" i="3"/>
  <c r="R76" i="3"/>
  <c r="T80" i="3"/>
  <c r="Q80" i="5" s="1"/>
  <c r="R93" i="3"/>
  <c r="U94" i="3"/>
  <c r="R94" i="5" s="1"/>
  <c r="L20" i="3"/>
  <c r="L25" i="3"/>
  <c r="R31" i="3"/>
  <c r="U34" i="3"/>
  <c r="R34" i="5" s="1"/>
  <c r="U39" i="3"/>
  <c r="R39" i="5" s="1"/>
  <c r="U45" i="3"/>
  <c r="R45" i="5" s="1"/>
  <c r="N20" i="3"/>
  <c r="L30" i="3"/>
  <c r="R86" i="3"/>
  <c r="L118" i="3"/>
  <c r="L19" i="3"/>
  <c r="R49" i="3"/>
  <c r="R85" i="3"/>
  <c r="L96" i="3"/>
  <c r="R108" i="3"/>
  <c r="Z105" i="4"/>
  <c r="Z107" i="4"/>
  <c r="J119" i="4"/>
  <c r="AB97" i="4" a="1"/>
  <c r="AB97" i="4" s="1"/>
  <c r="AB57" i="4" a="1"/>
  <c r="AB57" i="4" s="1"/>
  <c r="U84" i="4" a="1"/>
  <c r="U84" i="4" s="1"/>
  <c r="AA81" i="4"/>
  <c r="AA21" i="4"/>
  <c r="V22" i="4" a="1"/>
  <c r="V22" i="4" s="1"/>
  <c r="T22" i="4" a="1"/>
  <c r="T22" i="4" s="1"/>
  <c r="AA27" i="4"/>
  <c r="T13" i="4" a="1"/>
  <c r="T13" i="4" s="1"/>
  <c r="AB19" i="4" a="1"/>
  <c r="AB19" i="4" s="1"/>
  <c r="T19" i="4" a="1"/>
  <c r="T19" i="4" s="1"/>
  <c r="U21" i="4" a="1"/>
  <c r="U21" i="4" s="1"/>
  <c r="AB22" i="4" a="1"/>
  <c r="AB22" i="4" s="1"/>
  <c r="T42" i="4" a="1"/>
  <c r="T42" i="4" s="1"/>
  <c r="Z22" i="4"/>
  <c r="AB41" i="4" a="1"/>
  <c r="AB41" i="4" s="1"/>
  <c r="AA41" i="4"/>
  <c r="AA19" i="4"/>
  <c r="AB13" i="4" a="1"/>
  <c r="AB13" i="4" s="1"/>
  <c r="V14" i="4" a="1"/>
  <c r="V14" i="4" s="1"/>
  <c r="AA10" i="4"/>
  <c r="T15" i="4" a="1"/>
  <c r="T15" i="4" s="1"/>
  <c r="AB10" i="4" a="1"/>
  <c r="AB10" i="4" s="1"/>
  <c r="U15" i="4" a="1"/>
  <c r="U15" i="4" s="1"/>
  <c r="V21" i="4" a="1"/>
  <c r="V21" i="4" s="1"/>
  <c r="AA23" i="4"/>
  <c r="AB30" i="4" a="1"/>
  <c r="AB30" i="4" s="1"/>
  <c r="AA30" i="4"/>
  <c r="T38" i="4" a="1"/>
  <c r="T38" i="4" s="1"/>
  <c r="AB29" i="4" a="1"/>
  <c r="AB29" i="4" s="1"/>
  <c r="AA29" i="4"/>
  <c r="V29" i="4" a="1"/>
  <c r="V29" i="4" s="1"/>
  <c r="U29" i="4" a="1"/>
  <c r="U29" i="4" s="1"/>
  <c r="Z14" i="4"/>
  <c r="AA17" i="4"/>
  <c r="Z11" i="4"/>
  <c r="AA14" i="4"/>
  <c r="U22" i="4" a="1"/>
  <c r="U22" i="4" s="1"/>
  <c r="V33" i="4" a="1"/>
  <c r="V33" i="4" s="1"/>
  <c r="T33" i="4" a="1"/>
  <c r="T33" i="4" s="1"/>
  <c r="Z35" i="4"/>
  <c r="V38" i="4" a="1"/>
  <c r="V38" i="4" s="1"/>
  <c r="V11" i="4" a="1"/>
  <c r="V11" i="4" s="1"/>
  <c r="AB14" i="4" a="1"/>
  <c r="AB14" i="4" s="1"/>
  <c r="U19" i="4" a="1"/>
  <c r="U19" i="4" s="1"/>
  <c r="Z24" i="4"/>
  <c r="AB35" i="4" a="1"/>
  <c r="AB35" i="4" s="1"/>
  <c r="T10" i="4" a="1"/>
  <c r="T10" i="4" s="1"/>
  <c r="Z21" i="4"/>
  <c r="AA58" i="4"/>
  <c r="U13" i="4" a="1"/>
  <c r="U13" i="4" s="1"/>
  <c r="V19" i="4" a="1"/>
  <c r="V19" i="4" s="1"/>
  <c r="V27" i="4" a="1"/>
  <c r="V27" i="4" s="1"/>
  <c r="AB27" i="4" a="1"/>
  <c r="AB27" i="4" s="1"/>
  <c r="V41" i="4" a="1"/>
  <c r="V41" i="4" s="1"/>
  <c r="AB42" i="4" a="1"/>
  <c r="AB42" i="4" s="1"/>
  <c r="AA57" i="4"/>
  <c r="U10" i="4" a="1"/>
  <c r="U10" i="4" s="1"/>
  <c r="Z15" i="4"/>
  <c r="AA18" i="4"/>
  <c r="T20" i="4" a="1"/>
  <c r="T20" i="4" s="1"/>
  <c r="AB21" i="4" a="1"/>
  <c r="AB21" i="4" s="1"/>
  <c r="AB32" i="4" a="1"/>
  <c r="AB32" i="4" s="1"/>
  <c r="V32" i="4" a="1"/>
  <c r="V32" i="4" s="1"/>
  <c r="V42" i="4" a="1"/>
  <c r="V42" i="4" s="1"/>
  <c r="AA54" i="4"/>
  <c r="V13" i="4" a="1"/>
  <c r="V13" i="4" s="1"/>
  <c r="AA15" i="4"/>
  <c r="T17" i="4" a="1"/>
  <c r="T17" i="4" s="1"/>
  <c r="AB18" i="4" a="1"/>
  <c r="AB18" i="4" s="1"/>
  <c r="U23" i="4" a="1"/>
  <c r="U23" i="4" s="1"/>
  <c r="Z26" i="4"/>
  <c r="U26" i="4" a="1"/>
  <c r="U26" i="4" s="1"/>
  <c r="T29" i="4" a="1"/>
  <c r="T29" i="4" s="1"/>
  <c r="W29" i="4" s="1"/>
  <c r="T30" i="4" a="1"/>
  <c r="T30" i="4" s="1"/>
  <c r="AA35" i="4"/>
  <c r="V35" i="4" a="1"/>
  <c r="V35" i="4" s="1"/>
  <c r="U35" i="4" a="1"/>
  <c r="U35" i="4" s="1"/>
  <c r="AB38" i="4" a="1"/>
  <c r="AB38" i="4" s="1"/>
  <c r="T62" i="4" a="1"/>
  <c r="T62" i="4" s="1"/>
  <c r="V10" i="4" a="1"/>
  <c r="V10" i="4" s="1"/>
  <c r="T14" i="4" a="1"/>
  <c r="T14" i="4" s="1"/>
  <c r="AB15" i="4" a="1"/>
  <c r="AB15" i="4" s="1"/>
  <c r="U32" i="4" a="1"/>
  <c r="U32" i="4" s="1"/>
  <c r="V46" i="4" a="1"/>
  <c r="V46" i="4" s="1"/>
  <c r="U46" i="4" a="1"/>
  <c r="U46" i="4" s="1"/>
  <c r="T46" i="4" a="1"/>
  <c r="T46" i="4" s="1"/>
  <c r="AB46" i="4" a="1"/>
  <c r="AB46" i="4" s="1"/>
  <c r="AA46" i="4"/>
  <c r="Z46" i="4"/>
  <c r="T11" i="4" a="1"/>
  <c r="T11" i="4" s="1"/>
  <c r="AB51" i="4" a="1"/>
  <c r="AB51" i="4" s="1"/>
  <c r="AA51" i="4"/>
  <c r="Z51" i="4"/>
  <c r="V51" i="4" a="1"/>
  <c r="V51" i="4" s="1"/>
  <c r="U51" i="4" a="1"/>
  <c r="U51" i="4" s="1"/>
  <c r="T51" i="4" a="1"/>
  <c r="T51" i="4" s="1"/>
  <c r="L119" i="4"/>
  <c r="U14" i="4" a="1"/>
  <c r="U14" i="4" s="1"/>
  <c r="Z19" i="4"/>
  <c r="AA22" i="4"/>
  <c r="U33" i="4" a="1"/>
  <c r="U33" i="4" s="1"/>
  <c r="N119" i="4"/>
  <c r="U11" i="4" a="1"/>
  <c r="U11" i="4" s="1"/>
  <c r="T21" i="4" a="1"/>
  <c r="T21" i="4" s="1"/>
  <c r="V30" i="4" a="1"/>
  <c r="V30" i="4" s="1"/>
  <c r="T41" i="4" a="1"/>
  <c r="T41" i="4" s="1"/>
  <c r="W41" i="4" s="1"/>
  <c r="Z13" i="4"/>
  <c r="V58" i="4" a="1"/>
  <c r="V58" i="4" s="1"/>
  <c r="T58" i="4" a="1"/>
  <c r="T58" i="4" s="1"/>
  <c r="AB58" i="4" a="1"/>
  <c r="AB58" i="4" s="1"/>
  <c r="AA13" i="4"/>
  <c r="Z29" i="4"/>
  <c r="U41" i="4" a="1"/>
  <c r="U41" i="4" s="1"/>
  <c r="AA42" i="4"/>
  <c r="Z89" i="4"/>
  <c r="U27" i="4" a="1"/>
  <c r="U27" i="4" s="1"/>
  <c r="Z30" i="4"/>
  <c r="Z33" i="4"/>
  <c r="AA62" i="4"/>
  <c r="U66" i="4" a="1"/>
  <c r="U66" i="4" s="1"/>
  <c r="T57" i="4" a="1"/>
  <c r="T57" i="4" s="1"/>
  <c r="V100" i="4" a="1"/>
  <c r="V100" i="4" s="1"/>
  <c r="T100" i="4" a="1"/>
  <c r="T100" i="4" s="1"/>
  <c r="AB100" i="4" a="1"/>
  <c r="AB100" i="4" s="1"/>
  <c r="Z100" i="4"/>
  <c r="V116" i="4" a="1"/>
  <c r="V116" i="4" s="1"/>
  <c r="U116" i="4" a="1"/>
  <c r="U116" i="4" s="1"/>
  <c r="T116" i="4" a="1"/>
  <c r="T116" i="4" s="1"/>
  <c r="AB116" i="4" a="1"/>
  <c r="AB116" i="4" s="1"/>
  <c r="Z116" i="4"/>
  <c r="Z49" i="4"/>
  <c r="V50" i="4" a="1"/>
  <c r="V50" i="4" s="1"/>
  <c r="T54" i="4" a="1"/>
  <c r="T54" i="4" s="1"/>
  <c r="AB75" i="4" a="1"/>
  <c r="AB75" i="4" s="1"/>
  <c r="AB89" i="4" a="1"/>
  <c r="AB89" i="4" s="1"/>
  <c r="U57" i="4" a="1"/>
  <c r="U57" i="4" s="1"/>
  <c r="AB49" i="4" a="1"/>
  <c r="AB49" i="4" s="1"/>
  <c r="U54" i="4" a="1"/>
  <c r="U54" i="4" s="1"/>
  <c r="Z97" i="4"/>
  <c r="Z113" i="4"/>
  <c r="AA49" i="4"/>
  <c r="V57" i="4" a="1"/>
  <c r="V57" i="4" s="1"/>
  <c r="AA59" i="4"/>
  <c r="V68" i="4" a="1"/>
  <c r="V68" i="4" s="1"/>
  <c r="T68" i="4" a="1"/>
  <c r="T68" i="4" s="1"/>
  <c r="V81" i="4" a="1"/>
  <c r="V81" i="4" s="1"/>
  <c r="U81" i="4" a="1"/>
  <c r="U81" i="4" s="1"/>
  <c r="T81" i="4" a="1"/>
  <c r="T81" i="4" s="1"/>
  <c r="U53" i="4" a="1"/>
  <c r="U53" i="4" s="1"/>
  <c r="V54" i="4" a="1"/>
  <c r="V54" i="4" s="1"/>
  <c r="V56" i="4" a="1"/>
  <c r="V56" i="4" s="1"/>
  <c r="T80" i="4" a="1"/>
  <c r="T80" i="4" s="1"/>
  <c r="T50" i="4" a="1"/>
  <c r="T50" i="4" s="1"/>
  <c r="Z50" i="4"/>
  <c r="AA53" i="4"/>
  <c r="Z84" i="4"/>
  <c r="AA89" i="4"/>
  <c r="V89" i="4" a="1"/>
  <c r="V89" i="4" s="1"/>
  <c r="U89" i="4" a="1"/>
  <c r="U89" i="4" s="1"/>
  <c r="AB37" i="4" a="1"/>
  <c r="AB37" i="4" s="1"/>
  <c r="U42" i="4" a="1"/>
  <c r="U42" i="4" s="1"/>
  <c r="AA47" i="4"/>
  <c r="Z47" i="4"/>
  <c r="AA50" i="4"/>
  <c r="U58" i="4" a="1"/>
  <c r="U58" i="4" s="1"/>
  <c r="T76" i="4" a="1"/>
  <c r="T76" i="4" s="1"/>
  <c r="AB86" i="4" a="1"/>
  <c r="AB86" i="4" s="1"/>
  <c r="AA86" i="4"/>
  <c r="Z86" i="4"/>
  <c r="V86" i="4" a="1"/>
  <c r="V86" i="4" s="1"/>
  <c r="AA115" i="4"/>
  <c r="Z115" i="4"/>
  <c r="V115" i="4" a="1"/>
  <c r="V115" i="4" s="1"/>
  <c r="U115" i="4" a="1"/>
  <c r="U115" i="4" s="1"/>
  <c r="T115" i="4" a="1"/>
  <c r="T115" i="4" s="1"/>
  <c r="T49" i="4" a="1"/>
  <c r="T49" i="4" s="1"/>
  <c r="AB50" i="4" a="1"/>
  <c r="AB50" i="4" s="1"/>
  <c r="Z73" i="4"/>
  <c r="V75" i="4" a="1"/>
  <c r="V75" i="4" s="1"/>
  <c r="U75" i="4" a="1"/>
  <c r="U75" i="4" s="1"/>
  <c r="T75" i="4" a="1"/>
  <c r="T75" i="4" s="1"/>
  <c r="U100" i="4" a="1"/>
  <c r="U100" i="4" s="1"/>
  <c r="V103" i="4" a="1"/>
  <c r="V103" i="4" s="1"/>
  <c r="T103" i="4" a="1"/>
  <c r="T103" i="4" s="1"/>
  <c r="AA103" i="4"/>
  <c r="Z57" i="4"/>
  <c r="V66" i="4" a="1"/>
  <c r="V66" i="4" s="1"/>
  <c r="U76" i="4" a="1"/>
  <c r="U76" i="4" s="1"/>
  <c r="V97" i="4" a="1"/>
  <c r="V97" i="4" s="1"/>
  <c r="AA116" i="4"/>
  <c r="Z54" i="4"/>
  <c r="AA100" i="4"/>
  <c r="V113" i="4" a="1"/>
  <c r="V113" i="4" s="1"/>
  <c r="V49" i="4" a="1"/>
  <c r="V49" i="4" s="1"/>
  <c r="U68" i="4" a="1"/>
  <c r="U68" i="4" s="1"/>
  <c r="V71" i="4" a="1"/>
  <c r="V71" i="4" s="1"/>
  <c r="U71" i="4" a="1"/>
  <c r="U71" i="4" s="1"/>
  <c r="V84" i="4" a="1"/>
  <c r="V84" i="4" s="1"/>
  <c r="T84" i="4" a="1"/>
  <c r="T84" i="4" s="1"/>
  <c r="AB84" i="4" a="1"/>
  <c r="AB84" i="4" s="1"/>
  <c r="V87" i="4" a="1"/>
  <c r="V87" i="4" s="1"/>
  <c r="T87" i="4" a="1"/>
  <c r="T87" i="4" s="1"/>
  <c r="Z62" i="4"/>
  <c r="AB71" i="4" a="1"/>
  <c r="AB71" i="4" s="1"/>
  <c r="AB105" i="4" a="1"/>
  <c r="AB105" i="4" s="1"/>
  <c r="AA105" i="4"/>
  <c r="V105" i="4" a="1"/>
  <c r="V105" i="4" s="1"/>
  <c r="U105" i="4" a="1"/>
  <c r="U105" i="4" s="1"/>
  <c r="T105" i="4" a="1"/>
  <c r="T105" i="4" s="1"/>
  <c r="T114" i="4" a="1"/>
  <c r="T114" i="4" s="1"/>
  <c r="Z42" i="4"/>
  <c r="Z58" i="4"/>
  <c r="T66" i="4" a="1"/>
  <c r="T66" i="4" s="1"/>
  <c r="Z68" i="4"/>
  <c r="T98" i="4" a="1"/>
  <c r="T98" i="4" s="1"/>
  <c r="V62" i="4" a="1"/>
  <c r="V62" i="4" s="1"/>
  <c r="U62" i="4" a="1"/>
  <c r="U62" i="4" s="1"/>
  <c r="AB62" i="4" a="1"/>
  <c r="AB62" i="4" s="1"/>
  <c r="AB66" i="4" a="1"/>
  <c r="AB66" i="4" s="1"/>
  <c r="AA66" i="4"/>
  <c r="AA68" i="4"/>
  <c r="Z81" i="4"/>
  <c r="T102" i="4" a="1"/>
  <c r="T102" i="4" s="1"/>
  <c r="AA97" i="4"/>
  <c r="V110" i="4" a="1"/>
  <c r="V110" i="4" s="1"/>
  <c r="T91" i="4" a="1"/>
  <c r="T91" i="4" s="1"/>
  <c r="AA91" i="4"/>
  <c r="AA107" i="4"/>
  <c r="Z69" i="4"/>
  <c r="U80" i="4" a="1"/>
  <c r="U80" i="4" s="1"/>
  <c r="U85" i="4" a="1"/>
  <c r="U85" i="4" s="1"/>
  <c r="T94" i="4" a="1"/>
  <c r="T94" i="4" s="1"/>
  <c r="AB107" i="4" a="1"/>
  <c r="AB107" i="4" s="1"/>
  <c r="Z85" i="4"/>
  <c r="Z98" i="4"/>
  <c r="AA101" i="4"/>
  <c r="Z114" i="4"/>
  <c r="V117" i="4" a="1"/>
  <c r="V117" i="4" s="1"/>
  <c r="AA82" i="4"/>
  <c r="AA98" i="4"/>
  <c r="Z111" i="4"/>
  <c r="AA114" i="4"/>
  <c r="AB117" i="4" a="1"/>
  <c r="AB117" i="4" s="1"/>
  <c r="AB82" i="4" a="1"/>
  <c r="AB82" i="4" s="1"/>
  <c r="U87" i="4" a="1"/>
  <c r="U87" i="4" s="1"/>
  <c r="T97" i="4" a="1"/>
  <c r="T97" i="4" s="1"/>
  <c r="AB98" i="4" a="1"/>
  <c r="AB98" i="4" s="1"/>
  <c r="U103" i="4" a="1"/>
  <c r="U103" i="4" s="1"/>
  <c r="AB114" i="4" a="1"/>
  <c r="AB114" i="4" s="1"/>
  <c r="AA73" i="4"/>
  <c r="U97" i="4" a="1"/>
  <c r="U97" i="4" s="1"/>
  <c r="T107" i="4" a="1"/>
  <c r="T107" i="4" s="1"/>
  <c r="U113" i="4" a="1"/>
  <c r="U113" i="4" s="1"/>
  <c r="U107" i="4" a="1"/>
  <c r="U107" i="4" s="1"/>
  <c r="N17" i="3"/>
  <c r="T17" i="3"/>
  <c r="Z17" i="3" s="1"/>
  <c r="T22" i="3"/>
  <c r="Q22" i="5" s="1"/>
  <c r="N22" i="3"/>
  <c r="N15" i="3"/>
  <c r="T15" i="3"/>
  <c r="N12" i="3"/>
  <c r="T12" i="3"/>
  <c r="W12" i="3" a="1"/>
  <c r="W12" i="3" s="1"/>
  <c r="T118" i="3"/>
  <c r="N118" i="3"/>
  <c r="J119" i="3"/>
  <c r="R15" i="3"/>
  <c r="L16" i="3"/>
  <c r="R21" i="3"/>
  <c r="N36" i="3"/>
  <c r="T36" i="3"/>
  <c r="Q36" i="5" s="1"/>
  <c r="AB36" i="5" s="1"/>
  <c r="L37" i="3"/>
  <c r="N88" i="3"/>
  <c r="T88" i="3"/>
  <c r="P119" i="3"/>
  <c r="R16" i="3"/>
  <c r="L17" i="3"/>
  <c r="T18" i="3"/>
  <c r="R20" i="3"/>
  <c r="X30" i="3" a="1"/>
  <c r="X30" i="3" s="1"/>
  <c r="U36" i="3"/>
  <c r="R36" i="5" s="1"/>
  <c r="R36" i="3"/>
  <c r="L61" i="3"/>
  <c r="R55" i="3"/>
  <c r="R60" i="3"/>
  <c r="U60" i="3"/>
  <c r="R60" i="5" s="1"/>
  <c r="AC72" i="3"/>
  <c r="AB72" i="3"/>
  <c r="R44" i="3"/>
  <c r="U44" i="3"/>
  <c r="R44" i="5" s="1"/>
  <c r="N67" i="3"/>
  <c r="L22" i="3"/>
  <c r="R28" i="3"/>
  <c r="U28" i="3"/>
  <c r="R28" i="5" s="1"/>
  <c r="N48" i="3"/>
  <c r="T48" i="3"/>
  <c r="L53" i="3"/>
  <c r="L29" i="3"/>
  <c r="U52" i="3"/>
  <c r="R52" i="5" s="1"/>
  <c r="R52" i="3"/>
  <c r="T63" i="3"/>
  <c r="Q63" i="5" s="1"/>
  <c r="W63" i="5" s="1" a="1"/>
  <c r="W63" i="5" s="1"/>
  <c r="N63" i="3"/>
  <c r="L10" i="3"/>
  <c r="T20" i="3"/>
  <c r="L24" i="3"/>
  <c r="T25" i="3"/>
  <c r="L64" i="3"/>
  <c r="L15" i="3"/>
  <c r="L12" i="3"/>
  <c r="U19" i="3"/>
  <c r="R19" i="5" s="1"/>
  <c r="AB30" i="3"/>
  <c r="L45" i="3"/>
  <c r="T27" i="3"/>
  <c r="N30" i="3"/>
  <c r="T79" i="3"/>
  <c r="N79" i="3"/>
  <c r="N81" i="3"/>
  <c r="T81" i="3"/>
  <c r="N103" i="3"/>
  <c r="T103" i="3"/>
  <c r="Q103" i="5" s="1"/>
  <c r="T95" i="3"/>
  <c r="N95" i="3"/>
  <c r="R30" i="3"/>
  <c r="L31" i="3"/>
  <c r="R46" i="3"/>
  <c r="L47" i="3"/>
  <c r="R27" i="3"/>
  <c r="L28" i="3"/>
  <c r="U35" i="3"/>
  <c r="R35" i="5" s="1"/>
  <c r="R43" i="3"/>
  <c r="L44" i="3"/>
  <c r="N50" i="3"/>
  <c r="U51" i="3"/>
  <c r="R51" i="5" s="1"/>
  <c r="W51" i="5" s="1" a="1"/>
  <c r="W51" i="5" s="1"/>
  <c r="R59" i="3"/>
  <c r="L60" i="3"/>
  <c r="R67" i="3"/>
  <c r="R70" i="3"/>
  <c r="N72" i="3"/>
  <c r="N96" i="3"/>
  <c r="N97" i="3"/>
  <c r="T97" i="3"/>
  <c r="Q97" i="5" s="1"/>
  <c r="X97" i="5" s="1" a="1"/>
  <c r="X97" i="5" s="1"/>
  <c r="L65" i="3"/>
  <c r="L90" i="3"/>
  <c r="T105" i="3"/>
  <c r="Q105" i="5" s="1"/>
  <c r="V105" i="5" s="1" a="1"/>
  <c r="V105" i="5" s="1"/>
  <c r="N105" i="3"/>
  <c r="L106" i="3"/>
  <c r="T111" i="3"/>
  <c r="N111" i="3"/>
  <c r="L38" i="3"/>
  <c r="L54" i="3"/>
  <c r="L74" i="3"/>
  <c r="U89" i="3"/>
  <c r="R89" i="5" s="1"/>
  <c r="R89" i="3"/>
  <c r="N90" i="3"/>
  <c r="T90" i="3"/>
  <c r="U105" i="3"/>
  <c r="R105" i="5" s="1"/>
  <c r="R105" i="3"/>
  <c r="N113" i="3"/>
  <c r="T113" i="3"/>
  <c r="Q113" i="5" s="1"/>
  <c r="N114" i="3"/>
  <c r="T114" i="3"/>
  <c r="L84" i="3"/>
  <c r="X72" i="3" a="1"/>
  <c r="X72" i="3" s="1"/>
  <c r="AG72" i="3" s="1"/>
  <c r="AF72" i="3" s="1"/>
  <c r="W72" i="3" a="1"/>
  <c r="W72" i="3" s="1"/>
  <c r="Y72" i="3" a="1"/>
  <c r="Y72" i="3" s="1"/>
  <c r="U83" i="3"/>
  <c r="R83" i="5" s="1"/>
  <c r="R83" i="3"/>
  <c r="L36" i="3"/>
  <c r="L68" i="3"/>
  <c r="L100" i="3"/>
  <c r="T104" i="3"/>
  <c r="AA104" i="3" s="1"/>
  <c r="L116" i="3"/>
  <c r="R64" i="3"/>
  <c r="U64" i="3"/>
  <c r="R64" i="5" s="1"/>
  <c r="N117" i="3"/>
  <c r="T117" i="3"/>
  <c r="N87" i="3"/>
  <c r="T87" i="3"/>
  <c r="U99" i="3"/>
  <c r="R99" i="5" s="1"/>
  <c r="R99" i="3"/>
  <c r="U115" i="3"/>
  <c r="R115" i="5" s="1"/>
  <c r="AA115" i="5" s="1"/>
  <c r="R115" i="3"/>
  <c r="U80" i="3"/>
  <c r="R80" i="5" s="1"/>
  <c r="U96" i="3"/>
  <c r="R96" i="5" s="1"/>
  <c r="AC96" i="5" s="1"/>
  <c r="L105" i="3"/>
  <c r="U112" i="3"/>
  <c r="R112" i="5" s="1"/>
  <c r="R101" i="3"/>
  <c r="R79" i="3"/>
  <c r="L80" i="3"/>
  <c r="L81" i="3"/>
  <c r="L97" i="3"/>
  <c r="L113" i="3"/>
  <c r="L72" i="3"/>
  <c r="L88" i="3"/>
  <c r="L104" i="3"/>
  <c r="L117" i="3"/>
  <c r="L114" i="3"/>
  <c r="L79" i="3"/>
  <c r="L95" i="3"/>
  <c r="L111" i="3"/>
  <c r="Z11" i="2"/>
  <c r="AB11" i="2"/>
  <c r="AC11" i="2"/>
  <c r="Z12" i="2"/>
  <c r="AA12" i="2"/>
  <c r="AB12" i="2"/>
  <c r="AC12" i="2"/>
  <c r="Z13" i="2"/>
  <c r="AB13" i="2"/>
  <c r="AC13" i="2"/>
  <c r="Z14" i="2"/>
  <c r="AC14" i="2"/>
  <c r="Z15" i="2"/>
  <c r="AC15" i="2"/>
  <c r="Z16" i="2"/>
  <c r="AC16" i="2"/>
  <c r="Z17" i="2"/>
  <c r="AC17" i="2"/>
  <c r="Z18" i="2"/>
  <c r="AC18" i="2"/>
  <c r="Z19" i="2"/>
  <c r="AB19" i="2"/>
  <c r="AC19" i="2"/>
  <c r="Z20" i="2"/>
  <c r="AA20" i="2"/>
  <c r="AC20" i="2"/>
  <c r="Z21" i="2"/>
  <c r="AC21" i="2"/>
  <c r="Z22" i="2"/>
  <c r="AC22" i="2"/>
  <c r="Z23" i="2"/>
  <c r="AC23" i="2"/>
  <c r="Z24" i="2"/>
  <c r="AC24" i="2"/>
  <c r="Z25" i="2"/>
  <c r="AC25" i="2"/>
  <c r="Z26" i="2"/>
  <c r="AC26" i="2"/>
  <c r="Z27" i="2"/>
  <c r="AB27" i="2"/>
  <c r="AC27" i="2"/>
  <c r="Z28" i="2"/>
  <c r="AA28" i="2"/>
  <c r="AB28" i="2"/>
  <c r="AC28" i="2"/>
  <c r="Z29" i="2"/>
  <c r="AB29" i="2"/>
  <c r="AC29" i="2"/>
  <c r="Z30" i="2"/>
  <c r="AC30" i="2"/>
  <c r="Z31" i="2"/>
  <c r="AC31" i="2"/>
  <c r="Z32" i="2"/>
  <c r="AC32" i="2"/>
  <c r="Z33" i="2"/>
  <c r="AC33" i="2"/>
  <c r="Z34" i="2"/>
  <c r="AC34" i="2"/>
  <c r="Z35" i="2"/>
  <c r="AB35" i="2"/>
  <c r="AC35" i="2"/>
  <c r="Z36" i="2"/>
  <c r="AA36" i="2"/>
  <c r="AC36" i="2"/>
  <c r="Z37" i="2"/>
  <c r="AC37" i="2"/>
  <c r="Z38" i="2"/>
  <c r="AC38" i="2"/>
  <c r="Z39" i="2"/>
  <c r="AC39" i="2"/>
  <c r="Z40" i="2"/>
  <c r="AC40" i="2"/>
  <c r="Z41" i="2"/>
  <c r="AC41" i="2"/>
  <c r="Z42" i="2"/>
  <c r="AC42" i="2"/>
  <c r="Z43" i="2"/>
  <c r="AB43" i="2"/>
  <c r="AC43" i="2"/>
  <c r="Z44" i="2"/>
  <c r="AA44" i="2"/>
  <c r="AB44" i="2"/>
  <c r="AC44" i="2"/>
  <c r="Z45" i="2"/>
  <c r="AB45" i="2"/>
  <c r="AC45" i="2"/>
  <c r="Z46" i="2"/>
  <c r="AC46" i="2"/>
  <c r="Z47" i="2"/>
  <c r="AC47" i="2"/>
  <c r="Z48" i="2"/>
  <c r="AC48" i="2"/>
  <c r="Z49" i="2"/>
  <c r="AC49" i="2"/>
  <c r="Z50" i="2"/>
  <c r="AC50" i="2"/>
  <c r="Z51" i="2"/>
  <c r="AB51" i="2"/>
  <c r="AC51" i="2"/>
  <c r="Z52" i="2"/>
  <c r="AA52" i="2"/>
  <c r="AC52" i="2"/>
  <c r="Z53" i="2"/>
  <c r="AC53" i="2"/>
  <c r="Z54" i="2"/>
  <c r="AC54" i="2"/>
  <c r="Z55" i="2"/>
  <c r="AC55" i="2"/>
  <c r="Z56" i="2"/>
  <c r="AC56" i="2"/>
  <c r="Z57" i="2"/>
  <c r="AC57" i="2"/>
  <c r="Z58" i="2"/>
  <c r="AC58" i="2"/>
  <c r="Z59" i="2"/>
  <c r="AB59" i="2"/>
  <c r="AC59" i="2"/>
  <c r="Z60" i="2"/>
  <c r="AA60" i="2"/>
  <c r="AB60" i="2"/>
  <c r="AC60" i="2"/>
  <c r="Z61" i="2"/>
  <c r="AB61" i="2"/>
  <c r="AC61" i="2"/>
  <c r="Z62" i="2"/>
  <c r="AC62" i="2"/>
  <c r="Z63" i="2"/>
  <c r="AC63" i="2"/>
  <c r="Z64" i="2"/>
  <c r="AC64" i="2"/>
  <c r="Z65" i="2"/>
  <c r="AC65" i="2"/>
  <c r="Z66" i="2"/>
  <c r="AC66" i="2"/>
  <c r="Z67" i="2"/>
  <c r="AB67" i="2"/>
  <c r="AC67" i="2"/>
  <c r="Z68" i="2"/>
  <c r="AA68" i="2"/>
  <c r="AC68" i="2"/>
  <c r="Z69" i="2"/>
  <c r="AC69" i="2"/>
  <c r="Z70" i="2"/>
  <c r="AC70" i="2"/>
  <c r="Z71" i="2"/>
  <c r="AC71" i="2"/>
  <c r="Z72" i="2"/>
  <c r="AC72" i="2"/>
  <c r="Z73" i="2"/>
  <c r="AC73" i="2"/>
  <c r="Z74" i="2"/>
  <c r="AC74" i="2"/>
  <c r="Z75" i="2"/>
  <c r="AB75" i="2"/>
  <c r="AC75" i="2"/>
  <c r="Z76" i="2"/>
  <c r="AA76" i="2"/>
  <c r="AB76" i="2"/>
  <c r="AC76" i="2"/>
  <c r="Z77" i="2"/>
  <c r="AB77" i="2"/>
  <c r="AC77" i="2"/>
  <c r="Z78" i="2"/>
  <c r="AC78" i="2"/>
  <c r="Z79" i="2"/>
  <c r="AC79" i="2"/>
  <c r="Z80" i="2"/>
  <c r="AC80" i="2"/>
  <c r="Z81" i="2"/>
  <c r="AC81" i="2"/>
  <c r="Z82" i="2"/>
  <c r="AC82" i="2"/>
  <c r="Z83" i="2"/>
  <c r="AB83" i="2"/>
  <c r="AC83" i="2"/>
  <c r="Z84" i="2"/>
  <c r="AA84" i="2"/>
  <c r="AC84" i="2"/>
  <c r="Z85" i="2"/>
  <c r="AC85" i="2"/>
  <c r="Z86" i="2"/>
  <c r="AC86" i="2"/>
  <c r="Z87" i="2"/>
  <c r="AC87" i="2"/>
  <c r="Z88" i="2"/>
  <c r="AC88" i="2"/>
  <c r="Z89" i="2"/>
  <c r="AC89" i="2"/>
  <c r="Z90" i="2"/>
  <c r="AC90" i="2"/>
  <c r="Z91" i="2"/>
  <c r="AB91" i="2"/>
  <c r="AC91" i="2"/>
  <c r="Z92" i="2"/>
  <c r="AA92" i="2"/>
  <c r="AB92" i="2"/>
  <c r="AC92" i="2"/>
  <c r="Z93" i="2"/>
  <c r="AB93" i="2"/>
  <c r="AC93" i="2"/>
  <c r="Z94" i="2"/>
  <c r="AC94" i="2"/>
  <c r="Z95" i="2"/>
  <c r="AC95" i="2"/>
  <c r="Z96" i="2"/>
  <c r="AC96" i="2"/>
  <c r="Z97" i="2"/>
  <c r="AC97" i="2"/>
  <c r="Z98" i="2"/>
  <c r="AC98" i="2"/>
  <c r="Z99" i="2"/>
  <c r="AB99" i="2"/>
  <c r="AC99" i="2"/>
  <c r="Z100" i="2"/>
  <c r="AA100" i="2"/>
  <c r="AC100" i="2"/>
  <c r="Z101" i="2"/>
  <c r="AC101" i="2"/>
  <c r="Z102" i="2"/>
  <c r="AC102" i="2"/>
  <c r="Z103" i="2"/>
  <c r="AC103" i="2"/>
  <c r="Z104" i="2"/>
  <c r="AC104" i="2"/>
  <c r="Z105" i="2"/>
  <c r="AC105" i="2"/>
  <c r="Z106" i="2"/>
  <c r="AC106" i="2"/>
  <c r="Z107" i="2"/>
  <c r="AB107" i="2"/>
  <c r="AC107" i="2"/>
  <c r="Z108" i="2"/>
  <c r="AA108" i="2"/>
  <c r="AB108" i="2"/>
  <c r="AC108" i="2"/>
  <c r="Z109" i="2"/>
  <c r="AB109" i="2"/>
  <c r="AC109" i="2"/>
  <c r="Z110" i="2"/>
  <c r="AC110" i="2"/>
  <c r="Z111" i="2"/>
  <c r="AC111" i="2"/>
  <c r="Z112" i="2"/>
  <c r="AC112" i="2"/>
  <c r="Z113" i="2"/>
  <c r="AC113" i="2"/>
  <c r="Z114" i="2"/>
  <c r="AC114" i="2"/>
  <c r="Z115" i="2"/>
  <c r="AB115" i="2"/>
  <c r="AC115" i="2"/>
  <c r="Z116" i="2"/>
  <c r="AA116" i="2"/>
  <c r="AC116" i="2"/>
  <c r="Z117" i="2"/>
  <c r="AC117" i="2"/>
  <c r="Z118" i="2"/>
  <c r="AC118" i="2"/>
  <c r="AB8" i="2"/>
  <c r="AA10" i="2"/>
  <c r="AA8" i="2"/>
  <c r="Z8" i="2"/>
  <c r="Z10" i="2"/>
  <c r="AC10" i="2"/>
  <c r="AC8" i="2"/>
  <c r="N13" i="2"/>
  <c r="N29" i="2"/>
  <c r="N45" i="2"/>
  <c r="N61" i="2"/>
  <c r="N77" i="2"/>
  <c r="N93" i="2"/>
  <c r="N109" i="2"/>
  <c r="K11" i="2"/>
  <c r="M11" i="2" s="1"/>
  <c r="N11" i="2" s="1"/>
  <c r="K12" i="2"/>
  <c r="M12" i="2" s="1"/>
  <c r="N12" i="2" s="1"/>
  <c r="K13" i="2"/>
  <c r="M13" i="2" s="1"/>
  <c r="K14" i="2"/>
  <c r="AA14" i="2" s="1"/>
  <c r="K15" i="2"/>
  <c r="K16" i="2"/>
  <c r="AA16" i="2" s="1"/>
  <c r="K17" i="2"/>
  <c r="K18" i="2"/>
  <c r="AA18" i="2" s="1"/>
  <c r="K19" i="2"/>
  <c r="M19" i="2" s="1"/>
  <c r="N19" i="2" s="1"/>
  <c r="K20" i="2"/>
  <c r="K21" i="2"/>
  <c r="K22" i="2"/>
  <c r="K23" i="2"/>
  <c r="K24" i="2"/>
  <c r="K25" i="2"/>
  <c r="K26" i="2"/>
  <c r="K27" i="2"/>
  <c r="M27" i="2" s="1"/>
  <c r="N27" i="2" s="1"/>
  <c r="K28" i="2"/>
  <c r="M28" i="2" s="1"/>
  <c r="N28" i="2" s="1"/>
  <c r="K29" i="2"/>
  <c r="M29" i="2" s="1"/>
  <c r="K30" i="2"/>
  <c r="AA30" i="2" s="1"/>
  <c r="K31" i="2"/>
  <c r="K32" i="2"/>
  <c r="AA32" i="2" s="1"/>
  <c r="K33" i="2"/>
  <c r="K34" i="2"/>
  <c r="AA34" i="2" s="1"/>
  <c r="K35" i="2"/>
  <c r="M35" i="2" s="1"/>
  <c r="N35" i="2" s="1"/>
  <c r="K36" i="2"/>
  <c r="K37" i="2"/>
  <c r="K38" i="2"/>
  <c r="K39" i="2"/>
  <c r="K40" i="2"/>
  <c r="K41" i="2"/>
  <c r="K42" i="2"/>
  <c r="K43" i="2"/>
  <c r="M43" i="2" s="1"/>
  <c r="N43" i="2" s="1"/>
  <c r="K44" i="2"/>
  <c r="M44" i="2" s="1"/>
  <c r="N44" i="2" s="1"/>
  <c r="K45" i="2"/>
  <c r="M45" i="2" s="1"/>
  <c r="K46" i="2"/>
  <c r="AA46" i="2" s="1"/>
  <c r="K47" i="2"/>
  <c r="K48" i="2"/>
  <c r="AA48" i="2" s="1"/>
  <c r="K49" i="2"/>
  <c r="K50" i="2"/>
  <c r="AA50" i="2" s="1"/>
  <c r="K51" i="2"/>
  <c r="M51" i="2" s="1"/>
  <c r="N51" i="2" s="1"/>
  <c r="K52" i="2"/>
  <c r="K53" i="2"/>
  <c r="K54" i="2"/>
  <c r="K55" i="2"/>
  <c r="K56" i="2"/>
  <c r="K57" i="2"/>
  <c r="K58" i="2"/>
  <c r="K59" i="2"/>
  <c r="M59" i="2" s="1"/>
  <c r="N59" i="2" s="1"/>
  <c r="K60" i="2"/>
  <c r="M60" i="2" s="1"/>
  <c r="N60" i="2" s="1"/>
  <c r="K61" i="2"/>
  <c r="M61" i="2" s="1"/>
  <c r="K62" i="2"/>
  <c r="K63" i="2"/>
  <c r="K64" i="2"/>
  <c r="AA64" i="2" s="1"/>
  <c r="K65" i="2"/>
  <c r="K66" i="2"/>
  <c r="AA66" i="2" s="1"/>
  <c r="K67" i="2"/>
  <c r="M67" i="2" s="1"/>
  <c r="N67" i="2" s="1"/>
  <c r="K68" i="2"/>
  <c r="K69" i="2"/>
  <c r="K70" i="2"/>
  <c r="K71" i="2"/>
  <c r="K72" i="2"/>
  <c r="K73" i="2"/>
  <c r="K74" i="2"/>
  <c r="K75" i="2"/>
  <c r="M75" i="2" s="1"/>
  <c r="N75" i="2" s="1"/>
  <c r="K76" i="2"/>
  <c r="M76" i="2" s="1"/>
  <c r="N76" i="2" s="1"/>
  <c r="K77" i="2"/>
  <c r="M77" i="2" s="1"/>
  <c r="K78" i="2"/>
  <c r="AA78" i="2" s="1"/>
  <c r="K79" i="2"/>
  <c r="K80" i="2"/>
  <c r="AA80" i="2" s="1"/>
  <c r="K81" i="2"/>
  <c r="K82" i="2"/>
  <c r="AA82" i="2" s="1"/>
  <c r="K83" i="2"/>
  <c r="M83" i="2" s="1"/>
  <c r="N83" i="2" s="1"/>
  <c r="K84" i="2"/>
  <c r="K85" i="2"/>
  <c r="K86" i="2"/>
  <c r="K87" i="2"/>
  <c r="K88" i="2"/>
  <c r="K89" i="2"/>
  <c r="K90" i="2"/>
  <c r="K91" i="2"/>
  <c r="M91" i="2" s="1"/>
  <c r="N91" i="2" s="1"/>
  <c r="K92" i="2"/>
  <c r="M92" i="2" s="1"/>
  <c r="N92" i="2" s="1"/>
  <c r="K93" i="2"/>
  <c r="M93" i="2" s="1"/>
  <c r="K94" i="2"/>
  <c r="AA94" i="2" s="1"/>
  <c r="K95" i="2"/>
  <c r="K96" i="2"/>
  <c r="AA96" i="2" s="1"/>
  <c r="K97" i="2"/>
  <c r="K98" i="2"/>
  <c r="AA98" i="2" s="1"/>
  <c r="K99" i="2"/>
  <c r="M99" i="2" s="1"/>
  <c r="N99" i="2" s="1"/>
  <c r="K100" i="2"/>
  <c r="K101" i="2"/>
  <c r="K102" i="2"/>
  <c r="K103" i="2"/>
  <c r="K104" i="2"/>
  <c r="K105" i="2"/>
  <c r="K106" i="2"/>
  <c r="K107" i="2"/>
  <c r="M107" i="2" s="1"/>
  <c r="N107" i="2" s="1"/>
  <c r="K108" i="2"/>
  <c r="M108" i="2" s="1"/>
  <c r="N108" i="2" s="1"/>
  <c r="K109" i="2"/>
  <c r="M109" i="2" s="1"/>
  <c r="K110" i="2"/>
  <c r="AA110" i="2" s="1"/>
  <c r="K111" i="2"/>
  <c r="K112" i="2"/>
  <c r="AA112" i="2" s="1"/>
  <c r="K113" i="2"/>
  <c r="K114" i="2"/>
  <c r="AA114" i="2" s="1"/>
  <c r="K115" i="2"/>
  <c r="M115" i="2" s="1"/>
  <c r="N115" i="2" s="1"/>
  <c r="K116" i="2"/>
  <c r="K117" i="2"/>
  <c r="K118" i="2"/>
  <c r="K10" i="2"/>
  <c r="L11" i="2"/>
  <c r="L12" i="2"/>
  <c r="L13" i="2"/>
  <c r="L19" i="2"/>
  <c r="L28" i="2"/>
  <c r="L29" i="2"/>
  <c r="L33" i="2"/>
  <c r="L35" i="2"/>
  <c r="L43" i="2"/>
  <c r="L44" i="2"/>
  <c r="L45" i="2"/>
  <c r="L51" i="2"/>
  <c r="L59" i="2"/>
  <c r="L60" i="2"/>
  <c r="L61" i="2"/>
  <c r="L67" i="2"/>
  <c r="L75" i="2"/>
  <c r="L77" i="2"/>
  <c r="L83" i="2"/>
  <c r="L91" i="2"/>
  <c r="L92" i="2"/>
  <c r="L93" i="2"/>
  <c r="L107" i="2"/>
  <c r="L108" i="2"/>
  <c r="L109" i="2"/>
  <c r="L113" i="2"/>
  <c r="L115" i="2"/>
  <c r="J11" i="2"/>
  <c r="J12" i="2"/>
  <c r="J13" i="2"/>
  <c r="J14" i="2"/>
  <c r="J15" i="2"/>
  <c r="J16" i="2"/>
  <c r="J17" i="2"/>
  <c r="J119" i="2" s="1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97" i="2"/>
  <c r="J98" i="2"/>
  <c r="J99" i="2"/>
  <c r="J100" i="2"/>
  <c r="J101" i="2"/>
  <c r="J102" i="2"/>
  <c r="J103" i="2"/>
  <c r="J104" i="2"/>
  <c r="J105" i="2"/>
  <c r="J106" i="2"/>
  <c r="J107" i="2"/>
  <c r="J108" i="2"/>
  <c r="J109" i="2"/>
  <c r="J110" i="2"/>
  <c r="J111" i="2"/>
  <c r="J112" i="2"/>
  <c r="J113" i="2"/>
  <c r="J114" i="2"/>
  <c r="J115" i="2"/>
  <c r="J116" i="2"/>
  <c r="J117" i="2"/>
  <c r="J118" i="2"/>
  <c r="J10" i="2"/>
  <c r="Z79" i="3" l="1"/>
  <c r="Q79" i="5"/>
  <c r="V107" i="5" a="1"/>
  <c r="V107" i="5" s="1"/>
  <c r="AB107" i="5"/>
  <c r="AC107" i="5"/>
  <c r="Z107" i="5"/>
  <c r="AA107" i="5"/>
  <c r="X107" i="5" a="1"/>
  <c r="X107" i="5" s="1"/>
  <c r="Y107" i="5" s="1"/>
  <c r="Z87" i="3"/>
  <c r="Q87" i="5"/>
  <c r="V50" i="5" a="1"/>
  <c r="V50" i="5" s="1"/>
  <c r="X50" i="5" a="1"/>
  <c r="X50" i="5" s="1"/>
  <c r="AC50" i="5"/>
  <c r="AD90" i="3" a="1"/>
  <c r="AD90" i="3" s="1"/>
  <c r="Q90" i="5"/>
  <c r="AC80" i="5"/>
  <c r="AD80" i="5" s="1"/>
  <c r="V80" i="5" a="1"/>
  <c r="V80" i="5" s="1"/>
  <c r="AA80" i="5"/>
  <c r="Z80" i="5"/>
  <c r="X86" i="3" a="1"/>
  <c r="X86" i="3" s="1"/>
  <c r="Q86" i="5"/>
  <c r="W107" i="5" a="1"/>
  <c r="W107" i="5" s="1"/>
  <c r="W114" i="3" a="1"/>
  <c r="W114" i="3" s="1"/>
  <c r="Q114" i="5"/>
  <c r="Y95" i="3" a="1"/>
  <c r="Y95" i="3" s="1"/>
  <c r="Q95" i="5"/>
  <c r="W27" i="3" a="1"/>
  <c r="W27" i="3" s="1"/>
  <c r="Q27" i="5"/>
  <c r="AA25" i="3"/>
  <c r="Q25" i="5"/>
  <c r="W88" i="3" a="1"/>
  <c r="W88" i="3" s="1"/>
  <c r="Q88" i="5"/>
  <c r="X89" i="5" a="1"/>
  <c r="X89" i="5" s="1"/>
  <c r="AA89" i="5"/>
  <c r="Z89" i="5"/>
  <c r="AC89" i="5"/>
  <c r="AB54" i="3"/>
  <c r="Q54" i="5"/>
  <c r="AB89" i="5"/>
  <c r="V36" i="5" a="1"/>
  <c r="V36" i="5" s="1"/>
  <c r="AD36" i="5" s="1"/>
  <c r="AA50" i="5"/>
  <c r="AC104" i="3"/>
  <c r="Q104" i="5"/>
  <c r="AA49" i="3"/>
  <c r="Q49" i="5"/>
  <c r="AA34" i="5"/>
  <c r="Z34" i="5"/>
  <c r="Z117" i="3"/>
  <c r="Q117" i="5"/>
  <c r="Z105" i="5"/>
  <c r="AC105" i="5"/>
  <c r="W105" i="5" a="1"/>
  <c r="W105" i="5" s="1"/>
  <c r="AB105" i="5"/>
  <c r="X105" i="5" a="1"/>
  <c r="X105" i="5" s="1"/>
  <c r="AB103" i="5"/>
  <c r="AA103" i="5"/>
  <c r="V103" i="5" a="1"/>
  <c r="V103" i="5" s="1"/>
  <c r="X103" i="5" a="1"/>
  <c r="X103" i="5" s="1"/>
  <c r="W103" i="5" a="1"/>
  <c r="W103" i="5" s="1"/>
  <c r="Y38" i="3" a="1"/>
  <c r="Y38" i="3" s="1"/>
  <c r="AB22" i="5"/>
  <c r="X22" i="5" a="1"/>
  <c r="X22" i="5" s="1"/>
  <c r="Z22" i="5"/>
  <c r="W22" i="5" a="1"/>
  <c r="W22" i="5" s="1"/>
  <c r="AC14" i="5"/>
  <c r="V14" i="5" a="1"/>
  <c r="V14" i="5" s="1"/>
  <c r="Z14" i="5"/>
  <c r="AA14" i="5"/>
  <c r="W14" i="5" a="1"/>
  <c r="W14" i="5" s="1"/>
  <c r="AA26" i="5"/>
  <c r="AC26" i="5"/>
  <c r="AE26" i="5" s="1"/>
  <c r="AB26" i="5"/>
  <c r="Z26" i="5"/>
  <c r="Z104" i="3"/>
  <c r="W89" i="5" a="1"/>
  <c r="W89" i="5" s="1"/>
  <c r="AA105" i="5"/>
  <c r="AC103" i="5"/>
  <c r="AA20" i="3"/>
  <c r="Q20" i="5"/>
  <c r="Z48" i="3"/>
  <c r="Q48" i="5"/>
  <c r="AA111" i="3"/>
  <c r="Q111" i="5"/>
  <c r="W15" i="3" a="1"/>
  <c r="W15" i="3" s="1"/>
  <c r="Q15" i="5"/>
  <c r="AC118" i="3"/>
  <c r="Q118" i="5"/>
  <c r="AA19" i="5"/>
  <c r="Z19" i="5"/>
  <c r="AB19" i="5"/>
  <c r="AA81" i="3"/>
  <c r="Q81" i="5"/>
  <c r="AA36" i="5"/>
  <c r="W36" i="5" a="1"/>
  <c r="W36" i="5" s="1"/>
  <c r="Z36" i="5"/>
  <c r="AA41" i="5"/>
  <c r="AC41" i="5"/>
  <c r="Z41" i="5"/>
  <c r="W41" i="5" a="1"/>
  <c r="W41" i="5" s="1"/>
  <c r="AB67" i="3"/>
  <c r="Q67" i="5"/>
  <c r="Y32" i="3" a="1"/>
  <c r="Y32" i="3" s="1"/>
  <c r="Q32" i="5"/>
  <c r="W59" i="3" a="1"/>
  <c r="W59" i="3" s="1"/>
  <c r="Q59" i="5"/>
  <c r="AA43" i="3"/>
  <c r="Q43" i="5"/>
  <c r="AC93" i="3"/>
  <c r="Q93" i="5"/>
  <c r="Z32" i="3"/>
  <c r="V22" i="5" a="1"/>
  <c r="V22" i="5" s="1"/>
  <c r="AD22" i="5" s="1"/>
  <c r="AB80" i="5"/>
  <c r="AB34" i="5"/>
  <c r="X19" i="5" a="1"/>
  <c r="X19" i="5" s="1"/>
  <c r="AB115" i="5"/>
  <c r="X36" i="5" a="1"/>
  <c r="X36" i="5" s="1"/>
  <c r="AA97" i="5"/>
  <c r="Z97" i="5"/>
  <c r="W97" i="5" a="1"/>
  <c r="W97" i="5" s="1"/>
  <c r="AC97" i="5"/>
  <c r="W18" i="3" a="1"/>
  <c r="W18" i="3" s="1"/>
  <c r="Q18" i="5"/>
  <c r="AD12" i="3" a="1"/>
  <c r="AD12" i="3" s="1"/>
  <c r="Q12" i="5"/>
  <c r="AC115" i="5"/>
  <c r="X115" i="5" a="1"/>
  <c r="X115" i="5" s="1"/>
  <c r="Y115" i="5" s="1"/>
  <c r="Z115" i="5"/>
  <c r="AA59" i="3"/>
  <c r="Z95" i="3"/>
  <c r="AB41" i="5"/>
  <c r="W80" i="5" a="1"/>
  <c r="W80" i="5" s="1"/>
  <c r="W26" i="5" a="1"/>
  <c r="W26" i="5" s="1"/>
  <c r="W115" i="5" a="1"/>
  <c r="W115" i="5" s="1"/>
  <c r="W50" i="5" a="1"/>
  <c r="W50" i="5" s="1"/>
  <c r="X14" i="5" a="1"/>
  <c r="X14" i="5" s="1"/>
  <c r="Y14" i="5" s="1"/>
  <c r="AC34" i="5"/>
  <c r="X34" i="5" a="1"/>
  <c r="X34" i="5" s="1"/>
  <c r="AB113" i="5"/>
  <c r="W113" i="5" a="1"/>
  <c r="W113" i="5" s="1"/>
  <c r="AC113" i="5"/>
  <c r="V113" i="5" a="1"/>
  <c r="V113" i="5" s="1"/>
  <c r="Z113" i="5"/>
  <c r="AA113" i="5"/>
  <c r="AB17" i="3"/>
  <c r="Q17" i="5"/>
  <c r="AA38" i="5"/>
  <c r="Z38" i="5"/>
  <c r="W38" i="5" a="1"/>
  <c r="W38" i="5" s="1"/>
  <c r="V38" i="5" a="1"/>
  <c r="V38" i="5" s="1"/>
  <c r="X38" i="5" a="1"/>
  <c r="X38" i="5" s="1"/>
  <c r="Y38" i="5" s="1"/>
  <c r="AC63" i="5"/>
  <c r="AD63" i="5" s="1"/>
  <c r="AA63" i="5"/>
  <c r="Z63" i="5"/>
  <c r="X63" i="5" a="1"/>
  <c r="X63" i="5" s="1"/>
  <c r="Z23" i="3"/>
  <c r="Q23" i="5"/>
  <c r="AA96" i="5"/>
  <c r="W96" i="5" a="1"/>
  <c r="W96" i="5" s="1"/>
  <c r="AB96" i="5"/>
  <c r="X96" i="5" a="1"/>
  <c r="X96" i="5" s="1"/>
  <c r="Z96" i="5"/>
  <c r="V96" i="5" a="1"/>
  <c r="V96" i="5" s="1"/>
  <c r="W112" i="5" a="1"/>
  <c r="W112" i="5" s="1"/>
  <c r="V112" i="5" a="1"/>
  <c r="V112" i="5" s="1"/>
  <c r="Z112" i="5"/>
  <c r="X112" i="5" a="1"/>
  <c r="X112" i="5" s="1"/>
  <c r="AA112" i="5"/>
  <c r="AC51" i="5"/>
  <c r="V51" i="5" a="1"/>
  <c r="V51" i="5" s="1"/>
  <c r="AA51" i="5"/>
  <c r="X51" i="5" a="1"/>
  <c r="X51" i="5" s="1"/>
  <c r="AA93" i="3"/>
  <c r="X80" i="5" a="1"/>
  <c r="X80" i="5" s="1"/>
  <c r="V26" i="5" a="1"/>
  <c r="V26" i="5" s="1"/>
  <c r="Y26" i="5" s="1"/>
  <c r="AB51" i="5"/>
  <c r="V34" i="5" a="1"/>
  <c r="V34" i="5" s="1"/>
  <c r="X113" i="5" a="1"/>
  <c r="X113" i="5" s="1"/>
  <c r="X41" i="5" a="1"/>
  <c r="X41" i="5" s="1"/>
  <c r="AB112" i="5"/>
  <c r="AC36" i="5"/>
  <c r="AC22" i="5"/>
  <c r="Z103" i="5"/>
  <c r="X13" i="3" a="1"/>
  <c r="X13" i="3" s="1"/>
  <c r="AG13" i="3" s="1"/>
  <c r="AF13" i="3" s="1"/>
  <c r="Q13" i="5"/>
  <c r="AA90" i="3"/>
  <c r="V19" i="5" a="1"/>
  <c r="V19" i="5" s="1"/>
  <c r="V63" i="5" a="1"/>
  <c r="V63" i="5" s="1"/>
  <c r="X26" i="5" a="1"/>
  <c r="X26" i="5" s="1"/>
  <c r="V41" i="5" a="1"/>
  <c r="V41" i="5" s="1"/>
  <c r="AB50" i="5"/>
  <c r="AB97" i="5"/>
  <c r="Z50" i="5"/>
  <c r="AE22" i="5"/>
  <c r="AE96" i="5"/>
  <c r="AD96" i="5"/>
  <c r="AE105" i="5"/>
  <c r="AD105" i="5"/>
  <c r="AE34" i="5"/>
  <c r="AD34" i="5"/>
  <c r="AE30" i="5"/>
  <c r="AD30" i="5"/>
  <c r="AE107" i="5"/>
  <c r="AD107" i="5"/>
  <c r="AE38" i="5"/>
  <c r="AD38" i="5"/>
  <c r="AE103" i="5"/>
  <c r="AD103" i="5"/>
  <c r="AE112" i="5"/>
  <c r="AD112" i="5"/>
  <c r="AE97" i="5"/>
  <c r="AD97" i="5"/>
  <c r="AE51" i="5"/>
  <c r="AD51" i="5"/>
  <c r="AE72" i="5"/>
  <c r="AD72" i="5"/>
  <c r="AE89" i="5"/>
  <c r="AD89" i="5"/>
  <c r="AE115" i="5"/>
  <c r="AD115" i="5"/>
  <c r="AE80" i="5"/>
  <c r="AE50" i="5"/>
  <c r="AD50" i="5"/>
  <c r="AE41" i="5"/>
  <c r="AD41" i="5"/>
  <c r="AE19" i="5"/>
  <c r="AD19" i="5"/>
  <c r="AE36" i="5"/>
  <c r="AE14" i="5"/>
  <c r="AD14" i="5"/>
  <c r="AE113" i="5"/>
  <c r="AD113" i="5"/>
  <c r="Y22" i="5"/>
  <c r="Y105" i="5"/>
  <c r="Y103" i="5"/>
  <c r="Y51" i="5"/>
  <c r="Y41" i="5"/>
  <c r="Y89" i="5"/>
  <c r="Y50" i="5"/>
  <c r="Y63" i="5"/>
  <c r="Y30" i="5"/>
  <c r="Y36" i="5"/>
  <c r="Y72" i="5"/>
  <c r="Y97" i="5"/>
  <c r="Y34" i="5"/>
  <c r="Y112" i="5"/>
  <c r="Y19" i="5"/>
  <c r="Y113" i="5"/>
  <c r="Y96" i="5"/>
  <c r="Y80" i="5"/>
  <c r="W107" i="4"/>
  <c r="W14" i="4"/>
  <c r="AE14" i="4" s="1"/>
  <c r="AF14" i="4" s="1"/>
  <c r="W116" i="4"/>
  <c r="W58" i="4"/>
  <c r="AE58" i="4" s="1"/>
  <c r="AF58" i="4" s="1"/>
  <c r="W15" i="4"/>
  <c r="AE15" i="4" s="1"/>
  <c r="AF15" i="4" s="1"/>
  <c r="AG15" i="4" s="1"/>
  <c r="W50" i="4"/>
  <c r="AE50" i="4" s="1"/>
  <c r="AF50" i="4" s="1"/>
  <c r="W84" i="4"/>
  <c r="AE84" i="4" s="1"/>
  <c r="AF84" i="4" s="1"/>
  <c r="W76" i="4"/>
  <c r="AE76" i="4" s="1"/>
  <c r="AF76" i="4" s="1"/>
  <c r="W22" i="4"/>
  <c r="AE22" i="4" s="1"/>
  <c r="AF22" i="4" s="1"/>
  <c r="X22" i="3" a="1"/>
  <c r="X22" i="3" s="1"/>
  <c r="AA22" i="3"/>
  <c r="AA88" i="3"/>
  <c r="AA87" i="3"/>
  <c r="Z15" i="3"/>
  <c r="Z18" i="3"/>
  <c r="AA17" i="3"/>
  <c r="Z67" i="3"/>
  <c r="Z49" i="3"/>
  <c r="Z88" i="3"/>
  <c r="AA15" i="3"/>
  <c r="AA18" i="3"/>
  <c r="AA114" i="3"/>
  <c r="AA86" i="3"/>
  <c r="AA13" i="3"/>
  <c r="AA79" i="3"/>
  <c r="Z118" i="3"/>
  <c r="Z86" i="3"/>
  <c r="Z81" i="3"/>
  <c r="Z59" i="3"/>
  <c r="Z90" i="3"/>
  <c r="Z54" i="3"/>
  <c r="Z13" i="3"/>
  <c r="AA48" i="3"/>
  <c r="AA27" i="3"/>
  <c r="Z111" i="3"/>
  <c r="Z12" i="3"/>
  <c r="Z25" i="3"/>
  <c r="AB117" i="3"/>
  <c r="AA117" i="3"/>
  <c r="Z114" i="3"/>
  <c r="AA95" i="3"/>
  <c r="Z27" i="3"/>
  <c r="AA118" i="3"/>
  <c r="AA12" i="3"/>
  <c r="Z22" i="3"/>
  <c r="AA36" i="3"/>
  <c r="Z36" i="3"/>
  <c r="AA113" i="3"/>
  <c r="Z113" i="3"/>
  <c r="Z38" i="3"/>
  <c r="AA38" i="3"/>
  <c r="Z103" i="3"/>
  <c r="AA103" i="3"/>
  <c r="Z94" i="3"/>
  <c r="AA107" i="3"/>
  <c r="Z107" i="3"/>
  <c r="AA34" i="3"/>
  <c r="Z34" i="3"/>
  <c r="Z63" i="3"/>
  <c r="AA63" i="3"/>
  <c r="Z51" i="3"/>
  <c r="AA51" i="3"/>
  <c r="Z96" i="3"/>
  <c r="AA96" i="3"/>
  <c r="AA14" i="3"/>
  <c r="Z14" i="3"/>
  <c r="AA26" i="3"/>
  <c r="Z26" i="3"/>
  <c r="AA50" i="3"/>
  <c r="Z50" i="3"/>
  <c r="AA115" i="3"/>
  <c r="Z115" i="3"/>
  <c r="AA105" i="3"/>
  <c r="Z105" i="3"/>
  <c r="AA19" i="3"/>
  <c r="Z19" i="3"/>
  <c r="AA28" i="3"/>
  <c r="Z112" i="3"/>
  <c r="AA112" i="3"/>
  <c r="AA41" i="3"/>
  <c r="Z41" i="3"/>
  <c r="Z80" i="3"/>
  <c r="AA80" i="3"/>
  <c r="AD89" i="3" a="1"/>
  <c r="AD89" i="3" s="1"/>
  <c r="AA89" i="3"/>
  <c r="Z89" i="3"/>
  <c r="X103" i="3" a="1"/>
  <c r="X103" i="3" s="1"/>
  <c r="X38" i="3" a="1"/>
  <c r="X38" i="3" s="1"/>
  <c r="AA97" i="3"/>
  <c r="Z97" i="3"/>
  <c r="X49" i="3" a="1"/>
  <c r="X49" i="3" s="1"/>
  <c r="AD115" i="3" a="1"/>
  <c r="AD115" i="3" s="1"/>
  <c r="AC105" i="3"/>
  <c r="AD54" i="3" a="1"/>
  <c r="AD54" i="3" s="1"/>
  <c r="AB36" i="3"/>
  <c r="AC86" i="3"/>
  <c r="AC80" i="3"/>
  <c r="AB86" i="3"/>
  <c r="T28" i="3"/>
  <c r="T70" i="3"/>
  <c r="Q70" i="5" s="1"/>
  <c r="AB34" i="3"/>
  <c r="N43" i="3"/>
  <c r="AD86" i="3" a="1"/>
  <c r="AD86" i="3" s="1"/>
  <c r="W93" i="3" a="1"/>
  <c r="W93" i="3" s="1"/>
  <c r="AD32" i="3" a="1"/>
  <c r="AD32" i="3" s="1"/>
  <c r="W32" i="3" a="1"/>
  <c r="W32" i="3" s="1"/>
  <c r="AB49" i="3"/>
  <c r="X93" i="3" a="1"/>
  <c r="X93" i="3" s="1"/>
  <c r="T110" i="3"/>
  <c r="Z110" i="3" s="1"/>
  <c r="AD93" i="3" a="1"/>
  <c r="AD93" i="3" s="1"/>
  <c r="Y36" i="3" a="1"/>
  <c r="Y36" i="3" s="1"/>
  <c r="AD63" i="3" a="1"/>
  <c r="AD63" i="3" s="1"/>
  <c r="Y41" i="3" a="1"/>
  <c r="Y41" i="3" s="1"/>
  <c r="AB118" i="3"/>
  <c r="W34" i="3" a="1"/>
  <c r="W34" i="3" s="1"/>
  <c r="T82" i="3"/>
  <c r="Q82" i="5" s="1"/>
  <c r="W50" i="3" a="1"/>
  <c r="W50" i="3" s="1"/>
  <c r="AC17" i="3"/>
  <c r="Y22" i="3" a="1"/>
  <c r="Y22" i="3" s="1"/>
  <c r="T108" i="3"/>
  <c r="Q108" i="5" s="1"/>
  <c r="AC89" i="3"/>
  <c r="X32" i="3" a="1"/>
  <c r="X32" i="3" s="1"/>
  <c r="AG32" i="3" s="1"/>
  <c r="AF32" i="3" s="1"/>
  <c r="N112" i="3"/>
  <c r="N59" i="3"/>
  <c r="AD17" i="3" a="1"/>
  <c r="AD17" i="3" s="1"/>
  <c r="W89" i="3" a="1"/>
  <c r="W89" i="3" s="1"/>
  <c r="X63" i="3" a="1"/>
  <c r="X63" i="3" s="1"/>
  <c r="N80" i="3"/>
  <c r="AD41" i="3" a="1"/>
  <c r="AD41" i="3" s="1"/>
  <c r="Y17" i="3" a="1"/>
  <c r="Y17" i="3" s="1"/>
  <c r="N93" i="3"/>
  <c r="N86" i="3"/>
  <c r="W86" i="3" a="1"/>
  <c r="W86" i="3" s="1"/>
  <c r="N34" i="3"/>
  <c r="W17" i="3" a="1"/>
  <c r="W17" i="3" s="1"/>
  <c r="X17" i="3" a="1"/>
  <c r="X17" i="3" s="1"/>
  <c r="N51" i="3"/>
  <c r="N89" i="3"/>
  <c r="Y49" i="3" a="1"/>
  <c r="Y49" i="3" s="1"/>
  <c r="X88" i="3" a="1"/>
  <c r="X88" i="3" s="1"/>
  <c r="AD43" i="3" a="1"/>
  <c r="AD43" i="3" s="1"/>
  <c r="AD22" i="3" a="1"/>
  <c r="AD22" i="3" s="1"/>
  <c r="Y48" i="3" a="1"/>
  <c r="Y48" i="3" s="1"/>
  <c r="W49" i="3" a="1"/>
  <c r="W49" i="3" s="1"/>
  <c r="X108" i="3" a="1"/>
  <c r="X108" i="3" s="1"/>
  <c r="L62" i="2"/>
  <c r="M62" i="2"/>
  <c r="AA62" i="2"/>
  <c r="AB26" i="3"/>
  <c r="T71" i="3"/>
  <c r="Q71" i="5" s="1"/>
  <c r="AD15" i="3" a="1"/>
  <c r="AD15" i="3" s="1"/>
  <c r="AC32" i="3"/>
  <c r="AB32" i="3"/>
  <c r="N98" i="3"/>
  <c r="T98" i="3"/>
  <c r="Y93" i="3" a="1"/>
  <c r="Y93" i="3" s="1"/>
  <c r="AB93" i="3"/>
  <c r="L118" i="2"/>
  <c r="M118" i="2"/>
  <c r="L102" i="2"/>
  <c r="M102" i="2"/>
  <c r="L86" i="2"/>
  <c r="M86" i="2"/>
  <c r="L78" i="2"/>
  <c r="M78" i="2"/>
  <c r="L54" i="2"/>
  <c r="M54" i="2"/>
  <c r="L38" i="2"/>
  <c r="M38" i="2"/>
  <c r="L22" i="2"/>
  <c r="M22" i="2"/>
  <c r="L114" i="2"/>
  <c r="M114" i="2"/>
  <c r="L98" i="2"/>
  <c r="M98" i="2"/>
  <c r="L82" i="2"/>
  <c r="M82" i="2"/>
  <c r="L66" i="2"/>
  <c r="M66" i="2"/>
  <c r="L50" i="2"/>
  <c r="M50" i="2"/>
  <c r="M113" i="2"/>
  <c r="AA113" i="2"/>
  <c r="M97" i="2"/>
  <c r="L97" i="2"/>
  <c r="AA97" i="2"/>
  <c r="M81" i="2"/>
  <c r="AA81" i="2"/>
  <c r="L81" i="2"/>
  <c r="M49" i="2"/>
  <c r="AA49" i="2"/>
  <c r="L49" i="2"/>
  <c r="M33" i="2"/>
  <c r="AA33" i="2"/>
  <c r="L25" i="2"/>
  <c r="M25" i="2"/>
  <c r="AA25" i="2"/>
  <c r="M17" i="2"/>
  <c r="L17" i="2"/>
  <c r="AA17" i="2"/>
  <c r="AA118" i="2"/>
  <c r="AA54" i="2"/>
  <c r="AA38" i="2"/>
  <c r="AA22" i="2"/>
  <c r="AD51" i="3" a="1"/>
  <c r="AD51" i="3" s="1"/>
  <c r="AC110" i="3"/>
  <c r="AD88" i="3" a="1"/>
  <c r="AD88" i="3" s="1"/>
  <c r="AB88" i="3"/>
  <c r="Y88" i="3" a="1"/>
  <c r="Y88" i="3" s="1"/>
  <c r="N66" i="3"/>
  <c r="T66" i="3"/>
  <c r="AA66" i="3" s="1"/>
  <c r="AD50" i="3" a="1"/>
  <c r="AD50" i="3" s="1"/>
  <c r="AB50" i="3"/>
  <c r="AC50" i="3"/>
  <c r="X50" i="3" a="1"/>
  <c r="X50" i="3" s="1"/>
  <c r="Y50" i="3" a="1"/>
  <c r="Y50" i="3" s="1"/>
  <c r="L112" i="2"/>
  <c r="M112" i="2"/>
  <c r="L104" i="2"/>
  <c r="M104" i="2"/>
  <c r="L96" i="2"/>
  <c r="M96" i="2"/>
  <c r="L88" i="2"/>
  <c r="M88" i="2"/>
  <c r="L80" i="2"/>
  <c r="M80" i="2"/>
  <c r="L72" i="2"/>
  <c r="M72" i="2"/>
  <c r="L64" i="2"/>
  <c r="M64" i="2"/>
  <c r="L56" i="2"/>
  <c r="M56" i="2"/>
  <c r="L48" i="2"/>
  <c r="M48" i="2"/>
  <c r="L40" i="2"/>
  <c r="M40" i="2"/>
  <c r="L32" i="2"/>
  <c r="M32" i="2"/>
  <c r="L24" i="2"/>
  <c r="M24" i="2"/>
  <c r="L16" i="2"/>
  <c r="M16" i="2"/>
  <c r="AA104" i="2"/>
  <c r="AA88" i="2"/>
  <c r="AA72" i="2"/>
  <c r="AA56" i="2"/>
  <c r="AA40" i="2"/>
  <c r="AA24" i="2"/>
  <c r="AB79" i="3"/>
  <c r="AC79" i="3"/>
  <c r="AD49" i="3" a="1"/>
  <c r="AD49" i="3" s="1"/>
  <c r="AE107" i="4"/>
  <c r="AF107" i="4" s="1"/>
  <c r="AC34" i="3"/>
  <c r="Y34" i="3" a="1"/>
  <c r="Y34" i="3" s="1"/>
  <c r="X34" i="3" a="1"/>
  <c r="X34" i="3" s="1"/>
  <c r="AB38" i="3"/>
  <c r="W38" i="3" a="1"/>
  <c r="W38" i="3" s="1"/>
  <c r="AD38" i="3" a="1"/>
  <c r="AD38" i="3" s="1"/>
  <c r="AC38" i="3"/>
  <c r="L110" i="2"/>
  <c r="M110" i="2"/>
  <c r="L94" i="2"/>
  <c r="M94" i="2"/>
  <c r="L70" i="2"/>
  <c r="M70" i="2"/>
  <c r="L46" i="2"/>
  <c r="M46" i="2"/>
  <c r="L30" i="2"/>
  <c r="M30" i="2"/>
  <c r="L14" i="2"/>
  <c r="M14" i="2"/>
  <c r="Y111" i="3" a="1"/>
  <c r="Y111" i="3" s="1"/>
  <c r="L106" i="2"/>
  <c r="M106" i="2"/>
  <c r="L90" i="2"/>
  <c r="M90" i="2"/>
  <c r="L74" i="2"/>
  <c r="M74" i="2"/>
  <c r="L58" i="2"/>
  <c r="M58" i="2"/>
  <c r="L42" i="2"/>
  <c r="M42" i="2"/>
  <c r="L34" i="2"/>
  <c r="M34" i="2"/>
  <c r="L26" i="2"/>
  <c r="M26" i="2"/>
  <c r="L18" i="2"/>
  <c r="M18" i="2"/>
  <c r="X118" i="3" a="1"/>
  <c r="X118" i="3" s="1"/>
  <c r="AD118" i="3" a="1"/>
  <c r="AD118" i="3" s="1"/>
  <c r="W118" i="3" a="1"/>
  <c r="W118" i="3" s="1"/>
  <c r="L105" i="2"/>
  <c r="M105" i="2"/>
  <c r="AA105" i="2"/>
  <c r="L89" i="2"/>
  <c r="M89" i="2"/>
  <c r="AA89" i="2"/>
  <c r="L73" i="2"/>
  <c r="M73" i="2"/>
  <c r="AA73" i="2"/>
  <c r="M65" i="2"/>
  <c r="AA65" i="2"/>
  <c r="L57" i="2"/>
  <c r="M57" i="2"/>
  <c r="AA57" i="2"/>
  <c r="L41" i="2"/>
  <c r="M41" i="2"/>
  <c r="AA41" i="2"/>
  <c r="AA102" i="2"/>
  <c r="AA86" i="2"/>
  <c r="AA70" i="2"/>
  <c r="AB112" i="3"/>
  <c r="X90" i="3" a="1"/>
  <c r="X90" i="3" s="1"/>
  <c r="AC90" i="3"/>
  <c r="Y96" i="3" a="1"/>
  <c r="Y96" i="3" s="1"/>
  <c r="W20" i="3" a="1"/>
  <c r="W20" i="3" s="1"/>
  <c r="W105" i="3" a="1"/>
  <c r="W105" i="3" s="1"/>
  <c r="AD105" i="3" a="1"/>
  <c r="AD105" i="3" s="1"/>
  <c r="AB105" i="3"/>
  <c r="AB41" i="3"/>
  <c r="W41" i="3" a="1"/>
  <c r="W41" i="3" s="1"/>
  <c r="Y107" i="3" a="1"/>
  <c r="Y107" i="3" s="1"/>
  <c r="X107" i="3" a="1"/>
  <c r="X107" i="3" s="1"/>
  <c r="AC107" i="3"/>
  <c r="AB107" i="3"/>
  <c r="W107" i="3" a="1"/>
  <c r="W107" i="3" s="1"/>
  <c r="AC23" i="3"/>
  <c r="X23" i="3" a="1"/>
  <c r="X23" i="3" s="1"/>
  <c r="L65" i="2"/>
  <c r="AA106" i="2"/>
  <c r="AA90" i="2"/>
  <c r="AA74" i="2"/>
  <c r="AA58" i="2"/>
  <c r="AA42" i="2"/>
  <c r="AA26" i="2"/>
  <c r="Y118" i="3" a="1"/>
  <c r="Y118" i="3" s="1"/>
  <c r="AC59" i="3"/>
  <c r="AD59" i="3" a="1"/>
  <c r="AD59" i="3" s="1"/>
  <c r="Y18" i="3" a="1"/>
  <c r="Y18" i="3" s="1"/>
  <c r="AB18" i="3"/>
  <c r="X18" i="3" a="1"/>
  <c r="X18" i="3" s="1"/>
  <c r="L10" i="2"/>
  <c r="M10" i="2"/>
  <c r="L111" i="2"/>
  <c r="M111" i="2"/>
  <c r="L103" i="2"/>
  <c r="M103" i="2"/>
  <c r="L95" i="2"/>
  <c r="M95" i="2"/>
  <c r="L87" i="2"/>
  <c r="M87" i="2"/>
  <c r="L79" i="2"/>
  <c r="M79" i="2"/>
  <c r="L71" i="2"/>
  <c r="M71" i="2"/>
  <c r="L63" i="2"/>
  <c r="M63" i="2"/>
  <c r="L55" i="2"/>
  <c r="M55" i="2"/>
  <c r="L47" i="2"/>
  <c r="M47" i="2"/>
  <c r="L39" i="2"/>
  <c r="M39" i="2"/>
  <c r="L31" i="2"/>
  <c r="M31" i="2"/>
  <c r="L23" i="2"/>
  <c r="M23" i="2"/>
  <c r="L15" i="2"/>
  <c r="M15" i="2"/>
  <c r="AC49" i="3"/>
  <c r="W30" i="3" a="1"/>
  <c r="W30" i="3" s="1"/>
  <c r="AC15" i="3"/>
  <c r="L99" i="2"/>
  <c r="L76" i="2"/>
  <c r="L27" i="2"/>
  <c r="L117" i="2"/>
  <c r="M117" i="2"/>
  <c r="L101" i="2"/>
  <c r="M101" i="2"/>
  <c r="L85" i="2"/>
  <c r="M85" i="2"/>
  <c r="L69" i="2"/>
  <c r="M69" i="2"/>
  <c r="L53" i="2"/>
  <c r="M53" i="2"/>
  <c r="L37" i="2"/>
  <c r="M37" i="2"/>
  <c r="L21" i="2"/>
  <c r="M21" i="2"/>
  <c r="AA117" i="2"/>
  <c r="AA115" i="2"/>
  <c r="AA111" i="2"/>
  <c r="AA109" i="2"/>
  <c r="AA107" i="2"/>
  <c r="AA103" i="2"/>
  <c r="AA101" i="2"/>
  <c r="AA99" i="2"/>
  <c r="AA95" i="2"/>
  <c r="AA93" i="2"/>
  <c r="AA91" i="2"/>
  <c r="AA87" i="2"/>
  <c r="AA85" i="2"/>
  <c r="AA83" i="2"/>
  <c r="AA79" i="2"/>
  <c r="AA77" i="2"/>
  <c r="AA75" i="2"/>
  <c r="AA71" i="2"/>
  <c r="AA69" i="2"/>
  <c r="AA67" i="2"/>
  <c r="AA63" i="2"/>
  <c r="AA61" i="2"/>
  <c r="AA59" i="2"/>
  <c r="AA55" i="2"/>
  <c r="AA53" i="2"/>
  <c r="AA51" i="2"/>
  <c r="AA47" i="2"/>
  <c r="AA45" i="2"/>
  <c r="AA43" i="2"/>
  <c r="AA39" i="2"/>
  <c r="AA37" i="2"/>
  <c r="AA35" i="2"/>
  <c r="AA31" i="2"/>
  <c r="AA29" i="2"/>
  <c r="AA27" i="2"/>
  <c r="AA23" i="2"/>
  <c r="AA21" i="2"/>
  <c r="AA19" i="2"/>
  <c r="AA15" i="2"/>
  <c r="AA13" i="2"/>
  <c r="AA11" i="2"/>
  <c r="Y63" i="3" a="1"/>
  <c r="Y63" i="3" s="1"/>
  <c r="AC36" i="3"/>
  <c r="AC22" i="3"/>
  <c r="Y30" i="3" a="1"/>
  <c r="Y30" i="3" s="1"/>
  <c r="AG30" i="3" s="1"/>
  <c r="AF30" i="3" s="1"/>
  <c r="AC88" i="3"/>
  <c r="W51" i="4"/>
  <c r="AE51" i="4" s="1"/>
  <c r="AF51" i="4" s="1"/>
  <c r="AB23" i="3"/>
  <c r="L116" i="2"/>
  <c r="M116" i="2"/>
  <c r="L100" i="2"/>
  <c r="M100" i="2"/>
  <c r="L84" i="2"/>
  <c r="M84" i="2"/>
  <c r="L68" i="2"/>
  <c r="M68" i="2"/>
  <c r="L52" i="2"/>
  <c r="M52" i="2"/>
  <c r="L36" i="2"/>
  <c r="M36" i="2"/>
  <c r="L20" i="2"/>
  <c r="M20" i="2"/>
  <c r="W22" i="3" a="1"/>
  <c r="W22" i="3" s="1"/>
  <c r="AC30" i="3"/>
  <c r="T101" i="3"/>
  <c r="Q101" i="5" s="1"/>
  <c r="Y25" i="3" a="1"/>
  <c r="Y25" i="3" s="1"/>
  <c r="AC81" i="3"/>
  <c r="AC103" i="3"/>
  <c r="AB22" i="3"/>
  <c r="W36" i="3" a="1"/>
  <c r="W36" i="3" s="1"/>
  <c r="W97" i="4"/>
  <c r="AE97" i="4" s="1"/>
  <c r="AF97" i="4" s="1"/>
  <c r="W10" i="4"/>
  <c r="W33" i="4"/>
  <c r="AE33" i="4" s="1"/>
  <c r="AF33" i="4" s="1"/>
  <c r="AC18" i="3"/>
  <c r="AB13" i="3"/>
  <c r="AD25" i="3" a="1"/>
  <c r="AD25" i="3" s="1"/>
  <c r="N60" i="3"/>
  <c r="T60" i="3"/>
  <c r="AB14" i="3"/>
  <c r="AD107" i="3" a="1"/>
  <c r="AD107" i="3" s="1"/>
  <c r="AC13" i="3"/>
  <c r="W23" i="3" a="1"/>
  <c r="W23" i="3" s="1"/>
  <c r="Y112" i="3" a="1"/>
  <c r="Y112" i="3" s="1"/>
  <c r="X14" i="3" a="1"/>
  <c r="X14" i="3" s="1"/>
  <c r="AG14" i="3" s="1"/>
  <c r="AF14" i="3" s="1"/>
  <c r="AB95" i="3"/>
  <c r="Y14" i="3" a="1"/>
  <c r="Y14" i="3" s="1"/>
  <c r="N13" i="3"/>
  <c r="AD23" i="3" a="1"/>
  <c r="AD23" i="3" s="1"/>
  <c r="T35" i="3"/>
  <c r="X114" i="3" a="1"/>
  <c r="X114" i="3" s="1"/>
  <c r="AD14" i="3" a="1"/>
  <c r="AD14" i="3" s="1"/>
  <c r="Y114" i="3" a="1"/>
  <c r="Y114" i="3" s="1"/>
  <c r="AD34" i="3" a="1"/>
  <c r="AD34" i="3" s="1"/>
  <c r="AD13" i="3" a="1"/>
  <c r="AD13" i="3" s="1"/>
  <c r="W13" i="3" a="1"/>
  <c r="W13" i="3" s="1"/>
  <c r="T21" i="3"/>
  <c r="Q21" i="5" s="1"/>
  <c r="AB114" i="3"/>
  <c r="AC14" i="3"/>
  <c r="Y13" i="3" a="1"/>
  <c r="Y13" i="3" s="1"/>
  <c r="N91" i="3"/>
  <c r="T91" i="3"/>
  <c r="AC114" i="3"/>
  <c r="W43" i="3" a="1"/>
  <c r="W43" i="3" s="1"/>
  <c r="N75" i="3"/>
  <c r="T75" i="3"/>
  <c r="AD114" i="3" a="1"/>
  <c r="AD114" i="3" s="1"/>
  <c r="X67" i="3" a="1"/>
  <c r="X67" i="3" s="1"/>
  <c r="W14" i="3" a="1"/>
  <c r="W14" i="3" s="1"/>
  <c r="Y23" i="3" a="1"/>
  <c r="Y23" i="3" s="1"/>
  <c r="AC111" i="3"/>
  <c r="AC54" i="3"/>
  <c r="Y59" i="3" a="1"/>
  <c r="Y59" i="3" s="1"/>
  <c r="T46" i="3"/>
  <c r="Q46" i="5" s="1"/>
  <c r="N46" i="3"/>
  <c r="N42" i="3"/>
  <c r="T42" i="3"/>
  <c r="Q42" i="5" s="1"/>
  <c r="W54" i="3" a="1"/>
  <c r="W54" i="3" s="1"/>
  <c r="R119" i="3"/>
  <c r="N39" i="3"/>
  <c r="T39" i="3"/>
  <c r="X54" i="3" a="1"/>
  <c r="X54" i="3" s="1"/>
  <c r="AG54" i="3" s="1"/>
  <c r="AF54" i="3" s="1"/>
  <c r="AD18" i="3" a="1"/>
  <c r="AD18" i="3" s="1"/>
  <c r="AD111" i="3" a="1"/>
  <c r="AD111" i="3" s="1"/>
  <c r="Y79" i="3" a="1"/>
  <c r="Y79" i="3" s="1"/>
  <c r="W48" i="3" a="1"/>
  <c r="W48" i="3" s="1"/>
  <c r="T52" i="3"/>
  <c r="Y54" i="3" a="1"/>
  <c r="Y54" i="3" s="1"/>
  <c r="T99" i="3"/>
  <c r="Z99" i="3" s="1"/>
  <c r="N99" i="3"/>
  <c r="AD48" i="3" a="1"/>
  <c r="AD48" i="3" s="1"/>
  <c r="AB48" i="3"/>
  <c r="X111" i="3" a="1"/>
  <c r="X111" i="3" s="1"/>
  <c r="AG111" i="3" s="1"/>
  <c r="AF111" i="3" s="1"/>
  <c r="X51" i="3" a="1"/>
  <c r="X51" i="3" s="1"/>
  <c r="AG51" i="3" s="1"/>
  <c r="AF51" i="3" s="1"/>
  <c r="T102" i="3"/>
  <c r="Q102" i="5" s="1"/>
  <c r="N102" i="3"/>
  <c r="T83" i="3"/>
  <c r="N83" i="3"/>
  <c r="AC96" i="3"/>
  <c r="AB15" i="3"/>
  <c r="N55" i="3"/>
  <c r="T55" i="3"/>
  <c r="Q55" i="5" s="1"/>
  <c r="N94" i="3"/>
  <c r="T94" i="3"/>
  <c r="Q94" i="5" s="1"/>
  <c r="AC112" i="3"/>
  <c r="W111" i="3" a="1"/>
  <c r="W111" i="3" s="1"/>
  <c r="Y86" i="3" a="1"/>
  <c r="Y86" i="3" s="1"/>
  <c r="N85" i="3"/>
  <c r="T85" i="3"/>
  <c r="Q85" i="5" s="1"/>
  <c r="N78" i="3"/>
  <c r="T78" i="3"/>
  <c r="AA78" i="3" s="1"/>
  <c r="X48" i="3" a="1"/>
  <c r="X48" i="3" s="1"/>
  <c r="N44" i="3"/>
  <c r="T44" i="3"/>
  <c r="N69" i="3"/>
  <c r="T69" i="3"/>
  <c r="Q69" i="5" s="1"/>
  <c r="AD79" i="3" a="1"/>
  <c r="AD79" i="3" s="1"/>
  <c r="W115" i="3" a="1"/>
  <c r="W115" i="3" s="1"/>
  <c r="X20" i="3" a="1"/>
  <c r="X20" i="3" s="1"/>
  <c r="N73" i="3"/>
  <c r="T73" i="3"/>
  <c r="Q73" i="5" s="1"/>
  <c r="T33" i="3"/>
  <c r="Q33" i="5" s="1"/>
  <c r="N33" i="3"/>
  <c r="X79" i="3" a="1"/>
  <c r="X79" i="3" s="1"/>
  <c r="Y80" i="3" a="1"/>
  <c r="Y80" i="3" s="1"/>
  <c r="W79" i="3" a="1"/>
  <c r="W79" i="3" s="1"/>
  <c r="AC48" i="3"/>
  <c r="T77" i="3"/>
  <c r="Q77" i="5" s="1"/>
  <c r="N77" i="3"/>
  <c r="AB111" i="3"/>
  <c r="AC41" i="3"/>
  <c r="X41" i="3" a="1"/>
  <c r="X41" i="3" s="1"/>
  <c r="N57" i="3"/>
  <c r="T57" i="3"/>
  <c r="N58" i="3"/>
  <c r="T58" i="3"/>
  <c r="Q58" i="5" s="1"/>
  <c r="W13" i="4"/>
  <c r="AE13" i="4" s="1"/>
  <c r="AF13" i="4" s="1"/>
  <c r="W81" i="4"/>
  <c r="AE81" i="4" s="1"/>
  <c r="AF81" i="4" s="1"/>
  <c r="W62" i="4"/>
  <c r="AE62" i="4" s="1"/>
  <c r="AF62" i="4" s="1"/>
  <c r="W115" i="4"/>
  <c r="AE115" i="4" s="1"/>
  <c r="AF115" i="4" s="1"/>
  <c r="W57" i="4"/>
  <c r="AE57" i="4" s="1"/>
  <c r="AF57" i="4" s="1"/>
  <c r="W42" i="4"/>
  <c r="AE42" i="4" s="1"/>
  <c r="AF42" i="4" s="1"/>
  <c r="AB85" i="4" a="1"/>
  <c r="AB85" i="4" s="1"/>
  <c r="Z117" i="4"/>
  <c r="U94" i="4" a="1"/>
  <c r="U94" i="4" s="1"/>
  <c r="AB73" i="4" a="1"/>
  <c r="AB73" i="4" s="1"/>
  <c r="W75" i="4"/>
  <c r="W68" i="4"/>
  <c r="AE68" i="4" s="1"/>
  <c r="AF68" i="4" s="1"/>
  <c r="AB26" i="4" a="1"/>
  <c r="AB26" i="4" s="1"/>
  <c r="V26" i="4" a="1"/>
  <c r="V26" i="4" s="1"/>
  <c r="AB11" i="4" a="1"/>
  <c r="AB11" i="4" s="1"/>
  <c r="T101" i="4" a="1"/>
  <c r="T101" i="4" s="1"/>
  <c r="V101" i="4" a="1"/>
  <c r="V101" i="4" s="1"/>
  <c r="AB78" i="4" a="1"/>
  <c r="AB78" i="4" s="1"/>
  <c r="V94" i="4" a="1"/>
  <c r="V94" i="4" s="1"/>
  <c r="T74" i="4" a="1"/>
  <c r="T74" i="4" s="1"/>
  <c r="T117" i="4" a="1"/>
  <c r="T117" i="4" s="1"/>
  <c r="W117" i="4" s="1"/>
  <c r="Z43" i="4"/>
  <c r="U24" i="4" a="1"/>
  <c r="U24" i="4" s="1"/>
  <c r="AB24" i="4" a="1"/>
  <c r="AB24" i="4" s="1"/>
  <c r="AA24" i="4"/>
  <c r="V82" i="4" a="1"/>
  <c r="V82" i="4" s="1"/>
  <c r="U82" i="4" a="1"/>
  <c r="U82" i="4" s="1"/>
  <c r="U78" i="4" a="1"/>
  <c r="U78" i="4" s="1"/>
  <c r="Z110" i="4"/>
  <c r="Z78" i="4"/>
  <c r="AB56" i="4" a="1"/>
  <c r="AB56" i="4" s="1"/>
  <c r="Z59" i="4"/>
  <c r="T73" i="4" a="1"/>
  <c r="T73" i="4" s="1"/>
  <c r="AA43" i="4"/>
  <c r="AA94" i="4"/>
  <c r="Z79" i="4"/>
  <c r="V79" i="4" a="1"/>
  <c r="V79" i="4" s="1"/>
  <c r="U79" i="4" a="1"/>
  <c r="U79" i="4" s="1"/>
  <c r="V78" i="4" a="1"/>
  <c r="V78" i="4" s="1"/>
  <c r="AA110" i="4"/>
  <c r="T53" i="4" a="1"/>
  <c r="T53" i="4" s="1"/>
  <c r="Z53" i="4"/>
  <c r="V53" i="4" a="1"/>
  <c r="V53" i="4" s="1"/>
  <c r="W54" i="4"/>
  <c r="AE54" i="4" s="1"/>
  <c r="AF54" i="4" s="1"/>
  <c r="U73" i="4" a="1"/>
  <c r="U73" i="4" s="1"/>
  <c r="AA26" i="4"/>
  <c r="U43" i="4" a="1"/>
  <c r="U43" i="4" s="1"/>
  <c r="AA78" i="4"/>
  <c r="V23" i="4" a="1"/>
  <c r="V23" i="4" s="1"/>
  <c r="T23" i="4" a="1"/>
  <c r="T23" i="4" s="1"/>
  <c r="AB23" i="4" a="1"/>
  <c r="AB23" i="4" s="1"/>
  <c r="V24" i="4" a="1"/>
  <c r="V24" i="4" s="1"/>
  <c r="AB110" i="4" a="1"/>
  <c r="AB110" i="4" s="1"/>
  <c r="T59" i="4" a="1"/>
  <c r="T59" i="4" s="1"/>
  <c r="AB59" i="4" a="1"/>
  <c r="AB59" i="4" s="1"/>
  <c r="AB112" i="4" a="1"/>
  <c r="AB112" i="4" s="1"/>
  <c r="W100" i="4"/>
  <c r="AE100" i="4" s="1"/>
  <c r="AF100" i="4" s="1"/>
  <c r="V52" i="4" a="1"/>
  <c r="V52" i="4" s="1"/>
  <c r="U52" i="4" a="1"/>
  <c r="U52" i="4" s="1"/>
  <c r="T52" i="4" a="1"/>
  <c r="T52" i="4" s="1"/>
  <c r="W52" i="4" s="1"/>
  <c r="AB52" i="4" a="1"/>
  <c r="AB52" i="4" s="1"/>
  <c r="AA52" i="4"/>
  <c r="Z52" i="4"/>
  <c r="AA56" i="4"/>
  <c r="W11" i="4"/>
  <c r="T25" i="4" a="1"/>
  <c r="T25" i="4" s="1"/>
  <c r="AB25" i="4" a="1"/>
  <c r="AB25" i="4" s="1"/>
  <c r="AA25" i="4"/>
  <c r="Z25" i="4"/>
  <c r="V25" i="4" a="1"/>
  <c r="V25" i="4" s="1"/>
  <c r="U25" i="4" a="1"/>
  <c r="U25" i="4" s="1"/>
  <c r="V43" i="4" a="1"/>
  <c r="V43" i="4" s="1"/>
  <c r="Z91" i="4"/>
  <c r="T69" i="4" a="1"/>
  <c r="T69" i="4" s="1"/>
  <c r="AA69" i="4"/>
  <c r="V69" i="4" a="1"/>
  <c r="V69" i="4" s="1"/>
  <c r="T118" i="4" a="1"/>
  <c r="T118" i="4" s="1"/>
  <c r="T110" i="4" a="1"/>
  <c r="T110" i="4" s="1"/>
  <c r="W110" i="4" s="1"/>
  <c r="T60" i="4" a="1"/>
  <c r="T60" i="4" s="1"/>
  <c r="AB60" i="4" a="1"/>
  <c r="AB60" i="4" s="1"/>
  <c r="AA60" i="4"/>
  <c r="V60" i="4" a="1"/>
  <c r="V60" i="4" s="1"/>
  <c r="U60" i="4" a="1"/>
  <c r="U60" i="4" s="1"/>
  <c r="AB118" i="4" a="1"/>
  <c r="AB118" i="4" s="1"/>
  <c r="Z112" i="4"/>
  <c r="U112" i="4" a="1"/>
  <c r="U112" i="4" s="1"/>
  <c r="T112" i="4" a="1"/>
  <c r="T112" i="4" s="1"/>
  <c r="T56" i="4" a="1"/>
  <c r="T56" i="4" s="1"/>
  <c r="W56" i="4" s="1"/>
  <c r="U50" i="4" a="1"/>
  <c r="U50" i="4" s="1"/>
  <c r="V59" i="4" a="1"/>
  <c r="V59" i="4" s="1"/>
  <c r="U20" i="4" a="1"/>
  <c r="U20" i="4" s="1"/>
  <c r="AB20" i="4" a="1"/>
  <c r="AB20" i="4" s="1"/>
  <c r="AA20" i="4"/>
  <c r="Z20" i="4"/>
  <c r="U17" i="4" a="1"/>
  <c r="U17" i="4" s="1"/>
  <c r="T113" i="4" a="1"/>
  <c r="T113" i="4" s="1"/>
  <c r="W113" i="4" s="1"/>
  <c r="AB69" i="4" a="1"/>
  <c r="AB69" i="4" s="1"/>
  <c r="V98" i="4" a="1"/>
  <c r="V98" i="4" s="1"/>
  <c r="W98" i="4" s="1"/>
  <c r="U98" i="4" a="1"/>
  <c r="U98" i="4" s="1"/>
  <c r="V73" i="4" a="1"/>
  <c r="V73" i="4" s="1"/>
  <c r="W105" i="4"/>
  <c r="AE105" i="4" s="1"/>
  <c r="AF105" i="4" s="1"/>
  <c r="U59" i="4" a="1"/>
  <c r="U59" i="4" s="1"/>
  <c r="U110" i="4" a="1"/>
  <c r="U110" i="4" s="1"/>
  <c r="T79" i="4" a="1"/>
  <c r="T79" i="4" s="1"/>
  <c r="U117" i="4" a="1"/>
  <c r="U117" i="4" s="1"/>
  <c r="Z75" i="4"/>
  <c r="AE41" i="4"/>
  <c r="AF41" i="4" s="1"/>
  <c r="AA111" i="4"/>
  <c r="AA117" i="4"/>
  <c r="AB72" i="4" a="1"/>
  <c r="AB72" i="4" s="1"/>
  <c r="W87" i="4"/>
  <c r="AB53" i="4" a="1"/>
  <c r="AB53" i="4" s="1"/>
  <c r="T18" i="4" a="1"/>
  <c r="T18" i="4" s="1"/>
  <c r="V18" i="4" a="1"/>
  <c r="V18" i="4" s="1"/>
  <c r="Z23" i="4"/>
  <c r="Z118" i="4"/>
  <c r="AB111" i="4" a="1"/>
  <c r="AB111" i="4" s="1"/>
  <c r="V111" i="4" a="1"/>
  <c r="V111" i="4" s="1"/>
  <c r="U111" i="4" a="1"/>
  <c r="U111" i="4" s="1"/>
  <c r="Z101" i="4"/>
  <c r="W66" i="4"/>
  <c r="AE66" i="4" s="1"/>
  <c r="AF66" i="4" s="1"/>
  <c r="Z71" i="4"/>
  <c r="T71" i="4" a="1"/>
  <c r="T71" i="4" s="1"/>
  <c r="W71" i="4" s="1"/>
  <c r="AB87" i="4" a="1"/>
  <c r="AB87" i="4" s="1"/>
  <c r="AA87" i="4"/>
  <c r="Z87" i="4"/>
  <c r="U102" i="4" a="1"/>
  <c r="U102" i="4" s="1"/>
  <c r="AA71" i="4"/>
  <c r="U101" i="4" a="1"/>
  <c r="U101" i="4" s="1"/>
  <c r="Z56" i="4"/>
  <c r="V91" i="4" a="1"/>
  <c r="V91" i="4" s="1"/>
  <c r="AA11" i="4"/>
  <c r="U18" i="4" a="1"/>
  <c r="U18" i="4" s="1"/>
  <c r="T27" i="4" a="1"/>
  <c r="T27" i="4" s="1"/>
  <c r="W27" i="4" s="1"/>
  <c r="AB108" i="4" a="1"/>
  <c r="AB108" i="4" s="1"/>
  <c r="AA108" i="4"/>
  <c r="Z108" i="4"/>
  <c r="V108" i="4" a="1"/>
  <c r="V108" i="4" s="1"/>
  <c r="U108" i="4" a="1"/>
  <c r="U108" i="4" s="1"/>
  <c r="T108" i="4" a="1"/>
  <c r="T108" i="4" s="1"/>
  <c r="U118" i="4" a="1"/>
  <c r="U118" i="4" s="1"/>
  <c r="U69" i="4" a="1"/>
  <c r="U69" i="4" s="1"/>
  <c r="W103" i="4"/>
  <c r="W49" i="4"/>
  <c r="V102" i="4" a="1"/>
  <c r="V102" i="4" s="1"/>
  <c r="W102" i="4" s="1"/>
  <c r="T37" i="4" a="1"/>
  <c r="T37" i="4" s="1"/>
  <c r="Z37" i="4"/>
  <c r="V37" i="4" a="1"/>
  <c r="V37" i="4" s="1"/>
  <c r="T43" i="4" a="1"/>
  <c r="T43" i="4" s="1"/>
  <c r="V17" i="4" a="1"/>
  <c r="V17" i="4" s="1"/>
  <c r="W19" i="4"/>
  <c r="AB96" i="4" a="1"/>
  <c r="AB96" i="4" s="1"/>
  <c r="T78" i="4" a="1"/>
  <c r="T78" i="4" s="1"/>
  <c r="U90" i="4" a="1"/>
  <c r="U90" i="4" s="1"/>
  <c r="AB103" i="4" a="1"/>
  <c r="AB103" i="4" s="1"/>
  <c r="Z103" i="4"/>
  <c r="T28" i="4" a="1"/>
  <c r="T28" i="4" s="1"/>
  <c r="AE29" i="4"/>
  <c r="AF29" i="4" s="1"/>
  <c r="T26" i="4" a="1"/>
  <c r="T26" i="4" s="1"/>
  <c r="Z27" i="4"/>
  <c r="U91" i="4" a="1"/>
  <c r="U91" i="4" s="1"/>
  <c r="AB101" i="4" a="1"/>
  <c r="AB101" i="4" s="1"/>
  <c r="Z82" i="4"/>
  <c r="AB91" i="4" a="1"/>
  <c r="AB91" i="4" s="1"/>
  <c r="T111" i="4" a="1"/>
  <c r="T111" i="4" s="1"/>
  <c r="T44" i="4" a="1"/>
  <c r="T44" i="4" s="1"/>
  <c r="Z44" i="4"/>
  <c r="V44" i="4" a="1"/>
  <c r="V44" i="4" s="1"/>
  <c r="AB44" i="4" a="1"/>
  <c r="AB44" i="4" s="1"/>
  <c r="AA44" i="4"/>
  <c r="U44" i="4" a="1"/>
  <c r="U44" i="4" s="1"/>
  <c r="Z102" i="4"/>
  <c r="T90" i="4" a="1"/>
  <c r="T90" i="4" s="1"/>
  <c r="AA88" i="4"/>
  <c r="U37" i="4" a="1"/>
  <c r="U37" i="4" s="1"/>
  <c r="T24" i="4" a="1"/>
  <c r="T24" i="4" s="1"/>
  <c r="W46" i="4"/>
  <c r="AE46" i="4" s="1"/>
  <c r="AF46" i="4" s="1"/>
  <c r="T12" i="4" a="1"/>
  <c r="T12" i="4" s="1"/>
  <c r="AB12" i="4" a="1"/>
  <c r="AB12" i="4" s="1"/>
  <c r="AA12" i="4"/>
  <c r="Z12" i="4"/>
  <c r="V12" i="4" a="1"/>
  <c r="V12" i="4" s="1"/>
  <c r="U12" i="4" a="1"/>
  <c r="U12" i="4" s="1"/>
  <c r="Z60" i="4"/>
  <c r="AB17" i="4" a="1"/>
  <c r="AB17" i="4" s="1"/>
  <c r="Z32" i="4"/>
  <c r="AB43" i="4" a="1"/>
  <c r="AB43" i="4" s="1"/>
  <c r="V114" i="4" a="1"/>
  <c r="V114" i="4" s="1"/>
  <c r="U114" i="4" a="1"/>
  <c r="U114" i="4" s="1"/>
  <c r="AA63" i="4"/>
  <c r="Z96" i="4"/>
  <c r="U96" i="4" a="1"/>
  <c r="U96" i="4" s="1"/>
  <c r="T96" i="4" a="1"/>
  <c r="T96" i="4" s="1"/>
  <c r="AA102" i="4"/>
  <c r="AE116" i="4"/>
  <c r="AF116" i="4" s="1"/>
  <c r="AA31" i="4"/>
  <c r="V31" i="4" a="1"/>
  <c r="V31" i="4" s="1"/>
  <c r="U31" i="4" a="1"/>
  <c r="U31" i="4" s="1"/>
  <c r="U49" i="4" a="1"/>
  <c r="U49" i="4" s="1"/>
  <c r="AA32" i="4"/>
  <c r="AA118" i="4"/>
  <c r="AA113" i="4"/>
  <c r="T47" i="4" a="1"/>
  <c r="T47" i="4" s="1"/>
  <c r="AB47" i="4" a="1"/>
  <c r="AB47" i="4" s="1"/>
  <c r="V47" i="4" a="1"/>
  <c r="V47" i="4" s="1"/>
  <c r="U47" i="4" a="1"/>
  <c r="U47" i="4" s="1"/>
  <c r="AB102" i="4" a="1"/>
  <c r="AB102" i="4" s="1"/>
  <c r="U63" i="4" a="1"/>
  <c r="U63" i="4" s="1"/>
  <c r="AA72" i="4"/>
  <c r="V80" i="4" a="1"/>
  <c r="V80" i="4" s="1"/>
  <c r="T89" i="4" a="1"/>
  <c r="T89" i="4" s="1"/>
  <c r="W89" i="4" s="1"/>
  <c r="AE89" i="4" s="1"/>
  <c r="AF89" i="4" s="1"/>
  <c r="T88" i="4" a="1"/>
  <c r="T88" i="4" s="1"/>
  <c r="AE19" i="4"/>
  <c r="AF19" i="4" s="1"/>
  <c r="Z17" i="4"/>
  <c r="T32" i="4" a="1"/>
  <c r="T32" i="4" s="1"/>
  <c r="W32" i="4" s="1"/>
  <c r="AA112" i="4"/>
  <c r="AB92" i="4" a="1"/>
  <c r="AB92" i="4" s="1"/>
  <c r="Z92" i="4"/>
  <c r="AA92" i="4"/>
  <c r="V92" i="4" a="1"/>
  <c r="V92" i="4" s="1"/>
  <c r="U92" i="4" a="1"/>
  <c r="U92" i="4" s="1"/>
  <c r="T92" i="4" a="1"/>
  <c r="T92" i="4" s="1"/>
  <c r="T95" i="4" a="1"/>
  <c r="T95" i="4" s="1"/>
  <c r="AA95" i="4"/>
  <c r="Z95" i="4"/>
  <c r="V95" i="4" a="1"/>
  <c r="V95" i="4" s="1"/>
  <c r="U95" i="4" a="1"/>
  <c r="U95" i="4" s="1"/>
  <c r="AB95" i="4" a="1"/>
  <c r="AB95" i="4" s="1"/>
  <c r="T85" i="4" a="1"/>
  <c r="T85" i="4" s="1"/>
  <c r="AA85" i="4"/>
  <c r="V85" i="4" a="1"/>
  <c r="V85" i="4" s="1"/>
  <c r="T82" i="4" a="1"/>
  <c r="T82" i="4" s="1"/>
  <c r="Z94" i="4"/>
  <c r="U56" i="4" a="1"/>
  <c r="U56" i="4" s="1"/>
  <c r="AB80" i="4" a="1"/>
  <c r="AB80" i="4" s="1"/>
  <c r="AB113" i="4" a="1"/>
  <c r="AB113" i="4" s="1"/>
  <c r="AA75" i="4"/>
  <c r="T72" i="4" a="1"/>
  <c r="T72" i="4" s="1"/>
  <c r="Z80" i="4"/>
  <c r="Z34" i="4"/>
  <c r="V20" i="4" a="1"/>
  <c r="V20" i="4" s="1"/>
  <c r="T35" i="4" a="1"/>
  <c r="T35" i="4" s="1"/>
  <c r="W35" i="4" s="1"/>
  <c r="V118" i="4" a="1"/>
  <c r="V118" i="4" s="1"/>
  <c r="AB63" i="4" a="1"/>
  <c r="AB63" i="4" s="1"/>
  <c r="AB94" i="4" a="1"/>
  <c r="AB94" i="4" s="1"/>
  <c r="AA37" i="4"/>
  <c r="AA80" i="4"/>
  <c r="U86" i="4" a="1"/>
  <c r="U86" i="4" s="1"/>
  <c r="T86" i="4" a="1"/>
  <c r="T86" i="4" s="1"/>
  <c r="W86" i="4" s="1"/>
  <c r="AE86" i="4" s="1"/>
  <c r="AF86" i="4" s="1"/>
  <c r="W21" i="4"/>
  <c r="AE21" i="4" s="1"/>
  <c r="AF21" i="4" s="1"/>
  <c r="W30" i="4"/>
  <c r="AE30" i="4" s="1"/>
  <c r="AF30" i="4" s="1"/>
  <c r="Z18" i="4"/>
  <c r="W38" i="4"/>
  <c r="AE38" i="4" s="1"/>
  <c r="AF38" i="4" s="1"/>
  <c r="U30" i="4" a="1"/>
  <c r="U30" i="4" s="1"/>
  <c r="N64" i="3"/>
  <c r="T64" i="3"/>
  <c r="Y89" i="3" a="1"/>
  <c r="Y89" i="3" s="1"/>
  <c r="X89" i="3" a="1"/>
  <c r="X89" i="3" s="1"/>
  <c r="Y105" i="3" a="1"/>
  <c r="Y105" i="3" s="1"/>
  <c r="X105" i="3" a="1"/>
  <c r="X105" i="3" s="1"/>
  <c r="AG105" i="3" s="1"/>
  <c r="AF105" i="3" s="1"/>
  <c r="AB96" i="3"/>
  <c r="AB20" i="3"/>
  <c r="X27" i="3" a="1"/>
  <c r="X27" i="3" s="1"/>
  <c r="Y70" i="3" a="1"/>
  <c r="Y70" i="3" s="1"/>
  <c r="X70" i="3" a="1"/>
  <c r="X70" i="3" s="1"/>
  <c r="W70" i="3" a="1"/>
  <c r="W70" i="3" s="1"/>
  <c r="X15" i="3" a="1"/>
  <c r="X15" i="3" s="1"/>
  <c r="AD20" i="3" a="1"/>
  <c r="AD20" i="3" s="1"/>
  <c r="Y90" i="3" a="1"/>
  <c r="Y90" i="3" s="1"/>
  <c r="W90" i="3" a="1"/>
  <c r="W90" i="3" s="1"/>
  <c r="AB51" i="3"/>
  <c r="T24" i="3"/>
  <c r="Q24" i="5" s="1"/>
  <c r="N24" i="3"/>
  <c r="Y27" i="3" a="1"/>
  <c r="Y27" i="3" s="1"/>
  <c r="AC20" i="3"/>
  <c r="Y97" i="3" a="1"/>
  <c r="Y97" i="3" s="1"/>
  <c r="X97" i="3" a="1"/>
  <c r="X97" i="3" s="1"/>
  <c r="W97" i="3" a="1"/>
  <c r="W97" i="3" s="1"/>
  <c r="AC97" i="3"/>
  <c r="AB97" i="3"/>
  <c r="AD97" i="3" a="1"/>
  <c r="AD97" i="3" s="1"/>
  <c r="N61" i="3"/>
  <c r="T61" i="3"/>
  <c r="AC117" i="3"/>
  <c r="T92" i="3"/>
  <c r="Q92" i="5" s="1"/>
  <c r="N92" i="3"/>
  <c r="W95" i="3" a="1"/>
  <c r="W95" i="3" s="1"/>
  <c r="X117" i="3" a="1"/>
  <c r="X117" i="3" s="1"/>
  <c r="AC51" i="3"/>
  <c r="AC24" i="3"/>
  <c r="AB24" i="3"/>
  <c r="T10" i="3"/>
  <c r="Y67" i="3" a="1"/>
  <c r="Y67" i="3" s="1"/>
  <c r="Y15" i="3" a="1"/>
  <c r="Y15" i="3" s="1"/>
  <c r="Y20" i="3" a="1"/>
  <c r="Y20" i="3" s="1"/>
  <c r="Y117" i="3" a="1"/>
  <c r="Y117" i="3" s="1"/>
  <c r="Y82" i="3" a="1"/>
  <c r="Y82" i="3" s="1"/>
  <c r="W28" i="3" a="1"/>
  <c r="W28" i="3" s="1"/>
  <c r="AC28" i="3"/>
  <c r="AB27" i="3"/>
  <c r="T56" i="3"/>
  <c r="N56" i="3"/>
  <c r="T40" i="3"/>
  <c r="Q40" i="5" s="1"/>
  <c r="N40" i="3"/>
  <c r="AB12" i="3"/>
  <c r="Y12" i="3" a="1"/>
  <c r="Y12" i="3" s="1"/>
  <c r="X12" i="3" a="1"/>
  <c r="X12" i="3" s="1"/>
  <c r="T16" i="3"/>
  <c r="Q16" i="5" s="1"/>
  <c r="N16" i="3"/>
  <c r="Y81" i="3" a="1"/>
  <c r="Y81" i="3" s="1"/>
  <c r="X81" i="3" a="1"/>
  <c r="X81" i="3" s="1"/>
  <c r="AB81" i="3"/>
  <c r="AD81" i="3" a="1"/>
  <c r="AD81" i="3" s="1"/>
  <c r="AD117" i="3" a="1"/>
  <c r="AD117" i="3" s="1"/>
  <c r="Y87" i="3" a="1"/>
  <c r="Y87" i="3" s="1"/>
  <c r="W87" i="3" a="1"/>
  <c r="W87" i="3" s="1"/>
  <c r="AD87" i="3" a="1"/>
  <c r="AD87" i="3" s="1"/>
  <c r="AC87" i="3"/>
  <c r="AB87" i="3"/>
  <c r="N100" i="3"/>
  <c r="T100" i="3"/>
  <c r="AD80" i="3" a="1"/>
  <c r="AD80" i="3" s="1"/>
  <c r="L119" i="3"/>
  <c r="AC27" i="3"/>
  <c r="Y104" i="3" a="1"/>
  <c r="Y104" i="3" s="1"/>
  <c r="T31" i="3"/>
  <c r="Q31" i="5" s="1"/>
  <c r="N31" i="3"/>
  <c r="Y51" i="3" a="1"/>
  <c r="Y51" i="3" s="1"/>
  <c r="T53" i="3"/>
  <c r="Q53" i="5" s="1"/>
  <c r="N53" i="3"/>
  <c r="AD27" i="3" a="1"/>
  <c r="AD27" i="3" s="1"/>
  <c r="AC67" i="3"/>
  <c r="X43" i="3" a="1"/>
  <c r="X43" i="3" s="1"/>
  <c r="N84" i="3"/>
  <c r="T84" i="3"/>
  <c r="AA84" i="3" s="1"/>
  <c r="X28" i="3" a="1"/>
  <c r="X28" i="3" s="1"/>
  <c r="X96" i="3" a="1"/>
  <c r="X96" i="3" s="1"/>
  <c r="W96" i="3" a="1"/>
  <c r="W96" i="3" s="1"/>
  <c r="AD67" i="3" a="1"/>
  <c r="AD67" i="3" s="1"/>
  <c r="Y43" i="3" a="1"/>
  <c r="Y43" i="3" s="1"/>
  <c r="W19" i="3" a="1"/>
  <c r="W19" i="3" s="1"/>
  <c r="X115" i="3" a="1"/>
  <c r="X115" i="3" s="1"/>
  <c r="AB104" i="3"/>
  <c r="N65" i="3"/>
  <c r="T65" i="3"/>
  <c r="Q65" i="5" s="1"/>
  <c r="AB19" i="3"/>
  <c r="W67" i="3" a="1"/>
  <c r="W67" i="3" s="1"/>
  <c r="AD28" i="3" a="1"/>
  <c r="AD28" i="3" s="1"/>
  <c r="Y19" i="3" a="1"/>
  <c r="Y19" i="3" s="1"/>
  <c r="Y115" i="3" a="1"/>
  <c r="Y115" i="3" s="1"/>
  <c r="AD104" i="3" a="1"/>
  <c r="AD104" i="3" s="1"/>
  <c r="X112" i="3" a="1"/>
  <c r="X112" i="3" s="1"/>
  <c r="AG112" i="3" s="1"/>
  <c r="AF112" i="3" s="1"/>
  <c r="W112" i="3" a="1"/>
  <c r="W112" i="3" s="1"/>
  <c r="T74" i="3"/>
  <c r="Q74" i="5" s="1"/>
  <c r="N74" i="3"/>
  <c r="AD19" i="3" a="1"/>
  <c r="AD19" i="3" s="1"/>
  <c r="Y28" i="3" a="1"/>
  <c r="Y28" i="3" s="1"/>
  <c r="AB43" i="3"/>
  <c r="X19" i="3" a="1"/>
  <c r="X19" i="3" s="1"/>
  <c r="AC19" i="3"/>
  <c r="AC95" i="3"/>
  <c r="AD112" i="3" a="1"/>
  <c r="AD112" i="3" s="1"/>
  <c r="W104" i="3" a="1"/>
  <c r="W104" i="3" s="1"/>
  <c r="N106" i="3"/>
  <c r="T106" i="3"/>
  <c r="Q106" i="5" s="1"/>
  <c r="AB63" i="3"/>
  <c r="T47" i="3"/>
  <c r="Q47" i="5" s="1"/>
  <c r="N47" i="3"/>
  <c r="W51" i="3" a="1"/>
  <c r="W51" i="3" s="1"/>
  <c r="N45" i="3"/>
  <c r="T45" i="3"/>
  <c r="AB35" i="3"/>
  <c r="X59" i="3" a="1"/>
  <c r="X59" i="3" s="1"/>
  <c r="AG59" i="3" s="1"/>
  <c r="AF59" i="3" s="1"/>
  <c r="W81" i="3" a="1"/>
  <c r="W81" i="3" s="1"/>
  <c r="AC43" i="3"/>
  <c r="W80" i="3" a="1"/>
  <c r="W80" i="3" s="1"/>
  <c r="AC12" i="3"/>
  <c r="T109" i="3"/>
  <c r="N109" i="3"/>
  <c r="T76" i="3"/>
  <c r="Q76" i="5" s="1"/>
  <c r="N76" i="3"/>
  <c r="N62" i="3"/>
  <c r="T62" i="3"/>
  <c r="X104" i="3" a="1"/>
  <c r="X104" i="3" s="1"/>
  <c r="AC63" i="3"/>
  <c r="W26" i="3" a="1"/>
  <c r="W26" i="3" s="1"/>
  <c r="AD26" i="3" a="1"/>
  <c r="AD26" i="3" s="1"/>
  <c r="AC26" i="3"/>
  <c r="Y26" i="3" a="1"/>
  <c r="Y26" i="3" s="1"/>
  <c r="X26" i="3" a="1"/>
  <c r="X26" i="3" s="1"/>
  <c r="AG26" i="3" s="1"/>
  <c r="AF26" i="3" s="1"/>
  <c r="N29" i="3"/>
  <c r="T29" i="3"/>
  <c r="Q29" i="5" s="1"/>
  <c r="X80" i="3" a="1"/>
  <c r="X80" i="3" s="1"/>
  <c r="N116" i="3"/>
  <c r="T116" i="3"/>
  <c r="W117" i="3" a="1"/>
  <c r="W117" i="3" s="1"/>
  <c r="Y113" i="3" a="1"/>
  <c r="Y113" i="3" s="1"/>
  <c r="X113" i="3" a="1"/>
  <c r="X113" i="3" s="1"/>
  <c r="AG113" i="3" s="1"/>
  <c r="AF113" i="3" s="1"/>
  <c r="W113" i="3" a="1"/>
  <c r="W113" i="3" s="1"/>
  <c r="AC113" i="3"/>
  <c r="AB113" i="3"/>
  <c r="AD113" i="3" a="1"/>
  <c r="AD113" i="3" s="1"/>
  <c r="AB90" i="3"/>
  <c r="AD96" i="3" a="1"/>
  <c r="AD96" i="3" s="1"/>
  <c r="W63" i="3" a="1"/>
  <c r="W63" i="3" s="1"/>
  <c r="AB80" i="3"/>
  <c r="AD95" i="3" a="1"/>
  <c r="AD95" i="3" s="1"/>
  <c r="AC115" i="3"/>
  <c r="X87" i="3" a="1"/>
  <c r="X87" i="3" s="1"/>
  <c r="X95" i="3" a="1"/>
  <c r="X95" i="3" s="1"/>
  <c r="AB98" i="3"/>
  <c r="X35" i="3" a="1"/>
  <c r="X35" i="3" s="1"/>
  <c r="N11" i="3"/>
  <c r="T11" i="3"/>
  <c r="AB59" i="3"/>
  <c r="T37" i="3"/>
  <c r="Q37" i="5" s="1"/>
  <c r="N37" i="3"/>
  <c r="AD36" i="3" a="1"/>
  <c r="AD36" i="3" s="1"/>
  <c r="X36" i="3" a="1"/>
  <c r="X36" i="3" s="1"/>
  <c r="AB89" i="3"/>
  <c r="Y103" i="3" a="1"/>
  <c r="Y103" i="3" s="1"/>
  <c r="W103" i="3" a="1"/>
  <c r="W103" i="3" s="1"/>
  <c r="AD103" i="3" a="1"/>
  <c r="AD103" i="3" s="1"/>
  <c r="AB103" i="3"/>
  <c r="N68" i="3"/>
  <c r="T68" i="3"/>
  <c r="AB115" i="3"/>
  <c r="AB28" i="3"/>
  <c r="W25" i="3" a="1"/>
  <c r="W25" i="3" s="1"/>
  <c r="AC25" i="3"/>
  <c r="AB25" i="3"/>
  <c r="X25" i="3" a="1"/>
  <c r="X25" i="3" s="1"/>
  <c r="AD83" i="3" a="1"/>
  <c r="AD83" i="3" s="1"/>
  <c r="AB37" i="3"/>
  <c r="AX118" i="2"/>
  <c r="AX117" i="2"/>
  <c r="AX116" i="2"/>
  <c r="AX115" i="2"/>
  <c r="AX114" i="2"/>
  <c r="AX113" i="2"/>
  <c r="AX112" i="2"/>
  <c r="AX111" i="2"/>
  <c r="AX110" i="2"/>
  <c r="AX109" i="2"/>
  <c r="AX108" i="2"/>
  <c r="AX107" i="2"/>
  <c r="AX106" i="2"/>
  <c r="AX105" i="2"/>
  <c r="AX104" i="2"/>
  <c r="AX103" i="2"/>
  <c r="AX102" i="2"/>
  <c r="AX101" i="2"/>
  <c r="AX100" i="2"/>
  <c r="AX99" i="2"/>
  <c r="AX98" i="2"/>
  <c r="AX97" i="2"/>
  <c r="AX96" i="2"/>
  <c r="AX95" i="2"/>
  <c r="AX94" i="2"/>
  <c r="AX93" i="2"/>
  <c r="AX92" i="2"/>
  <c r="AX91" i="2"/>
  <c r="AX90" i="2"/>
  <c r="AX89" i="2"/>
  <c r="AX88" i="2"/>
  <c r="AX87" i="2"/>
  <c r="AX86" i="2"/>
  <c r="AX85" i="2"/>
  <c r="AX84" i="2"/>
  <c r="AX83" i="2"/>
  <c r="AX82" i="2"/>
  <c r="AX81" i="2"/>
  <c r="AX80" i="2"/>
  <c r="AX79" i="2"/>
  <c r="AX78" i="2"/>
  <c r="AX77" i="2"/>
  <c r="AX76" i="2"/>
  <c r="AX75" i="2"/>
  <c r="AX74" i="2"/>
  <c r="AX73" i="2"/>
  <c r="AX72" i="2"/>
  <c r="AX71" i="2"/>
  <c r="AX70" i="2"/>
  <c r="AX69" i="2"/>
  <c r="AX68" i="2"/>
  <c r="AX67" i="2"/>
  <c r="AX66" i="2"/>
  <c r="AX65" i="2"/>
  <c r="AX64" i="2"/>
  <c r="AX63" i="2"/>
  <c r="AX62" i="2"/>
  <c r="AX61" i="2"/>
  <c r="AX60" i="2"/>
  <c r="AX59" i="2"/>
  <c r="AX58" i="2"/>
  <c r="AX57" i="2"/>
  <c r="AX56" i="2"/>
  <c r="AX55" i="2"/>
  <c r="AX54" i="2"/>
  <c r="AX53" i="2"/>
  <c r="AX52" i="2"/>
  <c r="AX51" i="2"/>
  <c r="AX50" i="2"/>
  <c r="AX49" i="2"/>
  <c r="AX48" i="2"/>
  <c r="AX47" i="2"/>
  <c r="AX46" i="2"/>
  <c r="AX45" i="2"/>
  <c r="AX44" i="2"/>
  <c r="AX43" i="2"/>
  <c r="AX42" i="2"/>
  <c r="AX41" i="2"/>
  <c r="AX40" i="2"/>
  <c r="AX39" i="2"/>
  <c r="AX38" i="2"/>
  <c r="AX37" i="2"/>
  <c r="AX36" i="2"/>
  <c r="AX35" i="2"/>
  <c r="AX34" i="2"/>
  <c r="AX33" i="2"/>
  <c r="AX32" i="2"/>
  <c r="AX31" i="2"/>
  <c r="AX30" i="2"/>
  <c r="AX29" i="2"/>
  <c r="AX28" i="2"/>
  <c r="AX27" i="2"/>
  <c r="AX26" i="2"/>
  <c r="AX25" i="2"/>
  <c r="AX24" i="2"/>
  <c r="AX23" i="2"/>
  <c r="AX22" i="2"/>
  <c r="AX21" i="2"/>
  <c r="AX20" i="2"/>
  <c r="AX19" i="2"/>
  <c r="AX18" i="2"/>
  <c r="AX17" i="2"/>
  <c r="AX16" i="2"/>
  <c r="AX15" i="2"/>
  <c r="AX14" i="2"/>
  <c r="AX13" i="2"/>
  <c r="AX12" i="2"/>
  <c r="AX11" i="2"/>
  <c r="A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24" i="2"/>
  <c r="X25" i="2"/>
  <c r="X26" i="2"/>
  <c r="X27" i="2"/>
  <c r="X28" i="2"/>
  <c r="X29" i="2"/>
  <c r="X30" i="2"/>
  <c r="X31" i="2"/>
  <c r="X32" i="2"/>
  <c r="X33" i="2"/>
  <c r="X34" i="2"/>
  <c r="X35" i="2"/>
  <c r="X36" i="2"/>
  <c r="X37" i="2"/>
  <c r="X38" i="2"/>
  <c r="X39" i="2"/>
  <c r="X40" i="2"/>
  <c r="X41" i="2"/>
  <c r="X42" i="2"/>
  <c r="X43" i="2"/>
  <c r="X44" i="2"/>
  <c r="X45" i="2"/>
  <c r="X46" i="2"/>
  <c r="X47" i="2"/>
  <c r="X48" i="2"/>
  <c r="X49" i="2"/>
  <c r="X50" i="2"/>
  <c r="X51" i="2"/>
  <c r="X52" i="2"/>
  <c r="X53" i="2"/>
  <c r="X54" i="2"/>
  <c r="X55" i="2"/>
  <c r="X56" i="2"/>
  <c r="X57" i="2"/>
  <c r="X58" i="2"/>
  <c r="X59" i="2"/>
  <c r="X60" i="2"/>
  <c r="X61" i="2"/>
  <c r="X62" i="2"/>
  <c r="X63" i="2"/>
  <c r="X64" i="2"/>
  <c r="X65" i="2"/>
  <c r="X66" i="2"/>
  <c r="X67" i="2"/>
  <c r="X68" i="2"/>
  <c r="X69" i="2"/>
  <c r="X70" i="2"/>
  <c r="X71" i="2"/>
  <c r="X72" i="2"/>
  <c r="X73" i="2"/>
  <c r="X74" i="2"/>
  <c r="X75" i="2"/>
  <c r="X76" i="2"/>
  <c r="X77" i="2"/>
  <c r="X78" i="2"/>
  <c r="X79" i="2"/>
  <c r="X80" i="2"/>
  <c r="X81" i="2"/>
  <c r="X82" i="2"/>
  <c r="X83" i="2"/>
  <c r="X84" i="2"/>
  <c r="X85" i="2"/>
  <c r="X86" i="2"/>
  <c r="X87" i="2"/>
  <c r="X88" i="2"/>
  <c r="X89" i="2"/>
  <c r="X90" i="2"/>
  <c r="X91" i="2"/>
  <c r="X92" i="2"/>
  <c r="X93" i="2"/>
  <c r="X94" i="2"/>
  <c r="X95" i="2"/>
  <c r="X96" i="2"/>
  <c r="X97" i="2"/>
  <c r="X98" i="2"/>
  <c r="X99" i="2"/>
  <c r="X100" i="2"/>
  <c r="X101" i="2"/>
  <c r="X102" i="2"/>
  <c r="X103" i="2"/>
  <c r="X104" i="2"/>
  <c r="X105" i="2"/>
  <c r="X106" i="2"/>
  <c r="X107" i="2"/>
  <c r="X108" i="2"/>
  <c r="X109" i="2"/>
  <c r="X110" i="2"/>
  <c r="X111" i="2"/>
  <c r="X112" i="2"/>
  <c r="X113" i="2"/>
  <c r="X114" i="2"/>
  <c r="X115" i="2"/>
  <c r="X116" i="2"/>
  <c r="X117" i="2"/>
  <c r="X118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7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Q15" i="2"/>
  <c r="R15" i="2" s="1"/>
  <c r="Q16" i="2"/>
  <c r="AD16" i="2" s="1"/>
  <c r="Q17" i="2"/>
  <c r="AD17" i="2" s="1"/>
  <c r="Q18" i="2"/>
  <c r="R18" i="2" s="1"/>
  <c r="Q19" i="2"/>
  <c r="AD19" i="2" s="1"/>
  <c r="Q20" i="2"/>
  <c r="AD20" i="2" s="1"/>
  <c r="Q21" i="2"/>
  <c r="AD21" i="2" s="1"/>
  <c r="Q22" i="2"/>
  <c r="R22" i="2" s="1"/>
  <c r="Q23" i="2"/>
  <c r="R23" i="2" s="1"/>
  <c r="Q24" i="2"/>
  <c r="R24" i="2" s="1"/>
  <c r="Q25" i="2"/>
  <c r="R25" i="2" s="1"/>
  <c r="Q26" i="2"/>
  <c r="AD26" i="2" s="1"/>
  <c r="Q27" i="2"/>
  <c r="AD27" i="2" s="1"/>
  <c r="Q28" i="2"/>
  <c r="AD28" i="2" s="1"/>
  <c r="Q29" i="2"/>
  <c r="R29" i="2" s="1"/>
  <c r="Q30" i="2"/>
  <c r="R30" i="2" s="1"/>
  <c r="Q31" i="2"/>
  <c r="R31" i="2" s="1"/>
  <c r="Q32" i="2"/>
  <c r="R32" i="2" s="1"/>
  <c r="Q33" i="2"/>
  <c r="AD33" i="2" s="1"/>
  <c r="Q34" i="2"/>
  <c r="AD34" i="2" s="1"/>
  <c r="Q35" i="2"/>
  <c r="R35" i="2" s="1"/>
  <c r="Q36" i="2"/>
  <c r="R36" i="2" s="1"/>
  <c r="Q37" i="2"/>
  <c r="R37" i="2" s="1"/>
  <c r="Q38" i="2"/>
  <c r="AD38" i="2" s="1"/>
  <c r="Q39" i="2"/>
  <c r="AD39" i="2" s="1"/>
  <c r="Q40" i="2"/>
  <c r="R40" i="2" s="1"/>
  <c r="Q41" i="2"/>
  <c r="R41" i="2" s="1"/>
  <c r="Q42" i="2"/>
  <c r="R42" i="2" s="1"/>
  <c r="Q43" i="2"/>
  <c r="R43" i="2" s="1"/>
  <c r="Q44" i="2"/>
  <c r="R44" i="2" s="1"/>
  <c r="Q45" i="2"/>
  <c r="AD45" i="2" s="1"/>
  <c r="Q46" i="2"/>
  <c r="AD46" i="2" s="1"/>
  <c r="Q47" i="2"/>
  <c r="AD47" i="2" s="1"/>
  <c r="Q48" i="2"/>
  <c r="AD48" i="2" s="1"/>
  <c r="Q49" i="2"/>
  <c r="R49" i="2" s="1"/>
  <c r="Q50" i="2"/>
  <c r="AD50" i="2" s="1"/>
  <c r="Q51" i="2"/>
  <c r="AD51" i="2" s="1"/>
  <c r="Q52" i="2"/>
  <c r="R52" i="2" s="1"/>
  <c r="Q53" i="2"/>
  <c r="Q54" i="2"/>
  <c r="AD54" i="2" s="1"/>
  <c r="Q55" i="2"/>
  <c r="AD55" i="2" s="1"/>
  <c r="Q56" i="2"/>
  <c r="AD56" i="2" s="1"/>
  <c r="Q57" i="2"/>
  <c r="R57" i="2" s="1"/>
  <c r="Q58" i="2"/>
  <c r="AD58" i="2" s="1"/>
  <c r="Q59" i="2"/>
  <c r="AD59" i="2" s="1"/>
  <c r="Q60" i="2"/>
  <c r="AD60" i="2" s="1"/>
  <c r="Q61" i="2"/>
  <c r="AD61" i="2" s="1"/>
  <c r="Q62" i="2"/>
  <c r="AD62" i="2" s="1"/>
  <c r="Q63" i="2"/>
  <c r="AD63" i="2" s="1"/>
  <c r="Q64" i="2"/>
  <c r="R64" i="2" s="1"/>
  <c r="Q65" i="2"/>
  <c r="AD65" i="2" s="1"/>
  <c r="Q66" i="2"/>
  <c r="AD66" i="2" s="1"/>
  <c r="Q67" i="2"/>
  <c r="AD67" i="2" s="1"/>
  <c r="Q68" i="2"/>
  <c r="AD68" i="2" s="1"/>
  <c r="Q69" i="2"/>
  <c r="AD69" i="2" s="1"/>
  <c r="Q70" i="2"/>
  <c r="AD70" i="2" s="1"/>
  <c r="Q71" i="2"/>
  <c r="AD71" i="2" s="1"/>
  <c r="Q72" i="2"/>
  <c r="AD72" i="2" s="1"/>
  <c r="Q73" i="2"/>
  <c r="R73" i="2" s="1"/>
  <c r="Q74" i="2"/>
  <c r="R74" i="2" s="1"/>
  <c r="Q75" i="2"/>
  <c r="R75" i="2" s="1"/>
  <c r="Q76" i="2"/>
  <c r="AD76" i="2" s="1"/>
  <c r="Q77" i="2"/>
  <c r="R77" i="2" s="1"/>
  <c r="Q78" i="2"/>
  <c r="AD78" i="2" s="1"/>
  <c r="Q79" i="2"/>
  <c r="AD79" i="2" s="1"/>
  <c r="Q80" i="2"/>
  <c r="AD80" i="2" s="1"/>
  <c r="Q81" i="2"/>
  <c r="R81" i="2" s="1"/>
  <c r="Q82" i="2"/>
  <c r="AD82" i="2" s="1"/>
  <c r="Q83" i="2"/>
  <c r="AD83" i="2" s="1"/>
  <c r="Q84" i="2"/>
  <c r="AD84" i="2" s="1"/>
  <c r="Q85" i="2"/>
  <c r="AD85" i="2" s="1"/>
  <c r="Q86" i="2"/>
  <c r="AD86" i="2" s="1"/>
  <c r="Q87" i="2"/>
  <c r="R87" i="2" s="1"/>
  <c r="Q88" i="2"/>
  <c r="AD88" i="2" s="1"/>
  <c r="Q89" i="2"/>
  <c r="R89" i="2" s="1"/>
  <c r="Q90" i="2"/>
  <c r="AD90" i="2" s="1"/>
  <c r="Q91" i="2"/>
  <c r="AD91" i="2" s="1"/>
  <c r="Q92" i="2"/>
  <c r="AD92" i="2" s="1"/>
  <c r="Q93" i="2"/>
  <c r="R93" i="2" s="1"/>
  <c r="Q94" i="2"/>
  <c r="AD94" i="2" s="1"/>
  <c r="Q95" i="2"/>
  <c r="AD95" i="2" s="1"/>
  <c r="Q96" i="2"/>
  <c r="AD96" i="2" s="1"/>
  <c r="Q97" i="2"/>
  <c r="AD97" i="2" s="1"/>
  <c r="Q98" i="2"/>
  <c r="AD98" i="2" s="1"/>
  <c r="Q99" i="2"/>
  <c r="R99" i="2" s="1"/>
  <c r="Q100" i="2"/>
  <c r="R100" i="2" s="1"/>
  <c r="Q101" i="2"/>
  <c r="AD101" i="2" s="1"/>
  <c r="Q102" i="2"/>
  <c r="AD102" i="2" s="1"/>
  <c r="Q103" i="2"/>
  <c r="R103" i="2" s="1"/>
  <c r="Q104" i="2"/>
  <c r="R104" i="2" s="1"/>
  <c r="Q105" i="2"/>
  <c r="AD105" i="2" s="1"/>
  <c r="Q106" i="2"/>
  <c r="AD106" i="2" s="1"/>
  <c r="Q107" i="2"/>
  <c r="AD107" i="2" s="1"/>
  <c r="Q108" i="2"/>
  <c r="AD108" i="2" s="1"/>
  <c r="Q109" i="2"/>
  <c r="AD109" i="2" s="1"/>
  <c r="Q110" i="2"/>
  <c r="R110" i="2" s="1"/>
  <c r="Q111" i="2"/>
  <c r="R111" i="2" s="1"/>
  <c r="Q112" i="2"/>
  <c r="R112" i="2" s="1"/>
  <c r="Q113" i="2"/>
  <c r="AD113" i="2" s="1"/>
  <c r="Q114" i="2"/>
  <c r="AD114" i="2" s="1"/>
  <c r="Q115" i="2"/>
  <c r="R115" i="2" s="1"/>
  <c r="Q116" i="2"/>
  <c r="AD116" i="2" s="1"/>
  <c r="Q117" i="2"/>
  <c r="AD117" i="2" s="1"/>
  <c r="Q118" i="2"/>
  <c r="AD118" i="2" s="1"/>
  <c r="AE118" i="2"/>
  <c r="AF118" i="2"/>
  <c r="AG118" i="2"/>
  <c r="AE11" i="2"/>
  <c r="AF11" i="2"/>
  <c r="AG11" i="2"/>
  <c r="AE12" i="2"/>
  <c r="AF12" i="2"/>
  <c r="AG12" i="2"/>
  <c r="AE13" i="2"/>
  <c r="AF13" i="2"/>
  <c r="AG13" i="2"/>
  <c r="AE14" i="2"/>
  <c r="AF14" i="2"/>
  <c r="AG14" i="2"/>
  <c r="AE15" i="2"/>
  <c r="AF15" i="2"/>
  <c r="AG15" i="2"/>
  <c r="AE16" i="2"/>
  <c r="AF16" i="2"/>
  <c r="AG16" i="2"/>
  <c r="AE17" i="2"/>
  <c r="AF17" i="2"/>
  <c r="AG17" i="2"/>
  <c r="AE18" i="2"/>
  <c r="AF18" i="2"/>
  <c r="AG18" i="2"/>
  <c r="AE19" i="2"/>
  <c r="AF19" i="2"/>
  <c r="AG19" i="2"/>
  <c r="AE20" i="2"/>
  <c r="AF20" i="2"/>
  <c r="AG20" i="2"/>
  <c r="AE21" i="2"/>
  <c r="AF21" i="2"/>
  <c r="AG21" i="2"/>
  <c r="AE22" i="2"/>
  <c r="AF22" i="2"/>
  <c r="AG22" i="2"/>
  <c r="AE23" i="2"/>
  <c r="AF23" i="2"/>
  <c r="AG23" i="2"/>
  <c r="AE24" i="2"/>
  <c r="AF24" i="2"/>
  <c r="AG24" i="2"/>
  <c r="AE25" i="2"/>
  <c r="AF25" i="2"/>
  <c r="AG25" i="2"/>
  <c r="AE26" i="2"/>
  <c r="AF26" i="2"/>
  <c r="AG26" i="2"/>
  <c r="AE27" i="2"/>
  <c r="AF27" i="2"/>
  <c r="AG27" i="2"/>
  <c r="AE28" i="2"/>
  <c r="AF28" i="2"/>
  <c r="AG28" i="2"/>
  <c r="AE29" i="2"/>
  <c r="AF29" i="2"/>
  <c r="AG29" i="2"/>
  <c r="AE30" i="2"/>
  <c r="AF30" i="2"/>
  <c r="AG30" i="2"/>
  <c r="AE31" i="2"/>
  <c r="AF31" i="2"/>
  <c r="AG31" i="2"/>
  <c r="AE32" i="2"/>
  <c r="AF32" i="2"/>
  <c r="AG32" i="2"/>
  <c r="AE33" i="2"/>
  <c r="AF33" i="2"/>
  <c r="AG33" i="2"/>
  <c r="AE34" i="2"/>
  <c r="AF34" i="2"/>
  <c r="AG34" i="2"/>
  <c r="AE35" i="2"/>
  <c r="AF35" i="2"/>
  <c r="AG35" i="2"/>
  <c r="AE36" i="2"/>
  <c r="AF36" i="2"/>
  <c r="AG36" i="2"/>
  <c r="AE37" i="2"/>
  <c r="AF37" i="2"/>
  <c r="AG37" i="2"/>
  <c r="AE38" i="2"/>
  <c r="AF38" i="2"/>
  <c r="AG38" i="2"/>
  <c r="AE39" i="2"/>
  <c r="AF39" i="2"/>
  <c r="AG39" i="2"/>
  <c r="AE40" i="2"/>
  <c r="AF40" i="2"/>
  <c r="AG40" i="2"/>
  <c r="AE41" i="2"/>
  <c r="AF41" i="2"/>
  <c r="AG41" i="2"/>
  <c r="AE42" i="2"/>
  <c r="AF42" i="2"/>
  <c r="AG42" i="2"/>
  <c r="AE43" i="2"/>
  <c r="AF43" i="2"/>
  <c r="AG43" i="2"/>
  <c r="AE44" i="2"/>
  <c r="AF44" i="2"/>
  <c r="AG44" i="2"/>
  <c r="AE45" i="2"/>
  <c r="AF45" i="2"/>
  <c r="AG45" i="2"/>
  <c r="AE46" i="2"/>
  <c r="AF46" i="2"/>
  <c r="AG46" i="2"/>
  <c r="AE47" i="2"/>
  <c r="AF47" i="2"/>
  <c r="AG47" i="2"/>
  <c r="AE48" i="2"/>
  <c r="AF48" i="2"/>
  <c r="AG48" i="2"/>
  <c r="AE49" i="2"/>
  <c r="AF49" i="2"/>
  <c r="AG49" i="2"/>
  <c r="AE50" i="2"/>
  <c r="AF50" i="2"/>
  <c r="AG50" i="2"/>
  <c r="AE51" i="2"/>
  <c r="AF51" i="2"/>
  <c r="AG51" i="2"/>
  <c r="AE52" i="2"/>
  <c r="AF52" i="2"/>
  <c r="AG52" i="2"/>
  <c r="AE53" i="2"/>
  <c r="AF53" i="2"/>
  <c r="AG53" i="2"/>
  <c r="AE54" i="2"/>
  <c r="AF54" i="2"/>
  <c r="AG54" i="2"/>
  <c r="AE55" i="2"/>
  <c r="AF55" i="2"/>
  <c r="AG55" i="2"/>
  <c r="AE56" i="2"/>
  <c r="AF56" i="2"/>
  <c r="AG56" i="2"/>
  <c r="AE57" i="2"/>
  <c r="AF57" i="2"/>
  <c r="AG57" i="2"/>
  <c r="AE58" i="2"/>
  <c r="AF58" i="2"/>
  <c r="AG58" i="2"/>
  <c r="AE59" i="2"/>
  <c r="AF59" i="2"/>
  <c r="AG59" i="2"/>
  <c r="AE60" i="2"/>
  <c r="AF60" i="2"/>
  <c r="AG60" i="2"/>
  <c r="AE61" i="2"/>
  <c r="AF61" i="2"/>
  <c r="AG61" i="2"/>
  <c r="AE62" i="2"/>
  <c r="AF62" i="2"/>
  <c r="AG62" i="2"/>
  <c r="AE63" i="2"/>
  <c r="AF63" i="2"/>
  <c r="AG63" i="2"/>
  <c r="AE64" i="2"/>
  <c r="AF64" i="2"/>
  <c r="AG64" i="2"/>
  <c r="AE65" i="2"/>
  <c r="AF65" i="2"/>
  <c r="AG65" i="2"/>
  <c r="AE66" i="2"/>
  <c r="AF66" i="2"/>
  <c r="AG66" i="2"/>
  <c r="AE67" i="2"/>
  <c r="AF67" i="2"/>
  <c r="AG67" i="2"/>
  <c r="AE68" i="2"/>
  <c r="AF68" i="2"/>
  <c r="AG68" i="2"/>
  <c r="AE69" i="2"/>
  <c r="AF69" i="2"/>
  <c r="AG69" i="2"/>
  <c r="AE70" i="2"/>
  <c r="AF70" i="2"/>
  <c r="AG70" i="2"/>
  <c r="AE71" i="2"/>
  <c r="AF71" i="2"/>
  <c r="AG71" i="2"/>
  <c r="AE72" i="2"/>
  <c r="AF72" i="2"/>
  <c r="AG72" i="2"/>
  <c r="AE73" i="2"/>
  <c r="AF73" i="2"/>
  <c r="AG73" i="2"/>
  <c r="AE74" i="2"/>
  <c r="AF74" i="2"/>
  <c r="AG74" i="2"/>
  <c r="AE75" i="2"/>
  <c r="AF75" i="2"/>
  <c r="AG75" i="2"/>
  <c r="AE76" i="2"/>
  <c r="AF76" i="2"/>
  <c r="AG76" i="2"/>
  <c r="AE77" i="2"/>
  <c r="AF77" i="2"/>
  <c r="AG77" i="2"/>
  <c r="AE78" i="2"/>
  <c r="AF78" i="2"/>
  <c r="AG78" i="2"/>
  <c r="AE79" i="2"/>
  <c r="AF79" i="2"/>
  <c r="AG79" i="2"/>
  <c r="AE80" i="2"/>
  <c r="AF80" i="2"/>
  <c r="AG80" i="2"/>
  <c r="AE81" i="2"/>
  <c r="AF81" i="2"/>
  <c r="AG81" i="2"/>
  <c r="AE82" i="2"/>
  <c r="AF82" i="2"/>
  <c r="AG82" i="2"/>
  <c r="AE83" i="2"/>
  <c r="AF83" i="2"/>
  <c r="AG83" i="2"/>
  <c r="AE84" i="2"/>
  <c r="AF84" i="2"/>
  <c r="AG84" i="2"/>
  <c r="AE85" i="2"/>
  <c r="AF85" i="2"/>
  <c r="AG85" i="2"/>
  <c r="AE86" i="2"/>
  <c r="AF86" i="2"/>
  <c r="AG86" i="2"/>
  <c r="AE87" i="2"/>
  <c r="AF87" i="2"/>
  <c r="AG87" i="2"/>
  <c r="AE88" i="2"/>
  <c r="AF88" i="2"/>
  <c r="AG88" i="2"/>
  <c r="AE89" i="2"/>
  <c r="AF89" i="2"/>
  <c r="AG89" i="2"/>
  <c r="AE90" i="2"/>
  <c r="AF90" i="2"/>
  <c r="AG90" i="2"/>
  <c r="AE91" i="2"/>
  <c r="AF91" i="2"/>
  <c r="AG91" i="2"/>
  <c r="AE92" i="2"/>
  <c r="AF92" i="2"/>
  <c r="AG92" i="2"/>
  <c r="AE93" i="2"/>
  <c r="AF93" i="2"/>
  <c r="AG93" i="2"/>
  <c r="AE94" i="2"/>
  <c r="AF94" i="2"/>
  <c r="AG94" i="2"/>
  <c r="AE95" i="2"/>
  <c r="AF95" i="2"/>
  <c r="AG95" i="2"/>
  <c r="AE96" i="2"/>
  <c r="AF96" i="2"/>
  <c r="AG96" i="2"/>
  <c r="AE97" i="2"/>
  <c r="AF97" i="2"/>
  <c r="AG97" i="2"/>
  <c r="AE98" i="2"/>
  <c r="AF98" i="2"/>
  <c r="AG98" i="2"/>
  <c r="AE99" i="2"/>
  <c r="AF99" i="2"/>
  <c r="AG99" i="2"/>
  <c r="AE100" i="2"/>
  <c r="AF100" i="2"/>
  <c r="AG100" i="2"/>
  <c r="AE101" i="2"/>
  <c r="AF101" i="2"/>
  <c r="AG101" i="2"/>
  <c r="AE102" i="2"/>
  <c r="AF102" i="2"/>
  <c r="AG102" i="2"/>
  <c r="AE103" i="2"/>
  <c r="AF103" i="2"/>
  <c r="AG103" i="2"/>
  <c r="AE104" i="2"/>
  <c r="AF104" i="2"/>
  <c r="AG104" i="2"/>
  <c r="AE105" i="2"/>
  <c r="AF105" i="2"/>
  <c r="AG105" i="2"/>
  <c r="AE106" i="2"/>
  <c r="AF106" i="2"/>
  <c r="AG106" i="2"/>
  <c r="AE107" i="2"/>
  <c r="AF107" i="2"/>
  <c r="AG107" i="2"/>
  <c r="AE108" i="2"/>
  <c r="AF108" i="2"/>
  <c r="AG108" i="2"/>
  <c r="AE109" i="2"/>
  <c r="AF109" i="2"/>
  <c r="AG109" i="2"/>
  <c r="AE110" i="2"/>
  <c r="AF110" i="2"/>
  <c r="AG110" i="2"/>
  <c r="AE111" i="2"/>
  <c r="AF111" i="2"/>
  <c r="AG111" i="2"/>
  <c r="AE112" i="2"/>
  <c r="AF112" i="2"/>
  <c r="AG112" i="2"/>
  <c r="AE113" i="2"/>
  <c r="AF113" i="2"/>
  <c r="AG113" i="2"/>
  <c r="AE114" i="2"/>
  <c r="AF114" i="2"/>
  <c r="AG114" i="2"/>
  <c r="AE115" i="2"/>
  <c r="AF115" i="2"/>
  <c r="AG115" i="2"/>
  <c r="AE116" i="2"/>
  <c r="AF116" i="2"/>
  <c r="AG116" i="2"/>
  <c r="AE117" i="2"/>
  <c r="AF117" i="2"/>
  <c r="AG117" i="2"/>
  <c r="R46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0" i="2"/>
  <c r="AF10" i="2"/>
  <c r="AG8" i="2"/>
  <c r="AF8" i="2"/>
  <c r="V10" i="2"/>
  <c r="R53" i="2"/>
  <c r="Q14" i="2"/>
  <c r="R14" i="2" s="1"/>
  <c r="Q13" i="2"/>
  <c r="AD13" i="2" s="1"/>
  <c r="Q12" i="2"/>
  <c r="R12" i="2" s="1"/>
  <c r="Q11" i="2"/>
  <c r="R11" i="2" s="1"/>
  <c r="Q10" i="2"/>
  <c r="R10" i="2" s="1"/>
  <c r="AG10" i="2"/>
  <c r="AE10" i="2"/>
  <c r="X10" i="2"/>
  <c r="T10" i="2"/>
  <c r="AE8" i="2"/>
  <c r="AD8" i="2"/>
  <c r="AC32" i="5" l="1"/>
  <c r="AA32" i="5"/>
  <c r="Z32" i="5"/>
  <c r="X32" i="5" a="1"/>
  <c r="X32" i="5" s="1"/>
  <c r="W32" i="5" a="1"/>
  <c r="W32" i="5" s="1"/>
  <c r="AB32" i="5"/>
  <c r="V32" i="5" a="1"/>
  <c r="V32" i="5" s="1"/>
  <c r="Y32" i="5" s="1"/>
  <c r="AA118" i="5"/>
  <c r="AC118" i="5"/>
  <c r="AB118" i="5"/>
  <c r="V118" i="5" a="1"/>
  <c r="V118" i="5" s="1"/>
  <c r="W118" i="5" a="1"/>
  <c r="W118" i="5" s="1"/>
  <c r="Z118" i="5"/>
  <c r="X118" i="5" a="1"/>
  <c r="X118" i="5" s="1"/>
  <c r="W56" i="3" a="1"/>
  <c r="W56" i="3" s="1"/>
  <c r="Q56" i="5"/>
  <c r="AG118" i="3"/>
  <c r="AF118" i="3" s="1"/>
  <c r="AK112" i="5"/>
  <c r="AC76" i="5"/>
  <c r="Z76" i="5"/>
  <c r="AA76" i="5"/>
  <c r="X76" i="5" a="1"/>
  <c r="X76" i="5" s="1"/>
  <c r="W76" i="5" a="1"/>
  <c r="W76" i="5" s="1"/>
  <c r="V76" i="5" a="1"/>
  <c r="V76" i="5" s="1"/>
  <c r="AB76" i="5"/>
  <c r="Z16" i="5"/>
  <c r="W16" i="5" a="1"/>
  <c r="W16" i="5" s="1"/>
  <c r="AA16" i="5"/>
  <c r="AC16" i="5"/>
  <c r="V16" i="5" a="1"/>
  <c r="V16" i="5" s="1"/>
  <c r="Y16" i="5" s="1"/>
  <c r="X16" i="5" a="1"/>
  <c r="X16" i="5" s="1"/>
  <c r="AB16" i="5"/>
  <c r="AA10" i="3"/>
  <c r="Q10" i="5"/>
  <c r="AG41" i="3"/>
  <c r="AF41" i="3" s="1"/>
  <c r="AG79" i="3"/>
  <c r="AF79" i="3" s="1"/>
  <c r="AC69" i="5"/>
  <c r="AB69" i="5"/>
  <c r="Z69" i="5"/>
  <c r="AA69" i="5"/>
  <c r="W69" i="5" a="1"/>
  <c r="W69" i="5" s="1"/>
  <c r="V69" i="5" a="1"/>
  <c r="V69" i="5" s="1"/>
  <c r="Y69" i="5" s="1"/>
  <c r="X69" i="5" a="1"/>
  <c r="X69" i="5" s="1"/>
  <c r="AG67" i="3"/>
  <c r="AF67" i="3" s="1"/>
  <c r="AG23" i="3"/>
  <c r="AF23" i="3" s="1"/>
  <c r="AG17" i="3"/>
  <c r="AF17" i="3" s="1"/>
  <c r="Z108" i="5"/>
  <c r="X108" i="5" a="1"/>
  <c r="X108" i="5" s="1"/>
  <c r="V108" i="5" a="1"/>
  <c r="V108" i="5" s="1"/>
  <c r="W108" i="5" a="1"/>
  <c r="W108" i="5" s="1"/>
  <c r="AC108" i="5"/>
  <c r="AA108" i="5"/>
  <c r="AB108" i="5"/>
  <c r="AE63" i="5"/>
  <c r="AF63" i="5" s="1"/>
  <c r="AG63" i="5" s="1"/>
  <c r="AH63" i="5" s="1"/>
  <c r="AF38" i="5"/>
  <c r="AG38" i="5" s="1"/>
  <c r="AH38" i="5" s="1"/>
  <c r="AC93" i="5"/>
  <c r="W93" i="5" a="1"/>
  <c r="W93" i="5" s="1"/>
  <c r="V93" i="5" a="1"/>
  <c r="V93" i="5" s="1"/>
  <c r="AA93" i="5"/>
  <c r="AB93" i="5"/>
  <c r="Z93" i="5"/>
  <c r="X93" i="5" a="1"/>
  <c r="X93" i="5" s="1"/>
  <c r="Z67" i="5"/>
  <c r="AC67" i="5"/>
  <c r="X67" i="5" a="1"/>
  <c r="X67" i="5" s="1"/>
  <c r="AA67" i="5"/>
  <c r="W67" i="5" a="1"/>
  <c r="W67" i="5" s="1"/>
  <c r="V67" i="5" a="1"/>
  <c r="V67" i="5" s="1"/>
  <c r="AB67" i="5"/>
  <c r="W54" i="5" a="1"/>
  <c r="W54" i="5" s="1"/>
  <c r="AB54" i="5"/>
  <c r="AA54" i="5"/>
  <c r="V54" i="5" a="1"/>
  <c r="V54" i="5" s="1"/>
  <c r="Y54" i="5" s="1"/>
  <c r="AC54" i="5"/>
  <c r="X54" i="5" a="1"/>
  <c r="X54" i="5" s="1"/>
  <c r="Z54" i="5"/>
  <c r="AC25" i="5"/>
  <c r="V25" i="5" a="1"/>
  <c r="V25" i="5" s="1"/>
  <c r="Y25" i="5" s="1"/>
  <c r="AA25" i="5"/>
  <c r="AB25" i="5"/>
  <c r="W25" i="5" a="1"/>
  <c r="W25" i="5" s="1"/>
  <c r="X25" i="5" a="1"/>
  <c r="X25" i="5" s="1"/>
  <c r="Z25" i="5"/>
  <c r="AA114" i="5"/>
  <c r="AB114" i="5"/>
  <c r="W114" i="5" a="1"/>
  <c r="W114" i="5" s="1"/>
  <c r="AC114" i="5"/>
  <c r="Z114" i="5"/>
  <c r="X114" i="5" a="1"/>
  <c r="X114" i="5" s="1"/>
  <c r="V114" i="5" a="1"/>
  <c r="V114" i="5" s="1"/>
  <c r="Y114" i="5" s="1"/>
  <c r="AB90" i="5"/>
  <c r="X90" i="5" a="1"/>
  <c r="X90" i="5" s="1"/>
  <c r="W90" i="5" a="1"/>
  <c r="W90" i="5" s="1"/>
  <c r="AA90" i="5"/>
  <c r="Z90" i="5"/>
  <c r="AC90" i="5"/>
  <c r="V90" i="5" a="1"/>
  <c r="V90" i="5" s="1"/>
  <c r="Y90" i="5" s="1"/>
  <c r="AG36" i="3"/>
  <c r="AF36" i="3" s="1"/>
  <c r="AD116" i="3" a="1"/>
  <c r="AD116" i="3" s="1"/>
  <c r="Q116" i="5"/>
  <c r="Z45" i="3"/>
  <c r="Q45" i="5"/>
  <c r="AG12" i="3"/>
  <c r="AF12" i="3" s="1"/>
  <c r="Z61" i="3"/>
  <c r="Q61" i="5"/>
  <c r="AG15" i="3"/>
  <c r="AF15" i="3" s="1"/>
  <c r="AG114" i="3"/>
  <c r="AF114" i="3" s="1"/>
  <c r="AG34" i="3"/>
  <c r="AF34" i="3" s="1"/>
  <c r="AG50" i="3"/>
  <c r="AF50" i="3" s="1"/>
  <c r="AG63" i="3"/>
  <c r="AF63" i="3" s="1"/>
  <c r="AA99" i="3"/>
  <c r="Z73" i="3"/>
  <c r="AA110" i="3"/>
  <c r="AD26" i="5"/>
  <c r="AC23" i="5"/>
  <c r="AA23" i="5"/>
  <c r="W23" i="5" a="1"/>
  <c r="W23" i="5" s="1"/>
  <c r="Z23" i="5"/>
  <c r="AB23" i="5"/>
  <c r="X23" i="5" a="1"/>
  <c r="X23" i="5" s="1"/>
  <c r="V23" i="5" a="1"/>
  <c r="V23" i="5" s="1"/>
  <c r="Y23" i="5" s="1"/>
  <c r="AB12" i="5"/>
  <c r="Z12" i="5"/>
  <c r="AC12" i="5"/>
  <c r="AA12" i="5"/>
  <c r="W12" i="5" a="1"/>
  <c r="W12" i="5" s="1"/>
  <c r="V12" i="5" a="1"/>
  <c r="V12" i="5" s="1"/>
  <c r="X12" i="5" a="1"/>
  <c r="X12" i="5" s="1"/>
  <c r="AB81" i="5"/>
  <c r="Z81" i="5"/>
  <c r="AA81" i="5"/>
  <c r="AC81" i="5"/>
  <c r="X81" i="5" a="1"/>
  <c r="X81" i="5" s="1"/>
  <c r="W81" i="5" a="1"/>
  <c r="W81" i="5" s="1"/>
  <c r="V81" i="5" a="1"/>
  <c r="V81" i="5" s="1"/>
  <c r="AB15" i="5"/>
  <c r="AC15" i="5"/>
  <c r="X15" i="5" a="1"/>
  <c r="X15" i="5" s="1"/>
  <c r="AA15" i="5"/>
  <c r="Z15" i="5"/>
  <c r="W15" i="5" a="1"/>
  <c r="W15" i="5" s="1"/>
  <c r="V15" i="5" a="1"/>
  <c r="V15" i="5" s="1"/>
  <c r="Y15" i="5" s="1"/>
  <c r="AA49" i="5"/>
  <c r="X49" i="5" a="1"/>
  <c r="X49" i="5" s="1"/>
  <c r="W49" i="5" a="1"/>
  <c r="W49" i="5" s="1"/>
  <c r="AC49" i="5"/>
  <c r="V49" i="5" a="1"/>
  <c r="V49" i="5" s="1"/>
  <c r="Z49" i="5"/>
  <c r="AB49" i="5"/>
  <c r="Z86" i="5"/>
  <c r="AA86" i="5"/>
  <c r="AC86" i="5"/>
  <c r="W86" i="5" a="1"/>
  <c r="W86" i="5" s="1"/>
  <c r="X86" i="5" a="1"/>
  <c r="X86" i="5" s="1"/>
  <c r="AB86" i="5"/>
  <c r="V86" i="5" a="1"/>
  <c r="V86" i="5" s="1"/>
  <c r="AA31" i="5"/>
  <c r="W31" i="5" a="1"/>
  <c r="W31" i="5" s="1"/>
  <c r="X31" i="5" a="1"/>
  <c r="X31" i="5" s="1"/>
  <c r="Z31" i="5"/>
  <c r="AB31" i="5"/>
  <c r="AC31" i="5"/>
  <c r="V31" i="5" a="1"/>
  <c r="V31" i="5" s="1"/>
  <c r="AC88" i="5"/>
  <c r="X88" i="5" a="1"/>
  <c r="X88" i="5" s="1"/>
  <c r="Z88" i="5"/>
  <c r="AA88" i="5"/>
  <c r="V88" i="5" a="1"/>
  <c r="V88" i="5" s="1"/>
  <c r="W88" i="5" a="1"/>
  <c r="W88" i="5" s="1"/>
  <c r="AB88" i="5"/>
  <c r="AA106" i="5"/>
  <c r="AC106" i="5"/>
  <c r="V106" i="5" a="1"/>
  <c r="V106" i="5" s="1"/>
  <c r="Y106" i="5" s="1"/>
  <c r="Z106" i="5"/>
  <c r="W106" i="5" a="1"/>
  <c r="W106" i="5" s="1"/>
  <c r="X106" i="5" a="1"/>
  <c r="X106" i="5" s="1"/>
  <c r="AB106" i="5"/>
  <c r="AC85" i="5"/>
  <c r="AA85" i="5"/>
  <c r="X85" i="5" a="1"/>
  <c r="X85" i="5" s="1"/>
  <c r="Z85" i="5"/>
  <c r="V85" i="5" a="1"/>
  <c r="V85" i="5" s="1"/>
  <c r="Y85" i="5" s="1"/>
  <c r="W85" i="5" a="1"/>
  <c r="W85" i="5" s="1"/>
  <c r="AB85" i="5"/>
  <c r="X42" i="5" a="1"/>
  <c r="X42" i="5" s="1"/>
  <c r="AC42" i="5"/>
  <c r="W42" i="5" a="1"/>
  <c r="W42" i="5" s="1"/>
  <c r="Z42" i="5"/>
  <c r="AA42" i="5"/>
  <c r="V42" i="5" a="1"/>
  <c r="V42" i="5" s="1"/>
  <c r="Y42" i="5" s="1"/>
  <c r="AB42" i="5"/>
  <c r="AG90" i="3"/>
  <c r="AF90" i="3" s="1"/>
  <c r="Z20" i="5"/>
  <c r="AC20" i="5"/>
  <c r="X20" i="5" a="1"/>
  <c r="X20" i="5" s="1"/>
  <c r="AA20" i="5"/>
  <c r="AB20" i="5"/>
  <c r="W20" i="5" a="1"/>
  <c r="W20" i="5" s="1"/>
  <c r="V20" i="5" a="1"/>
  <c r="V20" i="5" s="1"/>
  <c r="Y20" i="5" s="1"/>
  <c r="X68" i="3" a="1"/>
  <c r="X68" i="3" s="1"/>
  <c r="Q68" i="5"/>
  <c r="AG95" i="3"/>
  <c r="AF95" i="3" s="1"/>
  <c r="Z109" i="3"/>
  <c r="Q109" i="5"/>
  <c r="Z74" i="5"/>
  <c r="AA74" i="5"/>
  <c r="AC74" i="5"/>
  <c r="W74" i="5" a="1"/>
  <c r="W74" i="5" s="1"/>
  <c r="V74" i="5" a="1"/>
  <c r="V74" i="5" s="1"/>
  <c r="Y74" i="5" s="1"/>
  <c r="AB74" i="5"/>
  <c r="X74" i="5" a="1"/>
  <c r="X74" i="5" s="1"/>
  <c r="AG89" i="3"/>
  <c r="AF89" i="3" s="1"/>
  <c r="AC33" i="5"/>
  <c r="AA33" i="5"/>
  <c r="AB33" i="5"/>
  <c r="V33" i="5" a="1"/>
  <c r="V33" i="5" s="1"/>
  <c r="Y33" i="5" s="1"/>
  <c r="Z33" i="5"/>
  <c r="W33" i="5" a="1"/>
  <c r="W33" i="5" s="1"/>
  <c r="X33" i="5" a="1"/>
  <c r="X33" i="5" s="1"/>
  <c r="AA44" i="3"/>
  <c r="Q44" i="5"/>
  <c r="AA46" i="5"/>
  <c r="Z46" i="5"/>
  <c r="W46" i="5" a="1"/>
  <c r="W46" i="5" s="1"/>
  <c r="X46" i="5" a="1"/>
  <c r="X46" i="5" s="1"/>
  <c r="V46" i="5" a="1"/>
  <c r="V46" i="5" s="1"/>
  <c r="AB46" i="5"/>
  <c r="AC46" i="5"/>
  <c r="Z75" i="3"/>
  <c r="Q75" i="5"/>
  <c r="AA35" i="3"/>
  <c r="Q35" i="5"/>
  <c r="Z101" i="5"/>
  <c r="AA101" i="5"/>
  <c r="AB101" i="5"/>
  <c r="W101" i="5" a="1"/>
  <c r="W101" i="5" s="1"/>
  <c r="AC101" i="5"/>
  <c r="V101" i="5" a="1"/>
  <c r="V101" i="5" s="1"/>
  <c r="Y101" i="5" s="1"/>
  <c r="X101" i="5" a="1"/>
  <c r="X101" i="5" s="1"/>
  <c r="X71" i="5" a="1"/>
  <c r="X71" i="5" s="1"/>
  <c r="Z71" i="5"/>
  <c r="AC71" i="5"/>
  <c r="AA71" i="5"/>
  <c r="AB71" i="5"/>
  <c r="V71" i="5" a="1"/>
  <c r="V71" i="5" s="1"/>
  <c r="Y71" i="5" s="1"/>
  <c r="W71" i="5" a="1"/>
  <c r="W71" i="5" s="1"/>
  <c r="AG38" i="3"/>
  <c r="AF38" i="3" s="1"/>
  <c r="AA73" i="3"/>
  <c r="AG22" i="3"/>
  <c r="AF22" i="3" s="1"/>
  <c r="V43" i="5" a="1"/>
  <c r="V43" i="5" s="1"/>
  <c r="Y43" i="5" s="1"/>
  <c r="AC43" i="5"/>
  <c r="X43" i="5" a="1"/>
  <c r="X43" i="5" s="1"/>
  <c r="Z43" i="5"/>
  <c r="W43" i="5" a="1"/>
  <c r="W43" i="5" s="1"/>
  <c r="AB43" i="5"/>
  <c r="AA43" i="5"/>
  <c r="AA27" i="5"/>
  <c r="Z27" i="5"/>
  <c r="AC27" i="5"/>
  <c r="AB27" i="5"/>
  <c r="W27" i="5" a="1"/>
  <c r="W27" i="5" s="1"/>
  <c r="V27" i="5" a="1"/>
  <c r="V27" i="5" s="1"/>
  <c r="Y27" i="5" s="1"/>
  <c r="X27" i="5" a="1"/>
  <c r="X27" i="5" s="1"/>
  <c r="AG86" i="3"/>
  <c r="AF86" i="3" s="1"/>
  <c r="AA11" i="3"/>
  <c r="Q11" i="5"/>
  <c r="AG115" i="3"/>
  <c r="AF115" i="3" s="1"/>
  <c r="AA57" i="3"/>
  <c r="Q57" i="5"/>
  <c r="W55" i="5" a="1"/>
  <c r="W55" i="5" s="1"/>
  <c r="Z55" i="5"/>
  <c r="AC55" i="5"/>
  <c r="X55" i="5" a="1"/>
  <c r="X55" i="5" s="1"/>
  <c r="AA55" i="5"/>
  <c r="V55" i="5" a="1"/>
  <c r="V55" i="5" s="1"/>
  <c r="AB55" i="5"/>
  <c r="AG43" i="3"/>
  <c r="AF43" i="3" s="1"/>
  <c r="AG97" i="3"/>
  <c r="AF97" i="3" s="1"/>
  <c r="AG87" i="3"/>
  <c r="AF87" i="3" s="1"/>
  <c r="AG80" i="3"/>
  <c r="AF80" i="3" s="1"/>
  <c r="AB65" i="5"/>
  <c r="V65" i="5" a="1"/>
  <c r="V65" i="5" s="1"/>
  <c r="Z65" i="5"/>
  <c r="W65" i="5" a="1"/>
  <c r="W65" i="5" s="1"/>
  <c r="AC65" i="5"/>
  <c r="AA65" i="5"/>
  <c r="X65" i="5" a="1"/>
  <c r="X65" i="5" s="1"/>
  <c r="AG96" i="3"/>
  <c r="AF96" i="3" s="1"/>
  <c r="AC53" i="5"/>
  <c r="AA53" i="5"/>
  <c r="Z53" i="5"/>
  <c r="X53" i="5" a="1"/>
  <c r="X53" i="5" s="1"/>
  <c r="W53" i="5" a="1"/>
  <c r="W53" i="5" s="1"/>
  <c r="AB53" i="5"/>
  <c r="V53" i="5" a="1"/>
  <c r="V53" i="5" s="1"/>
  <c r="Y53" i="5" s="1"/>
  <c r="AB100" i="3"/>
  <c r="Q100" i="5"/>
  <c r="Z73" i="5"/>
  <c r="AC73" i="5"/>
  <c r="X73" i="5" a="1"/>
  <c r="X73" i="5" s="1"/>
  <c r="V73" i="5" a="1"/>
  <c r="V73" i="5" s="1"/>
  <c r="W73" i="5" a="1"/>
  <c r="W73" i="5" s="1"/>
  <c r="AA73" i="5"/>
  <c r="AB73" i="5"/>
  <c r="AA83" i="3"/>
  <c r="Q83" i="5"/>
  <c r="AB99" i="3"/>
  <c r="Q99" i="5"/>
  <c r="Z39" i="3"/>
  <c r="Q39" i="5"/>
  <c r="AA21" i="5"/>
  <c r="AB21" i="5"/>
  <c r="X21" i="5" a="1"/>
  <c r="X21" i="5" s="1"/>
  <c r="AC21" i="5"/>
  <c r="Z21" i="5"/>
  <c r="V21" i="5" a="1"/>
  <c r="V21" i="5" s="1"/>
  <c r="Y21" i="5" s="1"/>
  <c r="W21" i="5" a="1"/>
  <c r="W21" i="5" s="1"/>
  <c r="AG18" i="3"/>
  <c r="AF18" i="3" s="1"/>
  <c r="X110" i="3" a="1"/>
  <c r="X110" i="3" s="1"/>
  <c r="Q110" i="5"/>
  <c r="AG103" i="3"/>
  <c r="AF103" i="3" s="1"/>
  <c r="Z66" i="3"/>
  <c r="AA18" i="5"/>
  <c r="AC18" i="5"/>
  <c r="Z18" i="5"/>
  <c r="V18" i="5" a="1"/>
  <c r="V18" i="5" s="1"/>
  <c r="X18" i="5" a="1"/>
  <c r="X18" i="5" s="1"/>
  <c r="W18" i="5" a="1"/>
  <c r="W18" i="5" s="1"/>
  <c r="AB18" i="5"/>
  <c r="AA111" i="5"/>
  <c r="W111" i="5" a="1"/>
  <c r="W111" i="5" s="1"/>
  <c r="Z111" i="5"/>
  <c r="AC111" i="5"/>
  <c r="V111" i="5" a="1"/>
  <c r="V111" i="5" s="1"/>
  <c r="AB111" i="5"/>
  <c r="X111" i="5" a="1"/>
  <c r="X111" i="5" s="1"/>
  <c r="Z104" i="5"/>
  <c r="AA104" i="5"/>
  <c r="AC104" i="5"/>
  <c r="X104" i="5" a="1"/>
  <c r="X104" i="5" s="1"/>
  <c r="AB104" i="5"/>
  <c r="W104" i="5" a="1"/>
  <c r="W104" i="5" s="1"/>
  <c r="V104" i="5" a="1"/>
  <c r="V104" i="5" s="1"/>
  <c r="AA91" i="3"/>
  <c r="Q91" i="5"/>
  <c r="AA92" i="5"/>
  <c r="W92" i="5" a="1"/>
  <c r="W92" i="5" s="1"/>
  <c r="Z92" i="5"/>
  <c r="X92" i="5" a="1"/>
  <c r="X92" i="5" s="1"/>
  <c r="AC92" i="5"/>
  <c r="V92" i="5" a="1"/>
  <c r="V92" i="5" s="1"/>
  <c r="AB92" i="5"/>
  <c r="AG25" i="3"/>
  <c r="AF25" i="3" s="1"/>
  <c r="AA37" i="5"/>
  <c r="AC37" i="5"/>
  <c r="AB37" i="5"/>
  <c r="Z37" i="5"/>
  <c r="X37" i="5" a="1"/>
  <c r="X37" i="5" s="1"/>
  <c r="W37" i="5" a="1"/>
  <c r="W37" i="5" s="1"/>
  <c r="V37" i="5" a="1"/>
  <c r="V37" i="5" s="1"/>
  <c r="Y37" i="5" s="1"/>
  <c r="X29" i="5" a="1"/>
  <c r="X29" i="5" s="1"/>
  <c r="AA29" i="5"/>
  <c r="AC29" i="5"/>
  <c r="Z29" i="5"/>
  <c r="AB29" i="5"/>
  <c r="W29" i="5" a="1"/>
  <c r="W29" i="5" s="1"/>
  <c r="V29" i="5" a="1"/>
  <c r="V29" i="5" s="1"/>
  <c r="Y29" i="5" s="1"/>
  <c r="AG104" i="3"/>
  <c r="AF104" i="3" s="1"/>
  <c r="AG117" i="3"/>
  <c r="AF117" i="3" s="1"/>
  <c r="AC24" i="5"/>
  <c r="AA24" i="5"/>
  <c r="X24" i="5" a="1"/>
  <c r="X24" i="5" s="1"/>
  <c r="Z24" i="5"/>
  <c r="AB24" i="5"/>
  <c r="V24" i="5" a="1"/>
  <c r="V24" i="5" s="1"/>
  <c r="W24" i="5" a="1"/>
  <c r="W24" i="5" s="1"/>
  <c r="W64" i="3" a="1"/>
  <c r="W64" i="3" s="1"/>
  <c r="Q64" i="5"/>
  <c r="Z58" i="5"/>
  <c r="AC58" i="5"/>
  <c r="W58" i="5" a="1"/>
  <c r="W58" i="5" s="1"/>
  <c r="X58" i="5" a="1"/>
  <c r="X58" i="5" s="1"/>
  <c r="AA58" i="5"/>
  <c r="AB58" i="5"/>
  <c r="V58" i="5" a="1"/>
  <c r="V58" i="5" s="1"/>
  <c r="W77" i="5" a="1"/>
  <c r="W77" i="5" s="1"/>
  <c r="AB77" i="5"/>
  <c r="AA77" i="5"/>
  <c r="Z77" i="5"/>
  <c r="V77" i="5" a="1"/>
  <c r="V77" i="5" s="1"/>
  <c r="X77" i="5" a="1"/>
  <c r="X77" i="5" s="1"/>
  <c r="AC77" i="5"/>
  <c r="AG48" i="3"/>
  <c r="AF48" i="3" s="1"/>
  <c r="Z94" i="5"/>
  <c r="AB94" i="5"/>
  <c r="AA94" i="5"/>
  <c r="V94" i="5" a="1"/>
  <c r="V94" i="5" s="1"/>
  <c r="AC94" i="5"/>
  <c r="X94" i="5" a="1"/>
  <c r="X94" i="5" s="1"/>
  <c r="W94" i="5" a="1"/>
  <c r="W94" i="5" s="1"/>
  <c r="AG88" i="3"/>
  <c r="AF88" i="3" s="1"/>
  <c r="Z82" i="5"/>
  <c r="AA82" i="5"/>
  <c r="AC82" i="5"/>
  <c r="W82" i="5" a="1"/>
  <c r="W82" i="5" s="1"/>
  <c r="V82" i="5" a="1"/>
  <c r="V82" i="5" s="1"/>
  <c r="X82" i="5" a="1"/>
  <c r="X82" i="5" s="1"/>
  <c r="AB82" i="5"/>
  <c r="AG93" i="3"/>
  <c r="AF93" i="3" s="1"/>
  <c r="AC70" i="5"/>
  <c r="AA70" i="5"/>
  <c r="Z70" i="5"/>
  <c r="V70" i="5" a="1"/>
  <c r="V70" i="5" s="1"/>
  <c r="AB70" i="5"/>
  <c r="X70" i="5" a="1"/>
  <c r="X70" i="5" s="1"/>
  <c r="W70" i="5" a="1"/>
  <c r="W70" i="5" s="1"/>
  <c r="AC17" i="5"/>
  <c r="X17" i="5" a="1"/>
  <c r="X17" i="5" s="1"/>
  <c r="AA17" i="5"/>
  <c r="W17" i="5" a="1"/>
  <c r="W17" i="5" s="1"/>
  <c r="Z17" i="5"/>
  <c r="AB17" i="5"/>
  <c r="V17" i="5" a="1"/>
  <c r="V17" i="5" s="1"/>
  <c r="Y17" i="5" s="1"/>
  <c r="Z59" i="5"/>
  <c r="AC59" i="5"/>
  <c r="AB59" i="5"/>
  <c r="V59" i="5" a="1"/>
  <c r="V59" i="5" s="1"/>
  <c r="Y59" i="5" s="1"/>
  <c r="AA59" i="5"/>
  <c r="X59" i="5" a="1"/>
  <c r="X59" i="5" s="1"/>
  <c r="W59" i="5" a="1"/>
  <c r="W59" i="5" s="1"/>
  <c r="AA95" i="5"/>
  <c r="Z95" i="5"/>
  <c r="AB95" i="5"/>
  <c r="AC95" i="5"/>
  <c r="V95" i="5" a="1"/>
  <c r="V95" i="5" s="1"/>
  <c r="Y95" i="5" s="1"/>
  <c r="X95" i="5" a="1"/>
  <c r="X95" i="5" s="1"/>
  <c r="W95" i="5" a="1"/>
  <c r="W95" i="5" s="1"/>
  <c r="AB87" i="5"/>
  <c r="AA87" i="5"/>
  <c r="Z87" i="5"/>
  <c r="X87" i="5" a="1"/>
  <c r="X87" i="5" s="1"/>
  <c r="W87" i="5" a="1"/>
  <c r="W87" i="5" s="1"/>
  <c r="AC87" i="5"/>
  <c r="V87" i="5" a="1"/>
  <c r="V87" i="5" s="1"/>
  <c r="Y87" i="5" s="1"/>
  <c r="AC79" i="5"/>
  <c r="AA79" i="5"/>
  <c r="W79" i="5" a="1"/>
  <c r="W79" i="5" s="1"/>
  <c r="Z79" i="5"/>
  <c r="V79" i="5" a="1"/>
  <c r="V79" i="5" s="1"/>
  <c r="X79" i="5" a="1"/>
  <c r="X79" i="5" s="1"/>
  <c r="AB79" i="5"/>
  <c r="Z62" i="3"/>
  <c r="Q62" i="5"/>
  <c r="X47" i="5" a="1"/>
  <c r="X47" i="5" s="1"/>
  <c r="W47" i="5" a="1"/>
  <c r="W47" i="5" s="1"/>
  <c r="Z47" i="5"/>
  <c r="AA47" i="5"/>
  <c r="V47" i="5" a="1"/>
  <c r="V47" i="5" s="1"/>
  <c r="AB47" i="5"/>
  <c r="AC47" i="5"/>
  <c r="AG19" i="3"/>
  <c r="AF19" i="3" s="1"/>
  <c r="Z84" i="3"/>
  <c r="Q84" i="5"/>
  <c r="AG81" i="3"/>
  <c r="AF81" i="3" s="1"/>
  <c r="AC40" i="5"/>
  <c r="Z40" i="5"/>
  <c r="AA40" i="5"/>
  <c r="X40" i="5" a="1"/>
  <c r="X40" i="5" s="1"/>
  <c r="W40" i="5" a="1"/>
  <c r="W40" i="5" s="1"/>
  <c r="V40" i="5" a="1"/>
  <c r="V40" i="5" s="1"/>
  <c r="AB40" i="5"/>
  <c r="AG27" i="3"/>
  <c r="AF27" i="3" s="1"/>
  <c r="AG20" i="3"/>
  <c r="AF20" i="3" s="1"/>
  <c r="Z78" i="3"/>
  <c r="Q78" i="5"/>
  <c r="AA102" i="5"/>
  <c r="V102" i="5" a="1"/>
  <c r="V102" i="5" s="1"/>
  <c r="Y102" i="5" s="1"/>
  <c r="W102" i="5" a="1"/>
  <c r="W102" i="5" s="1"/>
  <c r="Z102" i="5"/>
  <c r="AC102" i="5"/>
  <c r="AB102" i="5"/>
  <c r="X102" i="5" a="1"/>
  <c r="X102" i="5" s="1"/>
  <c r="AB52" i="3"/>
  <c r="Q52" i="5"/>
  <c r="AC60" i="3"/>
  <c r="Q60" i="5"/>
  <c r="AG107" i="3"/>
  <c r="AF107" i="3" s="1"/>
  <c r="AC66" i="3"/>
  <c r="Q66" i="5"/>
  <c r="Y98" i="3" a="1"/>
  <c r="Y98" i="3" s="1"/>
  <c r="Q98" i="5"/>
  <c r="Z28" i="3"/>
  <c r="AG28" i="3" s="1"/>
  <c r="AF28" i="3" s="1"/>
  <c r="Q28" i="5"/>
  <c r="AG49" i="3"/>
  <c r="AF49" i="3" s="1"/>
  <c r="Z60" i="3"/>
  <c r="AA94" i="3"/>
  <c r="X13" i="5" a="1"/>
  <c r="X13" i="5" s="1"/>
  <c r="AA13" i="5"/>
  <c r="AB13" i="5"/>
  <c r="Z13" i="5"/>
  <c r="AC13" i="5"/>
  <c r="W13" i="5" a="1"/>
  <c r="W13" i="5" s="1"/>
  <c r="V13" i="5" a="1"/>
  <c r="V13" i="5" s="1"/>
  <c r="Y13" i="5" s="1"/>
  <c r="X48" i="5" a="1"/>
  <c r="X48" i="5" s="1"/>
  <c r="Z48" i="5"/>
  <c r="AC48" i="5"/>
  <c r="AA48" i="5"/>
  <c r="W48" i="5" a="1"/>
  <c r="W48" i="5" s="1"/>
  <c r="AB48" i="5"/>
  <c r="V48" i="5" a="1"/>
  <c r="V48" i="5" s="1"/>
  <c r="Y48" i="5" s="1"/>
  <c r="V117" i="5" a="1"/>
  <c r="V117" i="5" s="1"/>
  <c r="Y117" i="5" s="1"/>
  <c r="X117" i="5" a="1"/>
  <c r="X117" i="5" s="1"/>
  <c r="Z117" i="5"/>
  <c r="W117" i="5" a="1"/>
  <c r="W117" i="5" s="1"/>
  <c r="AA117" i="5"/>
  <c r="AC117" i="5"/>
  <c r="AB117" i="5"/>
  <c r="AF115" i="5"/>
  <c r="AG115" i="5" s="1"/>
  <c r="AH115" i="5" s="1"/>
  <c r="AF34" i="5"/>
  <c r="AG34" i="5" s="1"/>
  <c r="AH34" i="5" s="1"/>
  <c r="AK30" i="5"/>
  <c r="AJ30" i="5" s="1"/>
  <c r="AF113" i="5"/>
  <c r="AG113" i="5" s="1"/>
  <c r="AH113" i="5" s="1"/>
  <c r="AF36" i="5"/>
  <c r="AG36" i="5" s="1"/>
  <c r="AH36" i="5" s="1"/>
  <c r="AF89" i="5"/>
  <c r="AG89" i="5" s="1"/>
  <c r="AH89" i="5" s="1"/>
  <c r="AF105" i="5"/>
  <c r="AG105" i="5" s="1"/>
  <c r="AH105" i="5" s="1"/>
  <c r="AF51" i="5"/>
  <c r="AG51" i="5" s="1"/>
  <c r="AH51" i="5" s="1"/>
  <c r="AF112" i="5"/>
  <c r="AG112" i="5" s="1"/>
  <c r="AH112" i="5" s="1"/>
  <c r="AF96" i="5"/>
  <c r="AG96" i="5" s="1"/>
  <c r="AH96" i="5" s="1"/>
  <c r="AK50" i="5"/>
  <c r="AL50" i="5" s="1"/>
  <c r="AM50" i="5" s="1"/>
  <c r="AK105" i="5"/>
  <c r="AL105" i="5" s="1"/>
  <c r="AM105" i="5" s="1"/>
  <c r="AF103" i="5"/>
  <c r="AG103" i="5" s="1"/>
  <c r="AH103" i="5" s="1"/>
  <c r="AK14" i="5"/>
  <c r="AJ14" i="5" s="1"/>
  <c r="AF14" i="5"/>
  <c r="AG14" i="5" s="1"/>
  <c r="AH14" i="5" s="1"/>
  <c r="AF26" i="5"/>
  <c r="AG26" i="5" s="1"/>
  <c r="AH26" i="5" s="1"/>
  <c r="AF72" i="5"/>
  <c r="AG72" i="5" s="1"/>
  <c r="AH72" i="5" s="1"/>
  <c r="AF107" i="5"/>
  <c r="AG107" i="5" s="1"/>
  <c r="AH107" i="5" s="1"/>
  <c r="AF30" i="5"/>
  <c r="AG30" i="5" s="1"/>
  <c r="AH30" i="5" s="1"/>
  <c r="AF97" i="5"/>
  <c r="AG97" i="5" s="1"/>
  <c r="AH97" i="5" s="1"/>
  <c r="AF19" i="5"/>
  <c r="AG19" i="5" s="1"/>
  <c r="AH19" i="5" s="1"/>
  <c r="AF50" i="5"/>
  <c r="AG50" i="5" s="1"/>
  <c r="AH50" i="5" s="1"/>
  <c r="AF41" i="5"/>
  <c r="AG41" i="5" s="1"/>
  <c r="AH41" i="5" s="1"/>
  <c r="AF80" i="5"/>
  <c r="AG80" i="5" s="1"/>
  <c r="AH80" i="5" s="1"/>
  <c r="AF22" i="5"/>
  <c r="AG22" i="5" s="1"/>
  <c r="AH22" i="5" s="1"/>
  <c r="AK113" i="5"/>
  <c r="AL113" i="5" s="1"/>
  <c r="AM113" i="5" s="1"/>
  <c r="AK63" i="5"/>
  <c r="AL63" i="5" s="1"/>
  <c r="AM63" i="5" s="1"/>
  <c r="AK89" i="5"/>
  <c r="AL89" i="5" s="1"/>
  <c r="AM89" i="5" s="1"/>
  <c r="AK96" i="5"/>
  <c r="AL96" i="5" s="1"/>
  <c r="AM96" i="5" s="1"/>
  <c r="AK34" i="5"/>
  <c r="AL34" i="5" s="1"/>
  <c r="AM34" i="5" s="1"/>
  <c r="AK107" i="5"/>
  <c r="AJ107" i="5" s="1"/>
  <c r="AK72" i="5"/>
  <c r="AL72" i="5" s="1"/>
  <c r="AM72" i="5" s="1"/>
  <c r="AK38" i="5"/>
  <c r="AL38" i="5" s="1"/>
  <c r="AM38" i="5" s="1"/>
  <c r="AK41" i="5"/>
  <c r="AJ41" i="5" s="1"/>
  <c r="AK22" i="5"/>
  <c r="AJ22" i="5" s="1"/>
  <c r="AK36" i="5"/>
  <c r="AL36" i="5" s="1"/>
  <c r="AM36" i="5" s="1"/>
  <c r="AK26" i="5"/>
  <c r="AJ26" i="5" s="1"/>
  <c r="AK115" i="5"/>
  <c r="AJ115" i="5" s="1"/>
  <c r="AK103" i="5"/>
  <c r="AL103" i="5" s="1"/>
  <c r="AM103" i="5" s="1"/>
  <c r="AK97" i="5"/>
  <c r="AL97" i="5" s="1"/>
  <c r="AM97" i="5" s="1"/>
  <c r="AK80" i="5"/>
  <c r="AJ80" i="5" s="1"/>
  <c r="AK51" i="5"/>
  <c r="AK19" i="5"/>
  <c r="AL19" i="5" s="1"/>
  <c r="AM19" i="5" s="1"/>
  <c r="AJ112" i="5"/>
  <c r="AL112" i="5"/>
  <c r="AM112" i="5" s="1"/>
  <c r="AJ89" i="5"/>
  <c r="AE103" i="4"/>
  <c r="AF103" i="4" s="1"/>
  <c r="W43" i="4"/>
  <c r="AE110" i="4"/>
  <c r="AF110" i="4" s="1"/>
  <c r="AD15" i="4"/>
  <c r="AE27" i="4"/>
  <c r="AF27" i="4" s="1"/>
  <c r="AG27" i="4" s="1"/>
  <c r="W12" i="4"/>
  <c r="AE12" i="4" s="1"/>
  <c r="AF12" i="4" s="1"/>
  <c r="AE87" i="4"/>
  <c r="AF87" i="4" s="1"/>
  <c r="AG87" i="4" s="1"/>
  <c r="AE75" i="4"/>
  <c r="AF75" i="4" s="1"/>
  <c r="AG75" i="4" s="1"/>
  <c r="AE10" i="4"/>
  <c r="W92" i="4"/>
  <c r="W24" i="4"/>
  <c r="AE117" i="4"/>
  <c r="AF117" i="4" s="1"/>
  <c r="AG117" i="4" s="1"/>
  <c r="AA21" i="3"/>
  <c r="Z21" i="3"/>
  <c r="Z83" i="3"/>
  <c r="AA75" i="3"/>
  <c r="AA45" i="3"/>
  <c r="Z11" i="3"/>
  <c r="AA62" i="3"/>
  <c r="AA74" i="3"/>
  <c r="Z74" i="3"/>
  <c r="Y99" i="3" a="1"/>
  <c r="Y99" i="3" s="1"/>
  <c r="AA65" i="3"/>
  <c r="Z65" i="3"/>
  <c r="X71" i="3" a="1"/>
  <c r="X71" i="3" s="1"/>
  <c r="Z71" i="3"/>
  <c r="AA71" i="3"/>
  <c r="Z116" i="3"/>
  <c r="AA39" i="3"/>
  <c r="AA60" i="3"/>
  <c r="AA46" i="3"/>
  <c r="Z46" i="3"/>
  <c r="AA101" i="3"/>
  <c r="Z101" i="3"/>
  <c r="AD108" i="3" a="1"/>
  <c r="AD108" i="3" s="1"/>
  <c r="AA108" i="3"/>
  <c r="Z108" i="3"/>
  <c r="W53" i="3" a="1"/>
  <c r="W53" i="3" s="1"/>
  <c r="Z53" i="3"/>
  <c r="AA53" i="3"/>
  <c r="AA58" i="3"/>
  <c r="Z58" i="3"/>
  <c r="AA77" i="3"/>
  <c r="Z77" i="3"/>
  <c r="Y37" i="3" a="1"/>
  <c r="Y37" i="3" s="1"/>
  <c r="Z37" i="3"/>
  <c r="AA37" i="3"/>
  <c r="AA29" i="3"/>
  <c r="Z29" i="3"/>
  <c r="Y24" i="3" a="1"/>
  <c r="Y24" i="3" s="1"/>
  <c r="Z24" i="3"/>
  <c r="AA24" i="3"/>
  <c r="AA102" i="3"/>
  <c r="Z102" i="3"/>
  <c r="AA116" i="3"/>
  <c r="AA64" i="3"/>
  <c r="AA98" i="3"/>
  <c r="Z52" i="3"/>
  <c r="AA61" i="3"/>
  <c r="Z100" i="3"/>
  <c r="X82" i="3" a="1"/>
  <c r="X82" i="3" s="1"/>
  <c r="AA82" i="3"/>
  <c r="Z82" i="3"/>
  <c r="AD70" i="3" a="1"/>
  <c r="AD70" i="3" s="1"/>
  <c r="Z70" i="3"/>
  <c r="AG70" i="3" s="1"/>
  <c r="AF70" i="3" s="1"/>
  <c r="AA70" i="3"/>
  <c r="Z91" i="3"/>
  <c r="Z44" i="3"/>
  <c r="Z64" i="3"/>
  <c r="Z98" i="3"/>
  <c r="AA52" i="3"/>
  <c r="AA100" i="3"/>
  <c r="Z10" i="3"/>
  <c r="Z55" i="3"/>
  <c r="AA55" i="3"/>
  <c r="Z31" i="3"/>
  <c r="AA31" i="3"/>
  <c r="Z85" i="3"/>
  <c r="AA85" i="3"/>
  <c r="AC42" i="3"/>
  <c r="AA42" i="3"/>
  <c r="Z42" i="3"/>
  <c r="Z57" i="3"/>
  <c r="Z35" i="3"/>
  <c r="AA109" i="3"/>
  <c r="Z68" i="3"/>
  <c r="AA56" i="3"/>
  <c r="AA76" i="3"/>
  <c r="Z76" i="3"/>
  <c r="Z16" i="3"/>
  <c r="AA16" i="3"/>
  <c r="AA33" i="3"/>
  <c r="Z33" i="3"/>
  <c r="Z47" i="3"/>
  <c r="AA47" i="3"/>
  <c r="Z40" i="3"/>
  <c r="AA40" i="3"/>
  <c r="Z106" i="3"/>
  <c r="AA106" i="3"/>
  <c r="AC92" i="3"/>
  <c r="AA92" i="3"/>
  <c r="Z92" i="3"/>
  <c r="Z69" i="3"/>
  <c r="AA69" i="3"/>
  <c r="AA68" i="3"/>
  <c r="Z56" i="3"/>
  <c r="W35" i="3" a="1"/>
  <c r="W35" i="3" s="1"/>
  <c r="W108" i="3" a="1"/>
  <c r="W108" i="3" s="1"/>
  <c r="AC71" i="3"/>
  <c r="AB71" i="3"/>
  <c r="W71" i="3" a="1"/>
  <c r="W71" i="3" s="1"/>
  <c r="AD71" i="3" a="1"/>
  <c r="AD71" i="3" s="1"/>
  <c r="Y110" i="3" a="1"/>
  <c r="Y110" i="3" s="1"/>
  <c r="AC82" i="3"/>
  <c r="W82" i="3" a="1"/>
  <c r="W82" i="3" s="1"/>
  <c r="W24" i="3" a="1"/>
  <c r="W24" i="3" s="1"/>
  <c r="AD110" i="3" a="1"/>
  <c r="AD110" i="3" s="1"/>
  <c r="W100" i="3" a="1"/>
  <c r="W100" i="3" s="1"/>
  <c r="W110" i="3" a="1"/>
  <c r="W110" i="3" s="1"/>
  <c r="X24" i="3" a="1"/>
  <c r="X24" i="3" s="1"/>
  <c r="AD42" i="3" a="1"/>
  <c r="AD42" i="3" s="1"/>
  <c r="AB60" i="3"/>
  <c r="AD60" i="3" a="1"/>
  <c r="AD60" i="3" s="1"/>
  <c r="X99" i="3" a="1"/>
  <c r="X99" i="3" s="1"/>
  <c r="AG99" i="3" s="1"/>
  <c r="AF99" i="3" s="1"/>
  <c r="AB108" i="3"/>
  <c r="AB70" i="3"/>
  <c r="AC70" i="3"/>
  <c r="Y116" i="3" a="1"/>
  <c r="Y116" i="3" s="1"/>
  <c r="AB110" i="3"/>
  <c r="AC64" i="3"/>
  <c r="W99" i="3" a="1"/>
  <c r="W99" i="3" s="1"/>
  <c r="X100" i="3" a="1"/>
  <c r="X100" i="3" s="1"/>
  <c r="Y108" i="3" a="1"/>
  <c r="Y108" i="3" s="1"/>
  <c r="AG108" i="3" s="1"/>
  <c r="AF108" i="3" s="1"/>
  <c r="AC35" i="3"/>
  <c r="Y35" i="3" a="1"/>
  <c r="Y35" i="3" s="1"/>
  <c r="AG35" i="3" s="1"/>
  <c r="AF35" i="3" s="1"/>
  <c r="W106" i="3" a="1"/>
  <c r="W106" i="3" s="1"/>
  <c r="W66" i="3" a="1"/>
  <c r="W66" i="3" s="1"/>
  <c r="W52" i="3" a="1"/>
  <c r="W52" i="3" s="1"/>
  <c r="AC106" i="3"/>
  <c r="Y66" i="3" a="1"/>
  <c r="Y66" i="3" s="1"/>
  <c r="W98" i="3" a="1"/>
  <c r="W98" i="3" s="1"/>
  <c r="Y92" i="3" a="1"/>
  <c r="Y92" i="3" s="1"/>
  <c r="X52" i="3" a="1"/>
  <c r="X52" i="3" s="1"/>
  <c r="X92" i="3" a="1"/>
  <c r="X92" i="3" s="1"/>
  <c r="AB82" i="3"/>
  <c r="AD52" i="3" a="1"/>
  <c r="AD52" i="3" s="1"/>
  <c r="X98" i="3" a="1"/>
  <c r="X98" i="3" s="1"/>
  <c r="AG98" i="3" s="1"/>
  <c r="AF98" i="3" s="1"/>
  <c r="AD82" i="3" a="1"/>
  <c r="AD82" i="3" s="1"/>
  <c r="W60" i="3" a="1"/>
  <c r="W60" i="3" s="1"/>
  <c r="AD35" i="3" a="1"/>
  <c r="AD35" i="3" s="1"/>
  <c r="AB106" i="3"/>
  <c r="AB116" i="3"/>
  <c r="AD98" i="3" a="1"/>
  <c r="AD98" i="3" s="1"/>
  <c r="AC108" i="3"/>
  <c r="AG81" i="4"/>
  <c r="AD81" i="4"/>
  <c r="AG62" i="4"/>
  <c r="AD62" i="4"/>
  <c r="AK39" i="2" a="1"/>
  <c r="AK39" i="2" s="1"/>
  <c r="AG13" i="4"/>
  <c r="AD13" i="4"/>
  <c r="AG41" i="4"/>
  <c r="AD41" i="4"/>
  <c r="N97" i="2"/>
  <c r="AB97" i="2"/>
  <c r="AJ97" i="2" s="1" a="1"/>
  <c r="AJ97" i="2" s="1"/>
  <c r="N66" i="2"/>
  <c r="AB66" i="2"/>
  <c r="N54" i="2"/>
  <c r="AB54" i="2"/>
  <c r="N118" i="2"/>
  <c r="AB118" i="2"/>
  <c r="AI118" i="2" s="1" a="1"/>
  <c r="AI118" i="2" s="1"/>
  <c r="AC98" i="3"/>
  <c r="N65" i="2"/>
  <c r="AB65" i="2"/>
  <c r="N105" i="2"/>
  <c r="AB105" i="2"/>
  <c r="N14" i="2"/>
  <c r="AB14" i="2"/>
  <c r="N94" i="2"/>
  <c r="AB94" i="2"/>
  <c r="W84" i="3" a="1"/>
  <c r="W84" i="3" s="1"/>
  <c r="X58" i="3" a="1"/>
  <c r="X58" i="3" s="1"/>
  <c r="W92" i="3" a="1"/>
  <c r="W92" i="3" s="1"/>
  <c r="W42" i="3" a="1"/>
  <c r="W42" i="3" s="1"/>
  <c r="AG115" i="4"/>
  <c r="AD115" i="4"/>
  <c r="AE32" i="4"/>
  <c r="AF32" i="4" s="1"/>
  <c r="AB46" i="3"/>
  <c r="X101" i="3" a="1"/>
  <c r="X101" i="3" s="1"/>
  <c r="AC101" i="3"/>
  <c r="Y101" i="3" a="1"/>
  <c r="Y101" i="3" s="1"/>
  <c r="AD101" i="3" a="1"/>
  <c r="AD101" i="3" s="1"/>
  <c r="W101" i="3" a="1"/>
  <c r="W101" i="3" s="1"/>
  <c r="N23" i="2"/>
  <c r="AB23" i="2"/>
  <c r="N55" i="2"/>
  <c r="AB55" i="2"/>
  <c r="AI55" i="2" s="1" a="1"/>
  <c r="AI55" i="2" s="1"/>
  <c r="N87" i="2"/>
  <c r="AB87" i="2"/>
  <c r="AB10" i="2"/>
  <c r="N10" i="2"/>
  <c r="N34" i="2"/>
  <c r="AB34" i="2"/>
  <c r="N90" i="2"/>
  <c r="AB90" i="2"/>
  <c r="AI90" i="2" s="1" a="1"/>
  <c r="AI90" i="2" s="1"/>
  <c r="N24" i="2"/>
  <c r="AB24" i="2"/>
  <c r="AB56" i="2"/>
  <c r="N56" i="2"/>
  <c r="N88" i="2"/>
  <c r="AB88" i="2"/>
  <c r="AO88" i="2" s="1"/>
  <c r="AG97" i="4"/>
  <c r="AD97" i="4"/>
  <c r="AG116" i="4"/>
  <c r="AD116" i="4"/>
  <c r="AB42" i="3"/>
  <c r="AG51" i="4"/>
  <c r="AD51" i="4"/>
  <c r="AG54" i="4"/>
  <c r="AD54" i="4"/>
  <c r="N73" i="2"/>
  <c r="AB73" i="2"/>
  <c r="N110" i="2"/>
  <c r="AB110" i="2"/>
  <c r="AB76" i="3"/>
  <c r="AG84" i="4"/>
  <c r="AD84" i="4"/>
  <c r="AG110" i="4"/>
  <c r="N36" i="2"/>
  <c r="AB36" i="2"/>
  <c r="N50" i="2"/>
  <c r="AB50" i="2"/>
  <c r="AK50" i="2" s="1" a="1"/>
  <c r="AK50" i="2" s="1"/>
  <c r="N26" i="2"/>
  <c r="AB26" i="2"/>
  <c r="AG58" i="4"/>
  <c r="AD58" i="4"/>
  <c r="AG76" i="4"/>
  <c r="AD76" i="4"/>
  <c r="AB83" i="3"/>
  <c r="AC83" i="3"/>
  <c r="N52" i="2"/>
  <c r="AB52" i="2"/>
  <c r="X53" i="3" a="1"/>
  <c r="X53" i="3" s="1"/>
  <c r="AG53" i="3" s="1"/>
  <c r="AF53" i="3" s="1"/>
  <c r="N68" i="2"/>
  <c r="AB68" i="2"/>
  <c r="N117" i="2"/>
  <c r="AB117" i="2"/>
  <c r="AK117" i="2" s="1" a="1"/>
  <c r="AK117" i="2" s="1"/>
  <c r="N41" i="2"/>
  <c r="AB41" i="2"/>
  <c r="N30" i="2"/>
  <c r="AB30" i="2"/>
  <c r="AG107" i="4"/>
  <c r="AD107" i="4"/>
  <c r="AB17" i="2"/>
  <c r="N17" i="2"/>
  <c r="AB49" i="2"/>
  <c r="N49" i="2"/>
  <c r="AB113" i="2"/>
  <c r="N113" i="2"/>
  <c r="N78" i="2"/>
  <c r="AB78" i="2"/>
  <c r="Y106" i="3" a="1"/>
  <c r="Y106" i="3" s="1"/>
  <c r="AB64" i="3"/>
  <c r="AB53" i="3"/>
  <c r="X42" i="3" a="1"/>
  <c r="X42" i="3" s="1"/>
  <c r="AD24" i="3" a="1"/>
  <c r="AD24" i="3" s="1"/>
  <c r="W83" i="3" a="1"/>
  <c r="W83" i="3" s="1"/>
  <c r="AG30" i="4"/>
  <c r="AD30" i="4"/>
  <c r="AG19" i="4"/>
  <c r="AD19" i="4"/>
  <c r="AE56" i="4"/>
  <c r="AF56" i="4" s="1"/>
  <c r="AE11" i="4"/>
  <c r="AF11" i="4" s="1"/>
  <c r="AB101" i="3"/>
  <c r="AB31" i="2"/>
  <c r="N31" i="2"/>
  <c r="AB63" i="2"/>
  <c r="N63" i="2"/>
  <c r="AB95" i="2"/>
  <c r="N95" i="2"/>
  <c r="N42" i="2"/>
  <c r="AB42" i="2"/>
  <c r="N106" i="2"/>
  <c r="AB106" i="2"/>
  <c r="AB32" i="2"/>
  <c r="N32" i="2"/>
  <c r="AB64" i="2"/>
  <c r="N64" i="2"/>
  <c r="AB96" i="2"/>
  <c r="N96" i="2"/>
  <c r="AB66" i="3"/>
  <c r="AD66" i="3" a="1"/>
  <c r="AD66" i="3" s="1"/>
  <c r="X66" i="3" a="1"/>
  <c r="X66" i="3" s="1"/>
  <c r="AG103" i="4"/>
  <c r="AD103" i="4"/>
  <c r="AG105" i="4"/>
  <c r="AD105" i="4"/>
  <c r="N100" i="2"/>
  <c r="AB100" i="2"/>
  <c r="N21" i="2"/>
  <c r="AB21" i="2"/>
  <c r="AK21" i="2" s="1" a="1"/>
  <c r="AK21" i="2" s="1"/>
  <c r="N38" i="2"/>
  <c r="AB38" i="2"/>
  <c r="R61" i="2"/>
  <c r="W82" i="4"/>
  <c r="AE82" i="4" s="1"/>
  <c r="AF82" i="4" s="1"/>
  <c r="W18" i="4"/>
  <c r="AE18" i="4" s="1"/>
  <c r="AF18" i="4" s="1"/>
  <c r="AB91" i="3"/>
  <c r="AB47" i="2"/>
  <c r="N47" i="2"/>
  <c r="N33" i="2"/>
  <c r="AB33" i="2"/>
  <c r="AK33" i="2" s="1" a="1"/>
  <c r="AK33" i="2" s="1"/>
  <c r="AG38" i="4"/>
  <c r="AD38" i="4"/>
  <c r="AG22" i="4"/>
  <c r="AD22" i="4"/>
  <c r="N37" i="2"/>
  <c r="AB37" i="2"/>
  <c r="W25" i="4"/>
  <c r="AE25" i="4" s="1"/>
  <c r="AF25" i="4" s="1"/>
  <c r="AD69" i="3" a="1"/>
  <c r="AD69" i="3" s="1"/>
  <c r="AC78" i="3"/>
  <c r="L119" i="2"/>
  <c r="N82" i="2"/>
  <c r="AB82" i="2"/>
  <c r="AI82" i="2" s="1" a="1"/>
  <c r="AI82" i="2" s="1"/>
  <c r="AD44" i="2"/>
  <c r="AO44" i="2" s="1"/>
  <c r="AC53" i="3"/>
  <c r="Y83" i="3" a="1"/>
  <c r="Y83" i="3" s="1"/>
  <c r="X83" i="3" a="1"/>
  <c r="X83" i="3" s="1"/>
  <c r="AG83" i="3" s="1"/>
  <c r="AF83" i="3" s="1"/>
  <c r="Y42" i="3" a="1"/>
  <c r="Y42" i="3" s="1"/>
  <c r="AG21" i="4"/>
  <c r="AD21" i="4"/>
  <c r="AE71" i="4"/>
  <c r="AF71" i="4" s="1"/>
  <c r="AG100" i="4"/>
  <c r="AD100" i="4"/>
  <c r="AG50" i="4"/>
  <c r="AD50" i="4"/>
  <c r="AB44" i="3"/>
  <c r="N20" i="2"/>
  <c r="AB20" i="2"/>
  <c r="N84" i="2"/>
  <c r="AB84" i="2"/>
  <c r="AJ84" i="2" s="1" a="1"/>
  <c r="AJ84" i="2" s="1"/>
  <c r="N69" i="2"/>
  <c r="AB69" i="2"/>
  <c r="N46" i="2"/>
  <c r="AB46" i="2"/>
  <c r="N25" i="2"/>
  <c r="AB25" i="2"/>
  <c r="N98" i="2"/>
  <c r="AB98" i="2"/>
  <c r="AK98" i="2" s="1" a="1"/>
  <c r="AK98" i="2" s="1"/>
  <c r="N22" i="2"/>
  <c r="AB22" i="2"/>
  <c r="N86" i="2"/>
  <c r="AB86" i="2"/>
  <c r="N62" i="2"/>
  <c r="AB62" i="2"/>
  <c r="AP62" i="2" s="1"/>
  <c r="W65" i="3" a="1"/>
  <c r="W65" i="3" s="1"/>
  <c r="N85" i="2"/>
  <c r="AB85" i="2"/>
  <c r="N70" i="2"/>
  <c r="AB70" i="2"/>
  <c r="AJ70" i="2" s="1" a="1"/>
  <c r="AJ70" i="2" s="1"/>
  <c r="N114" i="2"/>
  <c r="AB114" i="2"/>
  <c r="N102" i="2"/>
  <c r="AB102" i="2"/>
  <c r="AG66" i="4"/>
  <c r="AD66" i="4"/>
  <c r="AG14" i="4"/>
  <c r="AD14" i="4"/>
  <c r="AB15" i="2"/>
  <c r="N15" i="2"/>
  <c r="AB79" i="2"/>
  <c r="N79" i="2"/>
  <c r="AB111" i="2"/>
  <c r="N111" i="2"/>
  <c r="N74" i="2"/>
  <c r="AB74" i="2"/>
  <c r="AB16" i="2"/>
  <c r="N16" i="2"/>
  <c r="AB48" i="2"/>
  <c r="N48" i="2"/>
  <c r="AB80" i="2"/>
  <c r="N80" i="2"/>
  <c r="AB112" i="2"/>
  <c r="N112" i="2"/>
  <c r="AG46" i="4"/>
  <c r="AD46" i="4"/>
  <c r="AG57" i="4"/>
  <c r="AD57" i="4"/>
  <c r="N116" i="2"/>
  <c r="AB116" i="2"/>
  <c r="AK116" i="2" s="1" a="1"/>
  <c r="AK116" i="2" s="1"/>
  <c r="N101" i="2"/>
  <c r="AB101" i="2"/>
  <c r="AG42" i="4"/>
  <c r="AD42" i="4"/>
  <c r="AB102" i="3"/>
  <c r="N53" i="2"/>
  <c r="AB53" i="2"/>
  <c r="AD53" i="3" a="1"/>
  <c r="AD53" i="3" s="1"/>
  <c r="AG86" i="4"/>
  <c r="AD86" i="4"/>
  <c r="AG89" i="4"/>
  <c r="AD89" i="4"/>
  <c r="AG29" i="4"/>
  <c r="AD29" i="4"/>
  <c r="AG33" i="4"/>
  <c r="AD33" i="4"/>
  <c r="AG68" i="4"/>
  <c r="AD68" i="4"/>
  <c r="N39" i="2"/>
  <c r="AB39" i="2"/>
  <c r="N71" i="2"/>
  <c r="AB71" i="2"/>
  <c r="N103" i="2"/>
  <c r="AB103" i="2"/>
  <c r="N57" i="2"/>
  <c r="AB57" i="2"/>
  <c r="N89" i="2"/>
  <c r="AB89" i="2"/>
  <c r="N18" i="2"/>
  <c r="AB18" i="2"/>
  <c r="N58" i="2"/>
  <c r="AB58" i="2"/>
  <c r="AP58" i="2" s="1"/>
  <c r="AB40" i="2"/>
  <c r="N40" i="2"/>
  <c r="AB72" i="2"/>
  <c r="N72" i="2"/>
  <c r="AB104" i="2"/>
  <c r="N104" i="2"/>
  <c r="AB81" i="2"/>
  <c r="N81" i="2"/>
  <c r="Y71" i="3" a="1"/>
  <c r="Y71" i="3" s="1"/>
  <c r="Y100" i="3" a="1"/>
  <c r="Y100" i="3" s="1"/>
  <c r="AB21" i="3"/>
  <c r="AD21" i="3" a="1"/>
  <c r="AD21" i="3" s="1"/>
  <c r="W21" i="3" a="1"/>
  <c r="W21" i="3" s="1"/>
  <c r="AC21" i="3"/>
  <c r="X21" i="3" a="1"/>
  <c r="X21" i="3" s="1"/>
  <c r="W37" i="3" a="1"/>
  <c r="W37" i="3" s="1"/>
  <c r="Y52" i="3" a="1"/>
  <c r="Y52" i="3" s="1"/>
  <c r="Y21" i="3" a="1"/>
  <c r="Y21" i="3" s="1"/>
  <c r="Y60" i="3" a="1"/>
  <c r="Y60" i="3" s="1"/>
  <c r="X60" i="3" a="1"/>
  <c r="X60" i="3" s="1"/>
  <c r="Y75" i="3" a="1"/>
  <c r="Y75" i="3" s="1"/>
  <c r="AD75" i="3" a="1"/>
  <c r="AD75" i="3" s="1"/>
  <c r="AC75" i="3"/>
  <c r="X75" i="3" a="1"/>
  <c r="X75" i="3" s="1"/>
  <c r="W75" i="3" a="1"/>
  <c r="W75" i="3" s="1"/>
  <c r="AB75" i="3"/>
  <c r="AB92" i="3"/>
  <c r="X91" i="3" a="1"/>
  <c r="X91" i="3" s="1"/>
  <c r="W91" i="3" a="1"/>
  <c r="W91" i="3" s="1"/>
  <c r="AC91" i="3"/>
  <c r="AD91" i="3" a="1"/>
  <c r="AD91" i="3" s="1"/>
  <c r="Y91" i="3" a="1"/>
  <c r="Y91" i="3" s="1"/>
  <c r="W77" i="3" a="1"/>
  <c r="W77" i="3" s="1"/>
  <c r="AB77" i="3"/>
  <c r="Y77" i="3" a="1"/>
  <c r="Y77" i="3" s="1"/>
  <c r="AC77" i="3"/>
  <c r="AD77" i="3" a="1"/>
  <c r="AD77" i="3" s="1"/>
  <c r="X77" i="3" a="1"/>
  <c r="X77" i="3" s="1"/>
  <c r="AG77" i="3" s="1"/>
  <c r="AF77" i="3" s="1"/>
  <c r="AC100" i="3"/>
  <c r="AD58" i="3" a="1"/>
  <c r="AD58" i="3" s="1"/>
  <c r="W58" i="3" a="1"/>
  <c r="W58" i="3" s="1"/>
  <c r="AB58" i="3"/>
  <c r="AC94" i="3"/>
  <c r="X94" i="3" a="1"/>
  <c r="X94" i="3" s="1"/>
  <c r="Y94" i="3" a="1"/>
  <c r="Y94" i="3" s="1"/>
  <c r="W94" i="3" a="1"/>
  <c r="W94" i="3" s="1"/>
  <c r="AD94" i="3" a="1"/>
  <c r="AD94" i="3" s="1"/>
  <c r="AB94" i="3"/>
  <c r="X69" i="3" a="1"/>
  <c r="X69" i="3" s="1"/>
  <c r="AC99" i="3"/>
  <c r="AD99" i="3" a="1"/>
  <c r="AD99" i="3" s="1"/>
  <c r="AC69" i="3"/>
  <c r="AC44" i="3"/>
  <c r="X44" i="3" a="1"/>
  <c r="X44" i="3" s="1"/>
  <c r="AG44" i="3" s="1"/>
  <c r="AF44" i="3" s="1"/>
  <c r="Y44" i="3" a="1"/>
  <c r="Y44" i="3" s="1"/>
  <c r="AD44" i="3" a="1"/>
  <c r="AD44" i="3" s="1"/>
  <c r="AC57" i="3"/>
  <c r="W57" i="3" a="1"/>
  <c r="W57" i="3" s="1"/>
  <c r="AD57" i="3" a="1"/>
  <c r="AD57" i="3" s="1"/>
  <c r="AB57" i="3"/>
  <c r="Y57" i="3" a="1"/>
  <c r="Y57" i="3" s="1"/>
  <c r="X57" i="3" a="1"/>
  <c r="X57" i="3" s="1"/>
  <c r="AG57" i="3" s="1"/>
  <c r="AF57" i="3" s="1"/>
  <c r="Y69" i="3" a="1"/>
  <c r="Y69" i="3" s="1"/>
  <c r="AC55" i="3"/>
  <c r="W55" i="3" a="1"/>
  <c r="W55" i="3" s="1"/>
  <c r="X55" i="3" a="1"/>
  <c r="X55" i="3" s="1"/>
  <c r="AD55" i="3" a="1"/>
  <c r="AD55" i="3" s="1"/>
  <c r="Y55" i="3" a="1"/>
  <c r="Y55" i="3" s="1"/>
  <c r="AB55" i="3"/>
  <c r="AC76" i="3"/>
  <c r="Y53" i="3" a="1"/>
  <c r="Y53" i="3" s="1"/>
  <c r="AC33" i="3"/>
  <c r="W33" i="3" a="1"/>
  <c r="W33" i="3" s="1"/>
  <c r="AB33" i="3"/>
  <c r="AD33" i="3" a="1"/>
  <c r="AD33" i="3" s="1"/>
  <c r="Y33" i="3" a="1"/>
  <c r="Y33" i="3" s="1"/>
  <c r="X33" i="3" a="1"/>
  <c r="X33" i="3" s="1"/>
  <c r="AD78" i="3" a="1"/>
  <c r="AD78" i="3" s="1"/>
  <c r="W78" i="3" a="1"/>
  <c r="W78" i="3" s="1"/>
  <c r="Y78" i="3" a="1"/>
  <c r="Y78" i="3" s="1"/>
  <c r="AB78" i="3"/>
  <c r="X78" i="3" a="1"/>
  <c r="X78" i="3" s="1"/>
  <c r="AG78" i="3" s="1"/>
  <c r="AF78" i="3" s="1"/>
  <c r="W46" i="3" a="1"/>
  <c r="W46" i="3" s="1"/>
  <c r="AD46" i="3" a="1"/>
  <c r="AD46" i="3" s="1"/>
  <c r="X46" i="3" a="1"/>
  <c r="X46" i="3" s="1"/>
  <c r="AC46" i="3"/>
  <c r="Y46" i="3" a="1"/>
  <c r="Y46" i="3" s="1"/>
  <c r="W73" i="3" a="1"/>
  <c r="W73" i="3" s="1"/>
  <c r="AB73" i="3"/>
  <c r="Y73" i="3" a="1"/>
  <c r="Y73" i="3" s="1"/>
  <c r="AC73" i="3"/>
  <c r="AD73" i="3" a="1"/>
  <c r="AD73" i="3" s="1"/>
  <c r="X73" i="3" a="1"/>
  <c r="X73" i="3" s="1"/>
  <c r="AC68" i="3"/>
  <c r="Y58" i="3" a="1"/>
  <c r="Y58" i="3" s="1"/>
  <c r="X85" i="3" a="1"/>
  <c r="X85" i="3" s="1"/>
  <c r="AB85" i="3"/>
  <c r="Y85" i="3" a="1"/>
  <c r="Y85" i="3" s="1"/>
  <c r="AD85" i="3" a="1"/>
  <c r="AD85" i="3" s="1"/>
  <c r="W85" i="3" a="1"/>
  <c r="W85" i="3" s="1"/>
  <c r="AC85" i="3"/>
  <c r="AD68" i="3" a="1"/>
  <c r="AD68" i="3" s="1"/>
  <c r="AC58" i="3"/>
  <c r="AB68" i="3"/>
  <c r="W69" i="3" a="1"/>
  <c r="W69" i="3" s="1"/>
  <c r="AC102" i="3"/>
  <c r="W102" i="3" a="1"/>
  <c r="W102" i="3" s="1"/>
  <c r="Y102" i="3" a="1"/>
  <c r="Y102" i="3" s="1"/>
  <c r="X102" i="3" a="1"/>
  <c r="X102" i="3" s="1"/>
  <c r="AD102" i="3" a="1"/>
  <c r="AD102" i="3" s="1"/>
  <c r="AB69" i="3"/>
  <c r="W44" i="3" a="1"/>
  <c r="W44" i="3" s="1"/>
  <c r="AC52" i="3"/>
  <c r="W39" i="3" a="1"/>
  <c r="W39" i="3" s="1"/>
  <c r="AC39" i="3"/>
  <c r="AD39" i="3" a="1"/>
  <c r="AD39" i="3" s="1"/>
  <c r="Y39" i="3" a="1"/>
  <c r="Y39" i="3" s="1"/>
  <c r="AB39" i="3"/>
  <c r="X39" i="3" a="1"/>
  <c r="X39" i="3" s="1"/>
  <c r="W26" i="4"/>
  <c r="AE26" i="4" s="1"/>
  <c r="AF26" i="4" s="1"/>
  <c r="AE113" i="4"/>
  <c r="AF113" i="4" s="1"/>
  <c r="AE49" i="4"/>
  <c r="AF49" i="4" s="1"/>
  <c r="AE35" i="4"/>
  <c r="AF35" i="4" s="1"/>
  <c r="W85" i="4"/>
  <c r="AE85" i="4" s="1"/>
  <c r="AF85" i="4" s="1"/>
  <c r="W79" i="4"/>
  <c r="AE79" i="4" s="1"/>
  <c r="AF79" i="4" s="1"/>
  <c r="W78" i="4"/>
  <c r="AE78" i="4" s="1"/>
  <c r="AF78" i="4" s="1"/>
  <c r="W108" i="4"/>
  <c r="AE108" i="4" s="1"/>
  <c r="AF108" i="4" s="1"/>
  <c r="W111" i="4"/>
  <c r="AE111" i="4" s="1"/>
  <c r="AF111" i="4" s="1"/>
  <c r="W53" i="4"/>
  <c r="AE53" i="4" s="1"/>
  <c r="AF53" i="4" s="1"/>
  <c r="W95" i="4"/>
  <c r="AE95" i="4" s="1"/>
  <c r="AF95" i="4" s="1"/>
  <c r="AA28" i="4"/>
  <c r="AB28" i="4" a="1"/>
  <c r="AB28" i="4" s="1"/>
  <c r="T70" i="4" a="1"/>
  <c r="T70" i="4" s="1"/>
  <c r="AB70" i="4" a="1"/>
  <c r="AB70" i="4" s="1"/>
  <c r="AA70" i="4"/>
  <c r="Z70" i="4"/>
  <c r="V70" i="4" a="1"/>
  <c r="V70" i="4" s="1"/>
  <c r="U70" i="4" a="1"/>
  <c r="U70" i="4" s="1"/>
  <c r="W73" i="4"/>
  <c r="AE73" i="4" s="1"/>
  <c r="AF73" i="4" s="1"/>
  <c r="U28" i="4" a="1"/>
  <c r="U28" i="4" s="1"/>
  <c r="AE92" i="4"/>
  <c r="AF92" i="4" s="1"/>
  <c r="T83" i="4" a="1"/>
  <c r="T83" i="4" s="1"/>
  <c r="AA83" i="4"/>
  <c r="V83" i="4" a="1"/>
  <c r="V83" i="4" s="1"/>
  <c r="AB83" i="4" a="1"/>
  <c r="AB83" i="4" s="1"/>
  <c r="U83" i="4" a="1"/>
  <c r="U83" i="4" s="1"/>
  <c r="Z83" i="4"/>
  <c r="W44" i="4"/>
  <c r="AE44" i="4" s="1"/>
  <c r="AF44" i="4" s="1"/>
  <c r="AB109" i="4" a="1"/>
  <c r="AB109" i="4" s="1"/>
  <c r="U109" i="4" a="1"/>
  <c r="U109" i="4" s="1"/>
  <c r="T109" i="4" a="1"/>
  <c r="T109" i="4" s="1"/>
  <c r="V109" i="4" a="1"/>
  <c r="V109" i="4" s="1"/>
  <c r="AA109" i="4"/>
  <c r="Z109" i="4"/>
  <c r="V28" i="4" a="1"/>
  <c r="V28" i="4" s="1"/>
  <c r="W69" i="4"/>
  <c r="AE69" i="4" s="1"/>
  <c r="AF69" i="4" s="1"/>
  <c r="AA106" i="4"/>
  <c r="U106" i="4" a="1"/>
  <c r="U106" i="4" s="1"/>
  <c r="Z106" i="4"/>
  <c r="V106" i="4" a="1"/>
  <c r="V106" i="4" s="1"/>
  <c r="T106" i="4" a="1"/>
  <c r="T106" i="4" s="1"/>
  <c r="W106" i="4" s="1"/>
  <c r="AB106" i="4" a="1"/>
  <c r="AB106" i="4" s="1"/>
  <c r="V63" i="4" a="1"/>
  <c r="V63" i="4" s="1"/>
  <c r="AB104" i="4" a="1"/>
  <c r="AB104" i="4" s="1"/>
  <c r="Z104" i="4"/>
  <c r="U104" i="4" a="1"/>
  <c r="U104" i="4" s="1"/>
  <c r="AA104" i="4"/>
  <c r="T104" i="4" a="1"/>
  <c r="T104" i="4" s="1"/>
  <c r="Z28" i="4"/>
  <c r="AE98" i="4"/>
  <c r="AF98" i="4" s="1"/>
  <c r="Z63" i="4"/>
  <c r="AE24" i="4"/>
  <c r="AF24" i="4" s="1"/>
  <c r="W101" i="4"/>
  <c r="AE101" i="4" s="1"/>
  <c r="AF101" i="4" s="1"/>
  <c r="AA99" i="4"/>
  <c r="U99" i="4" a="1"/>
  <c r="U99" i="4" s="1"/>
  <c r="T99" i="4" a="1"/>
  <c r="T99" i="4" s="1"/>
  <c r="AB99" i="4" a="1"/>
  <c r="AB99" i="4" s="1"/>
  <c r="V99" i="4" a="1"/>
  <c r="V99" i="4" s="1"/>
  <c r="Z99" i="4"/>
  <c r="V104" i="4" a="1"/>
  <c r="V104" i="4" s="1"/>
  <c r="V112" i="4" a="1"/>
  <c r="V112" i="4" s="1"/>
  <c r="AE52" i="4"/>
  <c r="AF52" i="4" s="1"/>
  <c r="T93" i="4" a="1"/>
  <c r="T93" i="4" s="1"/>
  <c r="AA93" i="4"/>
  <c r="V93" i="4" a="1"/>
  <c r="V93" i="4" s="1"/>
  <c r="U93" i="4" a="1"/>
  <c r="U93" i="4" s="1"/>
  <c r="AB93" i="4" a="1"/>
  <c r="AB93" i="4" s="1"/>
  <c r="Z93" i="4"/>
  <c r="T45" i="4" a="1"/>
  <c r="T45" i="4" s="1"/>
  <c r="U45" i="4" a="1"/>
  <c r="U45" i="4" s="1"/>
  <c r="V45" i="4" a="1"/>
  <c r="V45" i="4" s="1"/>
  <c r="AA45" i="4"/>
  <c r="V16" i="4" a="1"/>
  <c r="V16" i="4" s="1"/>
  <c r="AA16" i="4"/>
  <c r="U16" i="4" a="1"/>
  <c r="U16" i="4" s="1"/>
  <c r="T16" i="4" a="1"/>
  <c r="T16" i="4" s="1"/>
  <c r="AB16" i="4" a="1"/>
  <c r="AB16" i="4" s="1"/>
  <c r="Z16" i="4"/>
  <c r="V90" i="4" a="1"/>
  <c r="V90" i="4" s="1"/>
  <c r="W37" i="4"/>
  <c r="AE37" i="4" s="1"/>
  <c r="AF37" i="4" s="1"/>
  <c r="AE43" i="4"/>
  <c r="AF43" i="4" s="1"/>
  <c r="W23" i="4"/>
  <c r="AE23" i="4" s="1"/>
  <c r="AF23" i="4" s="1"/>
  <c r="Z40" i="4"/>
  <c r="T40" i="4" a="1"/>
  <c r="T40" i="4" s="1"/>
  <c r="AB40" i="4" a="1"/>
  <c r="AB40" i="4" s="1"/>
  <c r="V40" i="4" a="1"/>
  <c r="V40" i="4" s="1"/>
  <c r="AA40" i="4"/>
  <c r="U40" i="4" a="1"/>
  <c r="U40" i="4" s="1"/>
  <c r="AA90" i="4"/>
  <c r="U65" i="4" a="1"/>
  <c r="U65" i="4" s="1"/>
  <c r="T65" i="4" a="1"/>
  <c r="T65" i="4" s="1"/>
  <c r="AB65" i="4" a="1"/>
  <c r="AB65" i="4" s="1"/>
  <c r="AA65" i="4"/>
  <c r="V65" i="4" a="1"/>
  <c r="V65" i="4" s="1"/>
  <c r="Z65" i="4"/>
  <c r="AB61" i="4" a="1"/>
  <c r="AB61" i="4" s="1"/>
  <c r="V61" i="4" a="1"/>
  <c r="V61" i="4" s="1"/>
  <c r="Z61" i="4"/>
  <c r="AA61" i="4"/>
  <c r="T61" i="4" a="1"/>
  <c r="T61" i="4" s="1"/>
  <c r="U61" i="4" a="1"/>
  <c r="U61" i="4" s="1"/>
  <c r="AB90" i="4" a="1"/>
  <c r="AB90" i="4" s="1"/>
  <c r="V48" i="4" a="1"/>
  <c r="V48" i="4" s="1"/>
  <c r="Z48" i="4"/>
  <c r="T48" i="4" a="1"/>
  <c r="T48" i="4" s="1"/>
  <c r="AB48" i="4" a="1"/>
  <c r="AB48" i="4" s="1"/>
  <c r="U48" i="4" a="1"/>
  <c r="U48" i="4" s="1"/>
  <c r="AA48" i="4"/>
  <c r="V74" i="4" a="1"/>
  <c r="V74" i="4" s="1"/>
  <c r="AA77" i="4"/>
  <c r="U77" i="4" a="1"/>
  <c r="U77" i="4" s="1"/>
  <c r="Z77" i="4"/>
  <c r="T77" i="4" a="1"/>
  <c r="T77" i="4" s="1"/>
  <c r="W80" i="4"/>
  <c r="AE80" i="4" s="1"/>
  <c r="AF80" i="4" s="1"/>
  <c r="AB67" i="4" a="1"/>
  <c r="AB67" i="4" s="1"/>
  <c r="U67" i="4" a="1"/>
  <c r="U67" i="4" s="1"/>
  <c r="Z67" i="4"/>
  <c r="V67" i="4" a="1"/>
  <c r="V67" i="4" s="1"/>
  <c r="AA67" i="4"/>
  <c r="T67" i="4" a="1"/>
  <c r="T67" i="4" s="1"/>
  <c r="AA74" i="4"/>
  <c r="W91" i="4"/>
  <c r="AE91" i="4" s="1"/>
  <c r="AF91" i="4" s="1"/>
  <c r="Z31" i="4"/>
  <c r="T31" i="4" a="1"/>
  <c r="T31" i="4" s="1"/>
  <c r="W31" i="4" s="1"/>
  <c r="AB31" i="4" a="1"/>
  <c r="AB31" i="4" s="1"/>
  <c r="Z90" i="4"/>
  <c r="AE102" i="4"/>
  <c r="AF102" i="4" s="1"/>
  <c r="W60" i="4"/>
  <c r="AE60" i="4" s="1"/>
  <c r="AF60" i="4" s="1"/>
  <c r="AB74" i="4" a="1"/>
  <c r="AB74" i="4" s="1"/>
  <c r="Z45" i="4"/>
  <c r="U74" i="4" a="1"/>
  <c r="U74" i="4" s="1"/>
  <c r="AA64" i="4"/>
  <c r="U64" i="4" a="1"/>
  <c r="U64" i="4" s="1"/>
  <c r="AB64" i="4" a="1"/>
  <c r="AB64" i="4" s="1"/>
  <c r="Z64" i="4"/>
  <c r="V64" i="4" a="1"/>
  <c r="V64" i="4" s="1"/>
  <c r="T64" i="4" a="1"/>
  <c r="T64" i="4" s="1"/>
  <c r="AB77" i="4" a="1"/>
  <c r="AB77" i="4" s="1"/>
  <c r="Z74" i="4"/>
  <c r="AA39" i="4"/>
  <c r="AB39" i="4" a="1"/>
  <c r="AB39" i="4" s="1"/>
  <c r="T39" i="4" a="1"/>
  <c r="T39" i="4" s="1"/>
  <c r="U39" i="4" a="1"/>
  <c r="U39" i="4" s="1"/>
  <c r="Z39" i="4"/>
  <c r="V39" i="4" a="1"/>
  <c r="V39" i="4" s="1"/>
  <c r="AB45" i="4" a="1"/>
  <c r="AB45" i="4" s="1"/>
  <c r="AA34" i="4"/>
  <c r="T34" i="4" a="1"/>
  <c r="T34" i="4" s="1"/>
  <c r="U34" i="4" a="1"/>
  <c r="U34" i="4" s="1"/>
  <c r="AB34" i="4" a="1"/>
  <c r="AB34" i="4" s="1"/>
  <c r="V72" i="4" a="1"/>
  <c r="V72" i="4" s="1"/>
  <c r="W72" i="4" s="1"/>
  <c r="AB88" i="4" a="1"/>
  <c r="AB88" i="4" s="1"/>
  <c r="Z88" i="4"/>
  <c r="V88" i="4" a="1"/>
  <c r="V88" i="4" s="1"/>
  <c r="W88" i="4" s="1"/>
  <c r="V77" i="4" a="1"/>
  <c r="V77" i="4" s="1"/>
  <c r="W47" i="4"/>
  <c r="AE47" i="4" s="1"/>
  <c r="AF47" i="4" s="1"/>
  <c r="Z72" i="4"/>
  <c r="V96" i="4" a="1"/>
  <c r="V96" i="4" s="1"/>
  <c r="AA96" i="4"/>
  <c r="W20" i="4"/>
  <c r="AE20" i="4" s="1"/>
  <c r="AF20" i="4" s="1"/>
  <c r="W114" i="4"/>
  <c r="AE114" i="4" s="1"/>
  <c r="AF114" i="4" s="1"/>
  <c r="W59" i="4"/>
  <c r="AE59" i="4" s="1"/>
  <c r="AF59" i="4" s="1"/>
  <c r="U88" i="4" a="1"/>
  <c r="U88" i="4" s="1"/>
  <c r="U72" i="4" a="1"/>
  <c r="U72" i="4" s="1"/>
  <c r="T63" i="4" a="1"/>
  <c r="T63" i="4" s="1"/>
  <c r="V34" i="4" a="1"/>
  <c r="V34" i="4" s="1"/>
  <c r="W94" i="4"/>
  <c r="AE94" i="4" s="1"/>
  <c r="AF94" i="4" s="1"/>
  <c r="W17" i="4"/>
  <c r="AE17" i="4" s="1"/>
  <c r="AF17" i="4" s="1"/>
  <c r="W118" i="4"/>
  <c r="AE118" i="4" s="1"/>
  <c r="AF118" i="4" s="1"/>
  <c r="Z55" i="4"/>
  <c r="V55" i="4" a="1"/>
  <c r="V55" i="4" s="1"/>
  <c r="AB55" i="4" a="1"/>
  <c r="AB55" i="4" s="1"/>
  <c r="AA55" i="4"/>
  <c r="U55" i="4" a="1"/>
  <c r="U55" i="4" s="1"/>
  <c r="T55" i="4" a="1"/>
  <c r="T55" i="4" s="1"/>
  <c r="AB36" i="4" a="1"/>
  <c r="AB36" i="4" s="1"/>
  <c r="U36" i="4" a="1"/>
  <c r="U36" i="4" s="1"/>
  <c r="Z36" i="4"/>
  <c r="T36" i="4" a="1"/>
  <c r="T36" i="4" s="1"/>
  <c r="AA36" i="4"/>
  <c r="V36" i="4" a="1"/>
  <c r="V36" i="4" s="1"/>
  <c r="AC84" i="3"/>
  <c r="AB56" i="3"/>
  <c r="AD56" i="3" a="1"/>
  <c r="AD56" i="3" s="1"/>
  <c r="Y10" i="3" a="1"/>
  <c r="Y10" i="3" s="1"/>
  <c r="W10" i="3" a="1"/>
  <c r="W10" i="3" s="1"/>
  <c r="AC10" i="3"/>
  <c r="AD10" i="3" a="1"/>
  <c r="AD10" i="3" s="1"/>
  <c r="AB10" i="3"/>
  <c r="X10" i="3" a="1"/>
  <c r="X10" i="3" s="1"/>
  <c r="AG10" i="3" s="1"/>
  <c r="AF10" i="3" s="1"/>
  <c r="AC45" i="3"/>
  <c r="AB45" i="3"/>
  <c r="W45" i="3" a="1"/>
  <c r="W45" i="3" s="1"/>
  <c r="AD45" i="3" a="1"/>
  <c r="AD45" i="3" s="1"/>
  <c r="X45" i="3" a="1"/>
  <c r="X45" i="3" s="1"/>
  <c r="AD84" i="3" a="1"/>
  <c r="AD84" i="3" s="1"/>
  <c r="X84" i="3" a="1"/>
  <c r="X84" i="3" s="1"/>
  <c r="AD64" i="3" a="1"/>
  <c r="AD64" i="3" s="1"/>
  <c r="Y64" i="3" a="1"/>
  <c r="Y64" i="3" s="1"/>
  <c r="Y84" i="3" a="1"/>
  <c r="Y84" i="3" s="1"/>
  <c r="AB40" i="3"/>
  <c r="AD40" i="3" a="1"/>
  <c r="AD40" i="3" s="1"/>
  <c r="W29" i="3" a="1"/>
  <c r="W29" i="3" s="1"/>
  <c r="AB29" i="3"/>
  <c r="AC29" i="3"/>
  <c r="Y29" i="3" a="1"/>
  <c r="Y29" i="3" s="1"/>
  <c r="X29" i="3" a="1"/>
  <c r="X29" i="3" s="1"/>
  <c r="W40" i="3" a="1"/>
  <c r="W40" i="3" s="1"/>
  <c r="Y109" i="3" a="1"/>
  <c r="Y109" i="3" s="1"/>
  <c r="AD109" i="3" a="1"/>
  <c r="AD109" i="3" s="1"/>
  <c r="AB109" i="3"/>
  <c r="X109" i="3" a="1"/>
  <c r="X109" i="3" s="1"/>
  <c r="W109" i="3" a="1"/>
  <c r="W109" i="3" s="1"/>
  <c r="AC109" i="3"/>
  <c r="X40" i="3" a="1"/>
  <c r="X40" i="3" s="1"/>
  <c r="AG40" i="3" s="1"/>
  <c r="AF40" i="3" s="1"/>
  <c r="AD37" i="3" a="1"/>
  <c r="AD37" i="3" s="1"/>
  <c r="X37" i="3" a="1"/>
  <c r="X37" i="3" s="1"/>
  <c r="Y40" i="3" a="1"/>
  <c r="Y40" i="3" s="1"/>
  <c r="X76" i="3" a="1"/>
  <c r="X76" i="3" s="1"/>
  <c r="AD47" i="3" a="1"/>
  <c r="AD47" i="3" s="1"/>
  <c r="Y47" i="3" a="1"/>
  <c r="Y47" i="3" s="1"/>
  <c r="W47" i="3" a="1"/>
  <c r="W47" i="3" s="1"/>
  <c r="AC47" i="3"/>
  <c r="AB47" i="3"/>
  <c r="X47" i="3" a="1"/>
  <c r="X47" i="3" s="1"/>
  <c r="AC40" i="3"/>
  <c r="X65" i="3" a="1"/>
  <c r="X65" i="3" s="1"/>
  <c r="Y76" i="3" a="1"/>
  <c r="Y76" i="3" s="1"/>
  <c r="AB11" i="3"/>
  <c r="W11" i="3" a="1"/>
  <c r="W11" i="3" s="1"/>
  <c r="AD11" i="3" a="1"/>
  <c r="AD11" i="3" s="1"/>
  <c r="Y11" i="3" a="1"/>
  <c r="Y11" i="3" s="1"/>
  <c r="X11" i="3" a="1"/>
  <c r="X11" i="3" s="1"/>
  <c r="AC11" i="3"/>
  <c r="AC37" i="3"/>
  <c r="AD92" i="3" a="1"/>
  <c r="AD92" i="3" s="1"/>
  <c r="X106" i="3" a="1"/>
  <c r="X106" i="3" s="1"/>
  <c r="AD106" i="3" a="1"/>
  <c r="AD106" i="3" s="1"/>
  <c r="AD29" i="3" a="1"/>
  <c r="AD29" i="3" s="1"/>
  <c r="X56" i="3" a="1"/>
  <c r="X56" i="3" s="1"/>
  <c r="AB65" i="3"/>
  <c r="AC16" i="3"/>
  <c r="AB16" i="3"/>
  <c r="X16" i="3" a="1"/>
  <c r="X16" i="3" s="1"/>
  <c r="W16" i="3" a="1"/>
  <c r="W16" i="3" s="1"/>
  <c r="Y16" i="3" a="1"/>
  <c r="Y16" i="3" s="1"/>
  <c r="AD16" i="3" a="1"/>
  <c r="AD16" i="3" s="1"/>
  <c r="AD76" i="3" a="1"/>
  <c r="AD76" i="3" s="1"/>
  <c r="Y68" i="3" a="1"/>
  <c r="Y68" i="3" s="1"/>
  <c r="W68" i="3" a="1"/>
  <c r="W68" i="3" s="1"/>
  <c r="AC31" i="3"/>
  <c r="X31" i="3" a="1"/>
  <c r="X31" i="3" s="1"/>
  <c r="W31" i="3" a="1"/>
  <c r="W31" i="3" s="1"/>
  <c r="AD31" i="3" a="1"/>
  <c r="AD31" i="3" s="1"/>
  <c r="AB31" i="3"/>
  <c r="Y31" i="3" a="1"/>
  <c r="Y31" i="3" s="1"/>
  <c r="Y56" i="3" a="1"/>
  <c r="Y56" i="3" s="1"/>
  <c r="AC65" i="3"/>
  <c r="X61" i="3" a="1"/>
  <c r="X61" i="3" s="1"/>
  <c r="AD61" i="3" a="1"/>
  <c r="AD61" i="3" s="1"/>
  <c r="Y61" i="3" a="1"/>
  <c r="Y61" i="3" s="1"/>
  <c r="AB61" i="3"/>
  <c r="AC61" i="3"/>
  <c r="W61" i="3" a="1"/>
  <c r="W61" i="3" s="1"/>
  <c r="AC56" i="3"/>
  <c r="AD65" i="3" a="1"/>
  <c r="AD65" i="3" s="1"/>
  <c r="Y65" i="3" a="1"/>
  <c r="Y65" i="3" s="1"/>
  <c r="AC116" i="3"/>
  <c r="W116" i="3" a="1"/>
  <c r="W116" i="3" s="1"/>
  <c r="X116" i="3" a="1"/>
  <c r="X116" i="3" s="1"/>
  <c r="AG116" i="3" s="1"/>
  <c r="AF116" i="3" s="1"/>
  <c r="Y45" i="3" a="1"/>
  <c r="Y45" i="3" s="1"/>
  <c r="X64" i="3" a="1"/>
  <c r="X64" i="3" s="1"/>
  <c r="AB62" i="3"/>
  <c r="Y62" i="3" a="1"/>
  <c r="Y62" i="3" s="1"/>
  <c r="AC62" i="3"/>
  <c r="AD62" i="3" a="1"/>
  <c r="AD62" i="3" s="1"/>
  <c r="X62" i="3" a="1"/>
  <c r="X62" i="3" s="1"/>
  <c r="W62" i="3" a="1"/>
  <c r="W62" i="3" s="1"/>
  <c r="W76" i="3" a="1"/>
  <c r="W76" i="3" s="1"/>
  <c r="AC74" i="3"/>
  <c r="AB74" i="3"/>
  <c r="W74" i="3" a="1"/>
  <c r="W74" i="3" s="1"/>
  <c r="X74" i="3" a="1"/>
  <c r="X74" i="3" s="1"/>
  <c r="AD74" i="3" a="1"/>
  <c r="AD74" i="3" s="1"/>
  <c r="Y74" i="3" a="1"/>
  <c r="Y74" i="3" s="1"/>
  <c r="AB84" i="3"/>
  <c r="N119" i="3"/>
  <c r="AD100" i="3" a="1"/>
  <c r="AD100" i="3" s="1"/>
  <c r="AK114" i="2" a="1"/>
  <c r="AK114" i="2" s="1"/>
  <c r="AK102" i="2" a="1"/>
  <c r="AK102" i="2" s="1"/>
  <c r="AK94" i="2" a="1"/>
  <c r="AK94" i="2" s="1"/>
  <c r="AK86" i="2" a="1"/>
  <c r="AK86" i="2" s="1"/>
  <c r="AK80" i="2" a="1"/>
  <c r="AK80" i="2" s="1"/>
  <c r="AK108" i="2" a="1"/>
  <c r="AK108" i="2" s="1"/>
  <c r="AK92" i="2" a="1"/>
  <c r="AK92" i="2" s="1"/>
  <c r="AK78" i="2" a="1"/>
  <c r="AK78" i="2" s="1"/>
  <c r="AK66" i="2" a="1"/>
  <c r="AK66" i="2" s="1"/>
  <c r="AK56" i="2" a="1"/>
  <c r="AK56" i="2" s="1"/>
  <c r="AK48" i="2" a="1"/>
  <c r="AK48" i="2" s="1"/>
  <c r="AK106" i="2" a="1"/>
  <c r="AK106" i="2" s="1"/>
  <c r="AK96" i="2" a="1"/>
  <c r="AK96" i="2" s="1"/>
  <c r="AK76" i="2" a="1"/>
  <c r="AK76" i="2" s="1"/>
  <c r="AK60" i="2" a="1"/>
  <c r="AK60" i="2" s="1"/>
  <c r="AK54" i="2" a="1"/>
  <c r="AK54" i="2" s="1"/>
  <c r="AK46" i="2" a="1"/>
  <c r="AK46" i="2" s="1"/>
  <c r="AK85" i="2" a="1"/>
  <c r="AK85" i="2" s="1"/>
  <c r="AK71" i="2" a="1"/>
  <c r="AK71" i="2" s="1"/>
  <c r="AK67" i="2" a="1"/>
  <c r="AK67" i="2" s="1"/>
  <c r="AK28" i="2" a="1"/>
  <c r="AK28" i="2" s="1"/>
  <c r="AK34" i="2" a="1"/>
  <c r="AK34" i="2" s="1"/>
  <c r="AK20" i="2" a="1"/>
  <c r="AK20" i="2" s="1"/>
  <c r="AK109" i="2" a="1"/>
  <c r="AK109" i="2" s="1"/>
  <c r="AK101" i="2" a="1"/>
  <c r="AK101" i="2" s="1"/>
  <c r="AK95" i="2" a="1"/>
  <c r="AK95" i="2" s="1"/>
  <c r="AK79" i="2" a="1"/>
  <c r="AK79" i="2" s="1"/>
  <c r="AK69" i="2" a="1"/>
  <c r="AK69" i="2" s="1"/>
  <c r="AK61" i="2" a="1"/>
  <c r="AK61" i="2" s="1"/>
  <c r="AK55" i="2" a="1"/>
  <c r="AK55" i="2" s="1"/>
  <c r="AK47" i="2" a="1"/>
  <c r="AK47" i="2" s="1"/>
  <c r="AK27" i="2" a="1"/>
  <c r="AK27" i="2" s="1"/>
  <c r="AK19" i="2" a="1"/>
  <c r="AK19" i="2" s="1"/>
  <c r="AK13" i="2" a="1"/>
  <c r="AK13" i="2" s="1"/>
  <c r="AK16" i="2" a="1"/>
  <c r="AK16" i="2" s="1"/>
  <c r="AK105" i="2" a="1"/>
  <c r="AK105" i="2" s="1"/>
  <c r="AK91" i="2" a="1"/>
  <c r="AK91" i="2" s="1"/>
  <c r="AK65" i="2" a="1"/>
  <c r="AK65" i="2" s="1"/>
  <c r="AK59" i="2" a="1"/>
  <c r="AK59" i="2" s="1"/>
  <c r="AK51" i="2" a="1"/>
  <c r="AK51" i="2" s="1"/>
  <c r="AK45" i="2" a="1"/>
  <c r="AK45" i="2" s="1"/>
  <c r="AK68" i="2" a="1"/>
  <c r="AK68" i="2" s="1"/>
  <c r="AK38" i="2" a="1"/>
  <c r="AK38" i="2" s="1"/>
  <c r="AK118" i="2" a="1"/>
  <c r="AK118" i="2" s="1"/>
  <c r="AK107" i="2" a="1"/>
  <c r="AK107" i="2" s="1"/>
  <c r="AK83" i="2" a="1"/>
  <c r="AK83" i="2" s="1"/>
  <c r="AK63" i="2" a="1"/>
  <c r="AK63" i="2" s="1"/>
  <c r="R47" i="2"/>
  <c r="AK72" i="2" a="1"/>
  <c r="AK72" i="2" s="1"/>
  <c r="AK26" i="2" a="1"/>
  <c r="AK26" i="2" s="1"/>
  <c r="AK113" i="2" a="1"/>
  <c r="AK113" i="2" s="1"/>
  <c r="AK17" i="2" a="1"/>
  <c r="AK17" i="2" s="1"/>
  <c r="R39" i="2"/>
  <c r="R21" i="2"/>
  <c r="R56" i="2"/>
  <c r="R20" i="2"/>
  <c r="R95" i="2"/>
  <c r="R19" i="2"/>
  <c r="AO76" i="2"/>
  <c r="R34" i="2"/>
  <c r="AN71" i="2"/>
  <c r="AN27" i="2"/>
  <c r="AD49" i="2"/>
  <c r="AP49" i="2" s="1"/>
  <c r="AO34" i="2"/>
  <c r="AD24" i="2"/>
  <c r="AP24" i="2" s="1"/>
  <c r="AD18" i="2"/>
  <c r="AQ18" i="2" s="1" a="1"/>
  <c r="AQ18" i="2" s="1"/>
  <c r="R33" i="2"/>
  <c r="AO109" i="2"/>
  <c r="AO79" i="2"/>
  <c r="AN79" i="2"/>
  <c r="AP79" i="2"/>
  <c r="AJ45" i="2" a="1"/>
  <c r="AJ45" i="2" s="1"/>
  <c r="AM70" i="2"/>
  <c r="AN80" i="2"/>
  <c r="AP72" i="2"/>
  <c r="AI39" i="2" a="1"/>
  <c r="AI39" i="2" s="1"/>
  <c r="AO39" i="2"/>
  <c r="AO117" i="2"/>
  <c r="AO114" i="2"/>
  <c r="AO108" i="2"/>
  <c r="AO67" i="2"/>
  <c r="AI61" i="2" a="1"/>
  <c r="AI61" i="2" s="1"/>
  <c r="AM47" i="2"/>
  <c r="AO47" i="2"/>
  <c r="AI33" i="2" a="1"/>
  <c r="AI33" i="2" s="1"/>
  <c r="AM109" i="2"/>
  <c r="AN97" i="2"/>
  <c r="AM85" i="2"/>
  <c r="AO19" i="2"/>
  <c r="AQ114" i="2" a="1"/>
  <c r="AQ114" i="2" s="1"/>
  <c r="AO84" i="2"/>
  <c r="AO55" i="2"/>
  <c r="AO16" i="2"/>
  <c r="AO78" i="2"/>
  <c r="AO38" i="2"/>
  <c r="AI13" i="2" a="1"/>
  <c r="AI13" i="2" s="1"/>
  <c r="AO13" i="2"/>
  <c r="AO82" i="2"/>
  <c r="AO58" i="2"/>
  <c r="AO113" i="2"/>
  <c r="AI107" i="2" a="1"/>
  <c r="AI107" i="2" s="1"/>
  <c r="AO72" i="2"/>
  <c r="AO69" i="2"/>
  <c r="AO66" i="2"/>
  <c r="AO63" i="2"/>
  <c r="AP46" i="2"/>
  <c r="AO105" i="2"/>
  <c r="AQ117" i="2" a="1"/>
  <c r="AQ117" i="2" s="1"/>
  <c r="AJ107" i="2" a="1"/>
  <c r="AJ107" i="2" s="1"/>
  <c r="AO107" i="2"/>
  <c r="AO101" i="2"/>
  <c r="AO98" i="2"/>
  <c r="AJ95" i="2" a="1"/>
  <c r="AJ95" i="2" s="1"/>
  <c r="AO60" i="2"/>
  <c r="AO46" i="2"/>
  <c r="AO26" i="2"/>
  <c r="AQ46" i="2" a="1"/>
  <c r="AQ46" i="2" s="1"/>
  <c r="AO102" i="2"/>
  <c r="AO21" i="2"/>
  <c r="AN51" i="2"/>
  <c r="AO95" i="2"/>
  <c r="AO92" i="2"/>
  <c r="AO86" i="2"/>
  <c r="AO54" i="2"/>
  <c r="AO51" i="2"/>
  <c r="AO96" i="2"/>
  <c r="AI83" i="2" a="1"/>
  <c r="AI83" i="2" s="1"/>
  <c r="AO83" i="2"/>
  <c r="AO80" i="2"/>
  <c r="AO48" i="2"/>
  <c r="AD12" i="2"/>
  <c r="AM12" i="2" s="1"/>
  <c r="AJ79" i="2" a="1"/>
  <c r="AJ79" i="2" s="1"/>
  <c r="AO71" i="2"/>
  <c r="AO68" i="2"/>
  <c r="AO65" i="2"/>
  <c r="AO62" i="2"/>
  <c r="AM20" i="2"/>
  <c r="AO20" i="2"/>
  <c r="AJ61" i="2" a="1"/>
  <c r="AJ61" i="2" s="1"/>
  <c r="AO61" i="2"/>
  <c r="AO27" i="2"/>
  <c r="AM16" i="2"/>
  <c r="AO106" i="2"/>
  <c r="AO97" i="2"/>
  <c r="AO59" i="2"/>
  <c r="AP56" i="2"/>
  <c r="AO45" i="2"/>
  <c r="AO28" i="2"/>
  <c r="AJ66" i="2" a="1"/>
  <c r="AJ66" i="2" s="1"/>
  <c r="AI67" i="2" a="1"/>
  <c r="AI67" i="2" s="1"/>
  <c r="AO94" i="2"/>
  <c r="AO91" i="2"/>
  <c r="AO85" i="2"/>
  <c r="AO56" i="2"/>
  <c r="AO17" i="2"/>
  <c r="AD14" i="2"/>
  <c r="AJ26" i="2" a="1"/>
  <c r="AJ26" i="2" s="1"/>
  <c r="AP26" i="2"/>
  <c r="AI34" i="2" a="1"/>
  <c r="AI34" i="2" s="1"/>
  <c r="AQ56" i="2" a="1"/>
  <c r="AQ56" i="2" s="1"/>
  <c r="AP113" i="2"/>
  <c r="AJ67" i="2" a="1"/>
  <c r="AJ67" i="2" s="1"/>
  <c r="R26" i="2"/>
  <c r="AQ58" i="2" a="1"/>
  <c r="AQ58" i="2" s="1"/>
  <c r="AI92" i="2" a="1"/>
  <c r="AI92" i="2" s="1"/>
  <c r="AP86" i="2"/>
  <c r="AP19" i="2"/>
  <c r="AI38" i="2" a="1"/>
  <c r="AI38" i="2" s="1"/>
  <c r="AQ72" i="2" a="1"/>
  <c r="AQ72" i="2" s="1"/>
  <c r="AI46" i="2" a="1"/>
  <c r="AI46" i="2" s="1"/>
  <c r="AI26" i="2" a="1"/>
  <c r="AI26" i="2" s="1"/>
  <c r="AI101" i="2" a="1"/>
  <c r="AI101" i="2" s="1"/>
  <c r="AN70" i="2"/>
  <c r="AP80" i="2"/>
  <c r="AN109" i="2"/>
  <c r="AM69" i="2"/>
  <c r="AI106" i="2" a="1"/>
  <c r="AI106" i="2" s="1"/>
  <c r="AM118" i="2"/>
  <c r="AI94" i="2" a="1"/>
  <c r="AI94" i="2" s="1"/>
  <c r="AI91" i="2" a="1"/>
  <c r="AI91" i="2" s="1"/>
  <c r="AQ88" i="2" a="1"/>
  <c r="AQ88" i="2" s="1"/>
  <c r="AN85" i="2"/>
  <c r="AI117" i="2" a="1"/>
  <c r="AI117" i="2" s="1"/>
  <c r="AI114" i="2" a="1"/>
  <c r="AI114" i="2" s="1"/>
  <c r="AM108" i="2"/>
  <c r="AP71" i="2"/>
  <c r="AI68" i="2" a="1"/>
  <c r="AI68" i="2" s="1"/>
  <c r="AI105" i="2" a="1"/>
  <c r="AI105" i="2" s="1"/>
  <c r="AM96" i="2"/>
  <c r="AP117" i="2"/>
  <c r="AP114" i="2"/>
  <c r="AN113" i="2"/>
  <c r="AJ108" i="2" a="1"/>
  <c r="AJ108" i="2" s="1"/>
  <c r="AQ105" i="2" a="1"/>
  <c r="AQ105" i="2" s="1"/>
  <c r="AJ102" i="2" a="1"/>
  <c r="AJ102" i="2" s="1"/>
  <c r="AM97" i="2"/>
  <c r="AI95" i="2" a="1"/>
  <c r="AI95" i="2" s="1"/>
  <c r="AQ91" i="2" a="1"/>
  <c r="AQ91" i="2" s="1"/>
  <c r="AP88" i="2"/>
  <c r="AN86" i="2"/>
  <c r="AM80" i="2"/>
  <c r="AI79" i="2" a="1"/>
  <c r="AI79" i="2" s="1"/>
  <c r="AJ78" i="2" a="1"/>
  <c r="AJ78" i="2" s="1"/>
  <c r="AI76" i="2" a="1"/>
  <c r="AI76" i="2" s="1"/>
  <c r="AM71" i="2"/>
  <c r="AJ69" i="2" a="1"/>
  <c r="AJ69" i="2" s="1"/>
  <c r="AI66" i="2" a="1"/>
  <c r="AI66" i="2" s="1"/>
  <c r="AJ76" i="2" a="1"/>
  <c r="AJ76" i="2" s="1"/>
  <c r="AD74" i="2"/>
  <c r="AN74" i="2" s="1"/>
  <c r="AM113" i="2"/>
  <c r="AI108" i="2" a="1"/>
  <c r="AI108" i="2" s="1"/>
  <c r="AQ106" i="2" a="1"/>
  <c r="AQ106" i="2" s="1"/>
  <c r="AP105" i="2"/>
  <c r="AI102" i="2" a="1"/>
  <c r="AI102" i="2" s="1"/>
  <c r="AJ96" i="2" a="1"/>
  <c r="AJ96" i="2" s="1"/>
  <c r="AQ92" i="2" a="1"/>
  <c r="AQ92" i="2" s="1"/>
  <c r="AP91" i="2"/>
  <c r="AM86" i="2"/>
  <c r="AJ85" i="2" a="1"/>
  <c r="AJ85" i="2" s="1"/>
  <c r="AI78" i="2" a="1"/>
  <c r="AI78" i="2" s="1"/>
  <c r="AN72" i="2"/>
  <c r="AD104" i="2"/>
  <c r="AI104" i="2" s="1" a="1"/>
  <c r="AI104" i="2" s="1"/>
  <c r="AN118" i="2"/>
  <c r="AN117" i="2"/>
  <c r="AN116" i="2"/>
  <c r="AN114" i="2"/>
  <c r="AJ109" i="2" a="1"/>
  <c r="AJ109" i="2" s="1"/>
  <c r="AP106" i="2"/>
  <c r="AN98" i="2"/>
  <c r="AI96" i="2" a="1"/>
  <c r="AI96" i="2" s="1"/>
  <c r="AL96" i="2" s="1"/>
  <c r="AP92" i="2"/>
  <c r="AN88" i="2"/>
  <c r="AI85" i="2" a="1"/>
  <c r="AI85" i="2" s="1"/>
  <c r="AQ83" i="2" a="1"/>
  <c r="AQ83" i="2" s="1"/>
  <c r="AN82" i="2"/>
  <c r="AJ80" i="2" a="1"/>
  <c r="AJ80" i="2" s="1"/>
  <c r="AM72" i="2"/>
  <c r="AJ71" i="2" a="1"/>
  <c r="AJ71" i="2" s="1"/>
  <c r="AI69" i="2" a="1"/>
  <c r="AI69" i="2" s="1"/>
  <c r="AQ67" i="2" a="1"/>
  <c r="AQ67" i="2" s="1"/>
  <c r="AD111" i="2"/>
  <c r="AM111" i="2" s="1"/>
  <c r="AD99" i="2"/>
  <c r="AD87" i="2"/>
  <c r="AQ87" i="2" s="1" a="1"/>
  <c r="AQ87" i="2" s="1"/>
  <c r="AM117" i="2"/>
  <c r="AM116" i="2"/>
  <c r="AM114" i="2"/>
  <c r="AJ113" i="2" a="1"/>
  <c r="AJ113" i="2" s="1"/>
  <c r="AI109" i="2" a="1"/>
  <c r="AI109" i="2" s="1"/>
  <c r="AN105" i="2"/>
  <c r="AQ101" i="2" a="1"/>
  <c r="AQ101" i="2" s="1"/>
  <c r="AM98" i="2"/>
  <c r="AQ94" i="2" a="1"/>
  <c r="AQ94" i="2" s="1"/>
  <c r="AN91" i="2"/>
  <c r="AN90" i="2"/>
  <c r="AM88" i="2"/>
  <c r="AJ86" i="2" a="1"/>
  <c r="AJ86" i="2" s="1"/>
  <c r="AP83" i="2"/>
  <c r="AM82" i="2"/>
  <c r="AI71" i="2" a="1"/>
  <c r="AI71" i="2" s="1"/>
  <c r="AQ68" i="2" a="1"/>
  <c r="AQ68" i="2" s="1"/>
  <c r="AP67" i="2"/>
  <c r="AQ107" i="2" a="1"/>
  <c r="AQ107" i="2" s="1"/>
  <c r="AN106" i="2"/>
  <c r="AM105" i="2"/>
  <c r="AP101" i="2"/>
  <c r="AP94" i="2"/>
  <c r="AN92" i="2"/>
  <c r="AM91" i="2"/>
  <c r="AM90" i="2"/>
  <c r="AI86" i="2" a="1"/>
  <c r="AI86" i="2" s="1"/>
  <c r="AI80" i="2" a="1"/>
  <c r="AI80" i="2" s="1"/>
  <c r="AQ76" i="2" a="1"/>
  <c r="AQ76" i="2" s="1"/>
  <c r="AJ72" i="2" a="1"/>
  <c r="AJ72" i="2" s="1"/>
  <c r="AP68" i="2"/>
  <c r="AQ66" i="2" a="1"/>
  <c r="AQ66" i="2" s="1"/>
  <c r="AD89" i="2"/>
  <c r="AQ89" i="2" s="1" a="1"/>
  <c r="AQ89" i="2" s="1"/>
  <c r="AD77" i="2"/>
  <c r="AJ77" i="2" s="1" a="1"/>
  <c r="AJ77" i="2" s="1"/>
  <c r="AJ114" i="2" a="1"/>
  <c r="AJ114" i="2" s="1"/>
  <c r="AI113" i="2" a="1"/>
  <c r="AI113" i="2" s="1"/>
  <c r="AP107" i="2"/>
  <c r="AM106" i="2"/>
  <c r="AQ102" i="2" a="1"/>
  <c r="AQ102" i="2" s="1"/>
  <c r="AQ95" i="2" a="1"/>
  <c r="AQ95" i="2" s="1"/>
  <c r="AM92" i="2"/>
  <c r="AN83" i="2"/>
  <c r="AJ82" i="2" a="1"/>
  <c r="AJ82" i="2" s="1"/>
  <c r="AQ79" i="2" a="1"/>
  <c r="AQ79" i="2" s="1"/>
  <c r="AQ78" i="2" a="1"/>
  <c r="AQ78" i="2" s="1"/>
  <c r="AP76" i="2"/>
  <c r="AI72" i="2" a="1"/>
  <c r="AI72" i="2" s="1"/>
  <c r="AN67" i="2"/>
  <c r="AP66" i="2"/>
  <c r="AD73" i="2"/>
  <c r="AQ73" i="2" s="1" a="1"/>
  <c r="AQ73" i="2" s="1"/>
  <c r="AJ117" i="2" a="1"/>
  <c r="AJ117" i="2" s="1"/>
  <c r="AQ108" i="2" a="1"/>
  <c r="AQ108" i="2" s="1"/>
  <c r="AJ105" i="2" a="1"/>
  <c r="AJ105" i="2" s="1"/>
  <c r="AP102" i="2"/>
  <c r="AN101" i="2"/>
  <c r="AQ96" i="2" a="1"/>
  <c r="AQ96" i="2" s="1"/>
  <c r="AP95" i="2"/>
  <c r="AN94" i="2"/>
  <c r="AJ91" i="2" a="1"/>
  <c r="AJ91" i="2" s="1"/>
  <c r="AM83" i="2"/>
  <c r="AP78" i="2"/>
  <c r="AQ69" i="2" a="1"/>
  <c r="AQ69" i="2" s="1"/>
  <c r="AN68" i="2"/>
  <c r="AM67" i="2"/>
  <c r="AD115" i="2"/>
  <c r="AQ115" i="2" s="1" a="1"/>
  <c r="AQ115" i="2" s="1"/>
  <c r="AD103" i="2"/>
  <c r="AQ109" i="2" a="1"/>
  <c r="AQ109" i="2" s="1"/>
  <c r="AP108" i="2"/>
  <c r="AN107" i="2"/>
  <c r="AJ106" i="2" a="1"/>
  <c r="AJ106" i="2" s="1"/>
  <c r="AM101" i="2"/>
  <c r="AP96" i="2"/>
  <c r="AM94" i="2"/>
  <c r="AJ92" i="2" a="1"/>
  <c r="AJ92" i="2" s="1"/>
  <c r="AQ85" i="2" a="1"/>
  <c r="AQ85" i="2" s="1"/>
  <c r="AN84" i="2"/>
  <c r="AN76" i="2"/>
  <c r="AP69" i="2"/>
  <c r="AM68" i="2"/>
  <c r="AN66" i="2"/>
  <c r="AD110" i="2"/>
  <c r="AN110" i="2" s="1"/>
  <c r="AD75" i="2"/>
  <c r="AP75" i="2" s="1"/>
  <c r="AP109" i="2"/>
  <c r="AM107" i="2"/>
  <c r="AN102" i="2"/>
  <c r="AQ97" i="2" a="1"/>
  <c r="AQ97" i="2" s="1"/>
  <c r="AN95" i="2"/>
  <c r="AP85" i="2"/>
  <c r="AM84" i="2"/>
  <c r="AJ83" i="2" a="1"/>
  <c r="AJ83" i="2" s="1"/>
  <c r="AQ80" i="2" a="1"/>
  <c r="AQ80" i="2" s="1"/>
  <c r="AN78" i="2"/>
  <c r="AM76" i="2"/>
  <c r="AQ71" i="2" a="1"/>
  <c r="AQ71" i="2" s="1"/>
  <c r="AM66" i="2"/>
  <c r="AD93" i="2"/>
  <c r="AJ93" i="2" s="1" a="1"/>
  <c r="AJ93" i="2" s="1"/>
  <c r="AD81" i="2"/>
  <c r="AQ113" i="2" a="1"/>
  <c r="AQ113" i="2" s="1"/>
  <c r="AN108" i="2"/>
  <c r="AM102" i="2"/>
  <c r="AJ101" i="2" a="1"/>
  <c r="AJ101" i="2" s="1"/>
  <c r="AN96" i="2"/>
  <c r="AM95" i="2"/>
  <c r="AJ94" i="2" a="1"/>
  <c r="AJ94" i="2" s="1"/>
  <c r="AQ86" i="2" a="1"/>
  <c r="AQ86" i="2" s="1"/>
  <c r="AM79" i="2"/>
  <c r="AM78" i="2"/>
  <c r="AN69" i="2"/>
  <c r="AJ68" i="2" a="1"/>
  <c r="AJ68" i="2" s="1"/>
  <c r="AD112" i="2"/>
  <c r="AD100" i="2"/>
  <c r="AP100" i="2" s="1"/>
  <c r="AJ65" i="2" a="1"/>
  <c r="AJ65" i="2" s="1"/>
  <c r="AI65" i="2" a="1"/>
  <c r="AI65" i="2" s="1"/>
  <c r="AQ65" i="2" a="1"/>
  <c r="AQ65" i="2" s="1"/>
  <c r="AP65" i="2"/>
  <c r="AN65" i="2"/>
  <c r="AM65" i="2"/>
  <c r="AP34" i="2"/>
  <c r="AN33" i="2"/>
  <c r="AN50" i="2"/>
  <c r="AM50" i="2"/>
  <c r="AM48" i="2"/>
  <c r="AN63" i="2"/>
  <c r="AM63" i="2"/>
  <c r="AP63" i="2"/>
  <c r="AI60" i="2" a="1"/>
  <c r="AI60" i="2" s="1"/>
  <c r="AI54" i="2" a="1"/>
  <c r="AI54" i="2" s="1"/>
  <c r="AP51" i="2"/>
  <c r="AN48" i="2"/>
  <c r="AM62" i="2"/>
  <c r="AI59" i="2" a="1"/>
  <c r="AI59" i="2" s="1"/>
  <c r="AQ59" i="2" a="1"/>
  <c r="AQ59" i="2" s="1"/>
  <c r="AN58" i="2"/>
  <c r="AN56" i="2"/>
  <c r="AP55" i="2"/>
  <c r="AQ54" i="2" a="1"/>
  <c r="AQ54" i="2" s="1"/>
  <c r="AM51" i="2"/>
  <c r="AJ49" i="2" a="1"/>
  <c r="AJ49" i="2" s="1"/>
  <c r="AJ48" i="2" a="1"/>
  <c r="AJ48" i="2" s="1"/>
  <c r="AI45" i="2" a="1"/>
  <c r="AI45" i="2" s="1"/>
  <c r="AQ38" i="2" a="1"/>
  <c r="AQ38" i="2" s="1"/>
  <c r="AJ63" i="2" a="1"/>
  <c r="AJ63" i="2" s="1"/>
  <c r="AP59" i="2"/>
  <c r="AM58" i="2"/>
  <c r="AM56" i="2"/>
  <c r="AP54" i="2"/>
  <c r="AI48" i="2" a="1"/>
  <c r="AI48" i="2" s="1"/>
  <c r="AN46" i="2"/>
  <c r="AP38" i="2"/>
  <c r="AD53" i="2"/>
  <c r="AD41" i="2"/>
  <c r="AM41" i="2" s="1"/>
  <c r="AI63" i="2" a="1"/>
  <c r="AI63" i="2" s="1"/>
  <c r="AQ60" i="2" a="1"/>
  <c r="AQ60" i="2" s="1"/>
  <c r="AN55" i="2"/>
  <c r="AJ51" i="2" a="1"/>
  <c r="AJ51" i="2" s="1"/>
  <c r="AJ47" i="2" a="1"/>
  <c r="AJ47" i="2" s="1"/>
  <c r="AM46" i="2"/>
  <c r="AQ45" i="2" a="1"/>
  <c r="AQ45" i="2" s="1"/>
  <c r="AQ39" i="2" a="1"/>
  <c r="AQ39" i="2" s="1"/>
  <c r="AD36" i="2"/>
  <c r="AQ36" i="2" s="1" a="1"/>
  <c r="AQ36" i="2" s="1"/>
  <c r="AQ61" i="2" a="1"/>
  <c r="AQ61" i="2" s="1"/>
  <c r="AP60" i="2"/>
  <c r="AN59" i="2"/>
  <c r="AJ58" i="2" a="1"/>
  <c r="AJ58" i="2" s="1"/>
  <c r="AM55" i="2"/>
  <c r="AN54" i="2"/>
  <c r="AI51" i="2" a="1"/>
  <c r="AI51" i="2" s="1"/>
  <c r="AP45" i="2"/>
  <c r="AP39" i="2"/>
  <c r="AN38" i="2"/>
  <c r="AD43" i="2"/>
  <c r="AM43" i="2" s="1"/>
  <c r="AP61" i="2"/>
  <c r="AM59" i="2"/>
  <c r="AM54" i="2"/>
  <c r="AI47" i="2" a="1"/>
  <c r="AI47" i="2" s="1"/>
  <c r="AM38" i="2"/>
  <c r="AQ62" i="2" a="1"/>
  <c r="AQ62" i="2" s="1"/>
  <c r="AN60" i="2"/>
  <c r="AJ56" i="2" a="1"/>
  <c r="AJ56" i="2" s="1"/>
  <c r="AQ49" i="2" a="1"/>
  <c r="AQ49" i="2" s="1"/>
  <c r="AQ47" i="2" a="1"/>
  <c r="AQ47" i="2" s="1"/>
  <c r="AN45" i="2"/>
  <c r="AN39" i="2"/>
  <c r="AD37" i="2"/>
  <c r="AQ37" i="2" s="1" a="1"/>
  <c r="AQ37" i="2" s="1"/>
  <c r="AD57" i="2"/>
  <c r="AP57" i="2" s="1"/>
  <c r="AN61" i="2"/>
  <c r="AM60" i="2"/>
  <c r="AJ59" i="2" a="1"/>
  <c r="AJ59" i="2" s="1"/>
  <c r="AI56" i="2" a="1"/>
  <c r="AI56" i="2" s="1"/>
  <c r="AQ48" i="2" a="1"/>
  <c r="AQ48" i="2" s="1"/>
  <c r="AP47" i="2"/>
  <c r="AM45" i="2"/>
  <c r="AM39" i="2"/>
  <c r="AJ38" i="2" a="1"/>
  <c r="AJ38" i="2" s="1"/>
  <c r="AD64" i="2"/>
  <c r="AD52" i="2"/>
  <c r="AQ52" i="2" s="1" a="1"/>
  <c r="AQ52" i="2" s="1"/>
  <c r="AD40" i="2"/>
  <c r="AQ63" i="2" a="1"/>
  <c r="AQ63" i="2" s="1"/>
  <c r="AM61" i="2"/>
  <c r="AJ55" i="2" a="1"/>
  <c r="AJ55" i="2" s="1"/>
  <c r="AJ54" i="2" a="1"/>
  <c r="AJ54" i="2" s="1"/>
  <c r="AP48" i="2"/>
  <c r="AJ46" i="2" a="1"/>
  <c r="AJ46" i="2" s="1"/>
  <c r="AD35" i="2"/>
  <c r="AN62" i="2"/>
  <c r="AJ60" i="2" a="1"/>
  <c r="AJ60" i="2" s="1"/>
  <c r="AQ51" i="2" a="1"/>
  <c r="AQ51" i="2" s="1"/>
  <c r="AN49" i="2"/>
  <c r="AN47" i="2"/>
  <c r="AJ39" i="2" a="1"/>
  <c r="AJ39" i="2" s="1"/>
  <c r="AD42" i="2"/>
  <c r="AM42" i="2" s="1"/>
  <c r="AM28" i="2"/>
  <c r="AP17" i="2"/>
  <c r="AI27" i="2" a="1"/>
  <c r="AI27" i="2" s="1"/>
  <c r="AQ28" i="2" a="1"/>
  <c r="AQ28" i="2" s="1"/>
  <c r="AI28" i="2" a="1"/>
  <c r="AI28" i="2" s="1"/>
  <c r="AN16" i="2"/>
  <c r="AN19" i="2"/>
  <c r="AN17" i="2"/>
  <c r="AD31" i="2"/>
  <c r="AM31" i="2" s="1"/>
  <c r="AQ34" i="2" a="1"/>
  <c r="AQ34" i="2" s="1"/>
  <c r="AJ28" i="2" a="1"/>
  <c r="AJ28" i="2" s="1"/>
  <c r="AQ26" i="2" a="1"/>
  <c r="AQ26" i="2" s="1"/>
  <c r="AJ21" i="2" a="1"/>
  <c r="AJ21" i="2" s="1"/>
  <c r="AM19" i="2"/>
  <c r="AM17" i="2"/>
  <c r="AQ13" i="2" a="1"/>
  <c r="AQ13" i="2" s="1"/>
  <c r="AJ16" i="2" a="1"/>
  <c r="AJ16" i="2" s="1"/>
  <c r="AP13" i="2"/>
  <c r="AN12" i="2"/>
  <c r="AI21" i="2" a="1"/>
  <c r="AI21" i="2" s="1"/>
  <c r="AJ20" i="2" a="1"/>
  <c r="AJ20" i="2" s="1"/>
  <c r="AI16" i="2" a="1"/>
  <c r="AI16" i="2" s="1"/>
  <c r="AN34" i="2"/>
  <c r="AQ27" i="2" a="1"/>
  <c r="AQ27" i="2" s="1"/>
  <c r="AN26" i="2"/>
  <c r="AI20" i="2" a="1"/>
  <c r="AI20" i="2" s="1"/>
  <c r="AJ17" i="2" a="1"/>
  <c r="AJ17" i="2" s="1"/>
  <c r="AN13" i="2"/>
  <c r="AD23" i="2"/>
  <c r="AM23" i="2" s="1"/>
  <c r="AD11" i="2"/>
  <c r="AM11" i="2" s="1"/>
  <c r="AM34" i="2"/>
  <c r="AP27" i="2"/>
  <c r="AM26" i="2"/>
  <c r="AQ21" i="2" a="1"/>
  <c r="AQ21" i="2" s="1"/>
  <c r="AJ19" i="2" a="1"/>
  <c r="AJ19" i="2" s="1"/>
  <c r="AI17" i="2" a="1"/>
  <c r="AI17" i="2" s="1"/>
  <c r="AM13" i="2"/>
  <c r="AD30" i="2"/>
  <c r="AP21" i="2"/>
  <c r="AI19" i="2" a="1"/>
  <c r="AI19" i="2" s="1"/>
  <c r="AI12" i="2" a="1"/>
  <c r="AI12" i="2" s="1"/>
  <c r="AD25" i="2"/>
  <c r="AQ25" i="2" s="1" a="1"/>
  <c r="AQ25" i="2" s="1"/>
  <c r="AQ20" i="2" a="1"/>
  <c r="AQ20" i="2" s="1"/>
  <c r="AJ13" i="2" a="1"/>
  <c r="AJ13" i="2" s="1"/>
  <c r="AD32" i="2"/>
  <c r="AI32" i="2" s="1" a="1"/>
  <c r="AI32" i="2" s="1"/>
  <c r="AM33" i="2"/>
  <c r="AP28" i="2"/>
  <c r="AM27" i="2"/>
  <c r="AN21" i="2"/>
  <c r="AP20" i="2"/>
  <c r="AQ16" i="2" a="1"/>
  <c r="AQ16" i="2" s="1"/>
  <c r="AD15" i="2"/>
  <c r="AI15" i="2" s="1" a="1"/>
  <c r="AI15" i="2" s="1"/>
  <c r="AJ34" i="2" a="1"/>
  <c r="AJ34" i="2" s="1"/>
  <c r="AM21" i="2"/>
  <c r="AQ19" i="2" a="1"/>
  <c r="AQ19" i="2" s="1"/>
  <c r="AQ17" i="2" a="1"/>
  <c r="AQ17" i="2" s="1"/>
  <c r="AP16" i="2"/>
  <c r="AD22" i="2"/>
  <c r="AI22" i="2" s="1" a="1"/>
  <c r="AI22" i="2" s="1"/>
  <c r="AN28" i="2"/>
  <c r="AJ27" i="2" a="1"/>
  <c r="AJ27" i="2" s="1"/>
  <c r="AN20" i="2"/>
  <c r="AD29" i="2"/>
  <c r="AN29" i="2" s="1"/>
  <c r="R51" i="2"/>
  <c r="R13" i="2"/>
  <c r="R98" i="2"/>
  <c r="R27" i="2"/>
  <c r="R86" i="2"/>
  <c r="R63" i="2"/>
  <c r="R109" i="2"/>
  <c r="R97" i="2"/>
  <c r="R85" i="2"/>
  <c r="R62" i="2"/>
  <c r="R50" i="2"/>
  <c r="R38" i="2"/>
  <c r="R108" i="2"/>
  <c r="R84" i="2"/>
  <c r="R107" i="2"/>
  <c r="R83" i="2"/>
  <c r="R72" i="2"/>
  <c r="R60" i="2"/>
  <c r="R48" i="2"/>
  <c r="R118" i="2"/>
  <c r="R106" i="2"/>
  <c r="R94" i="2"/>
  <c r="R82" i="2"/>
  <c r="R71" i="2"/>
  <c r="R59" i="2"/>
  <c r="R117" i="2"/>
  <c r="R105" i="2"/>
  <c r="R70" i="2"/>
  <c r="R58" i="2"/>
  <c r="R116" i="2"/>
  <c r="R92" i="2"/>
  <c r="R80" i="2"/>
  <c r="R69" i="2"/>
  <c r="R45" i="2"/>
  <c r="R91" i="2"/>
  <c r="R79" i="2"/>
  <c r="R68" i="2"/>
  <c r="R114" i="2"/>
  <c r="R102" i="2"/>
  <c r="R90" i="2"/>
  <c r="R78" i="2"/>
  <c r="R67" i="2"/>
  <c r="R55" i="2"/>
  <c r="R96" i="2"/>
  <c r="R113" i="2"/>
  <c r="R101" i="2"/>
  <c r="R66" i="2"/>
  <c r="R54" i="2"/>
  <c r="R88" i="2"/>
  <c r="R76" i="2"/>
  <c r="R65" i="2"/>
  <c r="R17" i="2"/>
  <c r="R28" i="2"/>
  <c r="R16" i="2"/>
  <c r="AD10" i="2"/>
  <c r="AK106" i="5" l="1"/>
  <c r="AL106" i="5" s="1"/>
  <c r="AM106" i="5" s="1"/>
  <c r="AK25" i="5"/>
  <c r="AJ25" i="5" s="1"/>
  <c r="AK74" i="5"/>
  <c r="AL74" i="5" s="1"/>
  <c r="AM74" i="5" s="1"/>
  <c r="AG29" i="3"/>
  <c r="AF29" i="3" s="1"/>
  <c r="AG39" i="3"/>
  <c r="AF39" i="3" s="1"/>
  <c r="AG21" i="3"/>
  <c r="AF21" i="3" s="1"/>
  <c r="AG100" i="3"/>
  <c r="AF100" i="3" s="1"/>
  <c r="AE117" i="5"/>
  <c r="AD117" i="5"/>
  <c r="AK117" i="5" s="1"/>
  <c r="X52" i="5" a="1"/>
  <c r="X52" i="5" s="1"/>
  <c r="AB52" i="5"/>
  <c r="Z52" i="5"/>
  <c r="AC52" i="5"/>
  <c r="V52" i="5" a="1"/>
  <c r="V52" i="5" s="1"/>
  <c r="Y52" i="5" s="1"/>
  <c r="AA52" i="5"/>
  <c r="W52" i="5" a="1"/>
  <c r="W52" i="5" s="1"/>
  <c r="AE47" i="5"/>
  <c r="AF47" i="5" s="1"/>
  <c r="AG47" i="5" s="1"/>
  <c r="AH47" i="5" s="1"/>
  <c r="AD47" i="5"/>
  <c r="AE82" i="5"/>
  <c r="AF82" i="5" s="1"/>
  <c r="AG82" i="5" s="1"/>
  <c r="AH82" i="5" s="1"/>
  <c r="AD82" i="5"/>
  <c r="AE58" i="5"/>
  <c r="AD58" i="5"/>
  <c r="AE111" i="5"/>
  <c r="AD111" i="5"/>
  <c r="Y73" i="5"/>
  <c r="AK73" i="5" s="1"/>
  <c r="AC75" i="5"/>
  <c r="V75" i="5" a="1"/>
  <c r="V75" i="5" s="1"/>
  <c r="Y75" i="5" s="1"/>
  <c r="Z75" i="5"/>
  <c r="AA75" i="5"/>
  <c r="AB75" i="5"/>
  <c r="X75" i="5" a="1"/>
  <c r="X75" i="5" s="1"/>
  <c r="W75" i="5" a="1"/>
  <c r="W75" i="5" s="1"/>
  <c r="Z45" i="5"/>
  <c r="X45" i="5" a="1"/>
  <c r="X45" i="5" s="1"/>
  <c r="V45" i="5" a="1"/>
  <c r="V45" i="5" s="1"/>
  <c r="Y45" i="5" s="1"/>
  <c r="AC45" i="5"/>
  <c r="AA45" i="5"/>
  <c r="W45" i="5" a="1"/>
  <c r="W45" i="5" s="1"/>
  <c r="AB45" i="5"/>
  <c r="AE114" i="5"/>
  <c r="AD114" i="5"/>
  <c r="AK114" i="5" s="1"/>
  <c r="Z56" i="5"/>
  <c r="AC56" i="5"/>
  <c r="AB56" i="5"/>
  <c r="V56" i="5" a="1"/>
  <c r="V56" i="5" s="1"/>
  <c r="X56" i="5" a="1"/>
  <c r="X56" i="5" s="1"/>
  <c r="W56" i="5" a="1"/>
  <c r="W56" i="5" s="1"/>
  <c r="AA56" i="5"/>
  <c r="AC78" i="5"/>
  <c r="AA78" i="5"/>
  <c r="Z78" i="5"/>
  <c r="V78" i="5" a="1"/>
  <c r="V78" i="5" s="1"/>
  <c r="X78" i="5" a="1"/>
  <c r="X78" i="5" s="1"/>
  <c r="W78" i="5" a="1"/>
  <c r="W78" i="5" s="1"/>
  <c r="AB78" i="5"/>
  <c r="AD18" i="5"/>
  <c r="AE18" i="5"/>
  <c r="AF18" i="5" s="1"/>
  <c r="AG18" i="5" s="1"/>
  <c r="AH18" i="5" s="1"/>
  <c r="AE65" i="5"/>
  <c r="AD65" i="5"/>
  <c r="AG62" i="3"/>
  <c r="AF62" i="3" s="1"/>
  <c r="AG106" i="3"/>
  <c r="AF106" i="3" s="1"/>
  <c r="AG84" i="3"/>
  <c r="AF84" i="3" s="1"/>
  <c r="AG102" i="3"/>
  <c r="AF102" i="3" s="1"/>
  <c r="AG73" i="3"/>
  <c r="AF73" i="3" s="1"/>
  <c r="AG46" i="3"/>
  <c r="AF46" i="3" s="1"/>
  <c r="AG33" i="3"/>
  <c r="AF33" i="3" s="1"/>
  <c r="AE48" i="5"/>
  <c r="AF48" i="5" s="1"/>
  <c r="AG48" i="5" s="1"/>
  <c r="AH48" i="5" s="1"/>
  <c r="AD48" i="5"/>
  <c r="Y47" i="5"/>
  <c r="AK47" i="5" s="1"/>
  <c r="AL47" i="5" s="1"/>
  <c r="AM47" i="5" s="1"/>
  <c r="AD95" i="5"/>
  <c r="AK95" i="5" s="1"/>
  <c r="AE95" i="5"/>
  <c r="AE70" i="5"/>
  <c r="AD70" i="5"/>
  <c r="AC64" i="5"/>
  <c r="AA64" i="5"/>
  <c r="Z64" i="5"/>
  <c r="X64" i="5" a="1"/>
  <c r="X64" i="5" s="1"/>
  <c r="W64" i="5" a="1"/>
  <c r="W64" i="5" s="1"/>
  <c r="AB64" i="5"/>
  <c r="V64" i="5" a="1"/>
  <c r="V64" i="5" s="1"/>
  <c r="AD24" i="5"/>
  <c r="AE24" i="5"/>
  <c r="AE29" i="5"/>
  <c r="AF29" i="5" s="1"/>
  <c r="AG29" i="5" s="1"/>
  <c r="AH29" i="5" s="1"/>
  <c r="AD29" i="5"/>
  <c r="AK29" i="5" s="1"/>
  <c r="AJ29" i="5" s="1"/>
  <c r="AE37" i="5"/>
  <c r="AD37" i="5"/>
  <c r="AK37" i="5" s="1"/>
  <c r="AE104" i="5"/>
  <c r="AD104" i="5"/>
  <c r="AD73" i="5"/>
  <c r="AE73" i="5"/>
  <c r="AE46" i="5"/>
  <c r="AF46" i="5" s="1"/>
  <c r="AG46" i="5" s="1"/>
  <c r="AH46" i="5" s="1"/>
  <c r="AD46" i="5"/>
  <c r="AA109" i="5"/>
  <c r="Z109" i="5"/>
  <c r="V109" i="5" a="1"/>
  <c r="V109" i="5" s="1"/>
  <c r="X109" i="5" a="1"/>
  <c r="X109" i="5" s="1"/>
  <c r="W109" i="5" a="1"/>
  <c r="W109" i="5" s="1"/>
  <c r="AC109" i="5"/>
  <c r="AB109" i="5"/>
  <c r="AD106" i="5"/>
  <c r="AE106" i="5"/>
  <c r="AF106" i="5" s="1"/>
  <c r="AG106" i="5" s="1"/>
  <c r="AH106" i="5" s="1"/>
  <c r="AE88" i="5"/>
  <c r="AF88" i="5" s="1"/>
  <c r="AG88" i="5" s="1"/>
  <c r="AH88" i="5" s="1"/>
  <c r="AD88" i="5"/>
  <c r="Y86" i="5"/>
  <c r="AD81" i="5"/>
  <c r="AE81" i="5"/>
  <c r="AE12" i="5"/>
  <c r="AD12" i="5"/>
  <c r="V116" i="5" a="1"/>
  <c r="V116" i="5" s="1"/>
  <c r="AC116" i="5"/>
  <c r="W116" i="5" a="1"/>
  <c r="W116" i="5" s="1"/>
  <c r="X116" i="5" a="1"/>
  <c r="X116" i="5" s="1"/>
  <c r="AA116" i="5"/>
  <c r="AB116" i="5"/>
  <c r="Z116" i="5"/>
  <c r="AD25" i="5"/>
  <c r="AE25" i="5"/>
  <c r="AF25" i="5" s="1"/>
  <c r="AG25" i="5" s="1"/>
  <c r="AH25" i="5" s="1"/>
  <c r="AE69" i="5"/>
  <c r="AF69" i="5" s="1"/>
  <c r="AG69" i="5" s="1"/>
  <c r="AH69" i="5" s="1"/>
  <c r="AD69" i="5"/>
  <c r="AK69" i="5" s="1"/>
  <c r="AE16" i="5"/>
  <c r="AD16" i="5"/>
  <c r="AK16" i="5" s="1"/>
  <c r="AC98" i="5"/>
  <c r="AB98" i="5"/>
  <c r="AA98" i="5"/>
  <c r="X98" i="5" a="1"/>
  <c r="X98" i="5" s="1"/>
  <c r="W98" i="5" a="1"/>
  <c r="W98" i="5" s="1"/>
  <c r="Z98" i="5"/>
  <c r="V98" i="5" a="1"/>
  <c r="V98" i="5" s="1"/>
  <c r="AA44" i="5"/>
  <c r="AC44" i="5"/>
  <c r="AB44" i="5"/>
  <c r="V44" i="5" a="1"/>
  <c r="V44" i="5" s="1"/>
  <c r="W44" i="5" a="1"/>
  <c r="W44" i="5" s="1"/>
  <c r="Z44" i="5"/>
  <c r="X44" i="5" a="1"/>
  <c r="X44" i="5" s="1"/>
  <c r="AG31" i="3"/>
  <c r="AF31" i="3" s="1"/>
  <c r="AG16" i="3"/>
  <c r="AF16" i="3" s="1"/>
  <c r="AG109" i="3"/>
  <c r="AF109" i="3" s="1"/>
  <c r="AG94" i="3"/>
  <c r="AF94" i="3" s="1"/>
  <c r="AG91" i="3"/>
  <c r="AF91" i="3" s="1"/>
  <c r="AG60" i="3"/>
  <c r="AF60" i="3" s="1"/>
  <c r="AG42" i="3"/>
  <c r="AF42" i="3" s="1"/>
  <c r="AG71" i="3"/>
  <c r="AF71" i="3" s="1"/>
  <c r="AL30" i="5"/>
  <c r="AM30" i="5" s="1"/>
  <c r="Z66" i="5"/>
  <c r="AA66" i="5"/>
  <c r="AC66" i="5"/>
  <c r="AB66" i="5"/>
  <c r="W66" i="5" a="1"/>
  <c r="W66" i="5" s="1"/>
  <c r="X66" i="5" a="1"/>
  <c r="X66" i="5" s="1"/>
  <c r="V66" i="5" a="1"/>
  <c r="V66" i="5" s="1"/>
  <c r="Y66" i="5" s="1"/>
  <c r="AE40" i="5"/>
  <c r="AF40" i="5" s="1"/>
  <c r="AG40" i="5" s="1"/>
  <c r="AH40" i="5" s="1"/>
  <c r="AD40" i="5"/>
  <c r="Y79" i="5"/>
  <c r="AE59" i="5"/>
  <c r="AD59" i="5"/>
  <c r="AK59" i="5" s="1"/>
  <c r="AD17" i="5"/>
  <c r="AK17" i="5" s="1"/>
  <c r="AE17" i="5"/>
  <c r="Y58" i="5"/>
  <c r="AD21" i="5"/>
  <c r="AK21" i="5" s="1"/>
  <c r="AE21" i="5"/>
  <c r="AA83" i="5"/>
  <c r="Z83" i="5"/>
  <c r="W83" i="5" a="1"/>
  <c r="W83" i="5" s="1"/>
  <c r="AC83" i="5"/>
  <c r="V83" i="5" a="1"/>
  <c r="V83" i="5" s="1"/>
  <c r="AB83" i="5"/>
  <c r="X83" i="5" a="1"/>
  <c r="X83" i="5" s="1"/>
  <c r="Y55" i="5"/>
  <c r="AE27" i="5"/>
  <c r="AF27" i="5" s="1"/>
  <c r="AG27" i="5" s="1"/>
  <c r="AH27" i="5" s="1"/>
  <c r="AD27" i="5"/>
  <c r="AK27" i="5" s="1"/>
  <c r="AD43" i="5"/>
  <c r="AK43" i="5" s="1"/>
  <c r="AE43" i="5"/>
  <c r="AF43" i="5" s="1"/>
  <c r="AG43" i="5" s="1"/>
  <c r="AH43" i="5" s="1"/>
  <c r="Y31" i="5"/>
  <c r="Y49" i="5"/>
  <c r="AD23" i="5"/>
  <c r="AK23" i="5" s="1"/>
  <c r="AE23" i="5"/>
  <c r="Y67" i="5"/>
  <c r="Z99" i="5"/>
  <c r="AB99" i="5"/>
  <c r="X99" i="5" a="1"/>
  <c r="X99" i="5" s="1"/>
  <c r="W99" i="5" a="1"/>
  <c r="W99" i="5" s="1"/>
  <c r="V99" i="5" a="1"/>
  <c r="V99" i="5" s="1"/>
  <c r="AA99" i="5"/>
  <c r="AC99" i="5"/>
  <c r="AC57" i="5"/>
  <c r="Z57" i="5"/>
  <c r="X57" i="5" a="1"/>
  <c r="X57" i="5" s="1"/>
  <c r="AB57" i="5"/>
  <c r="V57" i="5" a="1"/>
  <c r="V57" i="5" s="1"/>
  <c r="AA57" i="5"/>
  <c r="W57" i="5" a="1"/>
  <c r="W57" i="5" s="1"/>
  <c r="AD101" i="5"/>
  <c r="AK101" i="5" s="1"/>
  <c r="AL101" i="5" s="1"/>
  <c r="AM101" i="5" s="1"/>
  <c r="AE101" i="5"/>
  <c r="AF101" i="5" s="1"/>
  <c r="AG101" i="5" s="1"/>
  <c r="AH101" i="5" s="1"/>
  <c r="AE33" i="5"/>
  <c r="AD33" i="5"/>
  <c r="AK33" i="5" s="1"/>
  <c r="AG74" i="3"/>
  <c r="AF74" i="3" s="1"/>
  <c r="AG61" i="3"/>
  <c r="AF61" i="3" s="1"/>
  <c r="AG65" i="3"/>
  <c r="AF65" i="3" s="1"/>
  <c r="AG76" i="3"/>
  <c r="AF76" i="3" s="1"/>
  <c r="AG45" i="3"/>
  <c r="AF45" i="3" s="1"/>
  <c r="AG92" i="3"/>
  <c r="AF92" i="3" s="1"/>
  <c r="AG24" i="3"/>
  <c r="AF24" i="3" s="1"/>
  <c r="AE102" i="5"/>
  <c r="AF102" i="5" s="1"/>
  <c r="AG102" i="5" s="1"/>
  <c r="AH102" i="5" s="1"/>
  <c r="AD102" i="5"/>
  <c r="AK102" i="5" s="1"/>
  <c r="AE77" i="5"/>
  <c r="AD77" i="5"/>
  <c r="AA91" i="5"/>
  <c r="V91" i="5" a="1"/>
  <c r="V91" i="5" s="1"/>
  <c r="Y91" i="5" s="1"/>
  <c r="Z91" i="5"/>
  <c r="AC91" i="5"/>
  <c r="AB91" i="5"/>
  <c r="X91" i="5" a="1"/>
  <c r="X91" i="5" s="1"/>
  <c r="W91" i="5" a="1"/>
  <c r="W91" i="5" s="1"/>
  <c r="Y65" i="5"/>
  <c r="AK65" i="5" s="1"/>
  <c r="AL65" i="5" s="1"/>
  <c r="AM65" i="5" s="1"/>
  <c r="AC11" i="5"/>
  <c r="X11" i="5" a="1"/>
  <c r="X11" i="5" s="1"/>
  <c r="Z11" i="5"/>
  <c r="AA11" i="5"/>
  <c r="V11" i="5" a="1"/>
  <c r="V11" i="5" s="1"/>
  <c r="Y11" i="5" s="1"/>
  <c r="AB11" i="5"/>
  <c r="W11" i="5" a="1"/>
  <c r="W11" i="5" s="1"/>
  <c r="AE71" i="5"/>
  <c r="AF71" i="5" s="1"/>
  <c r="AG71" i="5" s="1"/>
  <c r="AH71" i="5" s="1"/>
  <c r="AD71" i="5"/>
  <c r="AK71" i="5" s="1"/>
  <c r="Y46" i="5"/>
  <c r="AK46" i="5" s="1"/>
  <c r="AD20" i="5"/>
  <c r="AK20" i="5" s="1"/>
  <c r="AE20" i="5"/>
  <c r="AF20" i="5" s="1"/>
  <c r="AG20" i="5" s="1"/>
  <c r="AH20" i="5" s="1"/>
  <c r="AD42" i="5"/>
  <c r="AK42" i="5" s="1"/>
  <c r="AJ42" i="5" s="1"/>
  <c r="AE42" i="5"/>
  <c r="AE85" i="5"/>
  <c r="AD85" i="5"/>
  <c r="AK85" i="5" s="1"/>
  <c r="AE31" i="5"/>
  <c r="AD31" i="5"/>
  <c r="AE49" i="5"/>
  <c r="AD49" i="5"/>
  <c r="AE108" i="5"/>
  <c r="AF108" i="5" s="1"/>
  <c r="AG108" i="5" s="1"/>
  <c r="AH108" i="5" s="1"/>
  <c r="AD108" i="5"/>
  <c r="AE76" i="5"/>
  <c r="AD76" i="5"/>
  <c r="AD87" i="5"/>
  <c r="AK87" i="5" s="1"/>
  <c r="AE87" i="5"/>
  <c r="AF87" i="5" s="1"/>
  <c r="AG87" i="5" s="1"/>
  <c r="AH87" i="5" s="1"/>
  <c r="AG52" i="3"/>
  <c r="AF52" i="3" s="1"/>
  <c r="AB84" i="5"/>
  <c r="AA84" i="5"/>
  <c r="Z84" i="5"/>
  <c r="X84" i="5" a="1"/>
  <c r="X84" i="5" s="1"/>
  <c r="V84" i="5" a="1"/>
  <c r="V84" i="5" s="1"/>
  <c r="Y84" i="5" s="1"/>
  <c r="AC84" i="5"/>
  <c r="W84" i="5" a="1"/>
  <c r="W84" i="5" s="1"/>
  <c r="Y24" i="5"/>
  <c r="AK24" i="5" s="1"/>
  <c r="AA110" i="5"/>
  <c r="Z110" i="5"/>
  <c r="AC110" i="5"/>
  <c r="AB110" i="5"/>
  <c r="X110" i="5" a="1"/>
  <c r="X110" i="5" s="1"/>
  <c r="W110" i="5" a="1"/>
  <c r="W110" i="5" s="1"/>
  <c r="V110" i="5" a="1"/>
  <c r="V110" i="5" s="1"/>
  <c r="AA100" i="5"/>
  <c r="AB100" i="5"/>
  <c r="Z100" i="5"/>
  <c r="X100" i="5" a="1"/>
  <c r="X100" i="5" s="1"/>
  <c r="W100" i="5" a="1"/>
  <c r="W100" i="5" s="1"/>
  <c r="AC100" i="5"/>
  <c r="V100" i="5" a="1"/>
  <c r="V100" i="5" s="1"/>
  <c r="AE53" i="5"/>
  <c r="AF53" i="5" s="1"/>
  <c r="AG53" i="5" s="1"/>
  <c r="AH53" i="5" s="1"/>
  <c r="AD53" i="5"/>
  <c r="AK53" i="5" s="1"/>
  <c r="AC68" i="5"/>
  <c r="Z68" i="5"/>
  <c r="AA68" i="5"/>
  <c r="X68" i="5" a="1"/>
  <c r="X68" i="5" s="1"/>
  <c r="V68" i="5" a="1"/>
  <c r="V68" i="5" s="1"/>
  <c r="Y68" i="5" s="1"/>
  <c r="AB68" i="5"/>
  <c r="W68" i="5" a="1"/>
  <c r="W68" i="5" s="1"/>
  <c r="AD15" i="5"/>
  <c r="AK15" i="5" s="1"/>
  <c r="AE15" i="5"/>
  <c r="AF15" i="5" s="1"/>
  <c r="AG15" i="5" s="1"/>
  <c r="AH15" i="5" s="1"/>
  <c r="AC61" i="5"/>
  <c r="Z61" i="5"/>
  <c r="X61" i="5" a="1"/>
  <c r="X61" i="5" s="1"/>
  <c r="W61" i="5" a="1"/>
  <c r="W61" i="5" s="1"/>
  <c r="AA61" i="5"/>
  <c r="V61" i="5" a="1"/>
  <c r="V61" i="5" s="1"/>
  <c r="Y61" i="5" s="1"/>
  <c r="AB61" i="5"/>
  <c r="AE54" i="5"/>
  <c r="AD54" i="5"/>
  <c r="AK54" i="5" s="1"/>
  <c r="Y93" i="5"/>
  <c r="AK93" i="5" s="1"/>
  <c r="X10" i="5" a="1"/>
  <c r="X10" i="5" s="1"/>
  <c r="Z10" i="5"/>
  <c r="V10" i="5" a="1"/>
  <c r="V10" i="5" s="1"/>
  <c r="AC10" i="5"/>
  <c r="AB10" i="5"/>
  <c r="W10" i="5" a="1"/>
  <c r="W10" i="5" s="1"/>
  <c r="AA10" i="5"/>
  <c r="Y118" i="5"/>
  <c r="AK118" i="5" s="1"/>
  <c r="AJ118" i="5" s="1"/>
  <c r="AG55" i="3"/>
  <c r="AF55" i="3" s="1"/>
  <c r="AG11" i="3"/>
  <c r="AF11" i="3" s="1"/>
  <c r="AG47" i="3"/>
  <c r="AF47" i="3" s="1"/>
  <c r="AG37" i="3"/>
  <c r="AF37" i="3" s="1"/>
  <c r="AG69" i="3"/>
  <c r="AF69" i="3" s="1"/>
  <c r="AG58" i="3"/>
  <c r="AF58" i="3" s="1"/>
  <c r="AK48" i="5"/>
  <c r="Z60" i="5"/>
  <c r="AB60" i="5"/>
  <c r="AC60" i="5"/>
  <c r="AA60" i="5"/>
  <c r="X60" i="5" a="1"/>
  <c r="X60" i="5" s="1"/>
  <c r="W60" i="5" a="1"/>
  <c r="W60" i="5" s="1"/>
  <c r="V60" i="5" a="1"/>
  <c r="V60" i="5" s="1"/>
  <c r="Y60" i="5" s="1"/>
  <c r="Y40" i="5"/>
  <c r="AK40" i="5" s="1"/>
  <c r="Y82" i="5"/>
  <c r="AK82" i="5" s="1"/>
  <c r="AJ82" i="5" s="1"/>
  <c r="AE94" i="5"/>
  <c r="AD94" i="5"/>
  <c r="Y77" i="5"/>
  <c r="Y92" i="5"/>
  <c r="AK92" i="5" s="1"/>
  <c r="Y104" i="5"/>
  <c r="AK104" i="5" s="1"/>
  <c r="AG110" i="3"/>
  <c r="AF110" i="3" s="1"/>
  <c r="AD55" i="5"/>
  <c r="AE55" i="5"/>
  <c r="AF55" i="5" s="1"/>
  <c r="AG55" i="5" s="1"/>
  <c r="AH55" i="5" s="1"/>
  <c r="AA35" i="5"/>
  <c r="W35" i="5" a="1"/>
  <c r="W35" i="5" s="1"/>
  <c r="X35" i="5" a="1"/>
  <c r="X35" i="5" s="1"/>
  <c r="Z35" i="5"/>
  <c r="AB35" i="5"/>
  <c r="AC35" i="5"/>
  <c r="V35" i="5" a="1"/>
  <c r="V35" i="5" s="1"/>
  <c r="Y35" i="5" s="1"/>
  <c r="AG68" i="3"/>
  <c r="AF68" i="3" s="1"/>
  <c r="Y88" i="5"/>
  <c r="AK88" i="5" s="1"/>
  <c r="AL88" i="5" s="1"/>
  <c r="AM88" i="5" s="1"/>
  <c r="AE86" i="5"/>
  <c r="AF86" i="5" s="1"/>
  <c r="AG86" i="5" s="1"/>
  <c r="AH86" i="5" s="1"/>
  <c r="AD86" i="5"/>
  <c r="AE90" i="5"/>
  <c r="AD90" i="5"/>
  <c r="AK90" i="5" s="1"/>
  <c r="Y108" i="5"/>
  <c r="AG64" i="3"/>
  <c r="AF64" i="3" s="1"/>
  <c r="AG56" i="3"/>
  <c r="AF56" i="3" s="1"/>
  <c r="AG85" i="3"/>
  <c r="AF85" i="3" s="1"/>
  <c r="AG75" i="3"/>
  <c r="AF75" i="3" s="1"/>
  <c r="AG66" i="3"/>
  <c r="AF66" i="3" s="1"/>
  <c r="AG101" i="3"/>
  <c r="AF101" i="3" s="1"/>
  <c r="AG82" i="3"/>
  <c r="AF82" i="3" s="1"/>
  <c r="AE13" i="5"/>
  <c r="AD13" i="5"/>
  <c r="AK13" i="5" s="1"/>
  <c r="AL13" i="5" s="1"/>
  <c r="AM13" i="5" s="1"/>
  <c r="AC28" i="5"/>
  <c r="W28" i="5" a="1"/>
  <c r="W28" i="5" s="1"/>
  <c r="AB28" i="5"/>
  <c r="AA28" i="5"/>
  <c r="Z28" i="5"/>
  <c r="V28" i="5" a="1"/>
  <c r="V28" i="5" s="1"/>
  <c r="Y28" i="5" s="1"/>
  <c r="X28" i="5" a="1"/>
  <c r="X28" i="5" s="1"/>
  <c r="W62" i="5" a="1"/>
  <c r="W62" i="5" s="1"/>
  <c r="AA62" i="5"/>
  <c r="AC62" i="5"/>
  <c r="X62" i="5" a="1"/>
  <c r="X62" i="5" s="1"/>
  <c r="Z62" i="5"/>
  <c r="AB62" i="5"/>
  <c r="V62" i="5" a="1"/>
  <c r="V62" i="5" s="1"/>
  <c r="Y62" i="5" s="1"/>
  <c r="AE79" i="5"/>
  <c r="AF79" i="5" s="1"/>
  <c r="AG79" i="5" s="1"/>
  <c r="AH79" i="5" s="1"/>
  <c r="AD79" i="5"/>
  <c r="Y70" i="5"/>
  <c r="AK70" i="5" s="1"/>
  <c r="Y94" i="5"/>
  <c r="AK94" i="5" s="1"/>
  <c r="AE92" i="5"/>
  <c r="AF92" i="5" s="1"/>
  <c r="AG92" i="5" s="1"/>
  <c r="AH92" i="5" s="1"/>
  <c r="AD92" i="5"/>
  <c r="Y111" i="5"/>
  <c r="AK111" i="5" s="1"/>
  <c r="AL111" i="5" s="1"/>
  <c r="AM111" i="5" s="1"/>
  <c r="Y18" i="5"/>
  <c r="AK18" i="5" s="1"/>
  <c r="AJ18" i="5" s="1"/>
  <c r="Z39" i="5"/>
  <c r="AC39" i="5"/>
  <c r="W39" i="5" a="1"/>
  <c r="W39" i="5" s="1"/>
  <c r="V39" i="5" a="1"/>
  <c r="V39" i="5" s="1"/>
  <c r="Y39" i="5" s="1"/>
  <c r="AB39" i="5"/>
  <c r="X39" i="5" a="1"/>
  <c r="X39" i="5" s="1"/>
  <c r="AA39" i="5"/>
  <c r="AE74" i="5"/>
  <c r="AD74" i="5"/>
  <c r="Y81" i="5"/>
  <c r="AK81" i="5" s="1"/>
  <c r="Y12" i="5"/>
  <c r="AK12" i="5" s="1"/>
  <c r="AL12" i="5" s="1"/>
  <c r="AM12" i="5" s="1"/>
  <c r="AD67" i="5"/>
  <c r="AE67" i="5"/>
  <c r="AF67" i="5" s="1"/>
  <c r="AG67" i="5" s="1"/>
  <c r="AH67" i="5" s="1"/>
  <c r="AD93" i="5"/>
  <c r="AE93" i="5"/>
  <c r="Y76" i="5"/>
  <c r="AK76" i="5" s="1"/>
  <c r="AD118" i="5"/>
  <c r="AE118" i="5"/>
  <c r="AF118" i="5" s="1"/>
  <c r="AG118" i="5" s="1"/>
  <c r="AH118" i="5" s="1"/>
  <c r="AE32" i="5"/>
  <c r="AF32" i="5" s="1"/>
  <c r="AG32" i="5" s="1"/>
  <c r="AH32" i="5" s="1"/>
  <c r="AD32" i="5"/>
  <c r="AK32" i="5" s="1"/>
  <c r="AJ88" i="5"/>
  <c r="AJ105" i="5"/>
  <c r="AL25" i="5"/>
  <c r="AM25" i="5" s="1"/>
  <c r="AJ96" i="5"/>
  <c r="AJ50" i="5"/>
  <c r="AJ36" i="5"/>
  <c r="AJ34" i="5"/>
  <c r="AL14" i="5"/>
  <c r="AM14" i="5" s="1"/>
  <c r="AJ101" i="5"/>
  <c r="AJ19" i="5"/>
  <c r="AJ113" i="5"/>
  <c r="AL42" i="5"/>
  <c r="AM42" i="5" s="1"/>
  <c r="AL29" i="5"/>
  <c r="AM29" i="5" s="1"/>
  <c r="AJ63" i="5"/>
  <c r="AL115" i="5"/>
  <c r="AM115" i="5" s="1"/>
  <c r="AJ38" i="5"/>
  <c r="AL41" i="5"/>
  <c r="AM41" i="5" s="1"/>
  <c r="AL80" i="5"/>
  <c r="AM80" i="5" s="1"/>
  <c r="AL26" i="5"/>
  <c r="AM26" i="5" s="1"/>
  <c r="AJ72" i="5"/>
  <c r="AJ111" i="5"/>
  <c r="AL22" i="5"/>
  <c r="AM22" i="5" s="1"/>
  <c r="AL107" i="5"/>
  <c r="AM107" i="5" s="1"/>
  <c r="AL18" i="5"/>
  <c r="AM18" i="5" s="1"/>
  <c r="AJ47" i="5"/>
  <c r="AJ13" i="5"/>
  <c r="AL51" i="5"/>
  <c r="AM51" i="5" s="1"/>
  <c r="AJ51" i="5"/>
  <c r="AJ97" i="5"/>
  <c r="AJ103" i="5"/>
  <c r="AL118" i="5"/>
  <c r="AM118" i="5" s="1"/>
  <c r="AD87" i="4"/>
  <c r="AD75" i="4"/>
  <c r="AD117" i="4"/>
  <c r="W67" i="4"/>
  <c r="AD110" i="4"/>
  <c r="AD27" i="4"/>
  <c r="AF10" i="4"/>
  <c r="AD10" i="4"/>
  <c r="AG79" i="4"/>
  <c r="AD79" i="4"/>
  <c r="AG59" i="4"/>
  <c r="AD59" i="4"/>
  <c r="AG23" i="4"/>
  <c r="AD23" i="4"/>
  <c r="AI14" i="2" a="1"/>
  <c r="AI14" i="2" s="1"/>
  <c r="AG114" i="4"/>
  <c r="AD114" i="4"/>
  <c r="AP84" i="2"/>
  <c r="AQ84" i="2" a="1"/>
  <c r="AQ84" i="2" s="1"/>
  <c r="AQ55" i="2" a="1"/>
  <c r="AQ55" i="2" s="1"/>
  <c r="AO90" i="2"/>
  <c r="AK58" i="2" a="1"/>
  <c r="AK58" i="2" s="1"/>
  <c r="AL58" i="2" s="1"/>
  <c r="AK62" i="2" a="1"/>
  <c r="AK62" i="2" s="1"/>
  <c r="AT62" i="2" s="1"/>
  <c r="AK70" i="2" a="1"/>
  <c r="AK70" i="2" s="1"/>
  <c r="AL70" i="2" s="1"/>
  <c r="AT70" i="2" s="1"/>
  <c r="AU70" i="2" s="1"/>
  <c r="AV70" i="2" s="1"/>
  <c r="AG17" i="4"/>
  <c r="AD17" i="4"/>
  <c r="AG20" i="4"/>
  <c r="AD20" i="4"/>
  <c r="AG91" i="4"/>
  <c r="AD91" i="4"/>
  <c r="AG25" i="4"/>
  <c r="AD25" i="4"/>
  <c r="AG37" i="4"/>
  <c r="AD37" i="4"/>
  <c r="AG35" i="4"/>
  <c r="AD35" i="4"/>
  <c r="AQ90" i="2" a="1"/>
  <c r="AQ90" i="2" s="1"/>
  <c r="AK44" i="2" a="1"/>
  <c r="AK44" i="2" s="1"/>
  <c r="AL44" i="2" s="1"/>
  <c r="AT44" i="2" s="1"/>
  <c r="AE31" i="4"/>
  <c r="AF31" i="4" s="1"/>
  <c r="AG98" i="4"/>
  <c r="AD98" i="4"/>
  <c r="AQ33" i="2" a="1"/>
  <c r="AQ33" i="2" s="1"/>
  <c r="AN44" i="2"/>
  <c r="AP44" i="2"/>
  <c r="AP116" i="2"/>
  <c r="AI98" i="2" a="1"/>
  <c r="AI98" i="2" s="1"/>
  <c r="AO50" i="2"/>
  <c r="AQ98" i="2" a="1"/>
  <c r="AQ98" i="2" s="1"/>
  <c r="AK82" i="2" a="1"/>
  <c r="AK82" i="2" s="1"/>
  <c r="AG94" i="4"/>
  <c r="AD94" i="4"/>
  <c r="AG60" i="4"/>
  <c r="AD60" i="4"/>
  <c r="AG80" i="4"/>
  <c r="AD80" i="4"/>
  <c r="AG95" i="4"/>
  <c r="AD95" i="4"/>
  <c r="AG49" i="4"/>
  <c r="AD49" i="4"/>
  <c r="AG32" i="4"/>
  <c r="AD32" i="4"/>
  <c r="AI44" i="2" a="1"/>
  <c r="AI44" i="2" s="1"/>
  <c r="AQ70" i="2" a="1"/>
  <c r="AQ70" i="2" s="1"/>
  <c r="AK97" i="2" a="1"/>
  <c r="AK97" i="2" s="1"/>
  <c r="AQ44" i="2" a="1"/>
  <c r="AQ44" i="2" s="1"/>
  <c r="AJ44" i="2" a="1"/>
  <c r="AJ44" i="2" s="1"/>
  <c r="AJ50" i="2" a="1"/>
  <c r="AJ50" i="2" s="1"/>
  <c r="AI70" i="2" a="1"/>
  <c r="AI70" i="2" s="1"/>
  <c r="AP90" i="2"/>
  <c r="AI116" i="2" a="1"/>
  <c r="AI116" i="2" s="1"/>
  <c r="AK90" i="2" a="1"/>
  <c r="AK90" i="2" s="1"/>
  <c r="AK88" i="2" a="1"/>
  <c r="AK88" i="2" s="1"/>
  <c r="AG18" i="4"/>
  <c r="AD18" i="4"/>
  <c r="AG52" i="4"/>
  <c r="AD52" i="4"/>
  <c r="AG113" i="4"/>
  <c r="AD113" i="4"/>
  <c r="AG71" i="4"/>
  <c r="AD71" i="4"/>
  <c r="AG118" i="4"/>
  <c r="AD118" i="4"/>
  <c r="AG78" i="4"/>
  <c r="AD78" i="4"/>
  <c r="AG82" i="4"/>
  <c r="AD82" i="4"/>
  <c r="AG12" i="4"/>
  <c r="AD12" i="4"/>
  <c r="AP33" i="2"/>
  <c r="AJ33" i="2" a="1"/>
  <c r="AJ33" i="2" s="1"/>
  <c r="AJ98" i="2" a="1"/>
  <c r="AJ98" i="2" s="1"/>
  <c r="AP98" i="2"/>
  <c r="AP118" i="2"/>
  <c r="AP97" i="2"/>
  <c r="AQ118" i="2" a="1"/>
  <c r="AQ118" i="2" s="1"/>
  <c r="AM44" i="2"/>
  <c r="AO33" i="2"/>
  <c r="AI84" i="2" a="1"/>
  <c r="AI84" i="2" s="1"/>
  <c r="AK84" i="2" a="1"/>
  <c r="AK84" i="2" s="1"/>
  <c r="AG102" i="4"/>
  <c r="AD102" i="4"/>
  <c r="AG101" i="4"/>
  <c r="AD101" i="4"/>
  <c r="AG11" i="4"/>
  <c r="AD11" i="4"/>
  <c r="N119" i="2"/>
  <c r="AG85" i="4"/>
  <c r="AD85" i="4"/>
  <c r="AG73" i="4"/>
  <c r="AD73" i="4"/>
  <c r="AG111" i="4"/>
  <c r="AD111" i="4"/>
  <c r="AG53" i="4"/>
  <c r="AD53" i="4"/>
  <c r="AJ62" i="2" a="1"/>
  <c r="AJ62" i="2" s="1"/>
  <c r="AI62" i="2" a="1"/>
  <c r="AI62" i="2" s="1"/>
  <c r="AI88" i="2" a="1"/>
  <c r="AI88" i="2" s="1"/>
  <c r="AQ50" i="2" a="1"/>
  <c r="AQ50" i="2" s="1"/>
  <c r="AI58" i="2" a="1"/>
  <c r="AI58" i="2" s="1"/>
  <c r="AP50" i="2"/>
  <c r="AJ90" i="2" a="1"/>
  <c r="AJ90" i="2" s="1"/>
  <c r="AJ88" i="2" a="1"/>
  <c r="AJ88" i="2" s="1"/>
  <c r="AI97" i="2" a="1"/>
  <c r="AI97" i="2" s="1"/>
  <c r="AP82" i="2"/>
  <c r="AJ118" i="2" a="1"/>
  <c r="AJ118" i="2" s="1"/>
  <c r="AO118" i="2"/>
  <c r="AO116" i="2"/>
  <c r="AO70" i="2"/>
  <c r="AQ82" i="2" a="1"/>
  <c r="AQ82" i="2" s="1"/>
  <c r="AG47" i="4"/>
  <c r="AD47" i="4"/>
  <c r="AG24" i="4"/>
  <c r="AD24" i="4"/>
  <c r="AG92" i="4"/>
  <c r="AD92" i="4"/>
  <c r="AG108" i="4"/>
  <c r="AD108" i="4"/>
  <c r="AG56" i="4"/>
  <c r="AD56" i="4"/>
  <c r="AN10" i="2"/>
  <c r="AM10" i="2"/>
  <c r="AG26" i="4"/>
  <c r="AD26" i="4"/>
  <c r="AG43" i="4"/>
  <c r="AD43" i="4"/>
  <c r="AI50" i="2" a="1"/>
  <c r="AI50" i="2" s="1"/>
  <c r="AL50" i="2" s="1"/>
  <c r="AT50" i="2" s="1"/>
  <c r="AU50" i="2" s="1"/>
  <c r="AV50" i="2" s="1"/>
  <c r="AJ64" i="2" a="1"/>
  <c r="AJ64" i="2" s="1"/>
  <c r="AK112" i="2" a="1"/>
  <c r="AK112" i="2" s="1"/>
  <c r="AP70" i="2"/>
  <c r="AJ116" i="2" a="1"/>
  <c r="AJ116" i="2" s="1"/>
  <c r="AQ116" i="2" a="1"/>
  <c r="AQ116" i="2" s="1"/>
  <c r="AG69" i="4"/>
  <c r="AD69" i="4"/>
  <c r="AG44" i="4"/>
  <c r="AD44" i="4"/>
  <c r="W99" i="4"/>
  <c r="AE99" i="4" s="1"/>
  <c r="AF99" i="4" s="1"/>
  <c r="W40" i="4"/>
  <c r="AE40" i="4" s="1"/>
  <c r="AF40" i="4" s="1"/>
  <c r="W45" i="4"/>
  <c r="AE45" i="4" s="1"/>
  <c r="AF45" i="4" s="1"/>
  <c r="W63" i="4"/>
  <c r="AE63" i="4" s="1"/>
  <c r="AF63" i="4" s="1"/>
  <c r="W36" i="4"/>
  <c r="AE36" i="4" s="1"/>
  <c r="AF36" i="4" s="1"/>
  <c r="W34" i="4"/>
  <c r="AE34" i="4" s="1"/>
  <c r="AF34" i="4" s="1"/>
  <c r="W16" i="4"/>
  <c r="AE16" i="4" s="1"/>
  <c r="AF16" i="4" s="1"/>
  <c r="W109" i="4"/>
  <c r="AE109" i="4" s="1"/>
  <c r="AF109" i="4" s="1"/>
  <c r="W55" i="4"/>
  <c r="AE55" i="4" s="1"/>
  <c r="AF55" i="4" s="1"/>
  <c r="W70" i="4"/>
  <c r="AE70" i="4" s="1"/>
  <c r="AF70" i="4" s="1"/>
  <c r="AE106" i="4"/>
  <c r="AF106" i="4" s="1"/>
  <c r="AE67" i="4"/>
  <c r="AF67" i="4" s="1"/>
  <c r="W93" i="4"/>
  <c r="AE93" i="4" s="1"/>
  <c r="AF93" i="4" s="1"/>
  <c r="W48" i="4"/>
  <c r="AE48" i="4" s="1"/>
  <c r="AF48" i="4" s="1"/>
  <c r="W65" i="4"/>
  <c r="AE65" i="4" s="1"/>
  <c r="AF65" i="4" s="1"/>
  <c r="W83" i="4"/>
  <c r="AE83" i="4" s="1"/>
  <c r="AF83" i="4" s="1"/>
  <c r="W96" i="4"/>
  <c r="AE96" i="4" s="1"/>
  <c r="AF96" i="4" s="1"/>
  <c r="W39" i="4"/>
  <c r="AE39" i="4" s="1"/>
  <c r="AF39" i="4" s="1"/>
  <c r="W112" i="4"/>
  <c r="AE112" i="4" s="1"/>
  <c r="AF112" i="4" s="1"/>
  <c r="W74" i="4"/>
  <c r="AE74" i="4" s="1"/>
  <c r="AF74" i="4" s="1"/>
  <c r="AG10" i="4"/>
  <c r="AE88" i="4"/>
  <c r="AF88" i="4" s="1"/>
  <c r="W90" i="4"/>
  <c r="AE90" i="4" s="1"/>
  <c r="AF90" i="4" s="1"/>
  <c r="W77" i="4"/>
  <c r="AE77" i="4" s="1"/>
  <c r="AF77" i="4" s="1"/>
  <c r="W61" i="4"/>
  <c r="AE61" i="4" s="1"/>
  <c r="AF61" i="4" s="1"/>
  <c r="W104" i="4"/>
  <c r="AE104" i="4" s="1"/>
  <c r="AF104" i="4" s="1"/>
  <c r="AE72" i="4"/>
  <c r="AF72" i="4" s="1"/>
  <c r="W64" i="4"/>
  <c r="AE64" i="4" s="1"/>
  <c r="AF64" i="4" s="1"/>
  <c r="W28" i="4"/>
  <c r="AE28" i="4" s="1"/>
  <c r="AF28" i="4" s="1"/>
  <c r="AL62" i="2"/>
  <c r="AL97" i="2"/>
  <c r="AT97" i="2" s="1"/>
  <c r="AU97" i="2" s="1"/>
  <c r="AV97" i="2" s="1"/>
  <c r="AK15" i="2" a="1"/>
  <c r="AK15" i="2" s="1"/>
  <c r="AQ104" i="2" a="1"/>
  <c r="AQ104" i="2" s="1"/>
  <c r="AJ104" i="2" a="1"/>
  <c r="AJ104" i="2" s="1"/>
  <c r="AK57" i="2" a="1"/>
  <c r="AK57" i="2" s="1"/>
  <c r="AK74" i="2" a="1"/>
  <c r="AK74" i="2" s="1"/>
  <c r="AL56" i="2"/>
  <c r="AT56" i="2" s="1"/>
  <c r="AL76" i="2"/>
  <c r="AT76" i="2" s="1"/>
  <c r="AU76" i="2" s="1"/>
  <c r="AV76" i="2" s="1"/>
  <c r="AL79" i="2"/>
  <c r="AT79" i="2" s="1"/>
  <c r="AU79" i="2" s="1"/>
  <c r="AV79" i="2" s="1"/>
  <c r="AT96" i="2"/>
  <c r="AU96" i="2" s="1"/>
  <c r="AV96" i="2" s="1"/>
  <c r="AO30" i="2"/>
  <c r="AK30" i="2" a="1"/>
  <c r="AK30" i="2" s="1"/>
  <c r="AK52" i="2" a="1"/>
  <c r="AK52" i="2" s="1"/>
  <c r="AO18" i="2"/>
  <c r="AK18" i="2" a="1"/>
  <c r="AK18" i="2" s="1"/>
  <c r="AK100" i="2" a="1"/>
  <c r="AK100" i="2" s="1"/>
  <c r="AK14" i="2" a="1"/>
  <c r="AK14" i="2" s="1"/>
  <c r="AJ14" i="2" a="1"/>
  <c r="AJ14" i="2" s="1"/>
  <c r="AM14" i="2"/>
  <c r="AM35" i="2"/>
  <c r="AK35" i="2" a="1"/>
  <c r="AK35" i="2" s="1"/>
  <c r="AM40" i="2"/>
  <c r="AK40" i="2" a="1"/>
  <c r="AK40" i="2" s="1"/>
  <c r="AQ111" i="2" a="1"/>
  <c r="AQ111" i="2" s="1"/>
  <c r="AK23" i="2" a="1"/>
  <c r="AK23" i="2" s="1"/>
  <c r="AK31" i="2" a="1"/>
  <c r="AK31" i="2" s="1"/>
  <c r="AK73" i="2" a="1"/>
  <c r="AK73" i="2" s="1"/>
  <c r="AK115" i="2" a="1"/>
  <c r="AK115" i="2" s="1"/>
  <c r="AN77" i="2"/>
  <c r="AM103" i="2"/>
  <c r="AK103" i="2" a="1"/>
  <c r="AK103" i="2" s="1"/>
  <c r="AP12" i="2"/>
  <c r="AK12" i="2" a="1"/>
  <c r="AK12" i="2" s="1"/>
  <c r="AL12" i="2" s="1"/>
  <c r="AI49" i="2" a="1"/>
  <c r="AI49" i="2" s="1"/>
  <c r="AK49" i="2" a="1"/>
  <c r="AK49" i="2" s="1"/>
  <c r="AK22" i="2" a="1"/>
  <c r="AK22" i="2" s="1"/>
  <c r="AK25" i="2" a="1"/>
  <c r="AK25" i="2" s="1"/>
  <c r="AK111" i="2" a="1"/>
  <c r="AK111" i="2" s="1"/>
  <c r="AK37" i="2" a="1"/>
  <c r="AK37" i="2" s="1"/>
  <c r="AK77" i="2" a="1"/>
  <c r="AK77" i="2" s="1"/>
  <c r="AK10" i="2" a="1"/>
  <c r="AK10" i="2" s="1"/>
  <c r="AP53" i="2"/>
  <c r="AK53" i="2" a="1"/>
  <c r="AK53" i="2" s="1"/>
  <c r="AP14" i="2"/>
  <c r="AQ14" i="2" a="1"/>
  <c r="AQ14" i="2" s="1"/>
  <c r="AQ31" i="2" a="1"/>
  <c r="AQ31" i="2" s="1"/>
  <c r="AN14" i="2"/>
  <c r="AP104" i="2"/>
  <c r="AK104" i="2" a="1"/>
  <c r="AK104" i="2" s="1"/>
  <c r="AK24" i="2" a="1"/>
  <c r="AK24" i="2" s="1"/>
  <c r="AK29" i="2" a="1"/>
  <c r="AK29" i="2" s="1"/>
  <c r="AK75" i="2" a="1"/>
  <c r="AK75" i="2" s="1"/>
  <c r="AK43" i="2" a="1"/>
  <c r="AK43" i="2" s="1"/>
  <c r="AK36" i="2" a="1"/>
  <c r="AK36" i="2" s="1"/>
  <c r="AP81" i="2"/>
  <c r="AK81" i="2" a="1"/>
  <c r="AK81" i="2" s="1"/>
  <c r="AK64" i="2" a="1"/>
  <c r="AK64" i="2" s="1"/>
  <c r="AK89" i="2" a="1"/>
  <c r="AK89" i="2" s="1"/>
  <c r="AK42" i="2" a="1"/>
  <c r="AK42" i="2" s="1"/>
  <c r="AK110" i="2" a="1"/>
  <c r="AK110" i="2" s="1"/>
  <c r="AP111" i="2"/>
  <c r="AI99" i="2" a="1"/>
  <c r="AI99" i="2" s="1"/>
  <c r="AK99" i="2" a="1"/>
  <c r="AK99" i="2" s="1"/>
  <c r="AK32" i="2" a="1"/>
  <c r="AK32" i="2" s="1"/>
  <c r="AK41" i="2" a="1"/>
  <c r="AK41" i="2" s="1"/>
  <c r="AK87" i="2" a="1"/>
  <c r="AK87" i="2" s="1"/>
  <c r="AK11" i="2" a="1"/>
  <c r="AK11" i="2" s="1"/>
  <c r="AK93" i="2" a="1"/>
  <c r="AK93" i="2" s="1"/>
  <c r="AM77" i="2"/>
  <c r="AJ89" i="2" a="1"/>
  <c r="AJ89" i="2" s="1"/>
  <c r="AL85" i="2"/>
  <c r="AJ12" i="2" a="1"/>
  <c r="AJ12" i="2" s="1"/>
  <c r="AL78" i="2"/>
  <c r="AP11" i="2"/>
  <c r="AL83" i="2"/>
  <c r="AL88" i="2"/>
  <c r="AI11" i="2" a="1"/>
  <c r="AI11" i="2" s="1"/>
  <c r="AL51" i="2"/>
  <c r="AI31" i="2" a="1"/>
  <c r="AI31" i="2" s="1"/>
  <c r="AQ24" i="2" a="1"/>
  <c r="AQ24" i="2" s="1"/>
  <c r="AP43" i="2"/>
  <c r="AL105" i="2"/>
  <c r="AL20" i="2"/>
  <c r="AM53" i="2"/>
  <c r="AI24" i="2" a="1"/>
  <c r="AI24" i="2" s="1"/>
  <c r="AJ24" i="2" a="1"/>
  <c r="AJ24" i="2" s="1"/>
  <c r="AO24" i="2"/>
  <c r="AI23" i="2" a="1"/>
  <c r="AI23" i="2" s="1"/>
  <c r="AJ23" i="2" a="1"/>
  <c r="AJ23" i="2" s="1"/>
  <c r="AL69" i="2"/>
  <c r="AP18" i="2"/>
  <c r="AL17" i="2"/>
  <c r="AT17" i="2" s="1"/>
  <c r="AU17" i="2" s="1"/>
  <c r="AV17" i="2" s="1"/>
  <c r="AJ18" i="2" a="1"/>
  <c r="AJ18" i="2" s="1"/>
  <c r="AM24" i="2"/>
  <c r="AM104" i="2"/>
  <c r="AO49" i="2"/>
  <c r="AL71" i="2"/>
  <c r="AL21" i="2"/>
  <c r="AN18" i="2"/>
  <c r="AQ23" i="2" a="1"/>
  <c r="AQ23" i="2" s="1"/>
  <c r="AI18" i="2" a="1"/>
  <c r="AI18" i="2" s="1"/>
  <c r="AJ73" i="2" a="1"/>
  <c r="AJ73" i="2" s="1"/>
  <c r="AM49" i="2"/>
  <c r="AM18" i="2"/>
  <c r="AN24" i="2"/>
  <c r="AM15" i="2"/>
  <c r="AP31" i="2"/>
  <c r="AL16" i="2"/>
  <c r="AN40" i="2"/>
  <c r="AN89" i="2"/>
  <c r="AO112" i="2"/>
  <c r="AO42" i="2"/>
  <c r="AN32" i="2"/>
  <c r="AL34" i="2"/>
  <c r="AT34" i="2" s="1"/>
  <c r="AU34" i="2" s="1"/>
  <c r="AV34" i="2" s="1"/>
  <c r="AQ81" i="2" a="1"/>
  <c r="AQ81" i="2" s="1"/>
  <c r="AL108" i="2"/>
  <c r="AO89" i="2"/>
  <c r="AL80" i="2"/>
  <c r="AT80" i="2" s="1"/>
  <c r="AU80" i="2" s="1"/>
  <c r="AV80" i="2" s="1"/>
  <c r="AO29" i="2"/>
  <c r="AQ11" i="2" a="1"/>
  <c r="AQ11" i="2" s="1"/>
  <c r="AJ36" i="2" a="1"/>
  <c r="AJ36" i="2" s="1"/>
  <c r="AL72" i="2"/>
  <c r="AT72" i="2" s="1"/>
  <c r="AU72" i="2" s="1"/>
  <c r="AV72" i="2" s="1"/>
  <c r="AO111" i="2"/>
  <c r="AJ100" i="2" a="1"/>
  <c r="AJ100" i="2" s="1"/>
  <c r="AO41" i="2"/>
  <c r="AO75" i="2"/>
  <c r="AL19" i="2"/>
  <c r="AL28" i="2"/>
  <c r="AT28" i="2" s="1"/>
  <c r="AU28" i="2" s="1"/>
  <c r="AV28" i="2" s="1"/>
  <c r="AO22" i="2"/>
  <c r="AO25" i="2"/>
  <c r="AO115" i="2"/>
  <c r="AO32" i="2"/>
  <c r="AN87" i="2"/>
  <c r="AO31" i="2"/>
  <c r="AO99" i="2"/>
  <c r="AO57" i="2"/>
  <c r="AO52" i="2"/>
  <c r="AL33" i="2"/>
  <c r="AL47" i="2"/>
  <c r="AO53" i="2"/>
  <c r="AO12" i="2"/>
  <c r="AL118" i="2"/>
  <c r="AT118" i="2" s="1"/>
  <c r="AU118" i="2" s="1"/>
  <c r="AV118" i="2" s="1"/>
  <c r="AJ35" i="2" a="1"/>
  <c r="AJ35" i="2" s="1"/>
  <c r="AJ99" i="2" a="1"/>
  <c r="AJ99" i="2" s="1"/>
  <c r="AQ77" i="2" a="1"/>
  <c r="AQ77" i="2" s="1"/>
  <c r="AQ12" i="2" a="1"/>
  <c r="AQ12" i="2" s="1"/>
  <c r="AO37" i="2"/>
  <c r="AO15" i="2"/>
  <c r="AO11" i="2"/>
  <c r="AL60" i="2"/>
  <c r="AL114" i="2"/>
  <c r="AJ31" i="2" a="1"/>
  <c r="AJ31" i="2" s="1"/>
  <c r="AL95" i="2"/>
  <c r="AT95" i="2" s="1"/>
  <c r="AU95" i="2" s="1"/>
  <c r="AV95" i="2" s="1"/>
  <c r="AI73" i="2" a="1"/>
  <c r="AI73" i="2" s="1"/>
  <c r="AO35" i="2"/>
  <c r="AO87" i="2"/>
  <c r="AO14" i="2"/>
  <c r="AP41" i="2"/>
  <c r="AM99" i="2"/>
  <c r="AO74" i="2"/>
  <c r="AO100" i="2"/>
  <c r="AO77" i="2"/>
  <c r="AO23" i="2"/>
  <c r="AO10" i="2"/>
  <c r="AO104" i="2"/>
  <c r="AO93" i="2"/>
  <c r="AO36" i="2"/>
  <c r="AL109" i="2"/>
  <c r="AT109" i="2" s="1"/>
  <c r="AU109" i="2" s="1"/>
  <c r="AV109" i="2" s="1"/>
  <c r="AQ74" i="2" a="1"/>
  <c r="AQ74" i="2" s="1"/>
  <c r="AO103" i="2"/>
  <c r="AO40" i="2"/>
  <c r="AL86" i="2"/>
  <c r="AM87" i="2"/>
  <c r="AO43" i="2"/>
  <c r="AO110" i="2"/>
  <c r="AO64" i="2"/>
  <c r="AO81" i="2"/>
  <c r="AQ41" i="2" a="1"/>
  <c r="AQ41" i="2" s="1"/>
  <c r="AJ87" i="2" a="1"/>
  <c r="AJ87" i="2" s="1"/>
  <c r="AO73" i="2"/>
  <c r="AP36" i="2"/>
  <c r="AQ57" i="2" a="1"/>
  <c r="AQ57" i="2" s="1"/>
  <c r="AQ93" i="2" a="1"/>
  <c r="AQ93" i="2" s="1"/>
  <c r="AP89" i="2"/>
  <c r="AN111" i="2"/>
  <c r="AI100" i="2" a="1"/>
  <c r="AI100" i="2" s="1"/>
  <c r="AJ42" i="2" a="1"/>
  <c r="AJ42" i="2" s="1"/>
  <c r="AI111" i="2" a="1"/>
  <c r="AI111" i="2" s="1"/>
  <c r="AN81" i="2"/>
  <c r="AN104" i="2"/>
  <c r="AM75" i="2"/>
  <c r="AM115" i="2"/>
  <c r="AN73" i="2"/>
  <c r="AI87" i="2" a="1"/>
  <c r="AI87" i="2" s="1"/>
  <c r="AL117" i="2"/>
  <c r="AQ32" i="2" a="1"/>
  <c r="AQ32" i="2" s="1"/>
  <c r="AJ53" i="2" a="1"/>
  <c r="AJ53" i="2" s="1"/>
  <c r="AL45" i="2"/>
  <c r="AM89" i="2"/>
  <c r="AI53" i="2" a="1"/>
  <c r="AI53" i="2" s="1"/>
  <c r="AP99" i="2"/>
  <c r="AI93" i="2" a="1"/>
  <c r="AI93" i="2" s="1"/>
  <c r="AQ64" i="2" a="1"/>
  <c r="AQ64" i="2" s="1"/>
  <c r="AP37" i="2"/>
  <c r="AI89" i="2" a="1"/>
  <c r="AI89" i="2" s="1"/>
  <c r="AQ15" i="2" a="1"/>
  <c r="AQ15" i="2" s="1"/>
  <c r="AJ29" i="2" a="1"/>
  <c r="AJ29" i="2" s="1"/>
  <c r="AN31" i="2"/>
  <c r="AQ99" i="2" a="1"/>
  <c r="AQ99" i="2" s="1"/>
  <c r="AM73" i="2"/>
  <c r="AQ100" i="2" a="1"/>
  <c r="AQ100" i="2" s="1"/>
  <c r="AP115" i="2"/>
  <c r="AQ40" i="2" a="1"/>
  <c r="AQ40" i="2" s="1"/>
  <c r="AQ75" i="2" a="1"/>
  <c r="AQ75" i="2" s="1"/>
  <c r="AJ111" i="2" a="1"/>
  <c r="AJ111" i="2" s="1"/>
  <c r="AL46" i="2"/>
  <c r="AT46" i="2" s="1"/>
  <c r="AU46" i="2" s="1"/>
  <c r="AV46" i="2" s="1"/>
  <c r="AP29" i="2"/>
  <c r="AM37" i="2"/>
  <c r="AJ112" i="2" a="1"/>
  <c r="AJ112" i="2" s="1"/>
  <c r="AQ29" i="2" a="1"/>
  <c r="AQ29" i="2" s="1"/>
  <c r="AN53" i="2"/>
  <c r="AL65" i="2"/>
  <c r="AT65" i="2" s="1"/>
  <c r="AU65" i="2" s="1"/>
  <c r="AV65" i="2" s="1"/>
  <c r="AL113" i="2"/>
  <c r="AI74" i="2" a="1"/>
  <c r="AI74" i="2" s="1"/>
  <c r="AN103" i="2"/>
  <c r="AL84" i="2"/>
  <c r="AT84" i="2" s="1"/>
  <c r="AU84" i="2" s="1"/>
  <c r="AV84" i="2" s="1"/>
  <c r="AL98" i="2"/>
  <c r="AJ115" i="2" a="1"/>
  <c r="AJ115" i="2" s="1"/>
  <c r="AN99" i="2"/>
  <c r="AP93" i="2"/>
  <c r="AP74" i="2"/>
  <c r="AL102" i="2"/>
  <c r="AT102" i="2" s="1"/>
  <c r="AU102" i="2" s="1"/>
  <c r="AV102" i="2" s="1"/>
  <c r="AL66" i="2"/>
  <c r="AT66" i="2" s="1"/>
  <c r="AU66" i="2" s="1"/>
  <c r="AV66" i="2" s="1"/>
  <c r="AN93" i="2"/>
  <c r="AL106" i="2"/>
  <c r="AT106" i="2" s="1"/>
  <c r="AU106" i="2" s="1"/>
  <c r="AV106" i="2" s="1"/>
  <c r="AP103" i="2"/>
  <c r="AJ74" i="2" a="1"/>
  <c r="AJ74" i="2" s="1"/>
  <c r="AI81" i="2" a="1"/>
  <c r="AI81" i="2" s="1"/>
  <c r="AN100" i="2"/>
  <c r="AN115" i="2"/>
  <c r="AM81" i="2"/>
  <c r="AJ103" i="2" a="1"/>
  <c r="AJ103" i="2" s="1"/>
  <c r="AL116" i="2"/>
  <c r="AT116" i="2" s="1"/>
  <c r="AU116" i="2" s="1"/>
  <c r="AV116" i="2" s="1"/>
  <c r="AL82" i="2"/>
  <c r="AT82" i="2" s="1"/>
  <c r="AU82" i="2" s="1"/>
  <c r="AV82" i="2" s="1"/>
  <c r="AM100" i="2"/>
  <c r="AJ81" i="2" a="1"/>
  <c r="AJ81" i="2" s="1"/>
  <c r="AP87" i="2"/>
  <c r="AL101" i="2"/>
  <c r="AQ110" i="2" a="1"/>
  <c r="AQ110" i="2" s="1"/>
  <c r="AI103" i="2" a="1"/>
  <c r="AI103" i="2" s="1"/>
  <c r="AP73" i="2"/>
  <c r="AL67" i="2"/>
  <c r="AT67" i="2" s="1"/>
  <c r="AU67" i="2" s="1"/>
  <c r="AV67" i="2" s="1"/>
  <c r="AM93" i="2"/>
  <c r="AQ103" i="2" a="1"/>
  <c r="AQ103" i="2" s="1"/>
  <c r="AN75" i="2"/>
  <c r="AM110" i="2"/>
  <c r="AL68" i="2"/>
  <c r="AT68" i="2" s="1"/>
  <c r="AU68" i="2" s="1"/>
  <c r="AV68" i="2" s="1"/>
  <c r="AL91" i="2"/>
  <c r="AP112" i="2"/>
  <c r="AQ112" i="2" a="1"/>
  <c r="AQ112" i="2" s="1"/>
  <c r="AP77" i="2"/>
  <c r="AN112" i="2"/>
  <c r="AL94" i="2"/>
  <c r="AT94" i="2" s="1"/>
  <c r="AU94" i="2" s="1"/>
  <c r="AV94" i="2" s="1"/>
  <c r="AI115" i="2" a="1"/>
  <c r="AI115" i="2" s="1"/>
  <c r="AL107" i="2"/>
  <c r="AT107" i="2" s="1"/>
  <c r="AU107" i="2" s="1"/>
  <c r="AV107" i="2" s="1"/>
  <c r="AI112" i="2" a="1"/>
  <c r="AI112" i="2" s="1"/>
  <c r="AL112" i="2" s="1"/>
  <c r="AI77" i="2" a="1"/>
  <c r="AI77" i="2" s="1"/>
  <c r="AM112" i="2"/>
  <c r="AL92" i="2"/>
  <c r="AT92" i="2" s="1"/>
  <c r="AU92" i="2" s="1"/>
  <c r="AV92" i="2" s="1"/>
  <c r="AI75" i="2" a="1"/>
  <c r="AI75" i="2" s="1"/>
  <c r="AM74" i="2"/>
  <c r="AI110" i="2" a="1"/>
  <c r="AI110" i="2" s="1"/>
  <c r="AJ110" i="2" a="1"/>
  <c r="AJ110" i="2" s="1"/>
  <c r="AJ75" i="2" a="1"/>
  <c r="AJ75" i="2" s="1"/>
  <c r="AL90" i="2"/>
  <c r="AT90" i="2" s="1"/>
  <c r="AU90" i="2" s="1"/>
  <c r="AV90" i="2" s="1"/>
  <c r="AP110" i="2"/>
  <c r="AN64" i="2"/>
  <c r="AM64" i="2"/>
  <c r="AI64" i="2" a="1"/>
  <c r="AI64" i="2" s="1"/>
  <c r="AN36" i="2"/>
  <c r="AN52" i="2"/>
  <c r="AJ41" i="2" a="1"/>
  <c r="AJ41" i="2" s="1"/>
  <c r="AN42" i="2"/>
  <c r="AL54" i="2"/>
  <c r="AT54" i="2" s="1"/>
  <c r="AU54" i="2" s="1"/>
  <c r="AV54" i="2" s="1"/>
  <c r="AL48" i="2"/>
  <c r="AT48" i="2" s="1"/>
  <c r="AU48" i="2" s="1"/>
  <c r="AV48" i="2" s="1"/>
  <c r="AP40" i="2"/>
  <c r="AM36" i="2"/>
  <c r="AJ57" i="2" a="1"/>
  <c r="AJ57" i="2" s="1"/>
  <c r="AI41" i="2" a="1"/>
  <c r="AI41" i="2" s="1"/>
  <c r="AP52" i="2"/>
  <c r="AL61" i="2"/>
  <c r="AT61" i="2" s="1"/>
  <c r="AU61" i="2" s="1"/>
  <c r="AV61" i="2" s="1"/>
  <c r="AI42" i="2" a="1"/>
  <c r="AI42" i="2" s="1"/>
  <c r="AI40" i="2" a="1"/>
  <c r="AI40" i="2" s="1"/>
  <c r="AQ53" i="2" a="1"/>
  <c r="AQ53" i="2" s="1"/>
  <c r="AL59" i="2"/>
  <c r="AT59" i="2" s="1"/>
  <c r="AU59" i="2" s="1"/>
  <c r="AV59" i="2" s="1"/>
  <c r="AP64" i="2"/>
  <c r="AQ42" i="2" a="1"/>
  <c r="AQ42" i="2" s="1"/>
  <c r="AJ43" i="2" a="1"/>
  <c r="AJ43" i="2" s="1"/>
  <c r="AL63" i="2"/>
  <c r="AQ35" i="2" a="1"/>
  <c r="AQ35" i="2" s="1"/>
  <c r="AP35" i="2"/>
  <c r="AQ43" i="2" a="1"/>
  <c r="AQ43" i="2" s="1"/>
  <c r="AL38" i="2"/>
  <c r="AT38" i="2" s="1"/>
  <c r="AU38" i="2" s="1"/>
  <c r="AV38" i="2" s="1"/>
  <c r="AI35" i="2" a="1"/>
  <c r="AI35" i="2" s="1"/>
  <c r="AJ52" i="2" a="1"/>
  <c r="AJ52" i="2" s="1"/>
  <c r="AI43" i="2" a="1"/>
  <c r="AI43" i="2" s="1"/>
  <c r="AI37" i="2" a="1"/>
  <c r="AI37" i="2" s="1"/>
  <c r="AN41" i="2"/>
  <c r="AN57" i="2"/>
  <c r="AI52" i="2" a="1"/>
  <c r="AI52" i="2" s="1"/>
  <c r="AN35" i="2"/>
  <c r="AL55" i="2"/>
  <c r="AT55" i="2" s="1"/>
  <c r="AU55" i="2" s="1"/>
  <c r="AV55" i="2" s="1"/>
  <c r="AI36" i="2" a="1"/>
  <c r="AI36" i="2" s="1"/>
  <c r="AP42" i="2"/>
  <c r="AJ40" i="2" a="1"/>
  <c r="AJ40" i="2" s="1"/>
  <c r="AJ37" i="2" a="1"/>
  <c r="AJ37" i="2" s="1"/>
  <c r="AI57" i="2" a="1"/>
  <c r="AI57" i="2" s="1"/>
  <c r="AM52" i="2"/>
  <c r="AN37" i="2"/>
  <c r="AM57" i="2"/>
  <c r="AN43" i="2"/>
  <c r="AL39" i="2"/>
  <c r="AT39" i="2" s="1"/>
  <c r="AU39" i="2" s="1"/>
  <c r="AV39" i="2" s="1"/>
  <c r="AM29" i="2"/>
  <c r="AM25" i="2"/>
  <c r="AJ22" i="2" a="1"/>
  <c r="AJ22" i="2" s="1"/>
  <c r="AM30" i="2"/>
  <c r="AP30" i="2"/>
  <c r="AJ30" i="2" a="1"/>
  <c r="AJ30" i="2" s="1"/>
  <c r="AL26" i="2"/>
  <c r="AQ30" i="2" a="1"/>
  <c r="AQ30" i="2" s="1"/>
  <c r="AP15" i="2"/>
  <c r="AJ11" i="2" a="1"/>
  <c r="AJ11" i="2" s="1"/>
  <c r="AN11" i="2"/>
  <c r="AI25" i="2" a="1"/>
  <c r="AI25" i="2" s="1"/>
  <c r="AN25" i="2"/>
  <c r="AP25" i="2"/>
  <c r="AN23" i="2"/>
  <c r="AL27" i="2"/>
  <c r="AT27" i="2" s="1"/>
  <c r="AU27" i="2" s="1"/>
  <c r="AV27" i="2" s="1"/>
  <c r="AJ15" i="2" a="1"/>
  <c r="AJ15" i="2" s="1"/>
  <c r="AI29" i="2" a="1"/>
  <c r="AI29" i="2" s="1"/>
  <c r="AN30" i="2"/>
  <c r="AP23" i="2"/>
  <c r="AP32" i="2"/>
  <c r="AJ32" i="2" a="1"/>
  <c r="AJ32" i="2" s="1"/>
  <c r="AM22" i="2"/>
  <c r="AI30" i="2" a="1"/>
  <c r="AI30" i="2" s="1"/>
  <c r="AN15" i="2"/>
  <c r="AN22" i="2"/>
  <c r="AQ22" i="2" a="1"/>
  <c r="AQ22" i="2" s="1"/>
  <c r="AL14" i="2"/>
  <c r="AL13" i="2"/>
  <c r="AT13" i="2" s="1"/>
  <c r="AU13" i="2" s="1"/>
  <c r="AV13" i="2" s="1"/>
  <c r="AJ25" i="2" a="1"/>
  <c r="AJ25" i="2" s="1"/>
  <c r="AP22" i="2"/>
  <c r="AM32" i="2"/>
  <c r="AP10" i="2"/>
  <c r="AI10" i="2" a="1"/>
  <c r="AI10" i="2" s="1"/>
  <c r="AJ10" i="2" a="1"/>
  <c r="AJ10" i="2" s="1"/>
  <c r="AQ10" i="2" a="1"/>
  <c r="AQ10" i="2" s="1"/>
  <c r="AS79" i="2"/>
  <c r="AS97" i="2"/>
  <c r="AL114" i="5" l="1"/>
  <c r="AM114" i="5" s="1"/>
  <c r="AJ114" i="5"/>
  <c r="AL85" i="5"/>
  <c r="AM85" i="5" s="1"/>
  <c r="AJ85" i="5"/>
  <c r="AJ69" i="5"/>
  <c r="AL69" i="5"/>
  <c r="AM69" i="5" s="1"/>
  <c r="AJ32" i="5"/>
  <c r="AL32" i="5"/>
  <c r="AM32" i="5" s="1"/>
  <c r="AL94" i="5"/>
  <c r="AM94" i="5" s="1"/>
  <c r="AJ94" i="5"/>
  <c r="AL37" i="5"/>
  <c r="AM37" i="5" s="1"/>
  <c r="AJ37" i="5"/>
  <c r="AL95" i="5"/>
  <c r="AM95" i="5" s="1"/>
  <c r="AJ95" i="5"/>
  <c r="AL46" i="5"/>
  <c r="AM46" i="5" s="1"/>
  <c r="AJ46" i="5"/>
  <c r="AL73" i="5"/>
  <c r="AM73" i="5" s="1"/>
  <c r="AJ73" i="5"/>
  <c r="AJ87" i="5"/>
  <c r="AL87" i="5"/>
  <c r="AM87" i="5" s="1"/>
  <c r="AJ21" i="5"/>
  <c r="AL21" i="5"/>
  <c r="AM21" i="5" s="1"/>
  <c r="AJ70" i="5"/>
  <c r="AL70" i="5"/>
  <c r="AM70" i="5" s="1"/>
  <c r="AL93" i="5"/>
  <c r="AM93" i="5" s="1"/>
  <c r="AJ93" i="5"/>
  <c r="AL102" i="5"/>
  <c r="AM102" i="5" s="1"/>
  <c r="AJ102" i="5"/>
  <c r="AJ17" i="5"/>
  <c r="AL17" i="5"/>
  <c r="AM17" i="5" s="1"/>
  <c r="AL92" i="5"/>
  <c r="AM92" i="5" s="1"/>
  <c r="AJ92" i="5"/>
  <c r="AJ16" i="5"/>
  <c r="AL16" i="5"/>
  <c r="AM16" i="5" s="1"/>
  <c r="AJ117" i="5"/>
  <c r="AL117" i="5"/>
  <c r="AM117" i="5" s="1"/>
  <c r="AJ71" i="5"/>
  <c r="AL71" i="5"/>
  <c r="AM71" i="5" s="1"/>
  <c r="AL23" i="5"/>
  <c r="AM23" i="5" s="1"/>
  <c r="AJ23" i="5"/>
  <c r="AL81" i="5"/>
  <c r="AM81" i="5" s="1"/>
  <c r="AJ81" i="5"/>
  <c r="AJ40" i="5"/>
  <c r="AL40" i="5"/>
  <c r="AM40" i="5" s="1"/>
  <c r="AL54" i="5"/>
  <c r="AM54" i="5" s="1"/>
  <c r="AJ54" i="5"/>
  <c r="AJ33" i="5"/>
  <c r="AL33" i="5"/>
  <c r="AM33" i="5" s="1"/>
  <c r="AJ43" i="5"/>
  <c r="AL43" i="5"/>
  <c r="AM43" i="5" s="1"/>
  <c r="AL59" i="5"/>
  <c r="AM59" i="5" s="1"/>
  <c r="AJ59" i="5"/>
  <c r="AJ27" i="5"/>
  <c r="AL27" i="5"/>
  <c r="AM27" i="5" s="1"/>
  <c r="AL76" i="5"/>
  <c r="AM76" i="5" s="1"/>
  <c r="AJ76" i="5"/>
  <c r="AL90" i="5"/>
  <c r="AM90" i="5" s="1"/>
  <c r="AJ90" i="5"/>
  <c r="AL104" i="5"/>
  <c r="AM104" i="5" s="1"/>
  <c r="AJ104" i="5"/>
  <c r="AJ15" i="5"/>
  <c r="AL15" i="5"/>
  <c r="AM15" i="5" s="1"/>
  <c r="AJ53" i="5"/>
  <c r="AL53" i="5"/>
  <c r="AM53" i="5" s="1"/>
  <c r="AL24" i="5"/>
  <c r="AM24" i="5" s="1"/>
  <c r="AJ24" i="5"/>
  <c r="AJ20" i="5"/>
  <c r="AL20" i="5"/>
  <c r="AM20" i="5" s="1"/>
  <c r="AJ65" i="5"/>
  <c r="AJ12" i="5"/>
  <c r="AJ106" i="5"/>
  <c r="AD62" i="5"/>
  <c r="AE62" i="5"/>
  <c r="AF94" i="5"/>
  <c r="AG94" i="5" s="1"/>
  <c r="AH94" i="5" s="1"/>
  <c r="Y100" i="5"/>
  <c r="AE84" i="5"/>
  <c r="AF84" i="5" s="1"/>
  <c r="AG84" i="5" s="1"/>
  <c r="AH84" i="5" s="1"/>
  <c r="AD84" i="5"/>
  <c r="AF31" i="5"/>
  <c r="AG31" i="5" s="1"/>
  <c r="AH31" i="5" s="1"/>
  <c r="AE11" i="5"/>
  <c r="AF11" i="5" s="1"/>
  <c r="AG11" i="5" s="1"/>
  <c r="AH11" i="5" s="1"/>
  <c r="AD11" i="5"/>
  <c r="AD99" i="5"/>
  <c r="AE99" i="5"/>
  <c r="AF23" i="5"/>
  <c r="AG23" i="5" s="1"/>
  <c r="AH23" i="5" s="1"/>
  <c r="AK55" i="5"/>
  <c r="AF21" i="5"/>
  <c r="AG21" i="5" s="1"/>
  <c r="AH21" i="5" s="1"/>
  <c r="AD44" i="5"/>
  <c r="AE44" i="5"/>
  <c r="AF44" i="5" s="1"/>
  <c r="AG44" i="5" s="1"/>
  <c r="AH44" i="5" s="1"/>
  <c r="AD98" i="5"/>
  <c r="AE98" i="5"/>
  <c r="AF98" i="5" s="1"/>
  <c r="AG98" i="5" s="1"/>
  <c r="AH98" i="5" s="1"/>
  <c r="AF81" i="5"/>
  <c r="AG81" i="5" s="1"/>
  <c r="AH81" i="5" s="1"/>
  <c r="AD109" i="5"/>
  <c r="AE109" i="5"/>
  <c r="AF109" i="5" s="1"/>
  <c r="AG109" i="5" s="1"/>
  <c r="AH109" i="5" s="1"/>
  <c r="AF73" i="5"/>
  <c r="AG73" i="5" s="1"/>
  <c r="AH73" i="5" s="1"/>
  <c r="AF24" i="5"/>
  <c r="AG24" i="5" s="1"/>
  <c r="AH24" i="5" s="1"/>
  <c r="AE64" i="5"/>
  <c r="AF64" i="5" s="1"/>
  <c r="AG64" i="5" s="1"/>
  <c r="AH64" i="5" s="1"/>
  <c r="AD64" i="5"/>
  <c r="AF65" i="5"/>
  <c r="AG65" i="5" s="1"/>
  <c r="AH65" i="5" s="1"/>
  <c r="AD75" i="5"/>
  <c r="AE75" i="5"/>
  <c r="AF75" i="5" s="1"/>
  <c r="AG75" i="5" s="1"/>
  <c r="AH75" i="5" s="1"/>
  <c r="AK110" i="5"/>
  <c r="AD39" i="5"/>
  <c r="AE39" i="5"/>
  <c r="AF39" i="5" s="1"/>
  <c r="AG39" i="5" s="1"/>
  <c r="AH39" i="5" s="1"/>
  <c r="AJ48" i="5"/>
  <c r="AL48" i="5"/>
  <c r="AM48" i="5" s="1"/>
  <c r="AK84" i="5"/>
  <c r="AF76" i="5"/>
  <c r="AG76" i="5" s="1"/>
  <c r="AH76" i="5" s="1"/>
  <c r="AF85" i="5"/>
  <c r="AG85" i="5" s="1"/>
  <c r="AH85" i="5" s="1"/>
  <c r="AF77" i="5"/>
  <c r="AG77" i="5" s="1"/>
  <c r="AH77" i="5" s="1"/>
  <c r="Y99" i="5"/>
  <c r="AK49" i="5"/>
  <c r="AK58" i="5"/>
  <c r="Y98" i="5"/>
  <c r="AF16" i="5"/>
  <c r="AG16" i="5" s="1"/>
  <c r="AH16" i="5" s="1"/>
  <c r="AK116" i="5"/>
  <c r="AK86" i="5"/>
  <c r="Y64" i="5"/>
  <c r="AF70" i="5"/>
  <c r="AG70" i="5" s="1"/>
  <c r="AH70" i="5" s="1"/>
  <c r="AF114" i="5"/>
  <c r="AG114" i="5" s="1"/>
  <c r="AH114" i="5" s="1"/>
  <c r="AF117" i="5"/>
  <c r="AG117" i="5" s="1"/>
  <c r="AH117" i="5" s="1"/>
  <c r="AE28" i="5"/>
  <c r="AD28" i="5"/>
  <c r="AK28" i="5" s="1"/>
  <c r="AD78" i="5"/>
  <c r="AE78" i="5"/>
  <c r="AF78" i="5" s="1"/>
  <c r="AG78" i="5" s="1"/>
  <c r="AH78" i="5" s="1"/>
  <c r="AJ74" i="5"/>
  <c r="AL82" i="5"/>
  <c r="AM82" i="5" s="1"/>
  <c r="AF74" i="5"/>
  <c r="AG74" i="5" s="1"/>
  <c r="AH74" i="5" s="1"/>
  <c r="AF13" i="5"/>
  <c r="AG13" i="5" s="1"/>
  <c r="AH13" i="5" s="1"/>
  <c r="AD35" i="5"/>
  <c r="AK35" i="5" s="1"/>
  <c r="AE35" i="5"/>
  <c r="AF54" i="5"/>
  <c r="AG54" i="5" s="1"/>
  <c r="AH54" i="5" s="1"/>
  <c r="AK100" i="5"/>
  <c r="AE110" i="5"/>
  <c r="AD110" i="5"/>
  <c r="AK108" i="5"/>
  <c r="AF42" i="5"/>
  <c r="AG42" i="5" s="1"/>
  <c r="AH42" i="5" s="1"/>
  <c r="AK91" i="5"/>
  <c r="Y57" i="5"/>
  <c r="AK31" i="5"/>
  <c r="Y83" i="5"/>
  <c r="AF17" i="5"/>
  <c r="AG17" i="5" s="1"/>
  <c r="AH17" i="5" s="1"/>
  <c r="AK66" i="5"/>
  <c r="Y109" i="5"/>
  <c r="AK109" i="5" s="1"/>
  <c r="AF104" i="5"/>
  <c r="AG104" i="5" s="1"/>
  <c r="AH104" i="5" s="1"/>
  <c r="AF95" i="5"/>
  <c r="AG95" i="5" s="1"/>
  <c r="AH95" i="5" s="1"/>
  <c r="AK75" i="5"/>
  <c r="AF111" i="5"/>
  <c r="AG111" i="5" s="1"/>
  <c r="AH111" i="5" s="1"/>
  <c r="AE61" i="5"/>
  <c r="AD61" i="5"/>
  <c r="AK61" i="5" s="1"/>
  <c r="AK11" i="5"/>
  <c r="AK99" i="5"/>
  <c r="AD83" i="5"/>
  <c r="AK83" i="5" s="1"/>
  <c r="AE83" i="5"/>
  <c r="AE116" i="5"/>
  <c r="AF116" i="5" s="1"/>
  <c r="AG116" i="5" s="1"/>
  <c r="AH116" i="5" s="1"/>
  <c r="AD116" i="5"/>
  <c r="AE100" i="5"/>
  <c r="AF100" i="5" s="1"/>
  <c r="AG100" i="5" s="1"/>
  <c r="AH100" i="5" s="1"/>
  <c r="AD100" i="5"/>
  <c r="AF93" i="5"/>
  <c r="AG93" i="5" s="1"/>
  <c r="AH93" i="5" s="1"/>
  <c r="AF90" i="5"/>
  <c r="AG90" i="5" s="1"/>
  <c r="AH90" i="5" s="1"/>
  <c r="AE10" i="5"/>
  <c r="AF10" i="5" s="1"/>
  <c r="AG10" i="5" s="1"/>
  <c r="AH10" i="5" s="1"/>
  <c r="AD10" i="5"/>
  <c r="AE68" i="5"/>
  <c r="AD68" i="5"/>
  <c r="AF68" i="5" s="1"/>
  <c r="AG68" i="5" s="1"/>
  <c r="AH68" i="5" s="1"/>
  <c r="AD91" i="5"/>
  <c r="AE91" i="5"/>
  <c r="AF91" i="5" s="1"/>
  <c r="AG91" i="5" s="1"/>
  <c r="AH91" i="5" s="1"/>
  <c r="AK57" i="5"/>
  <c r="AK98" i="5"/>
  <c r="Y116" i="5"/>
  <c r="AF37" i="5"/>
  <c r="AG37" i="5" s="1"/>
  <c r="AH37" i="5" s="1"/>
  <c r="AK64" i="5"/>
  <c r="Y56" i="5"/>
  <c r="AF58" i="5"/>
  <c r="AG58" i="5" s="1"/>
  <c r="AH58" i="5" s="1"/>
  <c r="AE52" i="5"/>
  <c r="AF52" i="5" s="1"/>
  <c r="AG52" i="5" s="1"/>
  <c r="AH52" i="5" s="1"/>
  <c r="AD52" i="5"/>
  <c r="AK52" i="5" s="1"/>
  <c r="AK39" i="5"/>
  <c r="AK77" i="5"/>
  <c r="Y10" i="5"/>
  <c r="AK10" i="5" s="1"/>
  <c r="AF49" i="5"/>
  <c r="AG49" i="5" s="1"/>
  <c r="AH49" i="5" s="1"/>
  <c r="AF33" i="5"/>
  <c r="AG33" i="5" s="1"/>
  <c r="AH33" i="5" s="1"/>
  <c r="AF59" i="5"/>
  <c r="AG59" i="5" s="1"/>
  <c r="AH59" i="5" s="1"/>
  <c r="AD66" i="5"/>
  <c r="AE66" i="5"/>
  <c r="AF66" i="5" s="1"/>
  <c r="AG66" i="5" s="1"/>
  <c r="AH66" i="5" s="1"/>
  <c r="Y44" i="5"/>
  <c r="AK44" i="5" s="1"/>
  <c r="AF12" i="5"/>
  <c r="AG12" i="5" s="1"/>
  <c r="AH12" i="5" s="1"/>
  <c r="Y78" i="5"/>
  <c r="AK78" i="5" s="1"/>
  <c r="AE45" i="5"/>
  <c r="AD45" i="5"/>
  <c r="AK45" i="5" s="1"/>
  <c r="AK62" i="5"/>
  <c r="AE60" i="5"/>
  <c r="AD60" i="5"/>
  <c r="AK60" i="5" s="1"/>
  <c r="Y110" i="5"/>
  <c r="AE57" i="5"/>
  <c r="AD57" i="5"/>
  <c r="AK67" i="5"/>
  <c r="AK79" i="5"/>
  <c r="AD56" i="5"/>
  <c r="AK56" i="5" s="1"/>
  <c r="AE56" i="5"/>
  <c r="AE119" i="4"/>
  <c r="AF119" i="4"/>
  <c r="AU62" i="2"/>
  <c r="AV62" i="2" s="1"/>
  <c r="AS62" i="2"/>
  <c r="AU44" i="2"/>
  <c r="AV44" i="2" s="1"/>
  <c r="AS44" i="2"/>
  <c r="AG36" i="4"/>
  <c r="AD36" i="4"/>
  <c r="AG45" i="4"/>
  <c r="AD45" i="4"/>
  <c r="AG40" i="4"/>
  <c r="AD40" i="4"/>
  <c r="AU56" i="2"/>
  <c r="AV56" i="2" s="1"/>
  <c r="AS56" i="2"/>
  <c r="AG99" i="4"/>
  <c r="AD99" i="4"/>
  <c r="AG65" i="4"/>
  <c r="AD65" i="4"/>
  <c r="AG96" i="4"/>
  <c r="AD96" i="4"/>
  <c r="AG34" i="4"/>
  <c r="AD34" i="4"/>
  <c r="AG63" i="4"/>
  <c r="AD63" i="4"/>
  <c r="AG55" i="4"/>
  <c r="AD55" i="4"/>
  <c r="AG88" i="4"/>
  <c r="AD88" i="4"/>
  <c r="AG48" i="4"/>
  <c r="AD48" i="4"/>
  <c r="AG77" i="4"/>
  <c r="AD77" i="4"/>
  <c r="AG109" i="4"/>
  <c r="AD109" i="4"/>
  <c r="AG104" i="4"/>
  <c r="AD104" i="4"/>
  <c r="AG90" i="4"/>
  <c r="AD90" i="4"/>
  <c r="AG72" i="4"/>
  <c r="AD72" i="4"/>
  <c r="AG93" i="4"/>
  <c r="AD93" i="4"/>
  <c r="AG16" i="4"/>
  <c r="AD16" i="4"/>
  <c r="AG70" i="4"/>
  <c r="AD70" i="4"/>
  <c r="AG83" i="4"/>
  <c r="AD83" i="4"/>
  <c r="AD28" i="4"/>
  <c r="AG74" i="4"/>
  <c r="AD74" i="4"/>
  <c r="AG67" i="4"/>
  <c r="AD67" i="4"/>
  <c r="AG112" i="4"/>
  <c r="AD112" i="4"/>
  <c r="AG106" i="4"/>
  <c r="AD106" i="4"/>
  <c r="AG64" i="4"/>
  <c r="AD64" i="4"/>
  <c r="AG61" i="4"/>
  <c r="AD61" i="4"/>
  <c r="AG39" i="4"/>
  <c r="AD39" i="4"/>
  <c r="AG31" i="4"/>
  <c r="AD31" i="4"/>
  <c r="AG28" i="4"/>
  <c r="AG119" i="3"/>
  <c r="AL99" i="2"/>
  <c r="AL18" i="2"/>
  <c r="AT18" i="2" s="1"/>
  <c r="AU18" i="2" s="1"/>
  <c r="AV18" i="2" s="1"/>
  <c r="AT112" i="2"/>
  <c r="AU112" i="2" s="1"/>
  <c r="AV112" i="2" s="1"/>
  <c r="AL24" i="2"/>
  <c r="AT24" i="2" s="1"/>
  <c r="AT98" i="2"/>
  <c r="AU98" i="2" s="1"/>
  <c r="AV98" i="2" s="1"/>
  <c r="AT51" i="2"/>
  <c r="AU51" i="2" s="1"/>
  <c r="AV51" i="2" s="1"/>
  <c r="AT113" i="2"/>
  <c r="AU113" i="2" s="1"/>
  <c r="AV113" i="2" s="1"/>
  <c r="AT114" i="2"/>
  <c r="AU114" i="2" s="1"/>
  <c r="AV114" i="2" s="1"/>
  <c r="AT19" i="2"/>
  <c r="AU19" i="2" s="1"/>
  <c r="AV19" i="2" s="1"/>
  <c r="AT71" i="2"/>
  <c r="AU71" i="2" s="1"/>
  <c r="AV71" i="2" s="1"/>
  <c r="AT69" i="2"/>
  <c r="AU69" i="2" s="1"/>
  <c r="AV69" i="2" s="1"/>
  <c r="AT20" i="2"/>
  <c r="AU20" i="2" s="1"/>
  <c r="AV20" i="2" s="1"/>
  <c r="AT33" i="2"/>
  <c r="AU33" i="2" s="1"/>
  <c r="AV33" i="2" s="1"/>
  <c r="AT26" i="2"/>
  <c r="AU26" i="2" s="1"/>
  <c r="AV26" i="2" s="1"/>
  <c r="AT91" i="2"/>
  <c r="AU91" i="2" s="1"/>
  <c r="AV91" i="2" s="1"/>
  <c r="AT117" i="2"/>
  <c r="AU117" i="2" s="1"/>
  <c r="AV117" i="2" s="1"/>
  <c r="AT47" i="2"/>
  <c r="AU47" i="2" s="1"/>
  <c r="AV47" i="2" s="1"/>
  <c r="AT101" i="2"/>
  <c r="AU101" i="2" s="1"/>
  <c r="AV101" i="2" s="1"/>
  <c r="AT58" i="2"/>
  <c r="AU58" i="2" s="1"/>
  <c r="AV58" i="2" s="1"/>
  <c r="AT60" i="2"/>
  <c r="AU60" i="2" s="1"/>
  <c r="AV60" i="2" s="1"/>
  <c r="AT78" i="2"/>
  <c r="AU78" i="2" s="1"/>
  <c r="AV78" i="2" s="1"/>
  <c r="AT88" i="2"/>
  <c r="AU88" i="2" s="1"/>
  <c r="AV88" i="2" s="1"/>
  <c r="AT12" i="2"/>
  <c r="AU12" i="2" s="1"/>
  <c r="AV12" i="2" s="1"/>
  <c r="AT21" i="2"/>
  <c r="AU21" i="2" s="1"/>
  <c r="AV21" i="2" s="1"/>
  <c r="AT45" i="2"/>
  <c r="AU45" i="2" s="1"/>
  <c r="AV45" i="2" s="1"/>
  <c r="AT105" i="2"/>
  <c r="AU105" i="2" s="1"/>
  <c r="AV105" i="2" s="1"/>
  <c r="AT63" i="2"/>
  <c r="AU63" i="2" s="1"/>
  <c r="AV63" i="2" s="1"/>
  <c r="AT86" i="2"/>
  <c r="AU86" i="2" s="1"/>
  <c r="AV86" i="2" s="1"/>
  <c r="AT108" i="2"/>
  <c r="AU108" i="2" s="1"/>
  <c r="AV108" i="2" s="1"/>
  <c r="AT83" i="2"/>
  <c r="AU83" i="2" s="1"/>
  <c r="AV83" i="2" s="1"/>
  <c r="AT85" i="2"/>
  <c r="AU85" i="2" s="1"/>
  <c r="AV85" i="2" s="1"/>
  <c r="AT99" i="2"/>
  <c r="AU99" i="2" s="1"/>
  <c r="AV99" i="2" s="1"/>
  <c r="AT14" i="2"/>
  <c r="AU14" i="2" s="1"/>
  <c r="AV14" i="2" s="1"/>
  <c r="AL104" i="2"/>
  <c r="AT104" i="2" s="1"/>
  <c r="AT16" i="2"/>
  <c r="AU16" i="2" s="1"/>
  <c r="AV16" i="2" s="1"/>
  <c r="AL49" i="2"/>
  <c r="AT49" i="2" s="1"/>
  <c r="AU49" i="2" s="1"/>
  <c r="AV49" i="2" s="1"/>
  <c r="AL22" i="2"/>
  <c r="AT22" i="2" s="1"/>
  <c r="AU22" i="2" s="1"/>
  <c r="AV22" i="2" s="1"/>
  <c r="AL87" i="2"/>
  <c r="AL31" i="2"/>
  <c r="AT31" i="2" s="1"/>
  <c r="AU31" i="2" s="1"/>
  <c r="AV31" i="2" s="1"/>
  <c r="AL89" i="2"/>
  <c r="AT89" i="2" s="1"/>
  <c r="AU89" i="2" s="1"/>
  <c r="AV89" i="2" s="1"/>
  <c r="AL111" i="2"/>
  <c r="AT111" i="2" s="1"/>
  <c r="AU111" i="2" s="1"/>
  <c r="AV111" i="2" s="1"/>
  <c r="AL36" i="2"/>
  <c r="AT36" i="2" s="1"/>
  <c r="AU36" i="2" s="1"/>
  <c r="AV36" i="2" s="1"/>
  <c r="AL115" i="2"/>
  <c r="AT115" i="2" s="1"/>
  <c r="AU115" i="2" s="1"/>
  <c r="AV115" i="2" s="1"/>
  <c r="AL53" i="2"/>
  <c r="AL30" i="2"/>
  <c r="AL81" i="2"/>
  <c r="AT81" i="2" s="1"/>
  <c r="AU81" i="2" s="1"/>
  <c r="AV81" i="2" s="1"/>
  <c r="AL52" i="2"/>
  <c r="AT52" i="2" s="1"/>
  <c r="AU52" i="2" s="1"/>
  <c r="AV52" i="2" s="1"/>
  <c r="AL35" i="2"/>
  <c r="AT35" i="2" s="1"/>
  <c r="AU35" i="2" s="1"/>
  <c r="AV35" i="2" s="1"/>
  <c r="AL10" i="2"/>
  <c r="AT10" i="2" s="1"/>
  <c r="AS10" i="2" s="1"/>
  <c r="AL75" i="2"/>
  <c r="AT75" i="2" s="1"/>
  <c r="AU75" i="2" s="1"/>
  <c r="AV75" i="2" s="1"/>
  <c r="AL41" i="2"/>
  <c r="AT41" i="2" s="1"/>
  <c r="AU41" i="2" s="1"/>
  <c r="AV41" i="2" s="1"/>
  <c r="AL29" i="2"/>
  <c r="AT29" i="2" s="1"/>
  <c r="AU29" i="2" s="1"/>
  <c r="AV29" i="2" s="1"/>
  <c r="AL57" i="2"/>
  <c r="AT57" i="2" s="1"/>
  <c r="AU57" i="2" s="1"/>
  <c r="AV57" i="2" s="1"/>
  <c r="AL73" i="2"/>
  <c r="AT73" i="2" s="1"/>
  <c r="AU73" i="2" s="1"/>
  <c r="AV73" i="2" s="1"/>
  <c r="AL93" i="2"/>
  <c r="AT93" i="2" s="1"/>
  <c r="AU93" i="2" s="1"/>
  <c r="AV93" i="2" s="1"/>
  <c r="AL43" i="2"/>
  <c r="AT43" i="2" s="1"/>
  <c r="AU43" i="2" s="1"/>
  <c r="AV43" i="2" s="1"/>
  <c r="AL74" i="2"/>
  <c r="AT74" i="2" s="1"/>
  <c r="AU74" i="2" s="1"/>
  <c r="AV74" i="2" s="1"/>
  <c r="AL77" i="2"/>
  <c r="AT77" i="2" s="1"/>
  <c r="AU77" i="2" s="1"/>
  <c r="AV77" i="2" s="1"/>
  <c r="AL103" i="2"/>
  <c r="AT103" i="2" s="1"/>
  <c r="AU103" i="2" s="1"/>
  <c r="AV103" i="2" s="1"/>
  <c r="AL110" i="2"/>
  <c r="AT110" i="2" s="1"/>
  <c r="AU110" i="2" s="1"/>
  <c r="AV110" i="2" s="1"/>
  <c r="AL100" i="2"/>
  <c r="AT100" i="2" s="1"/>
  <c r="AU100" i="2" s="1"/>
  <c r="AV100" i="2" s="1"/>
  <c r="AL37" i="2"/>
  <c r="AL40" i="2"/>
  <c r="AT40" i="2" s="1"/>
  <c r="AU40" i="2" s="1"/>
  <c r="AV40" i="2" s="1"/>
  <c r="AL64" i="2"/>
  <c r="AT64" i="2" s="1"/>
  <c r="AU64" i="2" s="1"/>
  <c r="AV64" i="2" s="1"/>
  <c r="AL42" i="2"/>
  <c r="AT42" i="2" s="1"/>
  <c r="AU42" i="2" s="1"/>
  <c r="AV42" i="2" s="1"/>
  <c r="AL11" i="2"/>
  <c r="AL23" i="2"/>
  <c r="AT23" i="2" s="1"/>
  <c r="AU23" i="2" s="1"/>
  <c r="AV23" i="2" s="1"/>
  <c r="AL15" i="2"/>
  <c r="AT15" i="2" s="1"/>
  <c r="AU15" i="2" s="1"/>
  <c r="AV15" i="2" s="1"/>
  <c r="AL25" i="2"/>
  <c r="AT25" i="2" s="1"/>
  <c r="AU25" i="2" s="1"/>
  <c r="AV25" i="2" s="1"/>
  <c r="AL32" i="2"/>
  <c r="AT32" i="2" s="1"/>
  <c r="AU32" i="2" s="1"/>
  <c r="AV32" i="2" s="1"/>
  <c r="AS96" i="2"/>
  <c r="AS50" i="2"/>
  <c r="AS28" i="2"/>
  <c r="AS118" i="2"/>
  <c r="AS72" i="2"/>
  <c r="AS109" i="2"/>
  <c r="AS116" i="2"/>
  <c r="AS59" i="2"/>
  <c r="AS39" i="2"/>
  <c r="AS102" i="2"/>
  <c r="AS19" i="2"/>
  <c r="AS99" i="2"/>
  <c r="AS17" i="2"/>
  <c r="AS94" i="2"/>
  <c r="AS27" i="2"/>
  <c r="AS90" i="2"/>
  <c r="AS61" i="2"/>
  <c r="AS46" i="2"/>
  <c r="AS67" i="2"/>
  <c r="AS112" i="2"/>
  <c r="AS95" i="2"/>
  <c r="AS48" i="2"/>
  <c r="AS68" i="2"/>
  <c r="AS66" i="2"/>
  <c r="AS70" i="2"/>
  <c r="AS13" i="2"/>
  <c r="AS76" i="2"/>
  <c r="AS34" i="2"/>
  <c r="AS92" i="2"/>
  <c r="AS107" i="2"/>
  <c r="AS55" i="2"/>
  <c r="AS38" i="2"/>
  <c r="AS80" i="2"/>
  <c r="AS84" i="2"/>
  <c r="AS82" i="2"/>
  <c r="AS65" i="2"/>
  <c r="AS54" i="2"/>
  <c r="AS106" i="2"/>
  <c r="AJ35" i="5" l="1"/>
  <c r="AL35" i="5"/>
  <c r="AM35" i="5" s="1"/>
  <c r="AJ83" i="5"/>
  <c r="AL83" i="5"/>
  <c r="AM83" i="5" s="1"/>
  <c r="AL44" i="5"/>
  <c r="AM44" i="5" s="1"/>
  <c r="AJ44" i="5"/>
  <c r="AL109" i="5"/>
  <c r="AM109" i="5" s="1"/>
  <c r="AJ109" i="5"/>
  <c r="AJ52" i="5"/>
  <c r="AL52" i="5"/>
  <c r="AM52" i="5" s="1"/>
  <c r="AL56" i="5"/>
  <c r="AM56" i="5" s="1"/>
  <c r="AJ56" i="5"/>
  <c r="AL10" i="5"/>
  <c r="AJ10" i="5"/>
  <c r="AK119" i="5"/>
  <c r="AL60" i="5"/>
  <c r="AM60" i="5" s="1"/>
  <c r="AJ60" i="5"/>
  <c r="AJ61" i="5"/>
  <c r="AL61" i="5"/>
  <c r="AM61" i="5" s="1"/>
  <c r="AJ45" i="5"/>
  <c r="AL45" i="5"/>
  <c r="AM45" i="5" s="1"/>
  <c r="AL78" i="5"/>
  <c r="AM78" i="5" s="1"/>
  <c r="AJ78" i="5"/>
  <c r="AJ28" i="5"/>
  <c r="AL28" i="5"/>
  <c r="AM28" i="5" s="1"/>
  <c r="AJ116" i="5"/>
  <c r="AL116" i="5"/>
  <c r="AM116" i="5" s="1"/>
  <c r="AL99" i="5"/>
  <c r="AM99" i="5" s="1"/>
  <c r="AJ99" i="5"/>
  <c r="AJ67" i="5"/>
  <c r="AL67" i="5"/>
  <c r="AM67" i="5" s="1"/>
  <c r="AF45" i="5"/>
  <c r="AG45" i="5" s="1"/>
  <c r="AH45" i="5" s="1"/>
  <c r="AJ11" i="5"/>
  <c r="AL11" i="5"/>
  <c r="AM11" i="5" s="1"/>
  <c r="AL108" i="5"/>
  <c r="AM108" i="5" s="1"/>
  <c r="AJ108" i="5"/>
  <c r="AK68" i="5"/>
  <c r="AL79" i="5"/>
  <c r="AM79" i="5" s="1"/>
  <c r="AJ79" i="5"/>
  <c r="AL66" i="5"/>
  <c r="AM66" i="5" s="1"/>
  <c r="AJ66" i="5"/>
  <c r="AF57" i="5"/>
  <c r="AG57" i="5" s="1"/>
  <c r="AH57" i="5" s="1"/>
  <c r="AJ77" i="5"/>
  <c r="AL77" i="5"/>
  <c r="AM77" i="5" s="1"/>
  <c r="AJ64" i="5"/>
  <c r="AL64" i="5"/>
  <c r="AM64" i="5" s="1"/>
  <c r="AF61" i="5"/>
  <c r="AG61" i="5" s="1"/>
  <c r="AH61" i="5" s="1"/>
  <c r="AF110" i="5"/>
  <c r="AG110" i="5" s="1"/>
  <c r="AH110" i="5" s="1"/>
  <c r="AL49" i="5"/>
  <c r="AM49" i="5" s="1"/>
  <c r="AJ49" i="5"/>
  <c r="AL57" i="5"/>
  <c r="AM57" i="5" s="1"/>
  <c r="AJ57" i="5"/>
  <c r="AJ100" i="5"/>
  <c r="AL100" i="5"/>
  <c r="AM100" i="5" s="1"/>
  <c r="AF99" i="5"/>
  <c r="AG99" i="5" s="1"/>
  <c r="AH99" i="5" s="1"/>
  <c r="AL62" i="5"/>
  <c r="AM62" i="5" s="1"/>
  <c r="AJ62" i="5"/>
  <c r="AF28" i="5"/>
  <c r="AG28" i="5" s="1"/>
  <c r="AH28" i="5" s="1"/>
  <c r="AL84" i="5"/>
  <c r="AM84" i="5" s="1"/>
  <c r="AJ84" i="5"/>
  <c r="AL110" i="5"/>
  <c r="AM110" i="5" s="1"/>
  <c r="AJ110" i="5"/>
  <c r="AJ55" i="5"/>
  <c r="AL55" i="5"/>
  <c r="AM55" i="5" s="1"/>
  <c r="AJ39" i="5"/>
  <c r="AL39" i="5"/>
  <c r="AM39" i="5" s="1"/>
  <c r="AJ75" i="5"/>
  <c r="AL75" i="5"/>
  <c r="AM75" i="5" s="1"/>
  <c r="AL31" i="5"/>
  <c r="AM31" i="5" s="1"/>
  <c r="AJ31" i="5"/>
  <c r="AL91" i="5"/>
  <c r="AM91" i="5" s="1"/>
  <c r="AJ91" i="5"/>
  <c r="AL58" i="5"/>
  <c r="AM58" i="5" s="1"/>
  <c r="AJ58" i="5"/>
  <c r="AF56" i="5"/>
  <c r="AG56" i="5" s="1"/>
  <c r="AH56" i="5" s="1"/>
  <c r="AF60" i="5"/>
  <c r="AG60" i="5" s="1"/>
  <c r="AH60" i="5" s="1"/>
  <c r="AJ98" i="5"/>
  <c r="AL98" i="5"/>
  <c r="AM98" i="5" s="1"/>
  <c r="AF83" i="5"/>
  <c r="AG83" i="5" s="1"/>
  <c r="AH83" i="5" s="1"/>
  <c r="AF35" i="5"/>
  <c r="AG35" i="5" s="1"/>
  <c r="AH35" i="5" s="1"/>
  <c r="AJ86" i="5"/>
  <c r="AL86" i="5"/>
  <c r="AM86" i="5" s="1"/>
  <c r="AF62" i="5"/>
  <c r="AG62" i="5" s="1"/>
  <c r="AH62" i="5" s="1"/>
  <c r="AG119" i="4"/>
  <c r="AU24" i="2"/>
  <c r="AV24" i="2" s="1"/>
  <c r="AS24" i="2"/>
  <c r="AU104" i="2"/>
  <c r="AV104" i="2" s="1"/>
  <c r="AU10" i="2"/>
  <c r="AV10" i="2" s="1"/>
  <c r="AT30" i="2"/>
  <c r="AU30" i="2" s="1"/>
  <c r="AV30" i="2" s="1"/>
  <c r="AT53" i="2"/>
  <c r="AU53" i="2" s="1"/>
  <c r="AV53" i="2" s="1"/>
  <c r="AT37" i="2"/>
  <c r="AU37" i="2" s="1"/>
  <c r="AV37" i="2" s="1"/>
  <c r="AT11" i="2"/>
  <c r="AU11" i="2" s="1"/>
  <c r="AV11" i="2" s="1"/>
  <c r="AT87" i="2"/>
  <c r="AU87" i="2" s="1"/>
  <c r="AV87" i="2" s="1"/>
  <c r="AS58" i="2"/>
  <c r="AS101" i="2"/>
  <c r="AS31" i="2"/>
  <c r="AS32" i="2"/>
  <c r="AS91" i="2"/>
  <c r="AS15" i="2"/>
  <c r="AS74" i="2"/>
  <c r="AS14" i="2"/>
  <c r="AS69" i="2"/>
  <c r="AS16" i="2"/>
  <c r="AS41" i="2"/>
  <c r="AS85" i="2"/>
  <c r="AS113" i="2"/>
  <c r="AS35" i="2"/>
  <c r="AS78" i="2"/>
  <c r="AS115" i="2"/>
  <c r="AS110" i="2"/>
  <c r="AS51" i="2"/>
  <c r="AS60" i="2"/>
  <c r="AS42" i="2"/>
  <c r="AS45" i="2"/>
  <c r="AS73" i="2"/>
  <c r="AS26" i="2"/>
  <c r="AS64" i="2"/>
  <c r="AS71" i="2"/>
  <c r="AS40" i="2"/>
  <c r="AS114" i="2"/>
  <c r="AS103" i="2"/>
  <c r="AS29" i="2"/>
  <c r="AS75" i="2"/>
  <c r="AS25" i="2"/>
  <c r="AS81" i="2"/>
  <c r="AS111" i="2"/>
  <c r="AS77" i="2"/>
  <c r="AS88" i="2"/>
  <c r="AS52" i="2"/>
  <c r="AS83" i="2"/>
  <c r="AS21" i="2"/>
  <c r="AS86" i="2"/>
  <c r="AS117" i="2"/>
  <c r="AS12" i="2"/>
  <c r="AS18" i="2"/>
  <c r="AS98" i="2"/>
  <c r="AS104" i="2"/>
  <c r="AS36" i="2"/>
  <c r="AS100" i="2"/>
  <c r="AS22" i="2"/>
  <c r="AS23" i="2"/>
  <c r="AS47" i="2"/>
  <c r="AS33" i="2"/>
  <c r="AS63" i="2"/>
  <c r="AS20" i="2"/>
  <c r="AS49" i="2"/>
  <c r="AS93" i="2"/>
  <c r="AS108" i="2"/>
  <c r="AS105" i="2"/>
  <c r="AS89" i="2"/>
  <c r="AS57" i="2"/>
  <c r="AS43" i="2"/>
  <c r="AL68" i="5" l="1"/>
  <c r="AM68" i="5" s="1"/>
  <c r="AJ68" i="5"/>
  <c r="AM10" i="5"/>
  <c r="AM119" i="5" s="1"/>
  <c r="C6" i="6" s="1"/>
  <c r="C7" i="6" s="1"/>
  <c r="AL119" i="5"/>
  <c r="AV119" i="2"/>
  <c r="AU119" i="2"/>
  <c r="AT119" i="2"/>
  <c r="H119" i="2"/>
  <c r="V119" i="2"/>
  <c r="AS37" i="2"/>
  <c r="AS30" i="2"/>
  <c r="AS11" i="2"/>
  <c r="AS87" i="2"/>
  <c r="AS53" i="2"/>
  <c r="P119" i="2" l="1"/>
  <c r="X119" i="2"/>
  <c r="R119" i="2"/>
  <c r="T11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tc={6BFEF226-AD8A-4AB8-B51A-F36E5CE8D54F}</author>
  </authors>
  <commentList>
    <comment ref="O8" authorId="0" shapeId="0" xr:uid="{00000000-0006-0000-0000-000001000000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Agregar numero de contrato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<sst xmlns="http://schemas.openxmlformats.org/spreadsheetml/2006/main" count="2318" uniqueCount="225">
  <si>
    <t>FORMATO ANALISIS DE COSTOS - ESTUDIO DE MERCADO</t>
  </si>
  <si>
    <t>DATOS DE INGRESO</t>
  </si>
  <si>
    <t>Valores unitarios por cotización</t>
  </si>
  <si>
    <t>No.</t>
  </si>
  <si>
    <t>ITEM</t>
  </si>
  <si>
    <t>CIUDAD</t>
  </si>
  <si>
    <t>DIRECCION</t>
  </si>
  <si>
    <t>UND</t>
  </si>
  <si>
    <t>CANT.</t>
  </si>
  <si>
    <t>MIN</t>
  </si>
  <si>
    <t>MAX</t>
  </si>
  <si>
    <t>Promedio</t>
  </si>
  <si>
    <t>s Stdr</t>
  </si>
  <si>
    <t>Mediana estadística</t>
  </si>
  <si>
    <t>Media Geométrica</t>
  </si>
  <si>
    <t>Media Acotada</t>
  </si>
  <si>
    <t>Media Armónica</t>
  </si>
  <si>
    <t>Medida de tendencia seleccionada</t>
  </si>
  <si>
    <t xml:space="preserve">VR. UNITARIO </t>
  </si>
  <si>
    <t>VR. TOTAL</t>
  </si>
  <si>
    <t>CARRERA 57 No.75-42 BARRANQUILLA</t>
  </si>
  <si>
    <t>Calle Candilejo y Román No. 33-41/43/47/49/57/63 (Cra. 6 No. 33-63) 3er piso</t>
  </si>
  <si>
    <t>Calle 16 No.14-68  Oficina 401-402  DUITAMA</t>
  </si>
  <si>
    <t>Calle 21 No.21- 45 Edif. Millan y Asociados Piso 9  Manizales</t>
  </si>
  <si>
    <t>Calle 25N   Nº 11 – 96 1º piso</t>
  </si>
  <si>
    <t>CALLE 55  nº 6- 1-95 Barrio Castellana</t>
  </si>
  <si>
    <t>CARRERA 5 No. 18-19 Centro  NEIVA</t>
  </si>
  <si>
    <t>Transversal 28 No 41 - 101 Barrio La Grama</t>
  </si>
  <si>
    <t>LOS ROSALES II - ANGANOY-EDIFICIO INVIAS-PASTO-NARIÑO</t>
  </si>
  <si>
    <t>AV.DEMETRIO MENDOZA- ANTIGUA SEDE M.O.P.T. BARRIO SAN LUIS -CÚCUTA</t>
  </si>
  <si>
    <t>Carrera 14 No.1-333 Local 10 - C.Comercial  Baleraes</t>
  </si>
  <si>
    <t>VIA MERCASA AVENIDA DE LAS AMERICAS</t>
  </si>
  <si>
    <t>KILÓMETRO 1. RUITOQUE ANTIGUO DISTRITO 15- FLORIDA BLANCA</t>
  </si>
  <si>
    <t>Carrera 5ª  Calle 60 Barrio El Jordan 1ª etapa</t>
  </si>
  <si>
    <t>Carrera 39 A No. 5D-10 Barrio Tequendama</t>
  </si>
  <si>
    <t> ARAUCA - ARAUCA</t>
  </si>
  <si>
    <t>CALAMAR - BOLIVAR</t>
  </si>
  <si>
    <t>Carrera 1 No. 24-4 en el municipio de Calamar- Bolívar</t>
  </si>
  <si>
    <t>CALIMA - VALLE DEL CAUCA</t>
  </si>
  <si>
    <t>Carrera 8  No. 7 – 42 Darien - Valle</t>
  </si>
  <si>
    <t>CARTAGENA DE CHAIRA - CAQUETA</t>
  </si>
  <si>
    <t>CAUCASIA - ANTIOQUIA</t>
  </si>
  <si>
    <t xml:space="preserve">Tv. 16 No. 30-10 </t>
  </si>
  <si>
    <t>EL BANCO - MAGDALENA</t>
  </si>
  <si>
    <t>Calle 4 No.  2 A - 06</t>
  </si>
  <si>
    <t>GAMARRA - CESAR</t>
  </si>
  <si>
    <t>Carrera 2A N°1-108</t>
  </si>
  <si>
    <t>GIRARDOT - CUNDINAMARCA</t>
  </si>
  <si>
    <t>Carrera 12 #17-61 - CALLE 18 #12-27 local #15 Centro Comercial "El Parque" en la ciudad de Girardot,</t>
  </si>
  <si>
    <t>GUARANDA - SUCRE</t>
  </si>
  <si>
    <t>Calle 1ª  del Comercio</t>
  </si>
  <si>
    <t>ISTMINA - QUIBDÓ</t>
  </si>
  <si>
    <t>Calle 23 N° 6-95 Barrio Cubis Margen Izquierda del Rio San Juan</t>
  </si>
  <si>
    <t>LETICIA - AMAZONAS</t>
  </si>
  <si>
    <t>Car 11 No. 2-115 Muelle Internacional Victoria Regia</t>
  </si>
  <si>
    <t>MAGANGUÉ - BOLIVAR</t>
  </si>
  <si>
    <t>Calle 17 No. 2 - 46</t>
  </si>
  <si>
    <t xml:space="preserve">Calle 55 No. 6 - 195  </t>
  </si>
  <si>
    <t>PUERTO BERRIO - ANTIOQUIA</t>
  </si>
  <si>
    <t>Carrera 1ª  No. 50 -02</t>
  </si>
  <si>
    <t>PUERTO CARREÑO - VICHADA</t>
  </si>
  <si>
    <t>Carrera 1ª  No.7-137 - Muelle Fluvial -</t>
  </si>
  <si>
    <t>PUERTO GAITÁN - META</t>
  </si>
  <si>
    <t>Carrera 2 N° 11 -53</t>
  </si>
  <si>
    <t>PUERTO INÍRIDA - GUAINIA</t>
  </si>
  <si>
    <t>Muelle Fluvial</t>
  </si>
  <si>
    <t>PUERTO LEGUIZAMO - PUTUMAYO</t>
  </si>
  <si>
    <t>PUERTO LOPEZ - META</t>
  </si>
  <si>
    <t>Carrera 3 No. 6 - 32</t>
  </si>
  <si>
    <t>PUERTO SALGAR - CUNDINAMARCA</t>
  </si>
  <si>
    <t>Cra. 14 No. 17B-275 Barrio Primero de Mayo</t>
  </si>
  <si>
    <t>QUIBDÓ - CHOCO</t>
  </si>
  <si>
    <t xml:space="preserve">Carrera 1 No. 24 - 10 </t>
  </si>
  <si>
    <t>RIOSUCIO - CHOCO</t>
  </si>
  <si>
    <t>Barrio Maket - Calle Principal</t>
  </si>
  <si>
    <t>SAN JOSE DE GUAVIARE - GUAVIARE</t>
  </si>
  <si>
    <t>Calle 21 N°5-15/23 Centro Muelle Fluvial</t>
  </si>
  <si>
    <t>SOLANO - CAQUETA</t>
  </si>
  <si>
    <t>Calle 6 # 2 – 52/56 en la ciudad de Solano - Caquetá</t>
  </si>
  <si>
    <t>TURBO - ANTIOQUIA</t>
  </si>
  <si>
    <t>Calle 100 No. 12 - 65. Edificio El Pirata. Local 2</t>
  </si>
  <si>
    <t>Calle 40 No. 21 - 75 Instalaciones del INVIAS - Yopal, Casanare</t>
  </si>
  <si>
    <t>Carrera 3 #3-57, Barrio Centro del municipio
de Puerto Leguizamo</t>
  </si>
  <si>
    <t>TOTAL</t>
  </si>
  <si>
    <t>DT SANTANDER</t>
  </si>
  <si>
    <t>Media aritmetica baja</t>
  </si>
  <si>
    <t>DT ANTIOQUIA</t>
  </si>
  <si>
    <t>MEDELLIN - ANTIOQUIA</t>
  </si>
  <si>
    <t>CRA 64 C  Nº 78-580 Local 245N, 246N, 247N, 248N, 249N, 250N– TERMINAL DE TRANSPORTE  NORTE OFIC.250</t>
  </si>
  <si>
    <t>DT ATLANTICO</t>
  </si>
  <si>
    <t>BARRANQUILLA - ATLANTICO</t>
  </si>
  <si>
    <t>DT BOLIVAR</t>
  </si>
  <si>
    <t>CARTAGENA - BOLIVAR</t>
  </si>
  <si>
    <t>DT BOYACA</t>
  </si>
  <si>
    <t>DUITAMA - BOYACA</t>
  </si>
  <si>
    <t>DT CALDAS</t>
  </si>
  <si>
    <t>MANIZALES - CALDAS</t>
  </si>
  <si>
    <t>DT CAUCA</t>
  </si>
  <si>
    <t>POPAYAN - CAUCA</t>
  </si>
  <si>
    <t>DT CESAR</t>
  </si>
  <si>
    <t>VALLEDUPAR - CESAR</t>
  </si>
  <si>
    <t>Calle 16 A No. 12-89 Valledupar - Cesar</t>
  </si>
  <si>
    <t>DT CORDOBA</t>
  </si>
  <si>
    <t>MONTERIA - CORDOBA</t>
  </si>
  <si>
    <t>DT GUAJIRA</t>
  </si>
  <si>
    <t>DT HUILA</t>
  </si>
  <si>
    <t>NEIVA  - HUILA</t>
  </si>
  <si>
    <t>DT META</t>
  </si>
  <si>
    <t>VILLAVICENCIO - META</t>
  </si>
  <si>
    <t>DT NARIÑO</t>
  </si>
  <si>
    <t>PASTO - NARIÑO</t>
  </si>
  <si>
    <t>DT NORTE DE SANTANDER</t>
  </si>
  <si>
    <t>CUCUTA - NTE. SANTANDER</t>
  </si>
  <si>
    <t>DT QUINDIO</t>
  </si>
  <si>
    <t>ARMENIA - QUINDIO</t>
  </si>
  <si>
    <t>DT RISARALDA</t>
  </si>
  <si>
    <t>PEREIRA - RISARALDA</t>
  </si>
  <si>
    <t>BUCARAMANGA - SANTANDER</t>
  </si>
  <si>
    <t>DT TOLIMA</t>
  </si>
  <si>
    <t>IBAGUE - TOLIMA</t>
  </si>
  <si>
    <t>DT VALLE DEL CAUCA</t>
  </si>
  <si>
    <t>CALI - VALLE DEL CAUCA</t>
  </si>
  <si>
    <t>IF ARAUCA</t>
  </si>
  <si>
    <t xml:space="preserve">Calle 23 No. 26-17  – Municipio de Arauca </t>
  </si>
  <si>
    <t>Carrera 1 Calle 53 Esquina Terminal Fluvial Yuma</t>
  </si>
  <si>
    <t>IF BETANIA</t>
  </si>
  <si>
    <t>IF CALAMAR</t>
  </si>
  <si>
    <t>IF CALIMA</t>
  </si>
  <si>
    <t xml:space="preserve">IF CARTAGENA DE CHAIRA </t>
  </si>
  <si>
    <t>Calle 5 # 6-36 Cartagena del Chairá (Caquetá)</t>
  </si>
  <si>
    <t>IF CAUCASIA</t>
  </si>
  <si>
    <t>IF EL BANCO</t>
  </si>
  <si>
    <t>IF GAMARRA</t>
  </si>
  <si>
    <t>IF GIRARDOT</t>
  </si>
  <si>
    <t>IF GUARANDA</t>
  </si>
  <si>
    <t>IF ITSMINA</t>
  </si>
  <si>
    <t>IF LETIICIA</t>
  </si>
  <si>
    <t>IF MAGANGUE</t>
  </si>
  <si>
    <t xml:space="preserve">IF  PUERTO ASIS </t>
  </si>
  <si>
    <t xml:space="preserve">IF PUERTO BERRIO </t>
  </si>
  <si>
    <t xml:space="preserve">IF PUERTO CARREÑO </t>
  </si>
  <si>
    <t xml:space="preserve">IF PUERTO GAITÁN </t>
  </si>
  <si>
    <t>IF  PUERTO INÍRIDA</t>
  </si>
  <si>
    <t xml:space="preserve">IF PUERTO LEGUIZAMO </t>
  </si>
  <si>
    <t>IF PUERTO LOPEZ</t>
  </si>
  <si>
    <t xml:space="preserve">IF PUERTO SALGAR </t>
  </si>
  <si>
    <t>IF  QUIBDÓ</t>
  </si>
  <si>
    <t xml:space="preserve">IF RIOSUCIO </t>
  </si>
  <si>
    <t>IF  SAN JOSE DE GUAVIARE</t>
  </si>
  <si>
    <t>IF SOLANO</t>
  </si>
  <si>
    <t xml:space="preserve">IF TURBO </t>
  </si>
  <si>
    <t>OFICINA YOPAL</t>
  </si>
  <si>
    <t>SEDE</t>
  </si>
  <si>
    <t>PROVEEDOR 2
SOID SAS</t>
  </si>
  <si>
    <t>PROVEEDOR 1
IGNER SAS</t>
  </si>
  <si>
    <t>Desinfeccion, fumigacion</t>
  </si>
  <si>
    <t>Termonebulizacion</t>
  </si>
  <si>
    <t>DT CUNDINAMARCA</t>
  </si>
  <si>
    <t>Centro Comercial Gran Estacion II - 9no y 10mo piso</t>
  </si>
  <si>
    <t>Carrera 128 #17-15, Archivo Central</t>
  </si>
  <si>
    <t>Centro empresarial Dorado Plaza, Av. Calle 26 No.85-D-55, 2do piso</t>
  </si>
  <si>
    <t>Carrera 45 #26-61, Unidad Deportiva</t>
  </si>
  <si>
    <t>DT MAGDALENA</t>
  </si>
  <si>
    <t>Carrera 4 No. 26-40 Ciudad Comercial Prado Plaza 401</t>
  </si>
  <si>
    <t>M2</t>
  </si>
  <si>
    <t>OFICINA SUCRE</t>
  </si>
  <si>
    <t>Cl. 38 No. 8-159 Carrera Troncal (Calle 1a del Comercio)</t>
  </si>
  <si>
    <t>IF GUATAPE</t>
  </si>
  <si>
    <t>IF GUAVIO-CHIVOR</t>
  </si>
  <si>
    <t>Carrera. 31 No. 31 - 28, Segundo piso Camara de Comercio</t>
  </si>
  <si>
    <t>Embalse La Esmeralda Puente Bata I. Of. Compañía Naviera del Guavio. Macanal-Boyacá</t>
  </si>
  <si>
    <t>Calle 28  No. 25 - 10 Barrio Manga</t>
  </si>
  <si>
    <t>IF CARTAGENA</t>
  </si>
  <si>
    <t>CARTAGENA-MANGA</t>
  </si>
  <si>
    <t>GUAVIO</t>
  </si>
  <si>
    <t>GUATAPE-ANTIOQUIA</t>
  </si>
  <si>
    <t>Km 12 de la vía El Crucero, Sector La Peña. Aquitania (Boyacá)</t>
  </si>
  <si>
    <t>IF LAGUNA DE TOTA</t>
  </si>
  <si>
    <t>PROVEEDOR 3
TECNICONTROL FUMIGACIONES SAS</t>
  </si>
  <si>
    <t>LAGUNA DE TOTA</t>
  </si>
  <si>
    <t>SINCELEJO SUCRE</t>
  </si>
  <si>
    <t>YOPAL</t>
  </si>
  <si>
    <t>ARAUCA</t>
  </si>
  <si>
    <t>BETANIA</t>
  </si>
  <si>
    <t>SUCRE SINCELEJO</t>
  </si>
  <si>
    <t>FUMIGACIÓN</t>
  </si>
  <si>
    <t>Valor Unitario</t>
  </si>
  <si>
    <t>Valor Por un servicio</t>
  </si>
  <si>
    <t>Valor Tres servicios</t>
  </si>
  <si>
    <t>Valores unitarios seleccionados y Calculo del POE</t>
  </si>
  <si>
    <t>VALOR HISTORICO 2025
CTO 536-2025</t>
  </si>
  <si>
    <t>IF LETICIA</t>
  </si>
  <si>
    <t>VALOR HISTORICO 2024
CTO 835-2024</t>
  </si>
  <si>
    <t>VALOR IPC 2024 - (5.20%)
CTO 835-2024</t>
  </si>
  <si>
    <t>VALOR IPC 2025 ( 5.10%) 
CTO 835-2024</t>
  </si>
  <si>
    <t>VALOR IPC 2025  5.10%
CTO 536-2025</t>
  </si>
  <si>
    <t>VALORES CONTRATOS HISTORICOS INDEXADOS</t>
  </si>
  <si>
    <t>MEDIAS ESTADISTICAS CALCULADAS</t>
  </si>
  <si>
    <t>COEF VARIACION</t>
  </si>
  <si>
    <t>MARGEN DE CONFIABILIDAD</t>
  </si>
  <si>
    <t>Valor Promedio (media Armonica y Min)</t>
  </si>
  <si>
    <t>NIVEL DE CONFIABILIDAD DE LOS DATOS</t>
  </si>
  <si>
    <t>s Stdr Media Armonica e Historicos</t>
  </si>
  <si>
    <t>VALORES UNITARIOS COTIZACIONES RECIBIDAS E HISTORICO CONTRATOS 2024 Y 2025</t>
  </si>
  <si>
    <t>VALOR INDEXADO 
CTO 835-2024</t>
  </si>
  <si>
    <t>VALOR INDEXADO
CTO 536-2025</t>
  </si>
  <si>
    <t>% DE INCREMENTO</t>
  </si>
  <si>
    <t>VALOR</t>
  </si>
  <si>
    <t>TIPO</t>
  </si>
  <si>
    <t>VALOR PRESUPUESTO 2026</t>
  </si>
  <si>
    <t>VALOR CONTRATO 536 DE 2025</t>
  </si>
  <si>
    <t>TECNICONTROL FUMIGACIONES SAS</t>
  </si>
  <si>
    <t>EMPRESA COTIZANTE</t>
  </si>
  <si>
    <t>Total Valores Unitarios Cotizados</t>
  </si>
  <si>
    <t>INGENIERIA GLOBAL Y SERVICIOS SAS</t>
  </si>
  <si>
    <t>SERVICIOS OBRAS INGENIERIA Y DRAGADO</t>
  </si>
  <si>
    <t>NIT</t>
  </si>
  <si>
    <t xml:space="preserve"> 901098279-7</t>
  </si>
  <si>
    <t>901080354-2</t>
  </si>
  <si>
    <t>900515038-5</t>
  </si>
  <si>
    <t>No. MATRICULA</t>
  </si>
  <si>
    <t>ESTADO</t>
  </si>
  <si>
    <t>ACTIVA</t>
  </si>
  <si>
    <t>VERIFICACIÓN MATRICULA MERCANTIL</t>
  </si>
  <si>
    <t>Valores unitarios Historico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</si>
</sst>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&quot;$&quot;#,##0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Nunito Sans 12pt ExtraLight Nor"/>
    </font>
    <font>
      <sz val="10"/>
      <name val="Arial"/>
      <family val="2"/>
    </font>
    <font>
      <sz val="9"/>
      <color rgb="FF000000"/>
      <name val="Nunito Sans 12pt ExtraLight Nor"/>
    </font>
    <font>
      <sz val="9"/>
      <name val="Nunito Sans 12pt ExtraLight Nor"/>
    </font>
    <font>
      <b/>
      <sz val="9"/>
      <name val="Nunito Sans 12pt ExtraLight Nor"/>
    </font>
    <font>
      <sz val="9"/>
      <color theme="1"/>
      <name val="Nunito Sans 12pt ExtraLight Nor"/>
    </font>
    <font>
      <b/>
      <sz val="9"/>
      <color theme="1"/>
      <name val="Nunito Sans 12pt ExtraLight Nor"/>
    </font>
    <font>
      <b/>
      <sz val="11"/>
      <color theme="1"/>
      <name val="Calibri"/>
      <family val="2"/>
      <scheme val="minor"/>
    </font>
    <font>
      <sz val="12"/>
      <color rgb="FF000000"/>
      <name val="Arial Narrow"/>
      <family val="2"/>
    </font>
    <font>
      <sz val="11"/>
      <color theme="1"/>
      <name val="Arial Narrow"/>
      <family val="2"/>
    </font>
    <font>
      <sz val="10"/>
      <color theme="1"/>
      <name val="Verdana"/>
      <family val="2"/>
    </font>
    <font>
      <b/>
      <sz val="9"/>
      <color rgb="FF000000"/>
      <name val="Verdana"/>
      <family val="2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9E1F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</cellStyleXfs>
  <cellXfs count="112">
    <xf numFmtId="0" fontId="0" fillId="0" borderId="0" xfId="0"/>
    <xf numFmtId="0" fontId="2" fillId="9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4" fontId="4" fillId="2" borderId="1" xfId="2" applyFont="1" applyFill="1" applyBorder="1" applyAlignment="1" applyProtection="1">
      <alignment horizontal="center" vertical="center" wrapText="1"/>
    </xf>
    <xf numFmtId="44" fontId="2" fillId="10" borderId="1" xfId="2" applyFont="1" applyFill="1" applyBorder="1" applyAlignment="1" applyProtection="1">
      <alignment horizontal="center" vertical="center" wrapText="1"/>
    </xf>
    <xf numFmtId="44" fontId="2" fillId="2" borderId="1" xfId="2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vertical="center" wrapText="1"/>
      <protection hidden="1"/>
    </xf>
    <xf numFmtId="0" fontId="4" fillId="2" borderId="1" xfId="0" applyFont="1" applyFill="1" applyBorder="1" applyAlignment="1" applyProtection="1">
      <alignment horizontal="left" vertical="center" wrapText="1"/>
      <protection hidden="1"/>
    </xf>
    <xf numFmtId="0" fontId="5" fillId="2" borderId="1" xfId="0" applyFont="1" applyFill="1" applyBorder="1" applyAlignment="1" applyProtection="1">
      <alignment vertical="center" wrapText="1"/>
      <protection hidden="1"/>
    </xf>
    <xf numFmtId="0" fontId="2" fillId="3" borderId="1" xfId="0" applyFont="1" applyFill="1" applyBorder="1" applyAlignment="1">
      <alignment horizontal="center" vertical="center" wrapText="1"/>
    </xf>
    <xf numFmtId="43" fontId="4" fillId="2" borderId="1" xfId="1" applyFont="1" applyFill="1" applyBorder="1" applyAlignment="1" applyProtection="1">
      <alignment vertical="center" wrapText="1"/>
      <protection hidden="1"/>
    </xf>
    <xf numFmtId="0" fontId="6" fillId="4" borderId="1" xfId="4" applyFont="1" applyFill="1" applyBorder="1" applyAlignment="1">
      <alignment horizontal="center" vertical="center" wrapText="1"/>
    </xf>
    <xf numFmtId="44" fontId="4" fillId="10" borderId="1" xfId="2" applyFont="1" applyFill="1" applyBorder="1" applyAlignment="1" applyProtection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4" fillId="2" borderId="0" xfId="0" applyFont="1" applyFill="1" applyAlignment="1">
      <alignment horizontal="left" vertical="center" indent="5"/>
    </xf>
    <xf numFmtId="0" fontId="7" fillId="2" borderId="0" xfId="0" applyFont="1" applyFill="1"/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left" vertical="center" wrapText="1"/>
      <protection hidden="1"/>
    </xf>
    <xf numFmtId="0" fontId="5" fillId="0" borderId="1" xfId="4" applyFont="1" applyBorder="1" applyAlignment="1">
      <alignment horizontal="center" vertical="center" wrapText="1"/>
    </xf>
    <xf numFmtId="44" fontId="7" fillId="11" borderId="1" xfId="2" applyFont="1" applyFill="1" applyBorder="1" applyAlignment="1" applyProtection="1">
      <alignment vertical="center"/>
      <protection locked="0" hidden="1"/>
    </xf>
    <xf numFmtId="164" fontId="5" fillId="0" borderId="1" xfId="0" applyNumberFormat="1" applyFont="1" applyBorder="1" applyAlignment="1">
      <alignment vertical="center"/>
    </xf>
    <xf numFmtId="165" fontId="7" fillId="0" borderId="0" xfId="0" applyNumberFormat="1" applyFont="1" applyAlignment="1">
      <alignment vertical="center"/>
    </xf>
    <xf numFmtId="164" fontId="7" fillId="0" borderId="1" xfId="0" applyNumberFormat="1" applyFont="1" applyBorder="1" applyAlignment="1">
      <alignment vertical="center"/>
    </xf>
    <xf numFmtId="43" fontId="7" fillId="0" borderId="1" xfId="1" applyFont="1" applyBorder="1" applyAlignment="1">
      <alignment vertical="center"/>
    </xf>
    <xf numFmtId="43" fontId="7" fillId="2" borderId="1" xfId="1" applyFont="1" applyFill="1" applyBorder="1" applyAlignment="1">
      <alignment vertical="center"/>
    </xf>
    <xf numFmtId="42" fontId="7" fillId="2" borderId="1" xfId="3" applyFont="1" applyFill="1" applyBorder="1" applyAlignment="1">
      <alignment vertical="center"/>
    </xf>
    <xf numFmtId="43" fontId="7" fillId="2" borderId="0" xfId="0" applyNumberFormat="1" applyFont="1" applyFill="1" applyAlignment="1">
      <alignment vertical="center"/>
    </xf>
    <xf numFmtId="0" fontId="5" fillId="0" borderId="1" xfId="4" applyFont="1" applyBorder="1" applyAlignment="1">
      <alignment vertical="center" wrapText="1"/>
    </xf>
    <xf numFmtId="43" fontId="5" fillId="0" borderId="1" xfId="1" applyFont="1" applyBorder="1" applyAlignment="1" applyProtection="1">
      <alignment horizontal="center" vertical="center" wrapText="1"/>
    </xf>
    <xf numFmtId="43" fontId="5" fillId="0" borderId="1" xfId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2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44" fontId="7" fillId="5" borderId="1" xfId="2" applyFont="1" applyFill="1" applyBorder="1" applyAlignment="1" applyProtection="1">
      <alignment vertical="center"/>
      <protection locked="0" hidden="1"/>
    </xf>
    <xf numFmtId="2" fontId="5" fillId="5" borderId="1" xfId="0" applyNumberFormat="1" applyFont="1" applyFill="1" applyBorder="1" applyAlignment="1">
      <alignment horizontal="right" vertical="center" wrapText="1"/>
    </xf>
    <xf numFmtId="0" fontId="7" fillId="12" borderId="1" xfId="0" applyFont="1" applyFill="1" applyBorder="1" applyAlignment="1" applyProtection="1">
      <alignment horizontal="left" vertical="center" wrapText="1"/>
      <protection hidden="1"/>
    </xf>
    <xf numFmtId="43" fontId="8" fillId="10" borderId="1" xfId="1" applyFont="1" applyFill="1" applyBorder="1" applyAlignment="1" applyProtection="1">
      <alignment horizontal="center" vertical="center"/>
    </xf>
    <xf numFmtId="0" fontId="7" fillId="0" borderId="0" xfId="0" applyFont="1"/>
    <xf numFmtId="43" fontId="7" fillId="2" borderId="0" xfId="1" applyFont="1" applyFill="1" applyAlignment="1">
      <alignment horizontal="center" vertical="center"/>
    </xf>
    <xf numFmtId="9" fontId="7" fillId="2" borderId="0" xfId="0" applyNumberFormat="1" applyFont="1" applyFill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 applyProtection="1">
      <alignment horizontal="left" vertical="center" wrapText="1"/>
      <protection hidden="1"/>
    </xf>
    <xf numFmtId="0" fontId="4" fillId="5" borderId="1" xfId="0" applyFont="1" applyFill="1" applyBorder="1" applyAlignment="1" applyProtection="1">
      <alignment vertical="center" wrapText="1"/>
      <protection hidden="1"/>
    </xf>
    <xf numFmtId="0" fontId="4" fillId="5" borderId="1" xfId="0" applyFont="1" applyFill="1" applyBorder="1" applyAlignment="1" applyProtection="1">
      <alignment horizontal="left" vertical="center" wrapText="1"/>
      <protection hidden="1"/>
    </xf>
    <xf numFmtId="0" fontId="5" fillId="5" borderId="1" xfId="4" applyFont="1" applyFill="1" applyBorder="1" applyAlignment="1">
      <alignment horizontal="center" vertical="center" wrapText="1"/>
    </xf>
    <xf numFmtId="44" fontId="4" fillId="5" borderId="1" xfId="2" applyFont="1" applyFill="1" applyBorder="1" applyAlignment="1" applyProtection="1">
      <alignment horizontal="center" vertical="center" wrapText="1"/>
    </xf>
    <xf numFmtId="0" fontId="7" fillId="5" borderId="0" xfId="0" applyFont="1" applyFill="1" applyAlignment="1">
      <alignment vertical="center"/>
    </xf>
    <xf numFmtId="164" fontId="5" fillId="5" borderId="1" xfId="0" applyNumberFormat="1" applyFont="1" applyFill="1" applyBorder="1" applyAlignment="1">
      <alignment vertical="center"/>
    </xf>
    <xf numFmtId="165" fontId="7" fillId="5" borderId="0" xfId="0" applyNumberFormat="1" applyFont="1" applyFill="1" applyAlignment="1">
      <alignment vertical="center"/>
    </xf>
    <xf numFmtId="164" fontId="7" fillId="5" borderId="1" xfId="0" applyNumberFormat="1" applyFont="1" applyFill="1" applyBorder="1" applyAlignment="1">
      <alignment vertical="center"/>
    </xf>
    <xf numFmtId="43" fontId="7" fillId="5" borderId="1" xfId="1" applyFont="1" applyFill="1" applyBorder="1" applyAlignment="1">
      <alignment vertical="center"/>
    </xf>
    <xf numFmtId="42" fontId="7" fillId="5" borderId="1" xfId="3" applyFont="1" applyFill="1" applyBorder="1" applyAlignment="1">
      <alignment vertical="center"/>
    </xf>
    <xf numFmtId="43" fontId="7" fillId="5" borderId="0" xfId="0" applyNumberFormat="1" applyFont="1" applyFill="1" applyAlignment="1">
      <alignment vertical="center"/>
    </xf>
    <xf numFmtId="43" fontId="8" fillId="2" borderId="0" xfId="0" applyNumberFormat="1" applyFont="1" applyFill="1" applyAlignment="1">
      <alignment vertical="center"/>
    </xf>
    <xf numFmtId="43" fontId="7" fillId="2" borderId="0" xfId="1" applyFont="1" applyFill="1" applyAlignment="1">
      <alignment vertical="center"/>
    </xf>
    <xf numFmtId="43" fontId="7" fillId="5" borderId="0" xfId="1" applyFont="1" applyFill="1" applyAlignment="1">
      <alignment vertical="center"/>
    </xf>
    <xf numFmtId="9" fontId="7" fillId="2" borderId="0" xfId="5" applyFont="1" applyFill="1" applyAlignment="1">
      <alignment vertical="center"/>
    </xf>
    <xf numFmtId="9" fontId="8" fillId="2" borderId="0" xfId="0" applyNumberFormat="1" applyFont="1" applyFill="1" applyAlignment="1">
      <alignment vertical="center"/>
    </xf>
    <xf numFmtId="43" fontId="7" fillId="2" borderId="1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3" fontId="8" fillId="2" borderId="0" xfId="0" applyNumberFormat="1" applyFont="1" applyFill="1" applyAlignment="1">
      <alignment vertical="center"/>
    </xf>
    <xf numFmtId="3" fontId="10" fillId="0" borderId="1" xfId="0" applyNumberFormat="1" applyFont="1" applyBorder="1"/>
    <xf numFmtId="0" fontId="9" fillId="0" borderId="1" xfId="0" applyFont="1" applyBorder="1"/>
    <xf numFmtId="9" fontId="9" fillId="0" borderId="1" xfId="5" applyFont="1" applyBorder="1"/>
    <xf numFmtId="0" fontId="9" fillId="0" borderId="1" xfId="0" applyFont="1" applyBorder="1" applyAlignment="1">
      <alignment horizontal="center"/>
    </xf>
    <xf numFmtId="0" fontId="0" fillId="0" borderId="1" xfId="0" applyBorder="1"/>
    <xf numFmtId="3" fontId="11" fillId="0" borderId="1" xfId="0" applyNumberFormat="1" applyFont="1" applyBorder="1"/>
    <xf numFmtId="0" fontId="12" fillId="0" borderId="0" xfId="0" applyFont="1" applyAlignment="1">
      <alignment horizontal="justify" vertical="center"/>
    </xf>
    <xf numFmtId="0" fontId="13" fillId="13" borderId="1" xfId="0" applyFont="1" applyFill="1" applyBorder="1" applyAlignment="1">
      <alignment horizontal="center" vertical="center"/>
    </xf>
    <xf numFmtId="0" fontId="13" fillId="13" borderId="10" xfId="0" applyFont="1" applyFill="1" applyBorder="1" applyAlignment="1">
      <alignment horizontal="center" vertical="center"/>
    </xf>
    <xf numFmtId="0" fontId="13" fillId="13" borderId="11" xfId="0" applyFont="1" applyFill="1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3" fillId="13" borderId="2" xfId="0" applyFont="1" applyFill="1" applyBorder="1" applyAlignment="1">
      <alignment horizontal="center" vertical="center" wrapText="1"/>
    </xf>
    <xf numFmtId="44" fontId="0" fillId="0" borderId="2" xfId="0" applyNumberFormat="1" applyBorder="1"/>
    <xf numFmtId="44" fontId="0" fillId="0" borderId="16" xfId="0" applyNumberFormat="1" applyBorder="1"/>
    <xf numFmtId="0" fontId="0" fillId="0" borderId="10" xfId="0" applyBorder="1" applyAlignment="1">
      <alignment horizontal="right"/>
    </xf>
    <xf numFmtId="0" fontId="0" fillId="0" borderId="12" xfId="0" applyBorder="1" applyAlignment="1">
      <alignment horizontal="right"/>
    </xf>
    <xf numFmtId="0" fontId="8" fillId="2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3" fillId="13" borderId="7" xfId="0" applyFont="1" applyFill="1" applyBorder="1" applyAlignment="1">
      <alignment horizontal="center" vertical="center"/>
    </xf>
    <xf numFmtId="0" fontId="13" fillId="13" borderId="8" xfId="0" applyFont="1" applyFill="1" applyBorder="1" applyAlignment="1">
      <alignment horizontal="center" vertical="center"/>
    </xf>
    <xf numFmtId="0" fontId="13" fillId="13" borderId="9" xfId="0" applyFon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5" xfId="0" applyBorder="1" applyAlignment="1">
      <alignment horizontal="center"/>
    </xf>
    <xf numFmtId="0" fontId="5" fillId="2" borderId="1" xfId="4" applyFont="1" applyFill="1" applyBorder="1" applyAlignment="1">
      <alignment vertical="center" wrapText="1"/>
    </xf>
    <xf numFmtId="0" fontId="5" fillId="2" borderId="1" xfId="4" applyFont="1" applyFill="1" applyBorder="1" applyAlignment="1">
      <alignment horizontal="center" vertical="center" wrapText="1"/>
    </xf>
    <xf numFmtId="44" fontId="7" fillId="2" borderId="1" xfId="2" applyFont="1" applyFill="1" applyBorder="1" applyAlignment="1" applyProtection="1">
      <alignment vertical="center"/>
      <protection locked="0" hidden="1"/>
    </xf>
    <xf numFmtId="164" fontId="5" fillId="2" borderId="1" xfId="0" applyNumberFormat="1" applyFont="1" applyFill="1" applyBorder="1" applyAlignment="1">
      <alignment vertical="center"/>
    </xf>
    <xf numFmtId="165" fontId="7" fillId="2" borderId="0" xfId="0" applyNumberFormat="1" applyFont="1" applyFill="1" applyAlignment="1">
      <alignment vertical="center"/>
    </xf>
    <xf numFmtId="164" fontId="7" fillId="2" borderId="1" xfId="0" applyNumberFormat="1" applyFont="1" applyFill="1" applyBorder="1" applyAlignment="1">
      <alignment vertical="center"/>
    </xf>
  </cellXfs>
  <cellStyles count="6">
    <cellStyle name="Millares" xfId="1" builtinId="3"/>
    <cellStyle name="Moneda" xfId="2" builtinId="4"/>
    <cellStyle name="Moneda [0]" xfId="3" builtinId="7"/>
    <cellStyle name="Normal" xfId="0" builtinId="0"/>
    <cellStyle name="Normal 2" xfId="4" xr:uid="{00000000-0005-0000-0000-000004000000}"/>
    <cellStyle name="Porcentaje" xfId="5" builtinId="5"/>
  </cellStyles>
  <dxfs count="19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Carlos Avellaneda Mendieta" id="{428E2727-DDE0-4900-929F-94B67A4EE6D4}" userId="S::carlos.avellaneda@unidadvictimas.gov.co::71ffcb6c-d4fa-46f0-9d06-9a3f32a72c64" providerId="AD"/>
</personList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O8" dT="2026-02-10T17:50:18.66" personId="{428E2727-DDE0-4900-929F-94B67A4EE6D4}" id="{6BFEF226-AD8A-4AB8-B51A-F36E5CE8D54F}">
    <text>Agregar numero de contrato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26"/>
  <sheetViews>
    <sheetView zoomScale="80" zoomScaleNormal="80" workbookViewId="0">
      <selection activeCell="M10" sqref="M10:M118"/>
    </sheetView>
  </sheetViews>
  <sheetFormatPr baseColWidth="10" defaultColWidth="10.44140625" defaultRowHeight="11.4"/>
  <cols>
    <col min="1" max="1" width="5.88671875" style="15" customWidth="1"/>
    <col min="2" max="2" width="9" style="13" customWidth="1"/>
    <col min="3" max="4" width="27.33203125" style="14" customWidth="1"/>
    <col min="5" max="5" width="25.109375" style="14" hidden="1" customWidth="1"/>
    <col min="6" max="6" width="39.88671875" style="14" hidden="1" customWidth="1"/>
    <col min="7" max="7" width="7.88671875" style="15" customWidth="1"/>
    <col min="8" max="8" width="13.88671875" style="13" bestFit="1" customWidth="1"/>
    <col min="9" max="14" width="13.88671875" style="13" customWidth="1"/>
    <col min="15" max="15" width="17.5546875" style="13" bestFit="1" customWidth="1"/>
    <col min="16" max="16" width="21.88671875" style="13" customWidth="1"/>
    <col min="17" max="17" width="18.33203125" style="15" customWidth="1"/>
    <col min="18" max="24" width="21.88671875" style="15" customWidth="1"/>
    <col min="25" max="25" width="7.44140625" style="15" customWidth="1"/>
    <col min="26" max="33" width="18.109375" style="15" customWidth="1"/>
    <col min="34" max="34" width="3.88671875" style="15" customWidth="1"/>
    <col min="35" max="35" width="19.33203125" style="15" customWidth="1"/>
    <col min="36" max="36" width="18.88671875" style="15" customWidth="1"/>
    <col min="37" max="37" width="14.6640625" style="15" customWidth="1"/>
    <col min="38" max="38" width="21.44140625" style="15" customWidth="1"/>
    <col min="39" max="39" width="15.109375" style="15" customWidth="1"/>
    <col min="40" max="40" width="15.88671875" style="15" customWidth="1"/>
    <col min="41" max="41" width="13.33203125" style="15" customWidth="1"/>
    <col min="42" max="42" width="17.88671875" style="15" bestFit="1" customWidth="1"/>
    <col min="43" max="43" width="17.5546875" style="15" customWidth="1"/>
    <col min="44" max="44" width="4.6640625" style="15" customWidth="1"/>
    <col min="45" max="46" width="17.5546875" style="15" customWidth="1"/>
    <col min="47" max="48" width="23.88671875" style="15" customWidth="1"/>
    <col min="49" max="49" width="10.44140625" style="15"/>
    <col min="50" max="50" width="12.44140625" style="15" bestFit="1" customWidth="1"/>
    <col min="51" max="51" width="13.77734375" style="15" bestFit="1" customWidth="1"/>
    <col min="52" max="16384" width="10.44140625" style="15"/>
  </cols>
  <sheetData>
    <row r="1" spans="2:51" ht="22.5" customHeight="1"/>
    <row r="2" spans="2:51" ht="22.5" customHeight="1">
      <c r="B2" s="93" t="s">
        <v>0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</row>
    <row r="3" spans="2:51" ht="18.75" customHeight="1"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  <c r="AO3" s="51">
        <v>0.2</v>
      </c>
    </row>
    <row r="4" spans="2:51" ht="12.75" customHeight="1">
      <c r="B4" s="17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P4" s="16"/>
    </row>
    <row r="5" spans="2:51" ht="11.1" customHeight="1"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2:51" ht="33" customHeight="1">
      <c r="B6" s="94" t="s">
        <v>1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4"/>
      <c r="T6" s="94"/>
      <c r="U6" s="94"/>
      <c r="V6" s="94"/>
      <c r="W6" s="94"/>
      <c r="X6" s="94"/>
      <c r="Z6" s="95" t="s">
        <v>2</v>
      </c>
      <c r="AA6" s="95"/>
      <c r="AB6" s="95"/>
      <c r="AC6" s="95"/>
      <c r="AD6" s="95"/>
      <c r="AE6" s="95"/>
      <c r="AF6" s="95"/>
      <c r="AG6" s="95"/>
      <c r="AI6" s="95" t="s">
        <v>185</v>
      </c>
      <c r="AJ6" s="95"/>
      <c r="AK6" s="95"/>
      <c r="AM6" s="95"/>
      <c r="AN6" s="95"/>
      <c r="AO6" s="95"/>
      <c r="AP6" s="95"/>
      <c r="AS6" s="96" t="s">
        <v>189</v>
      </c>
      <c r="AT6" s="97"/>
      <c r="AU6" s="97"/>
      <c r="AV6" s="98"/>
    </row>
    <row r="7" spans="2:51" ht="12" customHeight="1">
      <c r="B7" s="20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2"/>
      <c r="P7" s="23"/>
      <c r="Q7" s="23"/>
      <c r="R7" s="23"/>
      <c r="S7" s="23"/>
      <c r="T7" s="23"/>
      <c r="U7" s="23"/>
      <c r="V7" s="23"/>
      <c r="W7" s="23"/>
      <c r="X7" s="23"/>
    </row>
    <row r="8" spans="2:51" ht="60" customHeight="1">
      <c r="B8" s="94" t="s">
        <v>3</v>
      </c>
      <c r="C8" s="94" t="s">
        <v>4</v>
      </c>
      <c r="D8" s="94" t="s">
        <v>152</v>
      </c>
      <c r="E8" s="94" t="s">
        <v>5</v>
      </c>
      <c r="F8" s="94" t="s">
        <v>6</v>
      </c>
      <c r="G8" s="94" t="s">
        <v>7</v>
      </c>
      <c r="H8" s="94" t="s">
        <v>8</v>
      </c>
      <c r="I8" s="94" t="s">
        <v>192</v>
      </c>
      <c r="J8" s="94"/>
      <c r="K8" s="94" t="s">
        <v>193</v>
      </c>
      <c r="L8" s="94"/>
      <c r="M8" s="94" t="s">
        <v>194</v>
      </c>
      <c r="N8" s="94"/>
      <c r="O8" s="94" t="s">
        <v>190</v>
      </c>
      <c r="P8" s="94"/>
      <c r="Q8" s="94" t="s">
        <v>195</v>
      </c>
      <c r="R8" s="94"/>
      <c r="S8" s="94" t="s">
        <v>154</v>
      </c>
      <c r="T8" s="94"/>
      <c r="U8" s="94" t="s">
        <v>153</v>
      </c>
      <c r="V8" s="94"/>
      <c r="W8" s="94" t="s">
        <v>178</v>
      </c>
      <c r="X8" s="94"/>
      <c r="Z8" s="11" t="str">
        <f>+I8</f>
        <v>VALOR HISTORICO 2024
CTO 835-2024</v>
      </c>
      <c r="AA8" s="11" t="str">
        <f>+K8</f>
        <v>VALOR IPC 2024 - (5.20%)
CTO 835-2024</v>
      </c>
      <c r="AB8" s="11" t="str">
        <f>+M8</f>
        <v>VALOR IPC 2025 ( 5.10%) 
CTO 835-2024</v>
      </c>
      <c r="AC8" s="11" t="str">
        <f>+O8</f>
        <v>VALOR HISTORICO 2025
CTO 536-2025</v>
      </c>
      <c r="AD8" s="11" t="str">
        <f>+Q8</f>
        <v>VALOR IPC 2025  5.10%
CTO 536-2025</v>
      </c>
      <c r="AE8" s="11" t="str">
        <f>+S8</f>
        <v>PROVEEDOR 1
IGNER SAS</v>
      </c>
      <c r="AF8" s="11" t="str">
        <f>+U8</f>
        <v>PROVEEDOR 2
SOID SAS</v>
      </c>
      <c r="AG8" s="11" t="str">
        <f>+W8</f>
        <v>PROVEEDOR 3
TECNICONTROL FUMIGACIONES SAS</v>
      </c>
      <c r="AH8" s="24"/>
      <c r="AI8" s="25" t="s">
        <v>9</v>
      </c>
      <c r="AJ8" s="25" t="s">
        <v>10</v>
      </c>
      <c r="AK8" s="25" t="s">
        <v>11</v>
      </c>
      <c r="AL8" s="26" t="s">
        <v>85</v>
      </c>
      <c r="AM8" s="27" t="s">
        <v>13</v>
      </c>
      <c r="AN8" s="27" t="s">
        <v>14</v>
      </c>
      <c r="AO8" s="27" t="s">
        <v>15</v>
      </c>
      <c r="AP8" s="27" t="s">
        <v>16</v>
      </c>
      <c r="AQ8" s="25" t="s">
        <v>12</v>
      </c>
      <c r="AS8" s="28" t="s">
        <v>17</v>
      </c>
      <c r="AT8" s="28" t="s">
        <v>186</v>
      </c>
      <c r="AU8" s="28" t="s">
        <v>187</v>
      </c>
      <c r="AV8" s="28" t="s">
        <v>188</v>
      </c>
    </row>
    <row r="9" spans="2:51" ht="12">
      <c r="B9" s="94"/>
      <c r="C9" s="94"/>
      <c r="D9" s="94"/>
      <c r="E9" s="94"/>
      <c r="F9" s="94"/>
      <c r="G9" s="94"/>
      <c r="H9" s="94"/>
      <c r="I9" s="9" t="s">
        <v>18</v>
      </c>
      <c r="J9" s="1" t="s">
        <v>19</v>
      </c>
      <c r="K9" s="9" t="s">
        <v>18</v>
      </c>
      <c r="L9" s="1" t="s">
        <v>19</v>
      </c>
      <c r="M9" s="9" t="s">
        <v>18</v>
      </c>
      <c r="N9" s="1" t="s">
        <v>19</v>
      </c>
      <c r="O9" s="9" t="s">
        <v>18</v>
      </c>
      <c r="P9" s="1" t="s">
        <v>19</v>
      </c>
      <c r="Q9" s="9" t="s">
        <v>18</v>
      </c>
      <c r="R9" s="1" t="s">
        <v>19</v>
      </c>
      <c r="S9" s="9" t="s">
        <v>18</v>
      </c>
      <c r="T9" s="1" t="s">
        <v>19</v>
      </c>
      <c r="U9" s="9" t="s">
        <v>18</v>
      </c>
      <c r="V9" s="1" t="s">
        <v>19</v>
      </c>
      <c r="W9" s="9" t="s">
        <v>18</v>
      </c>
      <c r="X9" s="9" t="s">
        <v>19</v>
      </c>
    </row>
    <row r="10" spans="2:51" ht="34.200000000000003">
      <c r="B10" s="2">
        <v>1</v>
      </c>
      <c r="C10" s="29" t="s">
        <v>155</v>
      </c>
      <c r="D10" s="6" t="s">
        <v>86</v>
      </c>
      <c r="E10" s="7" t="s">
        <v>87</v>
      </c>
      <c r="F10" s="7" t="s">
        <v>88</v>
      </c>
      <c r="G10" s="30" t="s">
        <v>164</v>
      </c>
      <c r="H10" s="10">
        <v>490</v>
      </c>
      <c r="I10" s="31">
        <v>616</v>
      </c>
      <c r="J10" s="3">
        <f>+H10*I10</f>
        <v>301840</v>
      </c>
      <c r="K10" s="31">
        <f>+I10+(I10*5.2%)</f>
        <v>648.03200000000004</v>
      </c>
      <c r="L10" s="3">
        <f>+H10*K10</f>
        <v>317535.68</v>
      </c>
      <c r="M10" s="31">
        <f>+K10+(K10*5.1%)</f>
        <v>681.08163200000001</v>
      </c>
      <c r="N10" s="3">
        <f>+H10*M10</f>
        <v>333729.99968000001</v>
      </c>
      <c r="O10" s="31">
        <v>760</v>
      </c>
      <c r="P10" s="3">
        <f>+H10*O10</f>
        <v>372400</v>
      </c>
      <c r="Q10" s="31">
        <f>+O10+(O10*5.1%)</f>
        <v>798.76</v>
      </c>
      <c r="R10" s="3">
        <f>+H10*Q10</f>
        <v>391392.4</v>
      </c>
      <c r="S10" s="31">
        <v>6420</v>
      </c>
      <c r="T10" s="3">
        <f>+H10*S10</f>
        <v>3145800</v>
      </c>
      <c r="U10" s="31">
        <v>7000</v>
      </c>
      <c r="V10" s="3">
        <f>+H10*U10</f>
        <v>3430000</v>
      </c>
      <c r="W10" s="31">
        <v>6000</v>
      </c>
      <c r="X10" s="3">
        <f>+H10*W10</f>
        <v>2940000</v>
      </c>
      <c r="Z10" s="32">
        <f>+I10</f>
        <v>616</v>
      </c>
      <c r="AA10" s="32">
        <f>+K10</f>
        <v>648.03200000000004</v>
      </c>
      <c r="AB10" s="32">
        <f>+M10</f>
        <v>681.08163200000001</v>
      </c>
      <c r="AC10" s="32">
        <f>+O10</f>
        <v>760</v>
      </c>
      <c r="AD10" s="32">
        <f>+Q10</f>
        <v>798.76</v>
      </c>
      <c r="AE10" s="32">
        <f>+S10</f>
        <v>6420</v>
      </c>
      <c r="AF10" s="32">
        <f>+U10</f>
        <v>7000</v>
      </c>
      <c r="AG10" s="32">
        <f>+W10</f>
        <v>6000</v>
      </c>
      <c r="AH10" s="33"/>
      <c r="AI10" s="34" cm="1">
        <f t="array" ref="AI10">+MIN(IF(Z10:AG10&gt;0,Z10:AG10))</f>
        <v>616</v>
      </c>
      <c r="AJ10" s="34" cm="1">
        <f t="array" ref="AJ10">MAX(IF(Z10:AG10&gt;0,Z10:AG10))</f>
        <v>7000</v>
      </c>
      <c r="AK10" s="35" cm="1">
        <f t="array" ref="AK10">ROUND(AVERAGE(IF(Z10:AG10&gt;0,Z10:AG10)),0)</f>
        <v>2865</v>
      </c>
      <c r="AL10" s="35">
        <f t="shared" ref="AL10" si="0">+AVERAGE(AI10,AK10)</f>
        <v>1740.5</v>
      </c>
      <c r="AM10" s="35">
        <f>ROUND(MEDIAN(Z10,AA10,AB10,AC10,AD10,AE10,AF10,AG10),0)</f>
        <v>779</v>
      </c>
      <c r="AN10" s="35">
        <f>ROUND(GEOMEAN(Z10,AA10,AB10,AC10,AD10,AE10,AF10,AG10),0)</f>
        <v>1607</v>
      </c>
      <c r="AO10" s="35">
        <f>ROUND(TRIMMEAN(Z10:AG10,$AO$3),0)</f>
        <v>2865</v>
      </c>
      <c r="AP10" s="35">
        <f>ROUND(HARMEAN(Z10:AG10),0)</f>
        <v>1043</v>
      </c>
      <c r="AQ10" s="35" cm="1">
        <f t="array" ref="AQ10">STDEVA(IF(Z10:AG10&gt;0,Z10:AG10))</f>
        <v>3000.173647666883</v>
      </c>
      <c r="AS10" s="37" t="str">
        <f t="shared" ref="AS10:AS74" si="1">_xlfn.XLOOKUP(AT10,AK10:AQ10,$AK$8:$AQ$8,0)</f>
        <v>Mediana estadística</v>
      </c>
      <c r="AT10" s="36">
        <f>+MIN(AK10:AP10)</f>
        <v>779</v>
      </c>
      <c r="AU10" s="36">
        <f>+AT10*H10</f>
        <v>381710</v>
      </c>
      <c r="AV10" s="36">
        <f>+AU10*3</f>
        <v>1145130</v>
      </c>
      <c r="AW10" s="15">
        <v>490</v>
      </c>
      <c r="AX10" s="38">
        <f>+AW10-H10</f>
        <v>0</v>
      </c>
      <c r="AY10" s="38"/>
    </row>
    <row r="11" spans="2:51" ht="28.8" customHeight="1">
      <c r="B11" s="2">
        <v>2</v>
      </c>
      <c r="C11" s="29" t="s">
        <v>155</v>
      </c>
      <c r="D11" s="6" t="s">
        <v>89</v>
      </c>
      <c r="E11" s="7" t="s">
        <v>90</v>
      </c>
      <c r="F11" s="7" t="s">
        <v>20</v>
      </c>
      <c r="G11" s="30" t="s">
        <v>164</v>
      </c>
      <c r="H11" s="10">
        <v>1114</v>
      </c>
      <c r="I11" s="31">
        <v>616</v>
      </c>
      <c r="J11" s="3">
        <f t="shared" ref="J11:J74" si="2">+H11*I11</f>
        <v>686224</v>
      </c>
      <c r="K11" s="31">
        <f t="shared" ref="K11:K74" si="3">+I11+(I11*5.2%)</f>
        <v>648.03200000000004</v>
      </c>
      <c r="L11" s="3">
        <f t="shared" ref="L11:L74" si="4">+H11*K11</f>
        <v>721907.64800000004</v>
      </c>
      <c r="M11" s="31">
        <f t="shared" ref="M11:M74" si="5">+K11+(K11*5.1%)</f>
        <v>681.08163200000001</v>
      </c>
      <c r="N11" s="3">
        <f t="shared" ref="N11:N74" si="6">+H11*M11</f>
        <v>758724.93804799998</v>
      </c>
      <c r="O11" s="31">
        <v>760</v>
      </c>
      <c r="P11" s="3">
        <f t="shared" ref="P11:P74" si="7">+H11*O11</f>
        <v>846640</v>
      </c>
      <c r="Q11" s="31">
        <f t="shared" ref="Q11:Q74" si="8">+O11+(O11*5.1%)</f>
        <v>798.76</v>
      </c>
      <c r="R11" s="3">
        <f t="shared" ref="R11:R74" si="9">+H11*Q11</f>
        <v>889818.64</v>
      </c>
      <c r="S11" s="31">
        <v>5120</v>
      </c>
      <c r="T11" s="3">
        <f t="shared" ref="T11:T74" si="10">+H11*S11</f>
        <v>5703680</v>
      </c>
      <c r="U11" s="31">
        <v>5000</v>
      </c>
      <c r="V11" s="3">
        <f t="shared" ref="V11:V74" si="11">+H11*U11</f>
        <v>5570000</v>
      </c>
      <c r="W11" s="31">
        <v>4000</v>
      </c>
      <c r="X11" s="3">
        <f t="shared" ref="X11:X74" si="12">+H11*W11</f>
        <v>4456000</v>
      </c>
      <c r="Z11" s="32">
        <f t="shared" ref="Z11:Z74" si="13">+I11</f>
        <v>616</v>
      </c>
      <c r="AA11" s="32">
        <f t="shared" ref="AA11:AA74" si="14">+K11</f>
        <v>648.03200000000004</v>
      </c>
      <c r="AB11" s="32">
        <f t="shared" ref="AB11:AB74" si="15">+M11</f>
        <v>681.08163200000001</v>
      </c>
      <c r="AC11" s="32">
        <f t="shared" ref="AC11:AC74" si="16">+O11</f>
        <v>760</v>
      </c>
      <c r="AD11" s="32">
        <f t="shared" ref="AD11:AD74" si="17">+Q11</f>
        <v>798.76</v>
      </c>
      <c r="AE11" s="32">
        <f t="shared" ref="AE11:AE74" si="18">+S11</f>
        <v>5120</v>
      </c>
      <c r="AF11" s="32">
        <f t="shared" ref="AF11:AF74" si="19">+U11</f>
        <v>5000</v>
      </c>
      <c r="AG11" s="32">
        <f t="shared" ref="AG11:AG74" si="20">+W11</f>
        <v>4000</v>
      </c>
      <c r="AH11" s="33"/>
      <c r="AI11" s="34" cm="1">
        <f t="array" ref="AI11">+MIN(IF(Z11:AG11&gt;0,Z11:AG11))</f>
        <v>616</v>
      </c>
      <c r="AJ11" s="34" cm="1">
        <f t="array" ref="AJ11">MAX(IF(Z11:AG11&gt;0,Z11:AG11))</f>
        <v>5120</v>
      </c>
      <c r="AK11" s="35" cm="1">
        <f t="array" ref="AK11">ROUND(AVERAGE(IF(Z11:AG11&gt;0,Z11:AG11)),0)</f>
        <v>2203</v>
      </c>
      <c r="AL11" s="35">
        <f t="shared" ref="AL11:AL74" si="21">+AVERAGE(AI11,AK11)</f>
        <v>1409.5</v>
      </c>
      <c r="AM11" s="35">
        <f t="shared" ref="AM11:AM74" si="22">ROUND(MEDIAN(Z11,AD11,AE11,AF11,AG11),0)</f>
        <v>4000</v>
      </c>
      <c r="AN11" s="35">
        <f t="shared" ref="AN11:AN74" si="23">ROUND(GEOMEAN(Z11,AD11,AE11,AF11,AG11),0)</f>
        <v>2190</v>
      </c>
      <c r="AO11" s="35">
        <f t="shared" ref="AO11:AO74" si="24">ROUND(TRIMMEAN(Z11:AG11,$AO$3),0)</f>
        <v>2203</v>
      </c>
      <c r="AP11" s="35">
        <f t="shared" ref="AP11:AP74" si="25">ROUND(HARMEAN(Z11:AG11),0)</f>
        <v>1019</v>
      </c>
      <c r="AQ11" s="35" cm="1">
        <f t="array" ref="AQ11">STDEVA(IF(Z11:AG11&gt;0,Z11:AG11))</f>
        <v>2099.9379574332897</v>
      </c>
      <c r="AS11" s="37" t="str">
        <f t="shared" si="1"/>
        <v>Media Armónica</v>
      </c>
      <c r="AT11" s="36">
        <f t="shared" ref="AT11:AT74" si="26">+MIN(AK11:AP11)</f>
        <v>1019</v>
      </c>
      <c r="AU11" s="36">
        <f t="shared" ref="AU11:AU74" si="27">+AT11*H11</f>
        <v>1135166</v>
      </c>
      <c r="AV11" s="36">
        <f t="shared" ref="AV11:AV74" si="28">+AU11*3</f>
        <v>3405498</v>
      </c>
      <c r="AW11" s="15">
        <v>1114</v>
      </c>
      <c r="AX11" s="38">
        <f t="shared" ref="AX11:AX74" si="29">+AW11-H11</f>
        <v>0</v>
      </c>
    </row>
    <row r="12" spans="2:51" ht="22.8">
      <c r="B12" s="2">
        <v>3</v>
      </c>
      <c r="C12" s="29" t="s">
        <v>155</v>
      </c>
      <c r="D12" s="6" t="s">
        <v>91</v>
      </c>
      <c r="E12" s="7" t="s">
        <v>92</v>
      </c>
      <c r="F12" s="7" t="s">
        <v>21</v>
      </c>
      <c r="G12" s="30" t="s">
        <v>164</v>
      </c>
      <c r="H12" s="10">
        <v>835</v>
      </c>
      <c r="I12" s="31">
        <v>616</v>
      </c>
      <c r="J12" s="3">
        <f t="shared" si="2"/>
        <v>514360</v>
      </c>
      <c r="K12" s="31">
        <f t="shared" si="3"/>
        <v>648.03200000000004</v>
      </c>
      <c r="L12" s="3">
        <f t="shared" si="4"/>
        <v>541106.72000000009</v>
      </c>
      <c r="M12" s="31">
        <f t="shared" si="5"/>
        <v>681.08163200000001</v>
      </c>
      <c r="N12" s="3">
        <f t="shared" si="6"/>
        <v>568703.16272000002</v>
      </c>
      <c r="O12" s="31">
        <v>760</v>
      </c>
      <c r="P12" s="3">
        <f t="shared" si="7"/>
        <v>634600</v>
      </c>
      <c r="Q12" s="31">
        <f t="shared" si="8"/>
        <v>798.76</v>
      </c>
      <c r="R12" s="3">
        <f t="shared" si="9"/>
        <v>666964.6</v>
      </c>
      <c r="S12" s="31">
        <v>6420</v>
      </c>
      <c r="T12" s="3">
        <f t="shared" si="10"/>
        <v>5360700</v>
      </c>
      <c r="U12" s="31">
        <v>7000</v>
      </c>
      <c r="V12" s="3">
        <f t="shared" si="11"/>
        <v>5845000</v>
      </c>
      <c r="W12" s="31">
        <v>6000</v>
      </c>
      <c r="X12" s="3">
        <f t="shared" si="12"/>
        <v>5010000</v>
      </c>
      <c r="Z12" s="32">
        <f t="shared" si="13"/>
        <v>616</v>
      </c>
      <c r="AA12" s="32">
        <f t="shared" si="14"/>
        <v>648.03200000000004</v>
      </c>
      <c r="AB12" s="32">
        <f t="shared" si="15"/>
        <v>681.08163200000001</v>
      </c>
      <c r="AC12" s="32">
        <f t="shared" si="16"/>
        <v>760</v>
      </c>
      <c r="AD12" s="32">
        <f t="shared" si="17"/>
        <v>798.76</v>
      </c>
      <c r="AE12" s="32">
        <f t="shared" si="18"/>
        <v>6420</v>
      </c>
      <c r="AF12" s="32">
        <f t="shared" si="19"/>
        <v>7000</v>
      </c>
      <c r="AG12" s="32">
        <f t="shared" si="20"/>
        <v>6000</v>
      </c>
      <c r="AH12" s="33"/>
      <c r="AI12" s="34" cm="1">
        <f t="array" ref="AI12">+MIN(IF(Z12:AG12&gt;0,Z12:AG12))</f>
        <v>616</v>
      </c>
      <c r="AJ12" s="34" cm="1">
        <f t="array" ref="AJ12">MAX(IF(Z12:AG12&gt;0,Z12:AG12))</f>
        <v>7000</v>
      </c>
      <c r="AK12" s="35" cm="1">
        <f t="array" ref="AK12">ROUND(AVERAGE(IF(Z12:AG12&gt;0,Z12:AG12)),0)</f>
        <v>2865</v>
      </c>
      <c r="AL12" s="35">
        <f t="shared" si="21"/>
        <v>1740.5</v>
      </c>
      <c r="AM12" s="35">
        <f t="shared" si="22"/>
        <v>6000</v>
      </c>
      <c r="AN12" s="35">
        <f t="shared" si="23"/>
        <v>2658</v>
      </c>
      <c r="AO12" s="35">
        <f t="shared" si="24"/>
        <v>2865</v>
      </c>
      <c r="AP12" s="35">
        <f t="shared" si="25"/>
        <v>1043</v>
      </c>
      <c r="AQ12" s="35" cm="1">
        <f t="array" ref="AQ12">STDEVA(IF(Z12:AG12&gt;0,Z12:AG12))</f>
        <v>3000.173647666883</v>
      </c>
      <c r="AS12" s="37" t="str">
        <f t="shared" si="1"/>
        <v>Media Armónica</v>
      </c>
      <c r="AT12" s="36">
        <f t="shared" si="26"/>
        <v>1043</v>
      </c>
      <c r="AU12" s="36">
        <f t="shared" si="27"/>
        <v>870905</v>
      </c>
      <c r="AV12" s="36">
        <f t="shared" si="28"/>
        <v>2612715</v>
      </c>
      <c r="AW12" s="15">
        <v>835</v>
      </c>
      <c r="AX12" s="38">
        <f t="shared" si="29"/>
        <v>0</v>
      </c>
    </row>
    <row r="13" spans="2:51" ht="12">
      <c r="B13" s="2">
        <v>4</v>
      </c>
      <c r="C13" s="29" t="s">
        <v>155</v>
      </c>
      <c r="D13" s="6" t="s">
        <v>93</v>
      </c>
      <c r="E13" s="7" t="s">
        <v>94</v>
      </c>
      <c r="F13" s="7" t="s">
        <v>22</v>
      </c>
      <c r="G13" s="30" t="s">
        <v>164</v>
      </c>
      <c r="H13" s="10">
        <v>437</v>
      </c>
      <c r="I13" s="31">
        <v>616</v>
      </c>
      <c r="J13" s="3">
        <f t="shared" si="2"/>
        <v>269192</v>
      </c>
      <c r="K13" s="31">
        <f t="shared" si="3"/>
        <v>648.03200000000004</v>
      </c>
      <c r="L13" s="3">
        <f t="shared" si="4"/>
        <v>283189.984</v>
      </c>
      <c r="M13" s="31">
        <f t="shared" si="5"/>
        <v>681.08163200000001</v>
      </c>
      <c r="N13" s="3">
        <f t="shared" si="6"/>
        <v>297632.67318400001</v>
      </c>
      <c r="O13" s="31">
        <v>760</v>
      </c>
      <c r="P13" s="3">
        <f t="shared" si="7"/>
        <v>332120</v>
      </c>
      <c r="Q13" s="31">
        <f t="shared" si="8"/>
        <v>798.76</v>
      </c>
      <c r="R13" s="3">
        <f t="shared" si="9"/>
        <v>349058.12</v>
      </c>
      <c r="S13" s="31">
        <v>7490</v>
      </c>
      <c r="T13" s="3">
        <f t="shared" si="10"/>
        <v>3273130</v>
      </c>
      <c r="U13" s="31">
        <v>8000</v>
      </c>
      <c r="V13" s="3">
        <f t="shared" si="11"/>
        <v>3496000</v>
      </c>
      <c r="W13" s="31">
        <v>7000</v>
      </c>
      <c r="X13" s="3">
        <f t="shared" si="12"/>
        <v>3059000</v>
      </c>
      <c r="Z13" s="32">
        <f t="shared" si="13"/>
        <v>616</v>
      </c>
      <c r="AA13" s="32">
        <f t="shared" si="14"/>
        <v>648.03200000000004</v>
      </c>
      <c r="AB13" s="32">
        <f t="shared" si="15"/>
        <v>681.08163200000001</v>
      </c>
      <c r="AC13" s="32">
        <f t="shared" si="16"/>
        <v>760</v>
      </c>
      <c r="AD13" s="32">
        <f t="shared" si="17"/>
        <v>798.76</v>
      </c>
      <c r="AE13" s="32">
        <f t="shared" si="18"/>
        <v>7490</v>
      </c>
      <c r="AF13" s="32">
        <f t="shared" si="19"/>
        <v>8000</v>
      </c>
      <c r="AG13" s="32">
        <f t="shared" si="20"/>
        <v>7000</v>
      </c>
      <c r="AH13" s="33"/>
      <c r="AI13" s="34" cm="1">
        <f t="array" ref="AI13">+MIN(IF(Z13:AG13&gt;0,Z13:AG13))</f>
        <v>616</v>
      </c>
      <c r="AJ13" s="34" cm="1">
        <f t="array" ref="AJ13">MAX(IF(Z13:AG13&gt;0,Z13:AG13))</f>
        <v>8000</v>
      </c>
      <c r="AK13" s="35" cm="1">
        <f t="array" ref="AK13">ROUND(AVERAGE(IF(Z13:AG13&gt;0,Z13:AG13)),0)</f>
        <v>3249</v>
      </c>
      <c r="AL13" s="35">
        <f t="shared" si="21"/>
        <v>1932.5</v>
      </c>
      <c r="AM13" s="35">
        <f t="shared" si="22"/>
        <v>7000</v>
      </c>
      <c r="AN13" s="35">
        <f t="shared" si="23"/>
        <v>2904</v>
      </c>
      <c r="AO13" s="35">
        <f t="shared" si="24"/>
        <v>3249</v>
      </c>
      <c r="AP13" s="35">
        <f t="shared" si="25"/>
        <v>1052</v>
      </c>
      <c r="AQ13" s="35" cm="1">
        <f t="array" ref="AQ13">STDEVA(IF(Z13:AG13&gt;0,Z13:AG13))</f>
        <v>3527.8242566473032</v>
      </c>
      <c r="AS13" s="37" t="str">
        <f t="shared" si="1"/>
        <v>Media Armónica</v>
      </c>
      <c r="AT13" s="36">
        <f t="shared" si="26"/>
        <v>1052</v>
      </c>
      <c r="AU13" s="36">
        <f t="shared" si="27"/>
        <v>459724</v>
      </c>
      <c r="AV13" s="36">
        <f t="shared" si="28"/>
        <v>1379172</v>
      </c>
      <c r="AW13" s="15">
        <v>437</v>
      </c>
      <c r="AX13" s="38">
        <f t="shared" si="29"/>
        <v>0</v>
      </c>
    </row>
    <row r="14" spans="2:51" ht="22.8">
      <c r="B14" s="2">
        <v>5</v>
      </c>
      <c r="C14" s="29" t="s">
        <v>155</v>
      </c>
      <c r="D14" s="6" t="s">
        <v>95</v>
      </c>
      <c r="E14" s="7" t="s">
        <v>96</v>
      </c>
      <c r="F14" s="7" t="s">
        <v>23</v>
      </c>
      <c r="G14" s="30" t="s">
        <v>164</v>
      </c>
      <c r="H14" s="10">
        <v>166</v>
      </c>
      <c r="I14" s="31">
        <v>616</v>
      </c>
      <c r="J14" s="3">
        <f t="shared" si="2"/>
        <v>102256</v>
      </c>
      <c r="K14" s="31">
        <f t="shared" si="3"/>
        <v>648.03200000000004</v>
      </c>
      <c r="L14" s="3">
        <f t="shared" si="4"/>
        <v>107573.31200000001</v>
      </c>
      <c r="M14" s="31">
        <f t="shared" si="5"/>
        <v>681.08163200000001</v>
      </c>
      <c r="N14" s="3">
        <f t="shared" si="6"/>
        <v>113059.55091200001</v>
      </c>
      <c r="O14" s="31">
        <v>760</v>
      </c>
      <c r="P14" s="3">
        <f t="shared" si="7"/>
        <v>126160</v>
      </c>
      <c r="Q14" s="31">
        <f t="shared" si="8"/>
        <v>798.76</v>
      </c>
      <c r="R14" s="3">
        <f t="shared" si="9"/>
        <v>132594.16</v>
      </c>
      <c r="S14" s="31">
        <v>8560</v>
      </c>
      <c r="T14" s="3">
        <f t="shared" si="10"/>
        <v>1420960</v>
      </c>
      <c r="U14" s="31">
        <v>9000</v>
      </c>
      <c r="V14" s="3">
        <f t="shared" si="11"/>
        <v>1494000</v>
      </c>
      <c r="W14" s="31">
        <v>8000</v>
      </c>
      <c r="X14" s="3">
        <f t="shared" si="12"/>
        <v>1328000</v>
      </c>
      <c r="Z14" s="32">
        <f t="shared" si="13"/>
        <v>616</v>
      </c>
      <c r="AA14" s="32">
        <f t="shared" si="14"/>
        <v>648.03200000000004</v>
      </c>
      <c r="AB14" s="32">
        <f t="shared" si="15"/>
        <v>681.08163200000001</v>
      </c>
      <c r="AC14" s="32">
        <f t="shared" si="16"/>
        <v>760</v>
      </c>
      <c r="AD14" s="32">
        <f t="shared" si="17"/>
        <v>798.76</v>
      </c>
      <c r="AE14" s="32">
        <f t="shared" si="18"/>
        <v>8560</v>
      </c>
      <c r="AF14" s="32">
        <f t="shared" si="19"/>
        <v>9000</v>
      </c>
      <c r="AG14" s="32">
        <f t="shared" si="20"/>
        <v>8000</v>
      </c>
      <c r="AH14" s="33"/>
      <c r="AI14" s="34" cm="1">
        <f t="array" ref="AI14">+MIN(IF(Z14:AG14&gt;0,Z14:AG14))</f>
        <v>616</v>
      </c>
      <c r="AJ14" s="34" cm="1">
        <f t="array" ref="AJ14">MAX(IF(Z14:AG14&gt;0,Z14:AG14))</f>
        <v>9000</v>
      </c>
      <c r="AK14" s="35" cm="1">
        <f t="array" ref="AK14">ROUND(AVERAGE(IF(Z14:AG14&gt;0,Z14:AG14)),0)</f>
        <v>3633</v>
      </c>
      <c r="AL14" s="35">
        <f t="shared" si="21"/>
        <v>2124.5</v>
      </c>
      <c r="AM14" s="35">
        <f t="shared" si="22"/>
        <v>8000</v>
      </c>
      <c r="AN14" s="35">
        <f t="shared" si="23"/>
        <v>3136</v>
      </c>
      <c r="AO14" s="35">
        <f t="shared" si="24"/>
        <v>3633</v>
      </c>
      <c r="AP14" s="35">
        <f t="shared" si="25"/>
        <v>1059</v>
      </c>
      <c r="AQ14" s="35" cm="1">
        <f t="array" ref="AQ14">STDEVA(IF(Z14:AG14&gt;0,Z14:AG14))</f>
        <v>4056.1047004654192</v>
      </c>
      <c r="AS14" s="37" t="str">
        <f t="shared" si="1"/>
        <v>Media Armónica</v>
      </c>
      <c r="AT14" s="36">
        <f t="shared" si="26"/>
        <v>1059</v>
      </c>
      <c r="AU14" s="36">
        <f t="shared" si="27"/>
        <v>175794</v>
      </c>
      <c r="AV14" s="36">
        <f t="shared" si="28"/>
        <v>527382</v>
      </c>
      <c r="AW14" s="15">
        <v>166</v>
      </c>
      <c r="AX14" s="38">
        <f t="shared" si="29"/>
        <v>0</v>
      </c>
    </row>
    <row r="15" spans="2:51" ht="12">
      <c r="B15" s="2">
        <v>6</v>
      </c>
      <c r="C15" s="29" t="s">
        <v>155</v>
      </c>
      <c r="D15" s="6" t="s">
        <v>97</v>
      </c>
      <c r="E15" s="7" t="s">
        <v>98</v>
      </c>
      <c r="F15" s="7" t="s">
        <v>24</v>
      </c>
      <c r="G15" s="30" t="s">
        <v>164</v>
      </c>
      <c r="H15" s="10">
        <v>390</v>
      </c>
      <c r="I15" s="31">
        <v>616</v>
      </c>
      <c r="J15" s="3">
        <f t="shared" si="2"/>
        <v>240240</v>
      </c>
      <c r="K15" s="31">
        <f t="shared" si="3"/>
        <v>648.03200000000004</v>
      </c>
      <c r="L15" s="3">
        <f t="shared" si="4"/>
        <v>252732.48</v>
      </c>
      <c r="M15" s="31">
        <f t="shared" si="5"/>
        <v>681.08163200000001</v>
      </c>
      <c r="N15" s="3">
        <f t="shared" si="6"/>
        <v>265621.83648</v>
      </c>
      <c r="O15" s="31">
        <v>760</v>
      </c>
      <c r="P15" s="3">
        <f t="shared" si="7"/>
        <v>296400</v>
      </c>
      <c r="Q15" s="31">
        <f t="shared" si="8"/>
        <v>798.76</v>
      </c>
      <c r="R15" s="3">
        <f t="shared" si="9"/>
        <v>311516.40000000002</v>
      </c>
      <c r="S15" s="31">
        <v>7490</v>
      </c>
      <c r="T15" s="3">
        <f t="shared" si="10"/>
        <v>2921100</v>
      </c>
      <c r="U15" s="31">
        <v>8000</v>
      </c>
      <c r="V15" s="3">
        <f t="shared" si="11"/>
        <v>3120000</v>
      </c>
      <c r="W15" s="31">
        <v>7000</v>
      </c>
      <c r="X15" s="3">
        <f t="shared" si="12"/>
        <v>2730000</v>
      </c>
      <c r="Z15" s="32">
        <f t="shared" si="13"/>
        <v>616</v>
      </c>
      <c r="AA15" s="32">
        <f t="shared" si="14"/>
        <v>648.03200000000004</v>
      </c>
      <c r="AB15" s="32">
        <f t="shared" si="15"/>
        <v>681.08163200000001</v>
      </c>
      <c r="AC15" s="32">
        <f t="shared" si="16"/>
        <v>760</v>
      </c>
      <c r="AD15" s="32">
        <f t="shared" si="17"/>
        <v>798.76</v>
      </c>
      <c r="AE15" s="32">
        <f t="shared" si="18"/>
        <v>7490</v>
      </c>
      <c r="AF15" s="32">
        <f t="shared" si="19"/>
        <v>8000</v>
      </c>
      <c r="AG15" s="32">
        <f t="shared" si="20"/>
        <v>7000</v>
      </c>
      <c r="AH15" s="33"/>
      <c r="AI15" s="34" cm="1">
        <f t="array" ref="AI15">+MIN(IF(Z15:AG15&gt;0,Z15:AG15))</f>
        <v>616</v>
      </c>
      <c r="AJ15" s="34" cm="1">
        <f t="array" ref="AJ15">MAX(IF(Z15:AG15&gt;0,Z15:AG15))</f>
        <v>8000</v>
      </c>
      <c r="AK15" s="35" cm="1">
        <f t="array" ref="AK15">ROUND(AVERAGE(IF(Z15:AG15&gt;0,Z15:AG15)),0)</f>
        <v>3249</v>
      </c>
      <c r="AL15" s="35">
        <f t="shared" si="21"/>
        <v>1932.5</v>
      </c>
      <c r="AM15" s="35">
        <f t="shared" si="22"/>
        <v>7000</v>
      </c>
      <c r="AN15" s="35">
        <f t="shared" si="23"/>
        <v>2904</v>
      </c>
      <c r="AO15" s="35">
        <f t="shared" si="24"/>
        <v>3249</v>
      </c>
      <c r="AP15" s="35">
        <f t="shared" si="25"/>
        <v>1052</v>
      </c>
      <c r="AQ15" s="35" cm="1">
        <f t="array" ref="AQ15">STDEVA(IF(Z15:AG15&gt;0,Z15:AG15))</f>
        <v>3527.8242566473032</v>
      </c>
      <c r="AS15" s="37" t="str">
        <f t="shared" si="1"/>
        <v>Media Armónica</v>
      </c>
      <c r="AT15" s="36">
        <f t="shared" si="26"/>
        <v>1052</v>
      </c>
      <c r="AU15" s="36">
        <f t="shared" si="27"/>
        <v>410280</v>
      </c>
      <c r="AV15" s="36">
        <f t="shared" si="28"/>
        <v>1230840</v>
      </c>
      <c r="AW15" s="15">
        <v>390</v>
      </c>
      <c r="AX15" s="38">
        <f t="shared" si="29"/>
        <v>0</v>
      </c>
    </row>
    <row r="16" spans="2:51" ht="12">
      <c r="B16" s="2">
        <v>7</v>
      </c>
      <c r="C16" s="29" t="s">
        <v>155</v>
      </c>
      <c r="D16" s="6" t="s">
        <v>99</v>
      </c>
      <c r="E16" s="7" t="s">
        <v>100</v>
      </c>
      <c r="F16" s="7" t="s">
        <v>101</v>
      </c>
      <c r="G16" s="30" t="s">
        <v>164</v>
      </c>
      <c r="H16" s="10">
        <v>248</v>
      </c>
      <c r="I16" s="31">
        <v>616</v>
      </c>
      <c r="J16" s="3">
        <f t="shared" si="2"/>
        <v>152768</v>
      </c>
      <c r="K16" s="31">
        <f t="shared" si="3"/>
        <v>648.03200000000004</v>
      </c>
      <c r="L16" s="3">
        <f t="shared" si="4"/>
        <v>160711.93600000002</v>
      </c>
      <c r="M16" s="31">
        <f t="shared" si="5"/>
        <v>681.08163200000001</v>
      </c>
      <c r="N16" s="3">
        <f t="shared" si="6"/>
        <v>168908.24473599999</v>
      </c>
      <c r="O16" s="31">
        <v>760</v>
      </c>
      <c r="P16" s="3">
        <f t="shared" si="7"/>
        <v>188480</v>
      </c>
      <c r="Q16" s="31">
        <f t="shared" si="8"/>
        <v>798.76</v>
      </c>
      <c r="R16" s="3">
        <f t="shared" si="9"/>
        <v>198092.48</v>
      </c>
      <c r="S16" s="31">
        <v>8560</v>
      </c>
      <c r="T16" s="3">
        <f t="shared" si="10"/>
        <v>2122880</v>
      </c>
      <c r="U16" s="31">
        <v>9000</v>
      </c>
      <c r="V16" s="3">
        <f t="shared" si="11"/>
        <v>2232000</v>
      </c>
      <c r="W16" s="31">
        <v>8000</v>
      </c>
      <c r="X16" s="3">
        <f t="shared" si="12"/>
        <v>1984000</v>
      </c>
      <c r="Z16" s="32">
        <f t="shared" si="13"/>
        <v>616</v>
      </c>
      <c r="AA16" s="32">
        <f t="shared" si="14"/>
        <v>648.03200000000004</v>
      </c>
      <c r="AB16" s="32">
        <f t="shared" si="15"/>
        <v>681.08163200000001</v>
      </c>
      <c r="AC16" s="32">
        <f t="shared" si="16"/>
        <v>760</v>
      </c>
      <c r="AD16" s="32">
        <f t="shared" si="17"/>
        <v>798.76</v>
      </c>
      <c r="AE16" s="32">
        <f t="shared" si="18"/>
        <v>8560</v>
      </c>
      <c r="AF16" s="32">
        <f t="shared" si="19"/>
        <v>9000</v>
      </c>
      <c r="AG16" s="32">
        <f t="shared" si="20"/>
        <v>8000</v>
      </c>
      <c r="AH16" s="33"/>
      <c r="AI16" s="34" cm="1">
        <f t="array" ref="AI16">+MIN(IF(Z16:AG16&gt;0,Z16:AG16))</f>
        <v>616</v>
      </c>
      <c r="AJ16" s="34" cm="1">
        <f t="array" ref="AJ16">MAX(IF(Z16:AG16&gt;0,Z16:AG16))</f>
        <v>9000</v>
      </c>
      <c r="AK16" s="35" cm="1">
        <f t="array" ref="AK16">ROUND(AVERAGE(IF(Z16:AG16&gt;0,Z16:AG16)),0)</f>
        <v>3633</v>
      </c>
      <c r="AL16" s="35">
        <f t="shared" si="21"/>
        <v>2124.5</v>
      </c>
      <c r="AM16" s="35">
        <f t="shared" si="22"/>
        <v>8000</v>
      </c>
      <c r="AN16" s="35">
        <f t="shared" si="23"/>
        <v>3136</v>
      </c>
      <c r="AO16" s="35">
        <f t="shared" si="24"/>
        <v>3633</v>
      </c>
      <c r="AP16" s="35">
        <f t="shared" si="25"/>
        <v>1059</v>
      </c>
      <c r="AQ16" s="35" cm="1">
        <f t="array" ref="AQ16">STDEVA(IF(Z16:AG16&gt;0,Z16:AG16))</f>
        <v>4056.1047004654192</v>
      </c>
      <c r="AS16" s="37" t="str">
        <f t="shared" si="1"/>
        <v>Media Armónica</v>
      </c>
      <c r="AT16" s="36">
        <f t="shared" si="26"/>
        <v>1059</v>
      </c>
      <c r="AU16" s="36">
        <f t="shared" si="27"/>
        <v>262632</v>
      </c>
      <c r="AV16" s="36">
        <f t="shared" si="28"/>
        <v>787896</v>
      </c>
      <c r="AW16" s="15">
        <v>248</v>
      </c>
      <c r="AX16" s="38">
        <f t="shared" si="29"/>
        <v>0</v>
      </c>
    </row>
    <row r="17" spans="2:50" ht="12">
      <c r="B17" s="2">
        <v>8</v>
      </c>
      <c r="C17" s="29" t="s">
        <v>155</v>
      </c>
      <c r="D17" s="6" t="s">
        <v>102</v>
      </c>
      <c r="E17" s="7" t="s">
        <v>103</v>
      </c>
      <c r="F17" s="7" t="s">
        <v>25</v>
      </c>
      <c r="G17" s="30" t="s">
        <v>164</v>
      </c>
      <c r="H17" s="10">
        <v>772</v>
      </c>
      <c r="I17" s="31">
        <v>616</v>
      </c>
      <c r="J17" s="3">
        <f t="shared" si="2"/>
        <v>475552</v>
      </c>
      <c r="K17" s="31">
        <f t="shared" si="3"/>
        <v>648.03200000000004</v>
      </c>
      <c r="L17" s="3">
        <f t="shared" si="4"/>
        <v>500280.70400000003</v>
      </c>
      <c r="M17" s="31">
        <f t="shared" si="5"/>
        <v>681.08163200000001</v>
      </c>
      <c r="N17" s="3">
        <f t="shared" si="6"/>
        <v>525795.01990399999</v>
      </c>
      <c r="O17" s="31">
        <v>760</v>
      </c>
      <c r="P17" s="3">
        <f t="shared" si="7"/>
        <v>586720</v>
      </c>
      <c r="Q17" s="31">
        <f t="shared" si="8"/>
        <v>798.76</v>
      </c>
      <c r="R17" s="3">
        <f t="shared" si="9"/>
        <v>616642.72</v>
      </c>
      <c r="S17" s="31">
        <v>6420</v>
      </c>
      <c r="T17" s="3">
        <f t="shared" si="10"/>
        <v>4956240</v>
      </c>
      <c r="U17" s="31">
        <v>7000</v>
      </c>
      <c r="V17" s="3">
        <f t="shared" si="11"/>
        <v>5404000</v>
      </c>
      <c r="W17" s="31">
        <v>6000</v>
      </c>
      <c r="X17" s="3">
        <f t="shared" si="12"/>
        <v>4632000</v>
      </c>
      <c r="Z17" s="32">
        <f t="shared" si="13"/>
        <v>616</v>
      </c>
      <c r="AA17" s="32">
        <f t="shared" si="14"/>
        <v>648.03200000000004</v>
      </c>
      <c r="AB17" s="32">
        <f t="shared" si="15"/>
        <v>681.08163200000001</v>
      </c>
      <c r="AC17" s="32">
        <f t="shared" si="16"/>
        <v>760</v>
      </c>
      <c r="AD17" s="32">
        <f t="shared" si="17"/>
        <v>798.76</v>
      </c>
      <c r="AE17" s="32">
        <f t="shared" si="18"/>
        <v>6420</v>
      </c>
      <c r="AF17" s="32">
        <f t="shared" si="19"/>
        <v>7000</v>
      </c>
      <c r="AG17" s="32">
        <f t="shared" si="20"/>
        <v>6000</v>
      </c>
      <c r="AH17" s="33"/>
      <c r="AI17" s="34" cm="1">
        <f t="array" ref="AI17">+MIN(IF(Z17:AG17&gt;0,Z17:AG17))</f>
        <v>616</v>
      </c>
      <c r="AJ17" s="34" cm="1">
        <f t="array" ref="AJ17">MAX(IF(Z17:AG17&gt;0,Z17:AG17))</f>
        <v>7000</v>
      </c>
      <c r="AK17" s="35" cm="1">
        <f t="array" ref="AK17">ROUND(AVERAGE(IF(Z17:AG17&gt;0,Z17:AG17)),0)</f>
        <v>2865</v>
      </c>
      <c r="AL17" s="35">
        <f t="shared" si="21"/>
        <v>1740.5</v>
      </c>
      <c r="AM17" s="35">
        <f t="shared" si="22"/>
        <v>6000</v>
      </c>
      <c r="AN17" s="35">
        <f t="shared" si="23"/>
        <v>2658</v>
      </c>
      <c r="AO17" s="35">
        <f t="shared" si="24"/>
        <v>2865</v>
      </c>
      <c r="AP17" s="35">
        <f t="shared" si="25"/>
        <v>1043</v>
      </c>
      <c r="AQ17" s="35" cm="1">
        <f t="array" ref="AQ17">STDEVA(IF(Z17:AG17&gt;0,Z17:AG17))</f>
        <v>3000.173647666883</v>
      </c>
      <c r="AS17" s="37" t="str">
        <f t="shared" si="1"/>
        <v>Media Armónica</v>
      </c>
      <c r="AT17" s="36">
        <f t="shared" si="26"/>
        <v>1043</v>
      </c>
      <c r="AU17" s="36">
        <f t="shared" si="27"/>
        <v>805196</v>
      </c>
      <c r="AV17" s="36">
        <f t="shared" si="28"/>
        <v>2415588</v>
      </c>
      <c r="AW17" s="15">
        <v>772</v>
      </c>
      <c r="AX17" s="38">
        <f t="shared" si="29"/>
        <v>0</v>
      </c>
    </row>
    <row r="18" spans="2:50" ht="12">
      <c r="B18" s="2">
        <v>9</v>
      </c>
      <c r="C18" s="29" t="s">
        <v>155</v>
      </c>
      <c r="D18" s="6" t="s">
        <v>157</v>
      </c>
      <c r="E18" s="7"/>
      <c r="F18" s="39" t="s">
        <v>158</v>
      </c>
      <c r="G18" s="30" t="s">
        <v>164</v>
      </c>
      <c r="H18" s="40">
        <v>9490</v>
      </c>
      <c r="I18" s="31">
        <v>616</v>
      </c>
      <c r="J18" s="3">
        <f t="shared" si="2"/>
        <v>5845840</v>
      </c>
      <c r="K18" s="31">
        <f t="shared" si="3"/>
        <v>648.03200000000004</v>
      </c>
      <c r="L18" s="3">
        <f t="shared" si="4"/>
        <v>6149823.6800000006</v>
      </c>
      <c r="M18" s="31">
        <f t="shared" si="5"/>
        <v>681.08163200000001</v>
      </c>
      <c r="N18" s="3">
        <f t="shared" si="6"/>
        <v>6463464.6876800004</v>
      </c>
      <c r="O18" s="31">
        <v>760</v>
      </c>
      <c r="P18" s="3">
        <f t="shared" si="7"/>
        <v>7212400</v>
      </c>
      <c r="Q18" s="31">
        <f t="shared" si="8"/>
        <v>798.76</v>
      </c>
      <c r="R18" s="3">
        <f t="shared" si="9"/>
        <v>7580232.4000000004</v>
      </c>
      <c r="S18" s="31">
        <v>2140</v>
      </c>
      <c r="T18" s="3">
        <f t="shared" si="10"/>
        <v>20308600</v>
      </c>
      <c r="U18" s="31">
        <v>4000</v>
      </c>
      <c r="V18" s="3">
        <f t="shared" si="11"/>
        <v>37960000</v>
      </c>
      <c r="W18" s="31">
        <v>2000</v>
      </c>
      <c r="X18" s="3">
        <f t="shared" si="12"/>
        <v>18980000</v>
      </c>
      <c r="Z18" s="32">
        <f t="shared" si="13"/>
        <v>616</v>
      </c>
      <c r="AA18" s="32">
        <f t="shared" si="14"/>
        <v>648.03200000000004</v>
      </c>
      <c r="AB18" s="32">
        <f t="shared" si="15"/>
        <v>681.08163200000001</v>
      </c>
      <c r="AC18" s="32">
        <f t="shared" si="16"/>
        <v>760</v>
      </c>
      <c r="AD18" s="32">
        <f t="shared" si="17"/>
        <v>798.76</v>
      </c>
      <c r="AE18" s="32">
        <f t="shared" si="18"/>
        <v>2140</v>
      </c>
      <c r="AF18" s="32">
        <f t="shared" si="19"/>
        <v>4000</v>
      </c>
      <c r="AG18" s="32">
        <f t="shared" si="20"/>
        <v>2000</v>
      </c>
      <c r="AH18" s="33"/>
      <c r="AI18" s="34" cm="1">
        <f t="array" ref="AI18">+MIN(IF(Z18:AG18&gt;0,Z18:AG18))</f>
        <v>616</v>
      </c>
      <c r="AJ18" s="34" cm="1">
        <f t="array" ref="AJ18">MAX(IF(Z18:AG18&gt;0,Z18:AG18))</f>
        <v>4000</v>
      </c>
      <c r="AK18" s="35" cm="1">
        <f t="array" ref="AK18">ROUND(AVERAGE(IF(Z18:AG18&gt;0,Z18:AG18)),0)</f>
        <v>1455</v>
      </c>
      <c r="AL18" s="35">
        <f t="shared" si="21"/>
        <v>1035.5</v>
      </c>
      <c r="AM18" s="35">
        <f t="shared" si="22"/>
        <v>2000</v>
      </c>
      <c r="AN18" s="35">
        <f t="shared" si="23"/>
        <v>1531</v>
      </c>
      <c r="AO18" s="35">
        <f t="shared" si="24"/>
        <v>1455</v>
      </c>
      <c r="AP18" s="35">
        <f t="shared" si="25"/>
        <v>950</v>
      </c>
      <c r="AQ18" s="35" cm="1">
        <f t="array" ref="AQ18">STDEVA(IF(Z18:AG18&gt;0,Z18:AG18))</f>
        <v>1201.8448352026905</v>
      </c>
      <c r="AS18" s="37" t="str">
        <f t="shared" si="1"/>
        <v>Media Armónica</v>
      </c>
      <c r="AT18" s="36">
        <f t="shared" si="26"/>
        <v>950</v>
      </c>
      <c r="AU18" s="36">
        <f t="shared" si="27"/>
        <v>9015500</v>
      </c>
      <c r="AV18" s="36">
        <f t="shared" si="28"/>
        <v>27046500</v>
      </c>
      <c r="AW18" s="15">
        <v>9490</v>
      </c>
      <c r="AX18" s="38">
        <f t="shared" si="29"/>
        <v>0</v>
      </c>
    </row>
    <row r="19" spans="2:50" ht="12">
      <c r="B19" s="2">
        <v>10</v>
      </c>
      <c r="C19" s="29" t="s">
        <v>155</v>
      </c>
      <c r="D19" s="6" t="s">
        <v>157</v>
      </c>
      <c r="E19" s="7"/>
      <c r="F19" s="39" t="s">
        <v>159</v>
      </c>
      <c r="G19" s="30" t="s">
        <v>164</v>
      </c>
      <c r="H19" s="40">
        <v>2312</v>
      </c>
      <c r="I19" s="31">
        <v>616</v>
      </c>
      <c r="J19" s="3">
        <f t="shared" si="2"/>
        <v>1424192</v>
      </c>
      <c r="K19" s="31">
        <f t="shared" si="3"/>
        <v>648.03200000000004</v>
      </c>
      <c r="L19" s="3">
        <f t="shared" si="4"/>
        <v>1498249.9840000002</v>
      </c>
      <c r="M19" s="31">
        <f t="shared" si="5"/>
        <v>681.08163200000001</v>
      </c>
      <c r="N19" s="3">
        <f t="shared" si="6"/>
        <v>1574660.733184</v>
      </c>
      <c r="O19" s="31">
        <v>760</v>
      </c>
      <c r="P19" s="3">
        <f t="shared" si="7"/>
        <v>1757120</v>
      </c>
      <c r="Q19" s="31">
        <f t="shared" si="8"/>
        <v>798.76</v>
      </c>
      <c r="R19" s="3">
        <f t="shared" si="9"/>
        <v>1846733.1199999999</v>
      </c>
      <c r="S19" s="31">
        <v>2140</v>
      </c>
      <c r="T19" s="3">
        <f t="shared" si="10"/>
        <v>4947680</v>
      </c>
      <c r="U19" s="31">
        <v>4000</v>
      </c>
      <c r="V19" s="3">
        <f t="shared" si="11"/>
        <v>9248000</v>
      </c>
      <c r="W19" s="31">
        <v>2000</v>
      </c>
      <c r="X19" s="3">
        <f t="shared" si="12"/>
        <v>4624000</v>
      </c>
      <c r="Z19" s="32">
        <f t="shared" si="13"/>
        <v>616</v>
      </c>
      <c r="AA19" s="32">
        <f t="shared" si="14"/>
        <v>648.03200000000004</v>
      </c>
      <c r="AB19" s="32">
        <f t="shared" si="15"/>
        <v>681.08163200000001</v>
      </c>
      <c r="AC19" s="32">
        <f t="shared" si="16"/>
        <v>760</v>
      </c>
      <c r="AD19" s="32">
        <f t="shared" si="17"/>
        <v>798.76</v>
      </c>
      <c r="AE19" s="32">
        <f t="shared" si="18"/>
        <v>2140</v>
      </c>
      <c r="AF19" s="32">
        <f t="shared" si="19"/>
        <v>4000</v>
      </c>
      <c r="AG19" s="32">
        <f t="shared" si="20"/>
        <v>2000</v>
      </c>
      <c r="AH19" s="33"/>
      <c r="AI19" s="34" cm="1">
        <f t="array" ref="AI19">+MIN(IF(Z19:AG19&gt;0,Z19:AG19))</f>
        <v>616</v>
      </c>
      <c r="AJ19" s="34" cm="1">
        <f t="array" ref="AJ19">MAX(IF(Z19:AG19&gt;0,Z19:AG19))</f>
        <v>4000</v>
      </c>
      <c r="AK19" s="35" cm="1">
        <f t="array" ref="AK19">ROUND(AVERAGE(IF(Z19:AG19&gt;0,Z19:AG19)),0)</f>
        <v>1455</v>
      </c>
      <c r="AL19" s="35">
        <f t="shared" si="21"/>
        <v>1035.5</v>
      </c>
      <c r="AM19" s="35">
        <f t="shared" si="22"/>
        <v>2000</v>
      </c>
      <c r="AN19" s="35">
        <f t="shared" si="23"/>
        <v>1531</v>
      </c>
      <c r="AO19" s="35">
        <f t="shared" si="24"/>
        <v>1455</v>
      </c>
      <c r="AP19" s="35">
        <f t="shared" si="25"/>
        <v>950</v>
      </c>
      <c r="AQ19" s="35" cm="1">
        <f t="array" ref="AQ19">STDEVA(IF(Z19:AG19&gt;0,Z19:AG19))</f>
        <v>1201.8448352026905</v>
      </c>
      <c r="AS19" s="37" t="str">
        <f t="shared" si="1"/>
        <v>Media Armónica</v>
      </c>
      <c r="AT19" s="36">
        <f t="shared" si="26"/>
        <v>950</v>
      </c>
      <c r="AU19" s="36">
        <f t="shared" si="27"/>
        <v>2196400</v>
      </c>
      <c r="AV19" s="36">
        <f t="shared" si="28"/>
        <v>6589200</v>
      </c>
      <c r="AW19" s="15">
        <v>2312</v>
      </c>
      <c r="AX19" s="38">
        <f t="shared" si="29"/>
        <v>0</v>
      </c>
    </row>
    <row r="20" spans="2:50" ht="22.8">
      <c r="B20" s="2">
        <v>11</v>
      </c>
      <c r="C20" s="29" t="s">
        <v>155</v>
      </c>
      <c r="D20" s="6" t="s">
        <v>157</v>
      </c>
      <c r="E20" s="7"/>
      <c r="F20" s="39" t="s">
        <v>160</v>
      </c>
      <c r="G20" s="30" t="s">
        <v>164</v>
      </c>
      <c r="H20" s="41">
        <v>222</v>
      </c>
      <c r="I20" s="31">
        <v>616</v>
      </c>
      <c r="J20" s="3">
        <f t="shared" si="2"/>
        <v>136752</v>
      </c>
      <c r="K20" s="31">
        <f t="shared" si="3"/>
        <v>648.03200000000004</v>
      </c>
      <c r="L20" s="3">
        <f t="shared" si="4"/>
        <v>143863.10400000002</v>
      </c>
      <c r="M20" s="31">
        <f t="shared" si="5"/>
        <v>681.08163200000001</v>
      </c>
      <c r="N20" s="3">
        <f t="shared" si="6"/>
        <v>151200.12230399999</v>
      </c>
      <c r="O20" s="31">
        <v>760</v>
      </c>
      <c r="P20" s="3">
        <f t="shared" si="7"/>
        <v>168720</v>
      </c>
      <c r="Q20" s="31">
        <f t="shared" si="8"/>
        <v>798.76</v>
      </c>
      <c r="R20" s="3">
        <f t="shared" si="9"/>
        <v>177324.72</v>
      </c>
      <c r="S20" s="31">
        <v>8560</v>
      </c>
      <c r="T20" s="3">
        <f t="shared" si="10"/>
        <v>1900320</v>
      </c>
      <c r="U20" s="31">
        <v>9000</v>
      </c>
      <c r="V20" s="3">
        <f t="shared" si="11"/>
        <v>1998000</v>
      </c>
      <c r="W20" s="31">
        <v>8000</v>
      </c>
      <c r="X20" s="3">
        <f t="shared" si="12"/>
        <v>1776000</v>
      </c>
      <c r="Z20" s="32">
        <f t="shared" si="13"/>
        <v>616</v>
      </c>
      <c r="AA20" s="32">
        <f t="shared" si="14"/>
        <v>648.03200000000004</v>
      </c>
      <c r="AB20" s="32">
        <f t="shared" si="15"/>
        <v>681.08163200000001</v>
      </c>
      <c r="AC20" s="32">
        <f t="shared" si="16"/>
        <v>760</v>
      </c>
      <c r="AD20" s="32">
        <f t="shared" si="17"/>
        <v>798.76</v>
      </c>
      <c r="AE20" s="32">
        <f t="shared" si="18"/>
        <v>8560</v>
      </c>
      <c r="AF20" s="32">
        <f t="shared" si="19"/>
        <v>9000</v>
      </c>
      <c r="AG20" s="32">
        <f t="shared" si="20"/>
        <v>8000</v>
      </c>
      <c r="AH20" s="33"/>
      <c r="AI20" s="34" cm="1">
        <f t="array" ref="AI20">+MIN(IF(Z20:AG20&gt;0,Z20:AG20))</f>
        <v>616</v>
      </c>
      <c r="AJ20" s="34" cm="1">
        <f t="array" ref="AJ20">MAX(IF(Z20:AG20&gt;0,Z20:AG20))</f>
        <v>9000</v>
      </c>
      <c r="AK20" s="35" cm="1">
        <f t="array" ref="AK20">ROUND(AVERAGE(IF(Z20:AG20&gt;0,Z20:AG20)),0)</f>
        <v>3633</v>
      </c>
      <c r="AL20" s="35">
        <f t="shared" si="21"/>
        <v>2124.5</v>
      </c>
      <c r="AM20" s="35">
        <f t="shared" si="22"/>
        <v>8000</v>
      </c>
      <c r="AN20" s="35">
        <f t="shared" si="23"/>
        <v>3136</v>
      </c>
      <c r="AO20" s="35">
        <f t="shared" si="24"/>
        <v>3633</v>
      </c>
      <c r="AP20" s="35">
        <f t="shared" si="25"/>
        <v>1059</v>
      </c>
      <c r="AQ20" s="35" cm="1">
        <f t="array" ref="AQ20">STDEVA(IF(Z20:AG20&gt;0,Z20:AG20))</f>
        <v>4056.1047004654192</v>
      </c>
      <c r="AS20" s="37" t="str">
        <f t="shared" si="1"/>
        <v>Media Armónica</v>
      </c>
      <c r="AT20" s="36">
        <f t="shared" si="26"/>
        <v>1059</v>
      </c>
      <c r="AU20" s="36">
        <f t="shared" si="27"/>
        <v>235098</v>
      </c>
      <c r="AV20" s="36">
        <f t="shared" si="28"/>
        <v>705294</v>
      </c>
      <c r="AW20" s="15">
        <v>222</v>
      </c>
      <c r="AX20" s="38">
        <f t="shared" si="29"/>
        <v>0</v>
      </c>
    </row>
    <row r="21" spans="2:50" ht="12">
      <c r="B21" s="2">
        <v>12</v>
      </c>
      <c r="C21" s="29" t="s">
        <v>155</v>
      </c>
      <c r="D21" s="6" t="s">
        <v>157</v>
      </c>
      <c r="E21" s="7"/>
      <c r="F21" s="39" t="s">
        <v>161</v>
      </c>
      <c r="G21" s="30" t="s">
        <v>164</v>
      </c>
      <c r="H21" s="40">
        <v>3662</v>
      </c>
      <c r="I21" s="31">
        <v>616</v>
      </c>
      <c r="J21" s="3">
        <f t="shared" si="2"/>
        <v>2255792</v>
      </c>
      <c r="K21" s="31">
        <f t="shared" si="3"/>
        <v>648.03200000000004</v>
      </c>
      <c r="L21" s="3">
        <f t="shared" si="4"/>
        <v>2373093.1840000004</v>
      </c>
      <c r="M21" s="31">
        <f t="shared" si="5"/>
        <v>681.08163200000001</v>
      </c>
      <c r="N21" s="3">
        <f t="shared" si="6"/>
        <v>2494120.9363839999</v>
      </c>
      <c r="O21" s="31">
        <v>760</v>
      </c>
      <c r="P21" s="3">
        <f t="shared" si="7"/>
        <v>2783120</v>
      </c>
      <c r="Q21" s="31">
        <f t="shared" si="8"/>
        <v>798.76</v>
      </c>
      <c r="R21" s="3">
        <f t="shared" si="9"/>
        <v>2925059.12</v>
      </c>
      <c r="S21" s="31">
        <v>2140</v>
      </c>
      <c r="T21" s="3">
        <f t="shared" si="10"/>
        <v>7836680</v>
      </c>
      <c r="U21" s="31">
        <v>4000</v>
      </c>
      <c r="V21" s="3">
        <f t="shared" si="11"/>
        <v>14648000</v>
      </c>
      <c r="W21" s="31">
        <v>2000</v>
      </c>
      <c r="X21" s="3">
        <f t="shared" si="12"/>
        <v>7324000</v>
      </c>
      <c r="Z21" s="32">
        <f t="shared" si="13"/>
        <v>616</v>
      </c>
      <c r="AA21" s="32">
        <f t="shared" si="14"/>
        <v>648.03200000000004</v>
      </c>
      <c r="AB21" s="32">
        <f t="shared" si="15"/>
        <v>681.08163200000001</v>
      </c>
      <c r="AC21" s="32">
        <f t="shared" si="16"/>
        <v>760</v>
      </c>
      <c r="AD21" s="32">
        <f t="shared" si="17"/>
        <v>798.76</v>
      </c>
      <c r="AE21" s="32">
        <f t="shared" si="18"/>
        <v>2140</v>
      </c>
      <c r="AF21" s="32">
        <f t="shared" si="19"/>
        <v>4000</v>
      </c>
      <c r="AG21" s="32">
        <f t="shared" si="20"/>
        <v>2000</v>
      </c>
      <c r="AH21" s="33"/>
      <c r="AI21" s="34" cm="1">
        <f t="array" ref="AI21">+MIN(IF(Z21:AG21&gt;0,Z21:AG21))</f>
        <v>616</v>
      </c>
      <c r="AJ21" s="34" cm="1">
        <f t="array" ref="AJ21">MAX(IF(Z21:AG21&gt;0,Z21:AG21))</f>
        <v>4000</v>
      </c>
      <c r="AK21" s="35" cm="1">
        <f t="array" ref="AK21">ROUND(AVERAGE(IF(Z21:AG21&gt;0,Z21:AG21)),0)</f>
        <v>1455</v>
      </c>
      <c r="AL21" s="35">
        <f t="shared" si="21"/>
        <v>1035.5</v>
      </c>
      <c r="AM21" s="35">
        <f t="shared" si="22"/>
        <v>2000</v>
      </c>
      <c r="AN21" s="35">
        <f t="shared" si="23"/>
        <v>1531</v>
      </c>
      <c r="AO21" s="35">
        <f t="shared" si="24"/>
        <v>1455</v>
      </c>
      <c r="AP21" s="35">
        <f t="shared" si="25"/>
        <v>950</v>
      </c>
      <c r="AQ21" s="35" cm="1">
        <f t="array" ref="AQ21">STDEVA(IF(Z21:AG21&gt;0,Z21:AG21))</f>
        <v>1201.8448352026905</v>
      </c>
      <c r="AS21" s="37" t="str">
        <f t="shared" si="1"/>
        <v>Media Armónica</v>
      </c>
      <c r="AT21" s="36">
        <f t="shared" si="26"/>
        <v>950</v>
      </c>
      <c r="AU21" s="36">
        <f t="shared" si="27"/>
        <v>3478900</v>
      </c>
      <c r="AV21" s="36">
        <f t="shared" si="28"/>
        <v>10436700</v>
      </c>
      <c r="AW21" s="15">
        <v>3662</v>
      </c>
      <c r="AX21" s="38">
        <f t="shared" si="29"/>
        <v>0</v>
      </c>
    </row>
    <row r="22" spans="2:50" ht="12">
      <c r="B22" s="2">
        <v>13</v>
      </c>
      <c r="C22" s="29" t="s">
        <v>155</v>
      </c>
      <c r="D22" s="8" t="s">
        <v>104</v>
      </c>
      <c r="E22" s="7" t="s">
        <v>106</v>
      </c>
      <c r="F22" s="7" t="s">
        <v>26</v>
      </c>
      <c r="G22" s="30" t="s">
        <v>164</v>
      </c>
      <c r="H22" s="10">
        <v>113</v>
      </c>
      <c r="I22" s="31">
        <v>616</v>
      </c>
      <c r="J22" s="3">
        <f t="shared" si="2"/>
        <v>69608</v>
      </c>
      <c r="K22" s="31">
        <f t="shared" si="3"/>
        <v>648.03200000000004</v>
      </c>
      <c r="L22" s="3">
        <f t="shared" si="4"/>
        <v>73227.616000000009</v>
      </c>
      <c r="M22" s="31">
        <f t="shared" si="5"/>
        <v>681.08163200000001</v>
      </c>
      <c r="N22" s="3">
        <f t="shared" si="6"/>
        <v>76962.224415999997</v>
      </c>
      <c r="O22" s="31">
        <v>760</v>
      </c>
      <c r="P22" s="3">
        <f t="shared" si="7"/>
        <v>85880</v>
      </c>
      <c r="Q22" s="31">
        <f t="shared" si="8"/>
        <v>798.76</v>
      </c>
      <c r="R22" s="3">
        <f t="shared" si="9"/>
        <v>90259.88</v>
      </c>
      <c r="S22" s="31">
        <v>8560</v>
      </c>
      <c r="T22" s="3">
        <f t="shared" si="10"/>
        <v>967280</v>
      </c>
      <c r="U22" s="31">
        <v>9000</v>
      </c>
      <c r="V22" s="3">
        <f t="shared" si="11"/>
        <v>1017000</v>
      </c>
      <c r="W22" s="31">
        <v>8000</v>
      </c>
      <c r="X22" s="3">
        <f t="shared" si="12"/>
        <v>904000</v>
      </c>
      <c r="Z22" s="32">
        <f t="shared" si="13"/>
        <v>616</v>
      </c>
      <c r="AA22" s="32">
        <f t="shared" si="14"/>
        <v>648.03200000000004</v>
      </c>
      <c r="AB22" s="32">
        <f t="shared" si="15"/>
        <v>681.08163200000001</v>
      </c>
      <c r="AC22" s="32">
        <f t="shared" si="16"/>
        <v>760</v>
      </c>
      <c r="AD22" s="32">
        <f t="shared" si="17"/>
        <v>798.76</v>
      </c>
      <c r="AE22" s="32">
        <f t="shared" si="18"/>
        <v>8560</v>
      </c>
      <c r="AF22" s="32">
        <f t="shared" si="19"/>
        <v>9000</v>
      </c>
      <c r="AG22" s="32">
        <f t="shared" si="20"/>
        <v>8000</v>
      </c>
      <c r="AH22" s="33"/>
      <c r="AI22" s="34" cm="1">
        <f t="array" ref="AI22">+MIN(IF(Z22:AG22&gt;0,Z22:AG22))</f>
        <v>616</v>
      </c>
      <c r="AJ22" s="34" cm="1">
        <f t="array" ref="AJ22">MAX(IF(Z22:AG22&gt;0,Z22:AG22))</f>
        <v>9000</v>
      </c>
      <c r="AK22" s="35" cm="1">
        <f t="array" ref="AK22">ROUND(AVERAGE(IF(Z22:AG22&gt;0,Z22:AG22)),0)</f>
        <v>3633</v>
      </c>
      <c r="AL22" s="35">
        <f t="shared" si="21"/>
        <v>2124.5</v>
      </c>
      <c r="AM22" s="35">
        <f t="shared" si="22"/>
        <v>8000</v>
      </c>
      <c r="AN22" s="35">
        <f t="shared" si="23"/>
        <v>3136</v>
      </c>
      <c r="AO22" s="35">
        <f t="shared" si="24"/>
        <v>3633</v>
      </c>
      <c r="AP22" s="35">
        <f t="shared" si="25"/>
        <v>1059</v>
      </c>
      <c r="AQ22" s="35" cm="1">
        <f t="array" ref="AQ22">STDEVA(IF(Z22:AG22&gt;0,Z22:AG22))</f>
        <v>4056.1047004654192</v>
      </c>
      <c r="AS22" s="37" t="str">
        <f t="shared" si="1"/>
        <v>Media Armónica</v>
      </c>
      <c r="AT22" s="36">
        <f t="shared" si="26"/>
        <v>1059</v>
      </c>
      <c r="AU22" s="36">
        <f t="shared" si="27"/>
        <v>119667</v>
      </c>
      <c r="AV22" s="36">
        <f t="shared" si="28"/>
        <v>359001</v>
      </c>
      <c r="AW22" s="15">
        <v>113</v>
      </c>
      <c r="AX22" s="38">
        <f t="shared" si="29"/>
        <v>0</v>
      </c>
    </row>
    <row r="23" spans="2:50" ht="12">
      <c r="B23" s="2">
        <v>14</v>
      </c>
      <c r="C23" s="29" t="s">
        <v>155</v>
      </c>
      <c r="D23" s="8" t="s">
        <v>105</v>
      </c>
      <c r="E23" s="7" t="s">
        <v>108</v>
      </c>
      <c r="F23" s="7" t="s">
        <v>27</v>
      </c>
      <c r="G23" s="30" t="s">
        <v>164</v>
      </c>
      <c r="H23" s="10">
        <v>812</v>
      </c>
      <c r="I23" s="31">
        <v>616</v>
      </c>
      <c r="J23" s="3">
        <f t="shared" si="2"/>
        <v>500192</v>
      </c>
      <c r="K23" s="31">
        <f t="shared" si="3"/>
        <v>648.03200000000004</v>
      </c>
      <c r="L23" s="3">
        <f t="shared" si="4"/>
        <v>526201.98400000005</v>
      </c>
      <c r="M23" s="31">
        <f t="shared" si="5"/>
        <v>681.08163200000001</v>
      </c>
      <c r="N23" s="3">
        <f t="shared" si="6"/>
        <v>553038.28518400004</v>
      </c>
      <c r="O23" s="31">
        <v>760</v>
      </c>
      <c r="P23" s="3">
        <f t="shared" si="7"/>
        <v>617120</v>
      </c>
      <c r="Q23" s="31">
        <f t="shared" si="8"/>
        <v>798.76</v>
      </c>
      <c r="R23" s="3">
        <f t="shared" si="9"/>
        <v>648593.12</v>
      </c>
      <c r="S23" s="31">
        <v>6420</v>
      </c>
      <c r="T23" s="3">
        <f t="shared" si="10"/>
        <v>5213040</v>
      </c>
      <c r="U23" s="31">
        <v>7000</v>
      </c>
      <c r="V23" s="3">
        <f t="shared" si="11"/>
        <v>5684000</v>
      </c>
      <c r="W23" s="31">
        <v>6000</v>
      </c>
      <c r="X23" s="3">
        <f t="shared" si="12"/>
        <v>4872000</v>
      </c>
      <c r="Z23" s="32">
        <f t="shared" si="13"/>
        <v>616</v>
      </c>
      <c r="AA23" s="32">
        <f t="shared" si="14"/>
        <v>648.03200000000004</v>
      </c>
      <c r="AB23" s="32">
        <f t="shared" si="15"/>
        <v>681.08163200000001</v>
      </c>
      <c r="AC23" s="32">
        <f t="shared" si="16"/>
        <v>760</v>
      </c>
      <c r="AD23" s="32">
        <f t="shared" si="17"/>
        <v>798.76</v>
      </c>
      <c r="AE23" s="32">
        <f t="shared" si="18"/>
        <v>6420</v>
      </c>
      <c r="AF23" s="32">
        <f t="shared" si="19"/>
        <v>7000</v>
      </c>
      <c r="AG23" s="32">
        <f t="shared" si="20"/>
        <v>6000</v>
      </c>
      <c r="AH23" s="33"/>
      <c r="AI23" s="34" cm="1">
        <f t="array" ref="AI23">+MIN(IF(Z23:AG23&gt;0,Z23:AG23))</f>
        <v>616</v>
      </c>
      <c r="AJ23" s="34" cm="1">
        <f t="array" ref="AJ23">MAX(IF(Z23:AG23&gt;0,Z23:AG23))</f>
        <v>7000</v>
      </c>
      <c r="AK23" s="35" cm="1">
        <f t="array" ref="AK23">ROUND(AVERAGE(IF(Z23:AG23&gt;0,Z23:AG23)),0)</f>
        <v>2865</v>
      </c>
      <c r="AL23" s="35">
        <f t="shared" si="21"/>
        <v>1740.5</v>
      </c>
      <c r="AM23" s="35">
        <f t="shared" si="22"/>
        <v>6000</v>
      </c>
      <c r="AN23" s="35">
        <f t="shared" si="23"/>
        <v>2658</v>
      </c>
      <c r="AO23" s="35">
        <f t="shared" si="24"/>
        <v>2865</v>
      </c>
      <c r="AP23" s="35">
        <f t="shared" si="25"/>
        <v>1043</v>
      </c>
      <c r="AQ23" s="35" cm="1">
        <f t="array" ref="AQ23">STDEVA(IF(Z23:AG23&gt;0,Z23:AG23))</f>
        <v>3000.173647666883</v>
      </c>
      <c r="AS23" s="37" t="str">
        <f t="shared" si="1"/>
        <v>Media Armónica</v>
      </c>
      <c r="AT23" s="36">
        <f t="shared" si="26"/>
        <v>1043</v>
      </c>
      <c r="AU23" s="36">
        <f t="shared" si="27"/>
        <v>846916</v>
      </c>
      <c r="AV23" s="36">
        <f t="shared" si="28"/>
        <v>2540748</v>
      </c>
      <c r="AW23" s="15">
        <v>812</v>
      </c>
      <c r="AX23" s="38">
        <f t="shared" si="29"/>
        <v>0</v>
      </c>
    </row>
    <row r="24" spans="2:50" ht="22.8">
      <c r="B24" s="2">
        <v>15</v>
      </c>
      <c r="C24" s="29" t="s">
        <v>155</v>
      </c>
      <c r="D24" s="8" t="s">
        <v>162</v>
      </c>
      <c r="E24" s="7"/>
      <c r="F24" s="39" t="s">
        <v>163</v>
      </c>
      <c r="G24" s="30" t="s">
        <v>164</v>
      </c>
      <c r="H24" s="40">
        <v>120</v>
      </c>
      <c r="I24" s="31">
        <v>616</v>
      </c>
      <c r="J24" s="3">
        <f t="shared" si="2"/>
        <v>73920</v>
      </c>
      <c r="K24" s="31">
        <f t="shared" si="3"/>
        <v>648.03200000000004</v>
      </c>
      <c r="L24" s="3">
        <f t="shared" si="4"/>
        <v>77763.840000000011</v>
      </c>
      <c r="M24" s="31">
        <f t="shared" si="5"/>
        <v>681.08163200000001</v>
      </c>
      <c r="N24" s="3">
        <f t="shared" si="6"/>
        <v>81729.795840000006</v>
      </c>
      <c r="O24" s="31">
        <v>760</v>
      </c>
      <c r="P24" s="3">
        <f t="shared" si="7"/>
        <v>91200</v>
      </c>
      <c r="Q24" s="31">
        <f t="shared" si="8"/>
        <v>798.76</v>
      </c>
      <c r="R24" s="3">
        <f t="shared" si="9"/>
        <v>95851.199999999997</v>
      </c>
      <c r="S24" s="31">
        <v>8560</v>
      </c>
      <c r="T24" s="3">
        <f t="shared" si="10"/>
        <v>1027200</v>
      </c>
      <c r="U24" s="31">
        <v>9000</v>
      </c>
      <c r="V24" s="3">
        <f t="shared" si="11"/>
        <v>1080000</v>
      </c>
      <c r="W24" s="31">
        <v>8000</v>
      </c>
      <c r="X24" s="3">
        <f t="shared" si="12"/>
        <v>960000</v>
      </c>
      <c r="Z24" s="32">
        <f t="shared" si="13"/>
        <v>616</v>
      </c>
      <c r="AA24" s="32">
        <f t="shared" si="14"/>
        <v>648.03200000000004</v>
      </c>
      <c r="AB24" s="32">
        <f t="shared" si="15"/>
        <v>681.08163200000001</v>
      </c>
      <c r="AC24" s="32">
        <f t="shared" si="16"/>
        <v>760</v>
      </c>
      <c r="AD24" s="32">
        <f t="shared" si="17"/>
        <v>798.76</v>
      </c>
      <c r="AE24" s="32">
        <f t="shared" si="18"/>
        <v>8560</v>
      </c>
      <c r="AF24" s="32">
        <f t="shared" si="19"/>
        <v>9000</v>
      </c>
      <c r="AG24" s="32">
        <f t="shared" si="20"/>
        <v>8000</v>
      </c>
      <c r="AH24" s="33"/>
      <c r="AI24" s="34" cm="1">
        <f t="array" ref="AI24">+MIN(IF(Z24:AG24&gt;0,Z24:AG24))</f>
        <v>616</v>
      </c>
      <c r="AJ24" s="34" cm="1">
        <f t="array" ref="AJ24">MAX(IF(Z24:AG24&gt;0,Z24:AG24))</f>
        <v>9000</v>
      </c>
      <c r="AK24" s="35" cm="1">
        <f t="array" ref="AK24">ROUND(AVERAGE(IF(Z24:AG24&gt;0,Z24:AG24)),0)</f>
        <v>3633</v>
      </c>
      <c r="AL24" s="35">
        <f t="shared" si="21"/>
        <v>2124.5</v>
      </c>
      <c r="AM24" s="35">
        <f t="shared" si="22"/>
        <v>8000</v>
      </c>
      <c r="AN24" s="35">
        <f t="shared" si="23"/>
        <v>3136</v>
      </c>
      <c r="AO24" s="35">
        <f t="shared" si="24"/>
        <v>3633</v>
      </c>
      <c r="AP24" s="35">
        <f t="shared" si="25"/>
        <v>1059</v>
      </c>
      <c r="AQ24" s="35" cm="1">
        <f t="array" ref="AQ24">STDEVA(IF(Z24:AG24&gt;0,Z24:AG24))</f>
        <v>4056.1047004654192</v>
      </c>
      <c r="AS24" s="37" t="str">
        <f t="shared" si="1"/>
        <v>Media Armónica</v>
      </c>
      <c r="AT24" s="36">
        <f t="shared" si="26"/>
        <v>1059</v>
      </c>
      <c r="AU24" s="36">
        <f t="shared" si="27"/>
        <v>127080</v>
      </c>
      <c r="AV24" s="36">
        <f t="shared" si="28"/>
        <v>381240</v>
      </c>
      <c r="AW24" s="15">
        <v>120</v>
      </c>
      <c r="AX24" s="38">
        <f t="shared" si="29"/>
        <v>0</v>
      </c>
    </row>
    <row r="25" spans="2:50" ht="22.8">
      <c r="B25" s="2">
        <v>16</v>
      </c>
      <c r="C25" s="29" t="s">
        <v>155</v>
      </c>
      <c r="D25" s="8" t="s">
        <v>107</v>
      </c>
      <c r="E25" s="7" t="s">
        <v>110</v>
      </c>
      <c r="F25" s="7" t="s">
        <v>28</v>
      </c>
      <c r="G25" s="30" t="s">
        <v>164</v>
      </c>
      <c r="H25" s="10">
        <v>1120</v>
      </c>
      <c r="I25" s="31">
        <v>616</v>
      </c>
      <c r="J25" s="3">
        <f t="shared" si="2"/>
        <v>689920</v>
      </c>
      <c r="K25" s="31">
        <f t="shared" si="3"/>
        <v>648.03200000000004</v>
      </c>
      <c r="L25" s="3">
        <f t="shared" si="4"/>
        <v>725795.84000000008</v>
      </c>
      <c r="M25" s="31">
        <f t="shared" si="5"/>
        <v>681.08163200000001</v>
      </c>
      <c r="N25" s="3">
        <f t="shared" si="6"/>
        <v>762811.42784000002</v>
      </c>
      <c r="O25" s="31">
        <v>760</v>
      </c>
      <c r="P25" s="3">
        <f t="shared" si="7"/>
        <v>851200</v>
      </c>
      <c r="Q25" s="31">
        <f t="shared" si="8"/>
        <v>798.76</v>
      </c>
      <c r="R25" s="3">
        <f t="shared" si="9"/>
        <v>894611.2</v>
      </c>
      <c r="S25" s="31">
        <v>5120</v>
      </c>
      <c r="T25" s="3">
        <f t="shared" si="10"/>
        <v>5734400</v>
      </c>
      <c r="U25" s="31">
        <v>5000</v>
      </c>
      <c r="V25" s="3">
        <f t="shared" si="11"/>
        <v>5600000</v>
      </c>
      <c r="W25" s="31">
        <v>4000</v>
      </c>
      <c r="X25" s="3">
        <f t="shared" si="12"/>
        <v>4480000</v>
      </c>
      <c r="Z25" s="32">
        <f t="shared" si="13"/>
        <v>616</v>
      </c>
      <c r="AA25" s="32">
        <f t="shared" si="14"/>
        <v>648.03200000000004</v>
      </c>
      <c r="AB25" s="32">
        <f t="shared" si="15"/>
        <v>681.08163200000001</v>
      </c>
      <c r="AC25" s="32">
        <f t="shared" si="16"/>
        <v>760</v>
      </c>
      <c r="AD25" s="32">
        <f t="shared" si="17"/>
        <v>798.76</v>
      </c>
      <c r="AE25" s="32">
        <f t="shared" si="18"/>
        <v>5120</v>
      </c>
      <c r="AF25" s="32">
        <f t="shared" si="19"/>
        <v>5000</v>
      </c>
      <c r="AG25" s="32">
        <f t="shared" si="20"/>
        <v>4000</v>
      </c>
      <c r="AH25" s="33"/>
      <c r="AI25" s="34" cm="1">
        <f t="array" ref="AI25">+MIN(IF(Z25:AG25&gt;0,Z25:AG25))</f>
        <v>616</v>
      </c>
      <c r="AJ25" s="34" cm="1">
        <f t="array" ref="AJ25">MAX(IF(Z25:AG25&gt;0,Z25:AG25))</f>
        <v>5120</v>
      </c>
      <c r="AK25" s="35" cm="1">
        <f t="array" ref="AK25">ROUND(AVERAGE(IF(Z25:AG25&gt;0,Z25:AG25)),0)</f>
        <v>2203</v>
      </c>
      <c r="AL25" s="35">
        <f t="shared" si="21"/>
        <v>1409.5</v>
      </c>
      <c r="AM25" s="35">
        <f t="shared" si="22"/>
        <v>4000</v>
      </c>
      <c r="AN25" s="35">
        <f t="shared" si="23"/>
        <v>2190</v>
      </c>
      <c r="AO25" s="35">
        <f t="shared" si="24"/>
        <v>2203</v>
      </c>
      <c r="AP25" s="35">
        <f t="shared" si="25"/>
        <v>1019</v>
      </c>
      <c r="AQ25" s="35" cm="1">
        <f t="array" ref="AQ25">STDEVA(IF(Z25:AG25&gt;0,Z25:AG25))</f>
        <v>2099.9379574332897</v>
      </c>
      <c r="AS25" s="37" t="str">
        <f t="shared" si="1"/>
        <v>Media Armónica</v>
      </c>
      <c r="AT25" s="36">
        <f t="shared" si="26"/>
        <v>1019</v>
      </c>
      <c r="AU25" s="36">
        <f t="shared" si="27"/>
        <v>1141280</v>
      </c>
      <c r="AV25" s="36">
        <f t="shared" si="28"/>
        <v>3423840</v>
      </c>
      <c r="AW25" s="15">
        <v>1120</v>
      </c>
      <c r="AX25" s="38">
        <f t="shared" si="29"/>
        <v>0</v>
      </c>
    </row>
    <row r="26" spans="2:50" ht="22.8">
      <c r="B26" s="2">
        <v>17</v>
      </c>
      <c r="C26" s="29" t="s">
        <v>155</v>
      </c>
      <c r="D26" s="8" t="s">
        <v>109</v>
      </c>
      <c r="E26" s="7" t="s">
        <v>112</v>
      </c>
      <c r="F26" s="7" t="s">
        <v>29</v>
      </c>
      <c r="G26" s="30" t="s">
        <v>164</v>
      </c>
      <c r="H26" s="10">
        <v>200</v>
      </c>
      <c r="I26" s="31">
        <v>616</v>
      </c>
      <c r="J26" s="3">
        <f t="shared" si="2"/>
        <v>123200</v>
      </c>
      <c r="K26" s="31">
        <f t="shared" si="3"/>
        <v>648.03200000000004</v>
      </c>
      <c r="L26" s="3">
        <f t="shared" si="4"/>
        <v>129606.40000000001</v>
      </c>
      <c r="M26" s="31">
        <f t="shared" si="5"/>
        <v>681.08163200000001</v>
      </c>
      <c r="N26" s="3">
        <f t="shared" si="6"/>
        <v>136216.32639999999</v>
      </c>
      <c r="O26" s="31">
        <v>760</v>
      </c>
      <c r="P26" s="3">
        <f t="shared" si="7"/>
        <v>152000</v>
      </c>
      <c r="Q26" s="31">
        <f t="shared" si="8"/>
        <v>798.76</v>
      </c>
      <c r="R26" s="3">
        <f t="shared" si="9"/>
        <v>159752</v>
      </c>
      <c r="S26" s="31">
        <v>8560</v>
      </c>
      <c r="T26" s="3">
        <f t="shared" si="10"/>
        <v>1712000</v>
      </c>
      <c r="U26" s="31">
        <v>9000</v>
      </c>
      <c r="V26" s="3">
        <f t="shared" si="11"/>
        <v>1800000</v>
      </c>
      <c r="W26" s="31">
        <v>8000</v>
      </c>
      <c r="X26" s="3">
        <f t="shared" si="12"/>
        <v>1600000</v>
      </c>
      <c r="Z26" s="32">
        <f t="shared" si="13"/>
        <v>616</v>
      </c>
      <c r="AA26" s="32">
        <f t="shared" si="14"/>
        <v>648.03200000000004</v>
      </c>
      <c r="AB26" s="32">
        <f t="shared" si="15"/>
        <v>681.08163200000001</v>
      </c>
      <c r="AC26" s="32">
        <f t="shared" si="16"/>
        <v>760</v>
      </c>
      <c r="AD26" s="32">
        <f t="shared" si="17"/>
        <v>798.76</v>
      </c>
      <c r="AE26" s="32">
        <f t="shared" si="18"/>
        <v>8560</v>
      </c>
      <c r="AF26" s="32">
        <f t="shared" si="19"/>
        <v>9000</v>
      </c>
      <c r="AG26" s="32">
        <f t="shared" si="20"/>
        <v>8000</v>
      </c>
      <c r="AH26" s="33"/>
      <c r="AI26" s="34" cm="1">
        <f t="array" ref="AI26">+MIN(IF(Z26:AG26&gt;0,Z26:AG26))</f>
        <v>616</v>
      </c>
      <c r="AJ26" s="34" cm="1">
        <f t="array" ref="AJ26">MAX(IF(Z26:AG26&gt;0,Z26:AG26))</f>
        <v>9000</v>
      </c>
      <c r="AK26" s="35" cm="1">
        <f t="array" ref="AK26">ROUND(AVERAGE(IF(Z26:AG26&gt;0,Z26:AG26)),0)</f>
        <v>3633</v>
      </c>
      <c r="AL26" s="35">
        <f t="shared" si="21"/>
        <v>2124.5</v>
      </c>
      <c r="AM26" s="35">
        <f t="shared" si="22"/>
        <v>8000</v>
      </c>
      <c r="AN26" s="35">
        <f t="shared" si="23"/>
        <v>3136</v>
      </c>
      <c r="AO26" s="35">
        <f t="shared" si="24"/>
        <v>3633</v>
      </c>
      <c r="AP26" s="35">
        <f t="shared" si="25"/>
        <v>1059</v>
      </c>
      <c r="AQ26" s="35" cm="1">
        <f t="array" ref="AQ26">STDEVA(IF(Z26:AG26&gt;0,Z26:AG26))</f>
        <v>4056.1047004654192</v>
      </c>
      <c r="AS26" s="37" t="str">
        <f t="shared" si="1"/>
        <v>Media Armónica</v>
      </c>
      <c r="AT26" s="36">
        <f t="shared" si="26"/>
        <v>1059</v>
      </c>
      <c r="AU26" s="36">
        <f t="shared" si="27"/>
        <v>211800</v>
      </c>
      <c r="AV26" s="36">
        <f t="shared" si="28"/>
        <v>635400</v>
      </c>
      <c r="AW26" s="15">
        <v>200</v>
      </c>
      <c r="AX26" s="38">
        <f t="shared" si="29"/>
        <v>0</v>
      </c>
    </row>
    <row r="27" spans="2:50" ht="22.8">
      <c r="B27" s="2">
        <v>18</v>
      </c>
      <c r="C27" s="29" t="s">
        <v>155</v>
      </c>
      <c r="D27" s="8" t="s">
        <v>111</v>
      </c>
      <c r="E27" s="7" t="s">
        <v>114</v>
      </c>
      <c r="F27" s="7" t="s">
        <v>30</v>
      </c>
      <c r="G27" s="30" t="s">
        <v>164</v>
      </c>
      <c r="H27" s="10">
        <v>3000</v>
      </c>
      <c r="I27" s="31">
        <v>616</v>
      </c>
      <c r="J27" s="3">
        <f t="shared" si="2"/>
        <v>1848000</v>
      </c>
      <c r="K27" s="31">
        <f t="shared" si="3"/>
        <v>648.03200000000004</v>
      </c>
      <c r="L27" s="3">
        <f t="shared" si="4"/>
        <v>1944096.0000000002</v>
      </c>
      <c r="M27" s="31">
        <f t="shared" si="5"/>
        <v>681.08163200000001</v>
      </c>
      <c r="N27" s="3">
        <f t="shared" si="6"/>
        <v>2043244.8959999999</v>
      </c>
      <c r="O27" s="31">
        <v>760</v>
      </c>
      <c r="P27" s="3">
        <f t="shared" si="7"/>
        <v>2280000</v>
      </c>
      <c r="Q27" s="31">
        <f t="shared" si="8"/>
        <v>798.76</v>
      </c>
      <c r="R27" s="3">
        <f t="shared" si="9"/>
        <v>2396280</v>
      </c>
      <c r="S27" s="31">
        <v>2140</v>
      </c>
      <c r="T27" s="3">
        <f t="shared" si="10"/>
        <v>6420000</v>
      </c>
      <c r="U27" s="31">
        <v>4000</v>
      </c>
      <c r="V27" s="3">
        <f t="shared" si="11"/>
        <v>12000000</v>
      </c>
      <c r="W27" s="31">
        <v>2000</v>
      </c>
      <c r="X27" s="3">
        <f t="shared" si="12"/>
        <v>6000000</v>
      </c>
      <c r="Z27" s="32">
        <f t="shared" si="13"/>
        <v>616</v>
      </c>
      <c r="AA27" s="32">
        <f t="shared" si="14"/>
        <v>648.03200000000004</v>
      </c>
      <c r="AB27" s="32">
        <f t="shared" si="15"/>
        <v>681.08163200000001</v>
      </c>
      <c r="AC27" s="32">
        <f t="shared" si="16"/>
        <v>760</v>
      </c>
      <c r="AD27" s="32">
        <f t="shared" si="17"/>
        <v>798.76</v>
      </c>
      <c r="AE27" s="32">
        <f t="shared" si="18"/>
        <v>2140</v>
      </c>
      <c r="AF27" s="32">
        <f t="shared" si="19"/>
        <v>4000</v>
      </c>
      <c r="AG27" s="32">
        <f t="shared" si="20"/>
        <v>2000</v>
      </c>
      <c r="AH27" s="33"/>
      <c r="AI27" s="34" cm="1">
        <f t="array" ref="AI27">+MIN(IF(Z27:AG27&gt;0,Z27:AG27))</f>
        <v>616</v>
      </c>
      <c r="AJ27" s="34" cm="1">
        <f t="array" ref="AJ27">MAX(IF(Z27:AG27&gt;0,Z27:AG27))</f>
        <v>4000</v>
      </c>
      <c r="AK27" s="35" cm="1">
        <f t="array" ref="AK27">ROUND(AVERAGE(IF(Z27:AG27&gt;0,Z27:AG27)),0)</f>
        <v>1455</v>
      </c>
      <c r="AL27" s="35">
        <f t="shared" si="21"/>
        <v>1035.5</v>
      </c>
      <c r="AM27" s="35">
        <f t="shared" si="22"/>
        <v>2000</v>
      </c>
      <c r="AN27" s="35">
        <f t="shared" si="23"/>
        <v>1531</v>
      </c>
      <c r="AO27" s="35">
        <f t="shared" si="24"/>
        <v>1455</v>
      </c>
      <c r="AP27" s="35">
        <f t="shared" si="25"/>
        <v>950</v>
      </c>
      <c r="AQ27" s="35" cm="1">
        <f t="array" ref="AQ27">STDEVA(IF(Z27:AG27&gt;0,Z27:AG27))</f>
        <v>1201.8448352026905</v>
      </c>
      <c r="AS27" s="37" t="str">
        <f t="shared" si="1"/>
        <v>Media Armónica</v>
      </c>
      <c r="AT27" s="36">
        <f t="shared" si="26"/>
        <v>950</v>
      </c>
      <c r="AU27" s="36">
        <f t="shared" si="27"/>
        <v>2850000</v>
      </c>
      <c r="AV27" s="36">
        <f t="shared" si="28"/>
        <v>8550000</v>
      </c>
      <c r="AW27" s="15">
        <v>3000</v>
      </c>
      <c r="AX27" s="38">
        <f t="shared" si="29"/>
        <v>0</v>
      </c>
    </row>
    <row r="28" spans="2:50" ht="12">
      <c r="B28" s="2">
        <v>19</v>
      </c>
      <c r="C28" s="29" t="s">
        <v>155</v>
      </c>
      <c r="D28" s="6" t="s">
        <v>113</v>
      </c>
      <c r="E28" s="7" t="s">
        <v>116</v>
      </c>
      <c r="F28" s="7" t="s">
        <v>31</v>
      </c>
      <c r="G28" s="30" t="s">
        <v>164</v>
      </c>
      <c r="H28" s="10">
        <v>286</v>
      </c>
      <c r="I28" s="31">
        <v>616</v>
      </c>
      <c r="J28" s="3">
        <f t="shared" si="2"/>
        <v>176176</v>
      </c>
      <c r="K28" s="31">
        <f t="shared" si="3"/>
        <v>648.03200000000004</v>
      </c>
      <c r="L28" s="3">
        <f t="shared" si="4"/>
        <v>185337.152</v>
      </c>
      <c r="M28" s="31">
        <f t="shared" si="5"/>
        <v>681.08163200000001</v>
      </c>
      <c r="N28" s="3">
        <f t="shared" si="6"/>
        <v>194789.34675200001</v>
      </c>
      <c r="O28" s="31">
        <v>760</v>
      </c>
      <c r="P28" s="3">
        <f t="shared" si="7"/>
        <v>217360</v>
      </c>
      <c r="Q28" s="31">
        <f t="shared" si="8"/>
        <v>798.76</v>
      </c>
      <c r="R28" s="3">
        <f t="shared" si="9"/>
        <v>228445.36</v>
      </c>
      <c r="S28" s="31">
        <v>8560</v>
      </c>
      <c r="T28" s="3">
        <f t="shared" si="10"/>
        <v>2448160</v>
      </c>
      <c r="U28" s="31">
        <v>9000</v>
      </c>
      <c r="V28" s="3">
        <f t="shared" si="11"/>
        <v>2574000</v>
      </c>
      <c r="W28" s="31">
        <v>8000</v>
      </c>
      <c r="X28" s="3">
        <f t="shared" si="12"/>
        <v>2288000</v>
      </c>
      <c r="Z28" s="32">
        <f t="shared" si="13"/>
        <v>616</v>
      </c>
      <c r="AA28" s="32">
        <f t="shared" si="14"/>
        <v>648.03200000000004</v>
      </c>
      <c r="AB28" s="32">
        <f t="shared" si="15"/>
        <v>681.08163200000001</v>
      </c>
      <c r="AC28" s="32">
        <f t="shared" si="16"/>
        <v>760</v>
      </c>
      <c r="AD28" s="32">
        <f t="shared" si="17"/>
        <v>798.76</v>
      </c>
      <c r="AE28" s="32">
        <f t="shared" si="18"/>
        <v>8560</v>
      </c>
      <c r="AF28" s="32">
        <f t="shared" si="19"/>
        <v>9000</v>
      </c>
      <c r="AG28" s="32">
        <f t="shared" si="20"/>
        <v>8000</v>
      </c>
      <c r="AH28" s="33"/>
      <c r="AI28" s="34" cm="1">
        <f t="array" ref="AI28">+MIN(IF(Z28:AG28&gt;0,Z28:AG28))</f>
        <v>616</v>
      </c>
      <c r="AJ28" s="34" cm="1">
        <f t="array" ref="AJ28">MAX(IF(Z28:AG28&gt;0,Z28:AG28))</f>
        <v>9000</v>
      </c>
      <c r="AK28" s="35" cm="1">
        <f t="array" ref="AK28">ROUND(AVERAGE(IF(Z28:AG28&gt;0,Z28:AG28)),0)</f>
        <v>3633</v>
      </c>
      <c r="AL28" s="35">
        <f t="shared" si="21"/>
        <v>2124.5</v>
      </c>
      <c r="AM28" s="35">
        <f t="shared" si="22"/>
        <v>8000</v>
      </c>
      <c r="AN28" s="35">
        <f t="shared" si="23"/>
        <v>3136</v>
      </c>
      <c r="AO28" s="35">
        <f t="shared" si="24"/>
        <v>3633</v>
      </c>
      <c r="AP28" s="35">
        <f t="shared" si="25"/>
        <v>1059</v>
      </c>
      <c r="AQ28" s="35" cm="1">
        <f t="array" ref="AQ28">STDEVA(IF(Z28:AG28&gt;0,Z28:AG28))</f>
        <v>4056.1047004654192</v>
      </c>
      <c r="AS28" s="37" t="str">
        <f t="shared" si="1"/>
        <v>Media Armónica</v>
      </c>
      <c r="AT28" s="36">
        <f t="shared" si="26"/>
        <v>1059</v>
      </c>
      <c r="AU28" s="36">
        <f t="shared" si="27"/>
        <v>302874</v>
      </c>
      <c r="AV28" s="36">
        <f t="shared" si="28"/>
        <v>908622</v>
      </c>
      <c r="AW28" s="15">
        <v>286</v>
      </c>
      <c r="AX28" s="38">
        <f t="shared" si="29"/>
        <v>0</v>
      </c>
    </row>
    <row r="29" spans="2:50" ht="22.8">
      <c r="B29" s="2">
        <v>20</v>
      </c>
      <c r="C29" s="29" t="s">
        <v>155</v>
      </c>
      <c r="D29" s="6" t="s">
        <v>115</v>
      </c>
      <c r="E29" s="7" t="s">
        <v>117</v>
      </c>
      <c r="F29" s="7" t="s">
        <v>32</v>
      </c>
      <c r="G29" s="30" t="s">
        <v>164</v>
      </c>
      <c r="H29" s="10">
        <v>238</v>
      </c>
      <c r="I29" s="31">
        <v>616</v>
      </c>
      <c r="J29" s="3">
        <f t="shared" si="2"/>
        <v>146608</v>
      </c>
      <c r="K29" s="31">
        <f t="shared" si="3"/>
        <v>648.03200000000004</v>
      </c>
      <c r="L29" s="3">
        <f t="shared" si="4"/>
        <v>154231.61600000001</v>
      </c>
      <c r="M29" s="31">
        <f t="shared" si="5"/>
        <v>681.08163200000001</v>
      </c>
      <c r="N29" s="3">
        <f t="shared" si="6"/>
        <v>162097.42841600001</v>
      </c>
      <c r="O29" s="31">
        <v>760</v>
      </c>
      <c r="P29" s="3">
        <f t="shared" si="7"/>
        <v>180880</v>
      </c>
      <c r="Q29" s="31">
        <f t="shared" si="8"/>
        <v>798.76</v>
      </c>
      <c r="R29" s="3">
        <f t="shared" si="9"/>
        <v>190104.88</v>
      </c>
      <c r="S29" s="31">
        <v>8560</v>
      </c>
      <c r="T29" s="3">
        <f t="shared" si="10"/>
        <v>2037280</v>
      </c>
      <c r="U29" s="31">
        <v>9000</v>
      </c>
      <c r="V29" s="3">
        <f t="shared" si="11"/>
        <v>2142000</v>
      </c>
      <c r="W29" s="31">
        <v>8000</v>
      </c>
      <c r="X29" s="3">
        <f t="shared" si="12"/>
        <v>1904000</v>
      </c>
      <c r="Z29" s="32">
        <f t="shared" si="13"/>
        <v>616</v>
      </c>
      <c r="AA29" s="32">
        <f t="shared" si="14"/>
        <v>648.03200000000004</v>
      </c>
      <c r="AB29" s="32">
        <f t="shared" si="15"/>
        <v>681.08163200000001</v>
      </c>
      <c r="AC29" s="32">
        <f t="shared" si="16"/>
        <v>760</v>
      </c>
      <c r="AD29" s="32">
        <f t="shared" si="17"/>
        <v>798.76</v>
      </c>
      <c r="AE29" s="32">
        <f t="shared" si="18"/>
        <v>8560</v>
      </c>
      <c r="AF29" s="32">
        <f t="shared" si="19"/>
        <v>9000</v>
      </c>
      <c r="AG29" s="32">
        <f t="shared" si="20"/>
        <v>8000</v>
      </c>
      <c r="AH29" s="33"/>
      <c r="AI29" s="34" cm="1">
        <f t="array" ref="AI29">+MIN(IF(Z29:AG29&gt;0,Z29:AG29))</f>
        <v>616</v>
      </c>
      <c r="AJ29" s="34" cm="1">
        <f t="array" ref="AJ29">MAX(IF(Z29:AG29&gt;0,Z29:AG29))</f>
        <v>9000</v>
      </c>
      <c r="AK29" s="35" cm="1">
        <f t="array" ref="AK29">ROUND(AVERAGE(IF(Z29:AG29&gt;0,Z29:AG29)),0)</f>
        <v>3633</v>
      </c>
      <c r="AL29" s="35">
        <f t="shared" si="21"/>
        <v>2124.5</v>
      </c>
      <c r="AM29" s="35">
        <f t="shared" si="22"/>
        <v>8000</v>
      </c>
      <c r="AN29" s="35">
        <f t="shared" si="23"/>
        <v>3136</v>
      </c>
      <c r="AO29" s="35">
        <f t="shared" si="24"/>
        <v>3633</v>
      </c>
      <c r="AP29" s="35">
        <f t="shared" si="25"/>
        <v>1059</v>
      </c>
      <c r="AQ29" s="35" cm="1">
        <f t="array" ref="AQ29">STDEVA(IF(Z29:AG29&gt;0,Z29:AG29))</f>
        <v>4056.1047004654192</v>
      </c>
      <c r="AS29" s="37" t="str">
        <f t="shared" si="1"/>
        <v>Media Armónica</v>
      </c>
      <c r="AT29" s="36">
        <f t="shared" si="26"/>
        <v>1059</v>
      </c>
      <c r="AU29" s="36">
        <f t="shared" si="27"/>
        <v>252042</v>
      </c>
      <c r="AV29" s="36">
        <f t="shared" si="28"/>
        <v>756126</v>
      </c>
      <c r="AW29" s="15">
        <v>238</v>
      </c>
      <c r="AX29" s="38">
        <f t="shared" si="29"/>
        <v>0</v>
      </c>
    </row>
    <row r="30" spans="2:50" ht="12">
      <c r="B30" s="2">
        <v>21</v>
      </c>
      <c r="C30" s="29" t="s">
        <v>155</v>
      </c>
      <c r="D30" s="6" t="s">
        <v>84</v>
      </c>
      <c r="E30" s="7" t="s">
        <v>119</v>
      </c>
      <c r="F30" s="7" t="s">
        <v>33</v>
      </c>
      <c r="G30" s="30" t="s">
        <v>164</v>
      </c>
      <c r="H30" s="10">
        <v>4800</v>
      </c>
      <c r="I30" s="31">
        <v>616</v>
      </c>
      <c r="J30" s="3">
        <f t="shared" si="2"/>
        <v>2956800</v>
      </c>
      <c r="K30" s="31">
        <f t="shared" si="3"/>
        <v>648.03200000000004</v>
      </c>
      <c r="L30" s="3">
        <f t="shared" si="4"/>
        <v>3110553.6000000001</v>
      </c>
      <c r="M30" s="31">
        <f t="shared" si="5"/>
        <v>681.08163200000001</v>
      </c>
      <c r="N30" s="3">
        <f t="shared" si="6"/>
        <v>3269191.8336</v>
      </c>
      <c r="O30" s="31">
        <v>760</v>
      </c>
      <c r="P30" s="3">
        <f t="shared" si="7"/>
        <v>3648000</v>
      </c>
      <c r="Q30" s="31">
        <f t="shared" si="8"/>
        <v>798.76</v>
      </c>
      <c r="R30" s="3">
        <f t="shared" si="9"/>
        <v>3834048</v>
      </c>
      <c r="S30" s="31">
        <v>2140</v>
      </c>
      <c r="T30" s="3">
        <f t="shared" si="10"/>
        <v>10272000</v>
      </c>
      <c r="U30" s="31">
        <v>5000</v>
      </c>
      <c r="V30" s="3">
        <f t="shared" si="11"/>
        <v>24000000</v>
      </c>
      <c r="W30" s="31">
        <v>2000</v>
      </c>
      <c r="X30" s="3">
        <f t="shared" si="12"/>
        <v>9600000</v>
      </c>
      <c r="Z30" s="32">
        <f t="shared" si="13"/>
        <v>616</v>
      </c>
      <c r="AA30" s="32">
        <f t="shared" si="14"/>
        <v>648.03200000000004</v>
      </c>
      <c r="AB30" s="32">
        <f t="shared" si="15"/>
        <v>681.08163200000001</v>
      </c>
      <c r="AC30" s="32">
        <f t="shared" si="16"/>
        <v>760</v>
      </c>
      <c r="AD30" s="32">
        <f t="shared" si="17"/>
        <v>798.76</v>
      </c>
      <c r="AE30" s="32">
        <f t="shared" si="18"/>
        <v>2140</v>
      </c>
      <c r="AF30" s="32">
        <f t="shared" si="19"/>
        <v>5000</v>
      </c>
      <c r="AG30" s="32">
        <f t="shared" si="20"/>
        <v>2000</v>
      </c>
      <c r="AH30" s="33"/>
      <c r="AI30" s="34" cm="1">
        <f t="array" ref="AI30">+MIN(IF(Z30:AG30&gt;0,Z30:AG30))</f>
        <v>616</v>
      </c>
      <c r="AJ30" s="34" cm="1">
        <f t="array" ref="AJ30">MAX(IF(Z30:AG30&gt;0,Z30:AG30))</f>
        <v>5000</v>
      </c>
      <c r="AK30" s="35" cm="1">
        <f t="array" ref="AK30">ROUND(AVERAGE(IF(Z30:AG30&gt;0,Z30:AG30)),0)</f>
        <v>1580</v>
      </c>
      <c r="AL30" s="35">
        <f t="shared" si="21"/>
        <v>1098</v>
      </c>
      <c r="AM30" s="35">
        <f t="shared" si="22"/>
        <v>2000</v>
      </c>
      <c r="AN30" s="35">
        <f t="shared" si="23"/>
        <v>1601</v>
      </c>
      <c r="AO30" s="35">
        <f t="shared" si="24"/>
        <v>1580</v>
      </c>
      <c r="AP30" s="35">
        <f t="shared" si="25"/>
        <v>956</v>
      </c>
      <c r="AQ30" s="35" cm="1">
        <f t="array" ref="AQ30">STDEVA(IF(Z30:AG30&gt;0,Z30:AG30))</f>
        <v>1515.3994592338481</v>
      </c>
      <c r="AS30" s="37" t="str">
        <f t="shared" si="1"/>
        <v>Media Armónica</v>
      </c>
      <c r="AT30" s="36">
        <f t="shared" si="26"/>
        <v>956</v>
      </c>
      <c r="AU30" s="36">
        <f t="shared" si="27"/>
        <v>4588800</v>
      </c>
      <c r="AV30" s="36">
        <f t="shared" si="28"/>
        <v>13766400</v>
      </c>
      <c r="AW30" s="15">
        <v>4800</v>
      </c>
      <c r="AX30" s="38">
        <f t="shared" si="29"/>
        <v>0</v>
      </c>
    </row>
    <row r="31" spans="2:50" ht="12">
      <c r="B31" s="2">
        <v>22</v>
      </c>
      <c r="C31" s="29" t="s">
        <v>155</v>
      </c>
      <c r="D31" s="6" t="s">
        <v>118</v>
      </c>
      <c r="E31" s="7" t="s">
        <v>121</v>
      </c>
      <c r="F31" s="7" t="s">
        <v>34</v>
      </c>
      <c r="G31" s="30" t="s">
        <v>164</v>
      </c>
      <c r="H31" s="10">
        <v>1318</v>
      </c>
      <c r="I31" s="31">
        <v>616</v>
      </c>
      <c r="J31" s="3">
        <f t="shared" si="2"/>
        <v>811888</v>
      </c>
      <c r="K31" s="31">
        <f t="shared" si="3"/>
        <v>648.03200000000004</v>
      </c>
      <c r="L31" s="3">
        <f t="shared" si="4"/>
        <v>854106.17600000009</v>
      </c>
      <c r="M31" s="31">
        <f t="shared" si="5"/>
        <v>681.08163200000001</v>
      </c>
      <c r="N31" s="3">
        <f t="shared" si="6"/>
        <v>897665.59097600006</v>
      </c>
      <c r="O31" s="31">
        <v>760</v>
      </c>
      <c r="P31" s="3">
        <f t="shared" si="7"/>
        <v>1001680</v>
      </c>
      <c r="Q31" s="31">
        <f t="shared" si="8"/>
        <v>798.76</v>
      </c>
      <c r="R31" s="3">
        <f t="shared" si="9"/>
        <v>1052765.68</v>
      </c>
      <c r="S31" s="31">
        <v>5120</v>
      </c>
      <c r="T31" s="3">
        <f t="shared" si="10"/>
        <v>6748160</v>
      </c>
      <c r="U31" s="31">
        <v>5000</v>
      </c>
      <c r="V31" s="3">
        <f t="shared" si="11"/>
        <v>6590000</v>
      </c>
      <c r="W31" s="31">
        <v>4000</v>
      </c>
      <c r="X31" s="3">
        <f t="shared" si="12"/>
        <v>5272000</v>
      </c>
      <c r="Z31" s="32">
        <f t="shared" si="13"/>
        <v>616</v>
      </c>
      <c r="AA31" s="32">
        <f t="shared" si="14"/>
        <v>648.03200000000004</v>
      </c>
      <c r="AB31" s="32">
        <f t="shared" si="15"/>
        <v>681.08163200000001</v>
      </c>
      <c r="AC31" s="32">
        <f t="shared" si="16"/>
        <v>760</v>
      </c>
      <c r="AD31" s="32">
        <f t="shared" si="17"/>
        <v>798.76</v>
      </c>
      <c r="AE31" s="32">
        <f t="shared" si="18"/>
        <v>5120</v>
      </c>
      <c r="AF31" s="32">
        <f t="shared" si="19"/>
        <v>5000</v>
      </c>
      <c r="AG31" s="32">
        <f t="shared" si="20"/>
        <v>4000</v>
      </c>
      <c r="AH31" s="33"/>
      <c r="AI31" s="34" cm="1">
        <f t="array" ref="AI31">+MIN(IF(Z31:AG31&gt;0,Z31:AG31))</f>
        <v>616</v>
      </c>
      <c r="AJ31" s="34" cm="1">
        <f t="array" ref="AJ31">MAX(IF(Z31:AG31&gt;0,Z31:AG31))</f>
        <v>5120</v>
      </c>
      <c r="AK31" s="35" cm="1">
        <f t="array" ref="AK31">ROUND(AVERAGE(IF(Z31:AG31&gt;0,Z31:AG31)),0)</f>
        <v>2203</v>
      </c>
      <c r="AL31" s="35">
        <f t="shared" si="21"/>
        <v>1409.5</v>
      </c>
      <c r="AM31" s="35">
        <f t="shared" si="22"/>
        <v>4000</v>
      </c>
      <c r="AN31" s="35">
        <f t="shared" si="23"/>
        <v>2190</v>
      </c>
      <c r="AO31" s="35">
        <f t="shared" si="24"/>
        <v>2203</v>
      </c>
      <c r="AP31" s="35">
        <f t="shared" si="25"/>
        <v>1019</v>
      </c>
      <c r="AQ31" s="35" cm="1">
        <f t="array" ref="AQ31">STDEVA(IF(Z31:AG31&gt;0,Z31:AG31))</f>
        <v>2099.9379574332897</v>
      </c>
      <c r="AS31" s="37" t="str">
        <f t="shared" si="1"/>
        <v>Media Armónica</v>
      </c>
      <c r="AT31" s="36">
        <f t="shared" si="26"/>
        <v>1019</v>
      </c>
      <c r="AU31" s="36">
        <f t="shared" si="27"/>
        <v>1343042</v>
      </c>
      <c r="AV31" s="36">
        <f t="shared" si="28"/>
        <v>4029126</v>
      </c>
      <c r="AW31" s="15">
        <v>1318</v>
      </c>
      <c r="AX31" s="38">
        <f t="shared" si="29"/>
        <v>0</v>
      </c>
    </row>
    <row r="32" spans="2:50" ht="12">
      <c r="B32" s="2">
        <v>23</v>
      </c>
      <c r="C32" s="29" t="s">
        <v>155</v>
      </c>
      <c r="D32" s="6" t="s">
        <v>120</v>
      </c>
      <c r="E32" s="6" t="s">
        <v>35</v>
      </c>
      <c r="F32" s="7" t="s">
        <v>123</v>
      </c>
      <c r="G32" s="30" t="s">
        <v>164</v>
      </c>
      <c r="H32" s="10">
        <v>546</v>
      </c>
      <c r="I32" s="31">
        <v>616</v>
      </c>
      <c r="J32" s="3">
        <f t="shared" si="2"/>
        <v>336336</v>
      </c>
      <c r="K32" s="31">
        <f t="shared" si="3"/>
        <v>648.03200000000004</v>
      </c>
      <c r="L32" s="3">
        <f t="shared" si="4"/>
        <v>353825.47200000001</v>
      </c>
      <c r="M32" s="31">
        <f t="shared" si="5"/>
        <v>681.08163200000001</v>
      </c>
      <c r="N32" s="3">
        <f t="shared" si="6"/>
        <v>371870.57107200002</v>
      </c>
      <c r="O32" s="31">
        <v>760</v>
      </c>
      <c r="P32" s="3">
        <f t="shared" si="7"/>
        <v>414960</v>
      </c>
      <c r="Q32" s="31">
        <f t="shared" si="8"/>
        <v>798.76</v>
      </c>
      <c r="R32" s="3">
        <f t="shared" si="9"/>
        <v>436122.96</v>
      </c>
      <c r="S32" s="31">
        <v>7490</v>
      </c>
      <c r="T32" s="3">
        <f t="shared" si="10"/>
        <v>4089540</v>
      </c>
      <c r="U32" s="31">
        <v>8000</v>
      </c>
      <c r="V32" s="3">
        <f t="shared" si="11"/>
        <v>4368000</v>
      </c>
      <c r="W32" s="31">
        <v>7000</v>
      </c>
      <c r="X32" s="3">
        <f t="shared" si="12"/>
        <v>3822000</v>
      </c>
      <c r="Z32" s="32">
        <f t="shared" si="13"/>
        <v>616</v>
      </c>
      <c r="AA32" s="32">
        <f t="shared" si="14"/>
        <v>648.03200000000004</v>
      </c>
      <c r="AB32" s="32">
        <f t="shared" si="15"/>
        <v>681.08163200000001</v>
      </c>
      <c r="AC32" s="32">
        <f t="shared" si="16"/>
        <v>760</v>
      </c>
      <c r="AD32" s="32">
        <f t="shared" si="17"/>
        <v>798.76</v>
      </c>
      <c r="AE32" s="32">
        <f t="shared" si="18"/>
        <v>7490</v>
      </c>
      <c r="AF32" s="32">
        <f t="shared" si="19"/>
        <v>8000</v>
      </c>
      <c r="AG32" s="32">
        <f t="shared" si="20"/>
        <v>7000</v>
      </c>
      <c r="AH32" s="33"/>
      <c r="AI32" s="34" cm="1">
        <f t="array" ref="AI32">+MIN(IF(Z32:AG32&gt;0,Z32:AG32))</f>
        <v>616</v>
      </c>
      <c r="AJ32" s="34" cm="1">
        <f t="array" ref="AJ32">MAX(IF(Z32:AG32&gt;0,Z32:AG32))</f>
        <v>8000</v>
      </c>
      <c r="AK32" s="35" cm="1">
        <f t="array" ref="AK32">ROUND(AVERAGE(IF(Z32:AG32&gt;0,Z32:AG32)),0)</f>
        <v>3249</v>
      </c>
      <c r="AL32" s="35">
        <f t="shared" si="21"/>
        <v>1932.5</v>
      </c>
      <c r="AM32" s="35">
        <f t="shared" si="22"/>
        <v>7000</v>
      </c>
      <c r="AN32" s="35">
        <f t="shared" si="23"/>
        <v>2904</v>
      </c>
      <c r="AO32" s="35">
        <f t="shared" si="24"/>
        <v>3249</v>
      </c>
      <c r="AP32" s="35">
        <f t="shared" si="25"/>
        <v>1052</v>
      </c>
      <c r="AQ32" s="35" cm="1">
        <f t="array" ref="AQ32">STDEVA(IF(Z32:AG32&gt;0,Z32:AG32))</f>
        <v>3527.8242566473032</v>
      </c>
      <c r="AS32" s="37" t="str">
        <f t="shared" si="1"/>
        <v>Media Armónica</v>
      </c>
      <c r="AT32" s="36">
        <f t="shared" si="26"/>
        <v>1052</v>
      </c>
      <c r="AU32" s="36">
        <f t="shared" si="27"/>
        <v>574392</v>
      </c>
      <c r="AV32" s="36">
        <f t="shared" si="28"/>
        <v>1723176</v>
      </c>
      <c r="AW32" s="15">
        <v>546</v>
      </c>
      <c r="AX32" s="38">
        <f t="shared" si="29"/>
        <v>0</v>
      </c>
    </row>
    <row r="33" spans="2:50" ht="22.8">
      <c r="B33" s="2">
        <v>24</v>
      </c>
      <c r="C33" s="29" t="s">
        <v>155</v>
      </c>
      <c r="D33" s="6" t="s">
        <v>165</v>
      </c>
      <c r="E33" s="6" t="s">
        <v>184</v>
      </c>
      <c r="F33" s="39" t="s">
        <v>166</v>
      </c>
      <c r="G33" s="30" t="s">
        <v>164</v>
      </c>
      <c r="H33" s="40">
        <v>117</v>
      </c>
      <c r="I33" s="31">
        <v>616</v>
      </c>
      <c r="J33" s="3">
        <f t="shared" si="2"/>
        <v>72072</v>
      </c>
      <c r="K33" s="31">
        <f t="shared" si="3"/>
        <v>648.03200000000004</v>
      </c>
      <c r="L33" s="3">
        <f t="shared" si="4"/>
        <v>75819.744000000006</v>
      </c>
      <c r="M33" s="31">
        <f t="shared" si="5"/>
        <v>681.08163200000001</v>
      </c>
      <c r="N33" s="3">
        <f t="shared" si="6"/>
        <v>79686.550944000002</v>
      </c>
      <c r="O33" s="31">
        <v>760</v>
      </c>
      <c r="P33" s="3">
        <f t="shared" si="7"/>
        <v>88920</v>
      </c>
      <c r="Q33" s="31">
        <f t="shared" si="8"/>
        <v>798.76</v>
      </c>
      <c r="R33" s="3">
        <f t="shared" ref="R33:R34" si="30">+H33*Q33</f>
        <v>93454.92</v>
      </c>
      <c r="S33" s="31">
        <v>8560</v>
      </c>
      <c r="T33" s="3">
        <f t="shared" si="10"/>
        <v>1001520</v>
      </c>
      <c r="U33" s="31">
        <v>9000</v>
      </c>
      <c r="V33" s="3">
        <f t="shared" si="11"/>
        <v>1053000</v>
      </c>
      <c r="W33" s="31">
        <v>8000</v>
      </c>
      <c r="X33" s="3">
        <f t="shared" si="12"/>
        <v>936000</v>
      </c>
      <c r="Z33" s="32">
        <f t="shared" si="13"/>
        <v>616</v>
      </c>
      <c r="AA33" s="32">
        <f t="shared" si="14"/>
        <v>648.03200000000004</v>
      </c>
      <c r="AB33" s="32">
        <f t="shared" si="15"/>
        <v>681.08163200000001</v>
      </c>
      <c r="AC33" s="32">
        <f t="shared" si="16"/>
        <v>760</v>
      </c>
      <c r="AD33" s="32">
        <f t="shared" si="17"/>
        <v>798.76</v>
      </c>
      <c r="AE33" s="32">
        <f t="shared" si="18"/>
        <v>8560</v>
      </c>
      <c r="AF33" s="32">
        <f t="shared" si="19"/>
        <v>9000</v>
      </c>
      <c r="AG33" s="32">
        <f t="shared" si="20"/>
        <v>8000</v>
      </c>
      <c r="AH33" s="33"/>
      <c r="AI33" s="34" cm="1">
        <f t="array" ref="AI33">+MIN(IF(Z33:AG33&gt;0,Z33:AG33))</f>
        <v>616</v>
      </c>
      <c r="AJ33" s="34" cm="1">
        <f t="array" ref="AJ33">MAX(IF(Z33:AG33&gt;0,Z33:AG33))</f>
        <v>9000</v>
      </c>
      <c r="AK33" s="35" cm="1">
        <f t="array" ref="AK33">ROUND(AVERAGE(IF(Z33:AG33&gt;0,Z33:AG33)),0)</f>
        <v>3633</v>
      </c>
      <c r="AL33" s="35">
        <f t="shared" si="21"/>
        <v>2124.5</v>
      </c>
      <c r="AM33" s="35">
        <f t="shared" si="22"/>
        <v>8000</v>
      </c>
      <c r="AN33" s="35">
        <f t="shared" si="23"/>
        <v>3136</v>
      </c>
      <c r="AO33" s="35">
        <f t="shared" si="24"/>
        <v>3633</v>
      </c>
      <c r="AP33" s="35">
        <f t="shared" si="25"/>
        <v>1059</v>
      </c>
      <c r="AQ33" s="35" cm="1">
        <f t="array" ref="AQ33">STDEVA(IF(Z33:AG33&gt;0,Z33:AG33))</f>
        <v>4056.1047004654192</v>
      </c>
      <c r="AS33" s="37" t="str">
        <f t="shared" si="1"/>
        <v>Media Armónica</v>
      </c>
      <c r="AT33" s="36">
        <f t="shared" si="26"/>
        <v>1059</v>
      </c>
      <c r="AU33" s="36">
        <f t="shared" si="27"/>
        <v>123903</v>
      </c>
      <c r="AV33" s="36">
        <f t="shared" si="28"/>
        <v>371709</v>
      </c>
      <c r="AW33" s="15">
        <v>117</v>
      </c>
      <c r="AX33" s="38">
        <f t="shared" si="29"/>
        <v>0</v>
      </c>
    </row>
    <row r="34" spans="2:50" ht="22.8">
      <c r="B34" s="2">
        <v>25</v>
      </c>
      <c r="C34" s="29" t="s">
        <v>155</v>
      </c>
      <c r="D34" s="6" t="s">
        <v>151</v>
      </c>
      <c r="E34" s="6" t="s">
        <v>181</v>
      </c>
      <c r="F34" s="39" t="s">
        <v>81</v>
      </c>
      <c r="G34" s="30" t="s">
        <v>164</v>
      </c>
      <c r="H34" s="40">
        <v>100</v>
      </c>
      <c r="I34" s="31">
        <v>616</v>
      </c>
      <c r="J34" s="3">
        <f t="shared" si="2"/>
        <v>61600</v>
      </c>
      <c r="K34" s="31">
        <f t="shared" si="3"/>
        <v>648.03200000000004</v>
      </c>
      <c r="L34" s="3">
        <f t="shared" si="4"/>
        <v>64803.200000000004</v>
      </c>
      <c r="M34" s="31">
        <f t="shared" si="5"/>
        <v>681.08163200000001</v>
      </c>
      <c r="N34" s="3">
        <f t="shared" si="6"/>
        <v>68108.163199999995</v>
      </c>
      <c r="O34" s="31">
        <v>760</v>
      </c>
      <c r="P34" s="3">
        <f t="shared" si="7"/>
        <v>76000</v>
      </c>
      <c r="Q34" s="31">
        <f t="shared" si="8"/>
        <v>798.76</v>
      </c>
      <c r="R34" s="3">
        <f t="shared" si="30"/>
        <v>79876</v>
      </c>
      <c r="S34" s="31">
        <v>8560</v>
      </c>
      <c r="T34" s="3">
        <f t="shared" si="10"/>
        <v>856000</v>
      </c>
      <c r="U34" s="31">
        <v>9000</v>
      </c>
      <c r="V34" s="3">
        <f t="shared" si="11"/>
        <v>900000</v>
      </c>
      <c r="W34" s="31">
        <v>8000</v>
      </c>
      <c r="X34" s="3">
        <f t="shared" si="12"/>
        <v>800000</v>
      </c>
      <c r="Z34" s="32">
        <f t="shared" si="13"/>
        <v>616</v>
      </c>
      <c r="AA34" s="32">
        <f t="shared" si="14"/>
        <v>648.03200000000004</v>
      </c>
      <c r="AB34" s="32">
        <f t="shared" si="15"/>
        <v>681.08163200000001</v>
      </c>
      <c r="AC34" s="32">
        <f t="shared" si="16"/>
        <v>760</v>
      </c>
      <c r="AD34" s="32">
        <f t="shared" si="17"/>
        <v>798.76</v>
      </c>
      <c r="AE34" s="32">
        <f t="shared" si="18"/>
        <v>8560</v>
      </c>
      <c r="AF34" s="32">
        <f t="shared" si="19"/>
        <v>9000</v>
      </c>
      <c r="AG34" s="32">
        <f t="shared" si="20"/>
        <v>8000</v>
      </c>
      <c r="AH34" s="33"/>
      <c r="AI34" s="34" cm="1">
        <f t="array" ref="AI34">+MIN(IF(Z34:AG34&gt;0,Z34:AG34))</f>
        <v>616</v>
      </c>
      <c r="AJ34" s="34" cm="1">
        <f t="array" ref="AJ34">MAX(IF(Z34:AG34&gt;0,Z34:AG34))</f>
        <v>9000</v>
      </c>
      <c r="AK34" s="35" cm="1">
        <f t="array" ref="AK34">ROUND(AVERAGE(IF(Z34:AG34&gt;0,Z34:AG34)),0)</f>
        <v>3633</v>
      </c>
      <c r="AL34" s="35">
        <f t="shared" si="21"/>
        <v>2124.5</v>
      </c>
      <c r="AM34" s="35">
        <f t="shared" si="22"/>
        <v>8000</v>
      </c>
      <c r="AN34" s="35">
        <f t="shared" si="23"/>
        <v>3136</v>
      </c>
      <c r="AO34" s="35">
        <f t="shared" si="24"/>
        <v>3633</v>
      </c>
      <c r="AP34" s="35">
        <f t="shared" si="25"/>
        <v>1059</v>
      </c>
      <c r="AQ34" s="35" cm="1">
        <f t="array" ref="AQ34">STDEVA(IF(Z34:AG34&gt;0,Z34:AG34))</f>
        <v>4056.1047004654192</v>
      </c>
      <c r="AS34" s="37" t="str">
        <f t="shared" si="1"/>
        <v>Media Armónica</v>
      </c>
      <c r="AT34" s="36">
        <f t="shared" si="26"/>
        <v>1059</v>
      </c>
      <c r="AU34" s="36">
        <f t="shared" si="27"/>
        <v>105900</v>
      </c>
      <c r="AV34" s="36">
        <f t="shared" si="28"/>
        <v>317700</v>
      </c>
      <c r="AW34" s="15">
        <v>100</v>
      </c>
      <c r="AX34" s="38">
        <f t="shared" si="29"/>
        <v>0</v>
      </c>
    </row>
    <row r="35" spans="2:50" ht="12">
      <c r="B35" s="2">
        <v>26</v>
      </c>
      <c r="C35" s="29" t="s">
        <v>155</v>
      </c>
      <c r="D35" s="6" t="s">
        <v>122</v>
      </c>
      <c r="E35" s="6" t="s">
        <v>182</v>
      </c>
      <c r="F35" s="7" t="s">
        <v>124</v>
      </c>
      <c r="G35" s="30" t="s">
        <v>164</v>
      </c>
      <c r="H35" s="42">
        <v>125</v>
      </c>
      <c r="I35" s="31">
        <v>616</v>
      </c>
      <c r="J35" s="3">
        <f t="shared" si="2"/>
        <v>77000</v>
      </c>
      <c r="K35" s="31">
        <f t="shared" si="3"/>
        <v>648.03200000000004</v>
      </c>
      <c r="L35" s="3">
        <f t="shared" si="4"/>
        <v>81004</v>
      </c>
      <c r="M35" s="31">
        <f t="shared" si="5"/>
        <v>681.08163200000001</v>
      </c>
      <c r="N35" s="3">
        <f t="shared" si="6"/>
        <v>85135.203999999998</v>
      </c>
      <c r="O35" s="31">
        <v>760</v>
      </c>
      <c r="P35" s="3">
        <f t="shared" si="7"/>
        <v>95000</v>
      </c>
      <c r="Q35" s="31">
        <f t="shared" si="8"/>
        <v>798.76</v>
      </c>
      <c r="R35" s="3">
        <f t="shared" si="9"/>
        <v>99845</v>
      </c>
      <c r="S35" s="31">
        <v>8560</v>
      </c>
      <c r="T35" s="3">
        <f t="shared" si="10"/>
        <v>1070000</v>
      </c>
      <c r="U35" s="31">
        <v>9000</v>
      </c>
      <c r="V35" s="3">
        <f t="shared" si="11"/>
        <v>1125000</v>
      </c>
      <c r="W35" s="31">
        <v>8000</v>
      </c>
      <c r="X35" s="3">
        <f t="shared" si="12"/>
        <v>1000000</v>
      </c>
      <c r="Z35" s="32">
        <f t="shared" si="13"/>
        <v>616</v>
      </c>
      <c r="AA35" s="32">
        <f t="shared" si="14"/>
        <v>648.03200000000004</v>
      </c>
      <c r="AB35" s="32">
        <f t="shared" si="15"/>
        <v>681.08163200000001</v>
      </c>
      <c r="AC35" s="32">
        <f t="shared" si="16"/>
        <v>760</v>
      </c>
      <c r="AD35" s="32">
        <f t="shared" si="17"/>
        <v>798.76</v>
      </c>
      <c r="AE35" s="32">
        <f t="shared" si="18"/>
        <v>8560</v>
      </c>
      <c r="AF35" s="32">
        <f t="shared" si="19"/>
        <v>9000</v>
      </c>
      <c r="AG35" s="32">
        <f t="shared" si="20"/>
        <v>8000</v>
      </c>
      <c r="AH35" s="33"/>
      <c r="AI35" s="34" cm="1">
        <f t="array" ref="AI35">+MIN(IF(Z35:AG35&gt;0,Z35:AG35))</f>
        <v>616</v>
      </c>
      <c r="AJ35" s="34" cm="1">
        <f t="array" ref="AJ35">MAX(IF(Z35:AG35&gt;0,Z35:AG35))</f>
        <v>9000</v>
      </c>
      <c r="AK35" s="35" cm="1">
        <f t="array" ref="AK35">ROUND(AVERAGE(IF(Z35:AG35&gt;0,Z35:AG35)),0)</f>
        <v>3633</v>
      </c>
      <c r="AL35" s="35">
        <f t="shared" si="21"/>
        <v>2124.5</v>
      </c>
      <c r="AM35" s="35">
        <f t="shared" si="22"/>
        <v>8000</v>
      </c>
      <c r="AN35" s="35">
        <f t="shared" si="23"/>
        <v>3136</v>
      </c>
      <c r="AO35" s="35">
        <f t="shared" si="24"/>
        <v>3633</v>
      </c>
      <c r="AP35" s="35">
        <f t="shared" si="25"/>
        <v>1059</v>
      </c>
      <c r="AQ35" s="35" cm="1">
        <f t="array" ref="AQ35">STDEVA(IF(Z35:AG35&gt;0,Z35:AG35))</f>
        <v>4056.1047004654192</v>
      </c>
      <c r="AS35" s="37" t="str">
        <f t="shared" si="1"/>
        <v>Media Armónica</v>
      </c>
      <c r="AT35" s="36">
        <f t="shared" si="26"/>
        <v>1059</v>
      </c>
      <c r="AU35" s="36">
        <f t="shared" si="27"/>
        <v>132375</v>
      </c>
      <c r="AV35" s="36">
        <f t="shared" si="28"/>
        <v>397125</v>
      </c>
      <c r="AW35" s="15">
        <v>125</v>
      </c>
      <c r="AX35" s="38">
        <f t="shared" si="29"/>
        <v>0</v>
      </c>
    </row>
    <row r="36" spans="2:50" ht="22.8">
      <c r="B36" s="2">
        <v>27</v>
      </c>
      <c r="C36" s="29" t="s">
        <v>155</v>
      </c>
      <c r="D36" s="6" t="s">
        <v>125</v>
      </c>
      <c r="E36" s="15" t="s">
        <v>183</v>
      </c>
      <c r="F36" s="7" t="s">
        <v>37</v>
      </c>
      <c r="G36" s="30" t="s">
        <v>164</v>
      </c>
      <c r="H36" s="43">
        <v>65</v>
      </c>
      <c r="I36" s="31">
        <v>616</v>
      </c>
      <c r="J36" s="3">
        <f t="shared" si="2"/>
        <v>40040</v>
      </c>
      <c r="K36" s="31">
        <f t="shared" si="3"/>
        <v>648.03200000000004</v>
      </c>
      <c r="L36" s="3">
        <f t="shared" si="4"/>
        <v>42122.080000000002</v>
      </c>
      <c r="M36" s="31">
        <f t="shared" si="5"/>
        <v>681.08163200000001</v>
      </c>
      <c r="N36" s="3">
        <f t="shared" si="6"/>
        <v>44270.306080000002</v>
      </c>
      <c r="O36" s="31">
        <v>760</v>
      </c>
      <c r="P36" s="3">
        <f t="shared" si="7"/>
        <v>49400</v>
      </c>
      <c r="Q36" s="31">
        <f t="shared" si="8"/>
        <v>798.76</v>
      </c>
      <c r="R36" s="3">
        <f t="shared" si="9"/>
        <v>51919.4</v>
      </c>
      <c r="S36" s="31">
        <v>10700</v>
      </c>
      <c r="T36" s="3">
        <f t="shared" si="10"/>
        <v>695500</v>
      </c>
      <c r="U36" s="31">
        <v>11000</v>
      </c>
      <c r="V36" s="3">
        <f t="shared" si="11"/>
        <v>715000</v>
      </c>
      <c r="W36" s="31">
        <v>10000</v>
      </c>
      <c r="X36" s="3">
        <f t="shared" si="12"/>
        <v>650000</v>
      </c>
      <c r="Z36" s="32">
        <f t="shared" si="13"/>
        <v>616</v>
      </c>
      <c r="AA36" s="32">
        <f t="shared" si="14"/>
        <v>648.03200000000004</v>
      </c>
      <c r="AB36" s="32">
        <f t="shared" si="15"/>
        <v>681.08163200000001</v>
      </c>
      <c r="AC36" s="32">
        <f t="shared" si="16"/>
        <v>760</v>
      </c>
      <c r="AD36" s="32">
        <f t="shared" si="17"/>
        <v>798.76</v>
      </c>
      <c r="AE36" s="32">
        <f t="shared" si="18"/>
        <v>10700</v>
      </c>
      <c r="AF36" s="32">
        <f t="shared" si="19"/>
        <v>11000</v>
      </c>
      <c r="AG36" s="32">
        <f t="shared" si="20"/>
        <v>10000</v>
      </c>
      <c r="AH36" s="33"/>
      <c r="AI36" s="34" cm="1">
        <f t="array" ref="AI36">+MIN(IF(Z36:AG36&gt;0,Z36:AG36))</f>
        <v>616</v>
      </c>
      <c r="AJ36" s="34" cm="1">
        <f t="array" ref="AJ36">MAX(IF(Z36:AG36&gt;0,Z36:AG36))</f>
        <v>11000</v>
      </c>
      <c r="AK36" s="35" cm="1">
        <f t="array" ref="AK36">ROUND(AVERAGE(IF(Z36:AG36&gt;0,Z36:AG36)),0)</f>
        <v>4400</v>
      </c>
      <c r="AL36" s="35">
        <f t="shared" si="21"/>
        <v>2508</v>
      </c>
      <c r="AM36" s="35">
        <f t="shared" si="22"/>
        <v>10000</v>
      </c>
      <c r="AN36" s="35">
        <f t="shared" si="23"/>
        <v>3569</v>
      </c>
      <c r="AO36" s="35">
        <f t="shared" si="24"/>
        <v>4400</v>
      </c>
      <c r="AP36" s="35">
        <f t="shared" si="25"/>
        <v>1069</v>
      </c>
      <c r="AQ36" s="35" cm="1">
        <f t="array" ref="AQ36">STDEVA(IF(Z36:AG36&gt;0,Z36:AG36))</f>
        <v>5113.7741355067365</v>
      </c>
      <c r="AS36" s="37" t="str">
        <f t="shared" si="1"/>
        <v>Media Armónica</v>
      </c>
      <c r="AT36" s="36">
        <f t="shared" si="26"/>
        <v>1069</v>
      </c>
      <c r="AU36" s="36">
        <f t="shared" si="27"/>
        <v>69485</v>
      </c>
      <c r="AV36" s="36">
        <f t="shared" si="28"/>
        <v>208455</v>
      </c>
      <c r="AW36" s="15">
        <v>65</v>
      </c>
      <c r="AX36" s="38">
        <f t="shared" si="29"/>
        <v>0</v>
      </c>
    </row>
    <row r="37" spans="2:50" ht="12">
      <c r="B37" s="2">
        <v>28</v>
      </c>
      <c r="C37" s="29" t="s">
        <v>155</v>
      </c>
      <c r="D37" s="6" t="s">
        <v>126</v>
      </c>
      <c r="E37" s="6" t="s">
        <v>36</v>
      </c>
      <c r="F37" s="7" t="s">
        <v>39</v>
      </c>
      <c r="G37" s="30" t="s">
        <v>164</v>
      </c>
      <c r="H37" s="43">
        <v>285</v>
      </c>
      <c r="I37" s="31">
        <v>616</v>
      </c>
      <c r="J37" s="3">
        <f t="shared" si="2"/>
        <v>175560</v>
      </c>
      <c r="K37" s="31">
        <f t="shared" si="3"/>
        <v>648.03200000000004</v>
      </c>
      <c r="L37" s="3">
        <f t="shared" si="4"/>
        <v>184689.12000000002</v>
      </c>
      <c r="M37" s="31">
        <f t="shared" si="5"/>
        <v>681.08163200000001</v>
      </c>
      <c r="N37" s="3">
        <f t="shared" si="6"/>
        <v>194108.26512</v>
      </c>
      <c r="O37" s="31">
        <v>760</v>
      </c>
      <c r="P37" s="3">
        <f t="shared" si="7"/>
        <v>216600</v>
      </c>
      <c r="Q37" s="31">
        <f t="shared" si="8"/>
        <v>798.76</v>
      </c>
      <c r="R37" s="3">
        <f t="shared" si="9"/>
        <v>227646.6</v>
      </c>
      <c r="S37" s="31">
        <v>8560</v>
      </c>
      <c r="T37" s="3">
        <f t="shared" si="10"/>
        <v>2439600</v>
      </c>
      <c r="U37" s="31">
        <v>9000</v>
      </c>
      <c r="V37" s="3">
        <f t="shared" si="11"/>
        <v>2565000</v>
      </c>
      <c r="W37" s="31">
        <v>8000</v>
      </c>
      <c r="X37" s="3">
        <f t="shared" si="12"/>
        <v>2280000</v>
      </c>
      <c r="Z37" s="32">
        <f t="shared" si="13"/>
        <v>616</v>
      </c>
      <c r="AA37" s="32">
        <f t="shared" si="14"/>
        <v>648.03200000000004</v>
      </c>
      <c r="AB37" s="32">
        <f t="shared" si="15"/>
        <v>681.08163200000001</v>
      </c>
      <c r="AC37" s="32">
        <f t="shared" si="16"/>
        <v>760</v>
      </c>
      <c r="AD37" s="32">
        <f t="shared" si="17"/>
        <v>798.76</v>
      </c>
      <c r="AE37" s="32">
        <f t="shared" si="18"/>
        <v>8560</v>
      </c>
      <c r="AF37" s="32">
        <f t="shared" si="19"/>
        <v>9000</v>
      </c>
      <c r="AG37" s="32">
        <f t="shared" si="20"/>
        <v>8000</v>
      </c>
      <c r="AH37" s="33"/>
      <c r="AI37" s="34" cm="1">
        <f t="array" ref="AI37">+MIN(IF(Z37:AG37&gt;0,Z37:AG37))</f>
        <v>616</v>
      </c>
      <c r="AJ37" s="34" cm="1">
        <f t="array" ref="AJ37">MAX(IF(Z37:AG37&gt;0,Z37:AG37))</f>
        <v>9000</v>
      </c>
      <c r="AK37" s="35" cm="1">
        <f t="array" ref="AK37">ROUND(AVERAGE(IF(Z37:AG37&gt;0,Z37:AG37)),0)</f>
        <v>3633</v>
      </c>
      <c r="AL37" s="35">
        <f t="shared" si="21"/>
        <v>2124.5</v>
      </c>
      <c r="AM37" s="35">
        <f t="shared" si="22"/>
        <v>8000</v>
      </c>
      <c r="AN37" s="35">
        <f t="shared" si="23"/>
        <v>3136</v>
      </c>
      <c r="AO37" s="35">
        <f t="shared" si="24"/>
        <v>3633</v>
      </c>
      <c r="AP37" s="35">
        <f t="shared" si="25"/>
        <v>1059</v>
      </c>
      <c r="AQ37" s="35" cm="1">
        <f t="array" ref="AQ37">STDEVA(IF(Z37:AG37&gt;0,Z37:AG37))</f>
        <v>4056.1047004654192</v>
      </c>
      <c r="AS37" s="37" t="str">
        <f t="shared" si="1"/>
        <v>Media Armónica</v>
      </c>
      <c r="AT37" s="36">
        <f t="shared" si="26"/>
        <v>1059</v>
      </c>
      <c r="AU37" s="36">
        <f t="shared" si="27"/>
        <v>301815</v>
      </c>
      <c r="AV37" s="36">
        <f t="shared" si="28"/>
        <v>905445</v>
      </c>
      <c r="AW37" s="15">
        <v>285</v>
      </c>
      <c r="AX37" s="38">
        <f t="shared" si="29"/>
        <v>0</v>
      </c>
    </row>
    <row r="38" spans="2:50" ht="12">
      <c r="B38" s="2">
        <v>29</v>
      </c>
      <c r="C38" s="29" t="s">
        <v>155</v>
      </c>
      <c r="D38" s="6" t="s">
        <v>127</v>
      </c>
      <c r="E38" s="6" t="s">
        <v>38</v>
      </c>
      <c r="F38" s="7" t="s">
        <v>129</v>
      </c>
      <c r="G38" s="30" t="s">
        <v>164</v>
      </c>
      <c r="H38" s="43">
        <v>84</v>
      </c>
      <c r="I38" s="31">
        <v>616</v>
      </c>
      <c r="J38" s="3">
        <f t="shared" si="2"/>
        <v>51744</v>
      </c>
      <c r="K38" s="31">
        <f t="shared" si="3"/>
        <v>648.03200000000004</v>
      </c>
      <c r="L38" s="3">
        <f t="shared" si="4"/>
        <v>54434.688000000002</v>
      </c>
      <c r="M38" s="31">
        <f t="shared" si="5"/>
        <v>681.08163200000001</v>
      </c>
      <c r="N38" s="3">
        <f t="shared" si="6"/>
        <v>57210.857088000004</v>
      </c>
      <c r="O38" s="31">
        <v>760</v>
      </c>
      <c r="P38" s="3">
        <f t="shared" si="7"/>
        <v>63840</v>
      </c>
      <c r="Q38" s="31">
        <f t="shared" si="8"/>
        <v>798.76</v>
      </c>
      <c r="R38" s="3">
        <f t="shared" si="9"/>
        <v>67095.839999999997</v>
      </c>
      <c r="S38" s="31">
        <v>10700</v>
      </c>
      <c r="T38" s="3">
        <f t="shared" si="10"/>
        <v>898800</v>
      </c>
      <c r="U38" s="31">
        <v>11000</v>
      </c>
      <c r="V38" s="3">
        <f t="shared" si="11"/>
        <v>924000</v>
      </c>
      <c r="W38" s="31">
        <v>10000</v>
      </c>
      <c r="X38" s="3">
        <f t="shared" si="12"/>
        <v>840000</v>
      </c>
      <c r="Z38" s="32">
        <f t="shared" si="13"/>
        <v>616</v>
      </c>
      <c r="AA38" s="32">
        <f t="shared" si="14"/>
        <v>648.03200000000004</v>
      </c>
      <c r="AB38" s="32">
        <f t="shared" si="15"/>
        <v>681.08163200000001</v>
      </c>
      <c r="AC38" s="32">
        <f t="shared" si="16"/>
        <v>760</v>
      </c>
      <c r="AD38" s="32">
        <f t="shared" si="17"/>
        <v>798.76</v>
      </c>
      <c r="AE38" s="32">
        <f t="shared" si="18"/>
        <v>10700</v>
      </c>
      <c r="AF38" s="32">
        <f t="shared" si="19"/>
        <v>11000</v>
      </c>
      <c r="AG38" s="32">
        <f t="shared" si="20"/>
        <v>10000</v>
      </c>
      <c r="AH38" s="33"/>
      <c r="AI38" s="34" cm="1">
        <f t="array" ref="AI38">+MIN(IF(Z38:AG38&gt;0,Z38:AG38))</f>
        <v>616</v>
      </c>
      <c r="AJ38" s="34" cm="1">
        <f t="array" ref="AJ38">MAX(IF(Z38:AG38&gt;0,Z38:AG38))</f>
        <v>11000</v>
      </c>
      <c r="AK38" s="35" cm="1">
        <f t="array" ref="AK38">ROUND(AVERAGE(IF(Z38:AG38&gt;0,Z38:AG38)),0)</f>
        <v>4400</v>
      </c>
      <c r="AL38" s="35">
        <f t="shared" si="21"/>
        <v>2508</v>
      </c>
      <c r="AM38" s="35">
        <f t="shared" si="22"/>
        <v>10000</v>
      </c>
      <c r="AN38" s="35">
        <f t="shared" si="23"/>
        <v>3569</v>
      </c>
      <c r="AO38" s="35">
        <f t="shared" si="24"/>
        <v>4400</v>
      </c>
      <c r="AP38" s="35">
        <f t="shared" si="25"/>
        <v>1069</v>
      </c>
      <c r="AQ38" s="35" cm="1">
        <f t="array" ref="AQ38">STDEVA(IF(Z38:AG38&gt;0,Z38:AG38))</f>
        <v>5113.7741355067365</v>
      </c>
      <c r="AS38" s="37" t="str">
        <f t="shared" si="1"/>
        <v>Media Armónica</v>
      </c>
      <c r="AT38" s="36">
        <f t="shared" si="26"/>
        <v>1069</v>
      </c>
      <c r="AU38" s="36">
        <f t="shared" si="27"/>
        <v>89796</v>
      </c>
      <c r="AV38" s="36">
        <f t="shared" si="28"/>
        <v>269388</v>
      </c>
      <c r="AW38" s="15">
        <v>84</v>
      </c>
      <c r="AX38" s="38">
        <f t="shared" si="29"/>
        <v>0</v>
      </c>
    </row>
    <row r="39" spans="2:50" ht="12">
      <c r="B39" s="2">
        <v>30</v>
      </c>
      <c r="C39" s="29" t="s">
        <v>155</v>
      </c>
      <c r="D39" s="6" t="s">
        <v>172</v>
      </c>
      <c r="E39" s="6" t="s">
        <v>173</v>
      </c>
      <c r="F39" s="44" t="s">
        <v>171</v>
      </c>
      <c r="G39" s="30" t="s">
        <v>164</v>
      </c>
      <c r="H39" s="43">
        <v>1500</v>
      </c>
      <c r="I39" s="31">
        <v>616</v>
      </c>
      <c r="J39" s="3">
        <f t="shared" si="2"/>
        <v>924000</v>
      </c>
      <c r="K39" s="31">
        <f t="shared" si="3"/>
        <v>648.03200000000004</v>
      </c>
      <c r="L39" s="3">
        <f t="shared" si="4"/>
        <v>972048.00000000012</v>
      </c>
      <c r="M39" s="31">
        <f t="shared" si="5"/>
        <v>681.08163200000001</v>
      </c>
      <c r="N39" s="3">
        <f t="shared" si="6"/>
        <v>1021622.448</v>
      </c>
      <c r="O39" s="31">
        <v>760</v>
      </c>
      <c r="P39" s="3">
        <f t="shared" si="7"/>
        <v>1140000</v>
      </c>
      <c r="Q39" s="31">
        <f t="shared" si="8"/>
        <v>798.76</v>
      </c>
      <c r="R39" s="3">
        <f t="shared" si="9"/>
        <v>1198140</v>
      </c>
      <c r="S39" s="31">
        <v>5120</v>
      </c>
      <c r="T39" s="3">
        <f t="shared" si="10"/>
        <v>7680000</v>
      </c>
      <c r="U39" s="31">
        <v>5000</v>
      </c>
      <c r="V39" s="3">
        <f t="shared" si="11"/>
        <v>7500000</v>
      </c>
      <c r="W39" s="31">
        <v>4000</v>
      </c>
      <c r="X39" s="3">
        <f t="shared" si="12"/>
        <v>6000000</v>
      </c>
      <c r="Z39" s="32">
        <f t="shared" si="13"/>
        <v>616</v>
      </c>
      <c r="AA39" s="32">
        <f t="shared" si="14"/>
        <v>648.03200000000004</v>
      </c>
      <c r="AB39" s="32">
        <f t="shared" si="15"/>
        <v>681.08163200000001</v>
      </c>
      <c r="AC39" s="32">
        <f t="shared" si="16"/>
        <v>760</v>
      </c>
      <c r="AD39" s="32">
        <f t="shared" si="17"/>
        <v>798.76</v>
      </c>
      <c r="AE39" s="32">
        <f t="shared" si="18"/>
        <v>5120</v>
      </c>
      <c r="AF39" s="32">
        <f t="shared" si="19"/>
        <v>5000</v>
      </c>
      <c r="AG39" s="32">
        <f t="shared" si="20"/>
        <v>4000</v>
      </c>
      <c r="AH39" s="33"/>
      <c r="AI39" s="34" cm="1">
        <f t="array" ref="AI39">+MIN(IF(Z39:AG39&gt;0,Z39:AG39))</f>
        <v>616</v>
      </c>
      <c r="AJ39" s="34" cm="1">
        <f t="array" ref="AJ39">MAX(IF(Z39:AG39&gt;0,Z39:AG39))</f>
        <v>5120</v>
      </c>
      <c r="AK39" s="35" cm="1">
        <f t="array" ref="AK39">ROUND(AVERAGE(IF(Z39:AG39&gt;0,Z39:AG39)),0)</f>
        <v>2203</v>
      </c>
      <c r="AL39" s="35">
        <f t="shared" si="21"/>
        <v>1409.5</v>
      </c>
      <c r="AM39" s="35">
        <f t="shared" si="22"/>
        <v>4000</v>
      </c>
      <c r="AN39" s="35">
        <f t="shared" si="23"/>
        <v>2190</v>
      </c>
      <c r="AO39" s="35">
        <f t="shared" si="24"/>
        <v>2203</v>
      </c>
      <c r="AP39" s="35">
        <f t="shared" si="25"/>
        <v>1019</v>
      </c>
      <c r="AQ39" s="35" cm="1">
        <f t="array" ref="AQ39">STDEVA(IF(Z39:AG39&gt;0,Z39:AG39))</f>
        <v>2099.9379574332897</v>
      </c>
      <c r="AS39" s="37" t="str">
        <f t="shared" si="1"/>
        <v>Media Armónica</v>
      </c>
      <c r="AT39" s="36">
        <f t="shared" si="26"/>
        <v>1019</v>
      </c>
      <c r="AU39" s="36">
        <f t="shared" si="27"/>
        <v>1528500</v>
      </c>
      <c r="AV39" s="36">
        <f t="shared" si="28"/>
        <v>4585500</v>
      </c>
      <c r="AW39" s="15">
        <v>1500</v>
      </c>
      <c r="AX39" s="38">
        <f t="shared" si="29"/>
        <v>0</v>
      </c>
    </row>
    <row r="40" spans="2:50" ht="22.8">
      <c r="B40" s="2">
        <v>31</v>
      </c>
      <c r="C40" s="29" t="s">
        <v>155</v>
      </c>
      <c r="D40" s="6" t="s">
        <v>128</v>
      </c>
      <c r="E40" s="6" t="s">
        <v>40</v>
      </c>
      <c r="F40" s="7" t="s">
        <v>42</v>
      </c>
      <c r="G40" s="30" t="s">
        <v>164</v>
      </c>
      <c r="H40" s="43">
        <v>100</v>
      </c>
      <c r="I40" s="31">
        <v>616</v>
      </c>
      <c r="J40" s="3">
        <f t="shared" si="2"/>
        <v>61600</v>
      </c>
      <c r="K40" s="31">
        <f t="shared" si="3"/>
        <v>648.03200000000004</v>
      </c>
      <c r="L40" s="3">
        <f t="shared" si="4"/>
        <v>64803.200000000004</v>
      </c>
      <c r="M40" s="31">
        <f t="shared" si="5"/>
        <v>681.08163200000001</v>
      </c>
      <c r="N40" s="3">
        <f t="shared" si="6"/>
        <v>68108.163199999995</v>
      </c>
      <c r="O40" s="31">
        <v>760</v>
      </c>
      <c r="P40" s="3">
        <f t="shared" si="7"/>
        <v>76000</v>
      </c>
      <c r="Q40" s="31">
        <f t="shared" si="8"/>
        <v>798.76</v>
      </c>
      <c r="R40" s="3">
        <f t="shared" si="9"/>
        <v>79876</v>
      </c>
      <c r="S40" s="31">
        <v>10700</v>
      </c>
      <c r="T40" s="3">
        <f t="shared" si="10"/>
        <v>1070000</v>
      </c>
      <c r="U40" s="31">
        <v>11000</v>
      </c>
      <c r="V40" s="3">
        <f t="shared" si="11"/>
        <v>1100000</v>
      </c>
      <c r="W40" s="31">
        <v>10000</v>
      </c>
      <c r="X40" s="3">
        <f t="shared" si="12"/>
        <v>1000000</v>
      </c>
      <c r="Z40" s="32">
        <f t="shared" si="13"/>
        <v>616</v>
      </c>
      <c r="AA40" s="32">
        <f t="shared" si="14"/>
        <v>648.03200000000004</v>
      </c>
      <c r="AB40" s="32">
        <f t="shared" si="15"/>
        <v>681.08163200000001</v>
      </c>
      <c r="AC40" s="32">
        <f t="shared" si="16"/>
        <v>760</v>
      </c>
      <c r="AD40" s="32">
        <f t="shared" si="17"/>
        <v>798.76</v>
      </c>
      <c r="AE40" s="32">
        <f t="shared" si="18"/>
        <v>10700</v>
      </c>
      <c r="AF40" s="32">
        <f t="shared" si="19"/>
        <v>11000</v>
      </c>
      <c r="AG40" s="32">
        <f t="shared" si="20"/>
        <v>10000</v>
      </c>
      <c r="AH40" s="33"/>
      <c r="AI40" s="34" cm="1">
        <f t="array" ref="AI40">+MIN(IF(Z40:AG40&gt;0,Z40:AG40))</f>
        <v>616</v>
      </c>
      <c r="AJ40" s="34" cm="1">
        <f t="array" ref="AJ40">MAX(IF(Z40:AG40&gt;0,Z40:AG40))</f>
        <v>11000</v>
      </c>
      <c r="AK40" s="35" cm="1">
        <f t="array" ref="AK40">ROUND(AVERAGE(IF(Z40:AG40&gt;0,Z40:AG40)),0)</f>
        <v>4400</v>
      </c>
      <c r="AL40" s="35">
        <f t="shared" si="21"/>
        <v>2508</v>
      </c>
      <c r="AM40" s="35">
        <f t="shared" si="22"/>
        <v>10000</v>
      </c>
      <c r="AN40" s="35">
        <f t="shared" si="23"/>
        <v>3569</v>
      </c>
      <c r="AO40" s="35">
        <f t="shared" si="24"/>
        <v>4400</v>
      </c>
      <c r="AP40" s="35">
        <f t="shared" si="25"/>
        <v>1069</v>
      </c>
      <c r="AQ40" s="35" cm="1">
        <f t="array" ref="AQ40">STDEVA(IF(Z40:AG40&gt;0,Z40:AG40))</f>
        <v>5113.7741355067365</v>
      </c>
      <c r="AS40" s="37" t="str">
        <f t="shared" si="1"/>
        <v>Media Armónica</v>
      </c>
      <c r="AT40" s="36">
        <f t="shared" si="26"/>
        <v>1069</v>
      </c>
      <c r="AU40" s="36">
        <f t="shared" si="27"/>
        <v>106900</v>
      </c>
      <c r="AV40" s="36">
        <f t="shared" si="28"/>
        <v>320700</v>
      </c>
      <c r="AW40" s="15">
        <v>100</v>
      </c>
      <c r="AX40" s="38">
        <f t="shared" si="29"/>
        <v>0</v>
      </c>
    </row>
    <row r="41" spans="2:50" ht="12">
      <c r="B41" s="2">
        <v>32</v>
      </c>
      <c r="C41" s="29" t="s">
        <v>155</v>
      </c>
      <c r="D41" s="6" t="s">
        <v>130</v>
      </c>
      <c r="E41" s="6" t="s">
        <v>41</v>
      </c>
      <c r="F41" s="7" t="s">
        <v>44</v>
      </c>
      <c r="G41" s="30" t="s">
        <v>164</v>
      </c>
      <c r="H41" s="43">
        <v>328</v>
      </c>
      <c r="I41" s="31">
        <v>616</v>
      </c>
      <c r="J41" s="3">
        <f t="shared" si="2"/>
        <v>202048</v>
      </c>
      <c r="K41" s="31">
        <f t="shared" si="3"/>
        <v>648.03200000000004</v>
      </c>
      <c r="L41" s="3">
        <f t="shared" si="4"/>
        <v>212554.49600000001</v>
      </c>
      <c r="M41" s="31">
        <f t="shared" si="5"/>
        <v>681.08163200000001</v>
      </c>
      <c r="N41" s="3">
        <f t="shared" si="6"/>
        <v>223394.77529600001</v>
      </c>
      <c r="O41" s="31">
        <v>760</v>
      </c>
      <c r="P41" s="3">
        <f t="shared" si="7"/>
        <v>249280</v>
      </c>
      <c r="Q41" s="31">
        <f t="shared" si="8"/>
        <v>798.76</v>
      </c>
      <c r="R41" s="3">
        <f t="shared" si="9"/>
        <v>261993.28</v>
      </c>
      <c r="S41" s="31">
        <v>7490</v>
      </c>
      <c r="T41" s="3">
        <f t="shared" si="10"/>
        <v>2456720</v>
      </c>
      <c r="U41" s="31">
        <v>8000</v>
      </c>
      <c r="V41" s="3">
        <f t="shared" si="11"/>
        <v>2624000</v>
      </c>
      <c r="W41" s="31">
        <v>7000</v>
      </c>
      <c r="X41" s="3">
        <f t="shared" si="12"/>
        <v>2296000</v>
      </c>
      <c r="Z41" s="32">
        <f t="shared" si="13"/>
        <v>616</v>
      </c>
      <c r="AA41" s="32">
        <f t="shared" si="14"/>
        <v>648.03200000000004</v>
      </c>
      <c r="AB41" s="32">
        <f t="shared" si="15"/>
        <v>681.08163200000001</v>
      </c>
      <c r="AC41" s="32">
        <f t="shared" si="16"/>
        <v>760</v>
      </c>
      <c r="AD41" s="32">
        <f t="shared" si="17"/>
        <v>798.76</v>
      </c>
      <c r="AE41" s="32">
        <f t="shared" si="18"/>
        <v>7490</v>
      </c>
      <c r="AF41" s="32">
        <f t="shared" si="19"/>
        <v>8000</v>
      </c>
      <c r="AG41" s="32">
        <f t="shared" si="20"/>
        <v>7000</v>
      </c>
      <c r="AH41" s="33"/>
      <c r="AI41" s="34" cm="1">
        <f t="array" ref="AI41">+MIN(IF(Z41:AG41&gt;0,Z41:AG41))</f>
        <v>616</v>
      </c>
      <c r="AJ41" s="34" cm="1">
        <f t="array" ref="AJ41">MAX(IF(Z41:AG41&gt;0,Z41:AG41))</f>
        <v>8000</v>
      </c>
      <c r="AK41" s="35" cm="1">
        <f t="array" ref="AK41">ROUND(AVERAGE(IF(Z41:AG41&gt;0,Z41:AG41)),0)</f>
        <v>3249</v>
      </c>
      <c r="AL41" s="35">
        <f t="shared" si="21"/>
        <v>1932.5</v>
      </c>
      <c r="AM41" s="35">
        <f t="shared" si="22"/>
        <v>7000</v>
      </c>
      <c r="AN41" s="35">
        <f t="shared" si="23"/>
        <v>2904</v>
      </c>
      <c r="AO41" s="35">
        <f t="shared" si="24"/>
        <v>3249</v>
      </c>
      <c r="AP41" s="35">
        <f t="shared" si="25"/>
        <v>1052</v>
      </c>
      <c r="AQ41" s="35" cm="1">
        <f t="array" ref="AQ41">STDEVA(IF(Z41:AG41&gt;0,Z41:AG41))</f>
        <v>3527.8242566473032</v>
      </c>
      <c r="AS41" s="37" t="str">
        <f t="shared" si="1"/>
        <v>Media Armónica</v>
      </c>
      <c r="AT41" s="36">
        <f t="shared" si="26"/>
        <v>1052</v>
      </c>
      <c r="AU41" s="36">
        <f t="shared" si="27"/>
        <v>345056</v>
      </c>
      <c r="AV41" s="36">
        <f t="shared" si="28"/>
        <v>1035168</v>
      </c>
      <c r="AW41" s="15">
        <v>328</v>
      </c>
      <c r="AX41" s="38">
        <f t="shared" si="29"/>
        <v>0</v>
      </c>
    </row>
    <row r="42" spans="2:50" ht="12">
      <c r="B42" s="2">
        <v>33</v>
      </c>
      <c r="C42" s="29" t="s">
        <v>155</v>
      </c>
      <c r="D42" s="6" t="s">
        <v>131</v>
      </c>
      <c r="E42" s="6" t="s">
        <v>43</v>
      </c>
      <c r="F42" s="7" t="s">
        <v>46</v>
      </c>
      <c r="G42" s="30" t="s">
        <v>164</v>
      </c>
      <c r="H42" s="43">
        <v>199</v>
      </c>
      <c r="I42" s="31">
        <v>616</v>
      </c>
      <c r="J42" s="3">
        <f t="shared" si="2"/>
        <v>122584</v>
      </c>
      <c r="K42" s="31">
        <f t="shared" si="3"/>
        <v>648.03200000000004</v>
      </c>
      <c r="L42" s="3">
        <f t="shared" si="4"/>
        <v>128958.368</v>
      </c>
      <c r="M42" s="31">
        <f t="shared" si="5"/>
        <v>681.08163200000001</v>
      </c>
      <c r="N42" s="3">
        <f t="shared" si="6"/>
        <v>135535.244768</v>
      </c>
      <c r="O42" s="31">
        <v>760</v>
      </c>
      <c r="P42" s="3">
        <f t="shared" si="7"/>
        <v>151240</v>
      </c>
      <c r="Q42" s="31">
        <f t="shared" si="8"/>
        <v>798.76</v>
      </c>
      <c r="R42" s="3">
        <f t="shared" si="9"/>
        <v>158953.24</v>
      </c>
      <c r="S42" s="31">
        <v>8560</v>
      </c>
      <c r="T42" s="3">
        <f t="shared" si="10"/>
        <v>1703440</v>
      </c>
      <c r="U42" s="31">
        <v>9000</v>
      </c>
      <c r="V42" s="3">
        <f t="shared" si="11"/>
        <v>1791000</v>
      </c>
      <c r="W42" s="31">
        <v>8000</v>
      </c>
      <c r="X42" s="3">
        <f t="shared" si="12"/>
        <v>1592000</v>
      </c>
      <c r="Z42" s="32">
        <f t="shared" si="13"/>
        <v>616</v>
      </c>
      <c r="AA42" s="32">
        <f t="shared" si="14"/>
        <v>648.03200000000004</v>
      </c>
      <c r="AB42" s="32">
        <f t="shared" si="15"/>
        <v>681.08163200000001</v>
      </c>
      <c r="AC42" s="32">
        <f t="shared" si="16"/>
        <v>760</v>
      </c>
      <c r="AD42" s="32">
        <f t="shared" si="17"/>
        <v>798.76</v>
      </c>
      <c r="AE42" s="32">
        <f t="shared" si="18"/>
        <v>8560</v>
      </c>
      <c r="AF42" s="32">
        <f t="shared" si="19"/>
        <v>9000</v>
      </c>
      <c r="AG42" s="32">
        <f t="shared" si="20"/>
        <v>8000</v>
      </c>
      <c r="AH42" s="33"/>
      <c r="AI42" s="34" cm="1">
        <f t="array" ref="AI42">+MIN(IF(Z42:AG42&gt;0,Z42:AG42))</f>
        <v>616</v>
      </c>
      <c r="AJ42" s="34" cm="1">
        <f t="array" ref="AJ42">MAX(IF(Z42:AG42&gt;0,Z42:AG42))</f>
        <v>9000</v>
      </c>
      <c r="AK42" s="35" cm="1">
        <f t="array" ref="AK42">ROUND(AVERAGE(IF(Z42:AG42&gt;0,Z42:AG42)),0)</f>
        <v>3633</v>
      </c>
      <c r="AL42" s="35">
        <f t="shared" si="21"/>
        <v>2124.5</v>
      </c>
      <c r="AM42" s="35">
        <f t="shared" si="22"/>
        <v>8000</v>
      </c>
      <c r="AN42" s="35">
        <f t="shared" si="23"/>
        <v>3136</v>
      </c>
      <c r="AO42" s="35">
        <f t="shared" si="24"/>
        <v>3633</v>
      </c>
      <c r="AP42" s="35">
        <f t="shared" si="25"/>
        <v>1059</v>
      </c>
      <c r="AQ42" s="35" cm="1">
        <f t="array" ref="AQ42">STDEVA(IF(Z42:AG42&gt;0,Z42:AG42))</f>
        <v>4056.1047004654192</v>
      </c>
      <c r="AS42" s="37" t="str">
        <f t="shared" si="1"/>
        <v>Media Armónica</v>
      </c>
      <c r="AT42" s="36">
        <f t="shared" si="26"/>
        <v>1059</v>
      </c>
      <c r="AU42" s="36">
        <f t="shared" si="27"/>
        <v>210741</v>
      </c>
      <c r="AV42" s="36">
        <f t="shared" si="28"/>
        <v>632223</v>
      </c>
      <c r="AW42" s="15">
        <v>199</v>
      </c>
      <c r="AX42" s="38">
        <f t="shared" si="29"/>
        <v>0</v>
      </c>
    </row>
    <row r="43" spans="2:50" ht="34.200000000000003">
      <c r="B43" s="2">
        <v>34</v>
      </c>
      <c r="C43" s="29" t="s">
        <v>155</v>
      </c>
      <c r="D43" s="6" t="s">
        <v>132</v>
      </c>
      <c r="E43" s="6" t="s">
        <v>45</v>
      </c>
      <c r="F43" s="7" t="s">
        <v>48</v>
      </c>
      <c r="G43" s="30" t="s">
        <v>164</v>
      </c>
      <c r="H43" s="43">
        <v>120</v>
      </c>
      <c r="I43" s="31">
        <v>616</v>
      </c>
      <c r="J43" s="3">
        <f t="shared" si="2"/>
        <v>73920</v>
      </c>
      <c r="K43" s="31">
        <f t="shared" si="3"/>
        <v>648.03200000000004</v>
      </c>
      <c r="L43" s="3">
        <f t="shared" si="4"/>
        <v>77763.840000000011</v>
      </c>
      <c r="M43" s="31">
        <f t="shared" si="5"/>
        <v>681.08163200000001</v>
      </c>
      <c r="N43" s="3">
        <f t="shared" si="6"/>
        <v>81729.795840000006</v>
      </c>
      <c r="O43" s="31">
        <v>760</v>
      </c>
      <c r="P43" s="3">
        <f t="shared" si="7"/>
        <v>91200</v>
      </c>
      <c r="Q43" s="31">
        <f t="shared" si="8"/>
        <v>798.76</v>
      </c>
      <c r="R43" s="3">
        <f t="shared" si="9"/>
        <v>95851.199999999997</v>
      </c>
      <c r="S43" s="31">
        <v>8560</v>
      </c>
      <c r="T43" s="3">
        <f t="shared" si="10"/>
        <v>1027200</v>
      </c>
      <c r="U43" s="31">
        <v>9000</v>
      </c>
      <c r="V43" s="3">
        <f t="shared" si="11"/>
        <v>1080000</v>
      </c>
      <c r="W43" s="31">
        <v>8000</v>
      </c>
      <c r="X43" s="3">
        <f t="shared" si="12"/>
        <v>960000</v>
      </c>
      <c r="Z43" s="32">
        <f t="shared" si="13"/>
        <v>616</v>
      </c>
      <c r="AA43" s="32">
        <f t="shared" si="14"/>
        <v>648.03200000000004</v>
      </c>
      <c r="AB43" s="32">
        <f t="shared" si="15"/>
        <v>681.08163200000001</v>
      </c>
      <c r="AC43" s="32">
        <f t="shared" si="16"/>
        <v>760</v>
      </c>
      <c r="AD43" s="32">
        <f t="shared" si="17"/>
        <v>798.76</v>
      </c>
      <c r="AE43" s="32">
        <f t="shared" si="18"/>
        <v>8560</v>
      </c>
      <c r="AF43" s="32">
        <f t="shared" si="19"/>
        <v>9000</v>
      </c>
      <c r="AG43" s="32">
        <f t="shared" si="20"/>
        <v>8000</v>
      </c>
      <c r="AH43" s="33"/>
      <c r="AI43" s="34" cm="1">
        <f t="array" ref="AI43">+MIN(IF(Z43:AG43&gt;0,Z43:AG43))</f>
        <v>616</v>
      </c>
      <c r="AJ43" s="34" cm="1">
        <f t="array" ref="AJ43">MAX(IF(Z43:AG43&gt;0,Z43:AG43))</f>
        <v>9000</v>
      </c>
      <c r="AK43" s="35" cm="1">
        <f t="array" ref="AK43">ROUND(AVERAGE(IF(Z43:AG43&gt;0,Z43:AG43)),0)</f>
        <v>3633</v>
      </c>
      <c r="AL43" s="35">
        <f t="shared" si="21"/>
        <v>2124.5</v>
      </c>
      <c r="AM43" s="35">
        <f t="shared" si="22"/>
        <v>8000</v>
      </c>
      <c r="AN43" s="35">
        <f t="shared" si="23"/>
        <v>3136</v>
      </c>
      <c r="AO43" s="35">
        <f t="shared" si="24"/>
        <v>3633</v>
      </c>
      <c r="AP43" s="35">
        <f t="shared" si="25"/>
        <v>1059</v>
      </c>
      <c r="AQ43" s="35" cm="1">
        <f t="array" ref="AQ43">STDEVA(IF(Z43:AG43&gt;0,Z43:AG43))</f>
        <v>4056.1047004654192</v>
      </c>
      <c r="AS43" s="37" t="str">
        <f t="shared" si="1"/>
        <v>Media Armónica</v>
      </c>
      <c r="AT43" s="36">
        <f t="shared" si="26"/>
        <v>1059</v>
      </c>
      <c r="AU43" s="36">
        <f t="shared" si="27"/>
        <v>127080</v>
      </c>
      <c r="AV43" s="36">
        <f t="shared" si="28"/>
        <v>381240</v>
      </c>
      <c r="AW43" s="15">
        <v>120</v>
      </c>
      <c r="AX43" s="38">
        <f t="shared" si="29"/>
        <v>0</v>
      </c>
    </row>
    <row r="44" spans="2:50" ht="12">
      <c r="B44" s="2">
        <v>35</v>
      </c>
      <c r="C44" s="29" t="s">
        <v>155</v>
      </c>
      <c r="D44" s="6" t="s">
        <v>133</v>
      </c>
      <c r="E44" s="6" t="s">
        <v>47</v>
      </c>
      <c r="F44" s="7" t="s">
        <v>50</v>
      </c>
      <c r="G44" s="30" t="s">
        <v>164</v>
      </c>
      <c r="H44" s="43">
        <v>90</v>
      </c>
      <c r="I44" s="31">
        <v>616</v>
      </c>
      <c r="J44" s="3">
        <f t="shared" si="2"/>
        <v>55440</v>
      </c>
      <c r="K44" s="31">
        <f t="shared" si="3"/>
        <v>648.03200000000004</v>
      </c>
      <c r="L44" s="3">
        <f t="shared" si="4"/>
        <v>58322.880000000005</v>
      </c>
      <c r="M44" s="31">
        <f t="shared" si="5"/>
        <v>681.08163200000001</v>
      </c>
      <c r="N44" s="3">
        <f t="shared" si="6"/>
        <v>61297.346880000005</v>
      </c>
      <c r="O44" s="31">
        <v>760</v>
      </c>
      <c r="P44" s="3">
        <f t="shared" si="7"/>
        <v>68400</v>
      </c>
      <c r="Q44" s="31">
        <f t="shared" si="8"/>
        <v>798.76</v>
      </c>
      <c r="R44" s="3">
        <f t="shared" si="9"/>
        <v>71888.399999999994</v>
      </c>
      <c r="S44" s="31">
        <v>10700</v>
      </c>
      <c r="T44" s="3">
        <f t="shared" si="10"/>
        <v>963000</v>
      </c>
      <c r="U44" s="31">
        <v>11000</v>
      </c>
      <c r="V44" s="3">
        <f t="shared" si="11"/>
        <v>990000</v>
      </c>
      <c r="W44" s="31">
        <v>10000</v>
      </c>
      <c r="X44" s="3">
        <f t="shared" si="12"/>
        <v>900000</v>
      </c>
      <c r="Z44" s="32">
        <f t="shared" si="13"/>
        <v>616</v>
      </c>
      <c r="AA44" s="32">
        <f t="shared" si="14"/>
        <v>648.03200000000004</v>
      </c>
      <c r="AB44" s="32">
        <f t="shared" si="15"/>
        <v>681.08163200000001</v>
      </c>
      <c r="AC44" s="32">
        <f t="shared" si="16"/>
        <v>760</v>
      </c>
      <c r="AD44" s="32">
        <f t="shared" si="17"/>
        <v>798.76</v>
      </c>
      <c r="AE44" s="32">
        <f t="shared" si="18"/>
        <v>10700</v>
      </c>
      <c r="AF44" s="32">
        <f t="shared" si="19"/>
        <v>11000</v>
      </c>
      <c r="AG44" s="32">
        <f t="shared" si="20"/>
        <v>10000</v>
      </c>
      <c r="AH44" s="33"/>
      <c r="AI44" s="34" cm="1">
        <f t="array" ref="AI44">+MIN(IF(Z44:AG44&gt;0,Z44:AG44))</f>
        <v>616</v>
      </c>
      <c r="AJ44" s="34" cm="1">
        <f t="array" ref="AJ44">MAX(IF(Z44:AG44&gt;0,Z44:AG44))</f>
        <v>11000</v>
      </c>
      <c r="AK44" s="35" cm="1">
        <f t="array" ref="AK44">ROUND(AVERAGE(IF(Z44:AG44&gt;0,Z44:AG44)),0)</f>
        <v>4400</v>
      </c>
      <c r="AL44" s="35">
        <f t="shared" si="21"/>
        <v>2508</v>
      </c>
      <c r="AM44" s="35">
        <f t="shared" si="22"/>
        <v>10000</v>
      </c>
      <c r="AN44" s="35">
        <f t="shared" si="23"/>
        <v>3569</v>
      </c>
      <c r="AO44" s="35">
        <f t="shared" si="24"/>
        <v>4400</v>
      </c>
      <c r="AP44" s="35">
        <f t="shared" si="25"/>
        <v>1069</v>
      </c>
      <c r="AQ44" s="35" cm="1">
        <f t="array" ref="AQ44">STDEVA(IF(Z44:AG44&gt;0,Z44:AG44))</f>
        <v>5113.7741355067365</v>
      </c>
      <c r="AS44" s="37" t="str">
        <f t="shared" si="1"/>
        <v>Media Armónica</v>
      </c>
      <c r="AT44" s="36">
        <f t="shared" si="26"/>
        <v>1069</v>
      </c>
      <c r="AU44" s="36">
        <f t="shared" si="27"/>
        <v>96210</v>
      </c>
      <c r="AV44" s="36">
        <f t="shared" si="28"/>
        <v>288630</v>
      </c>
      <c r="AW44" s="15">
        <v>90</v>
      </c>
      <c r="AX44" s="38">
        <f t="shared" si="29"/>
        <v>0</v>
      </c>
    </row>
    <row r="45" spans="2:50" ht="22.8">
      <c r="B45" s="2">
        <v>36</v>
      </c>
      <c r="C45" s="29" t="s">
        <v>155</v>
      </c>
      <c r="D45" s="6" t="s">
        <v>134</v>
      </c>
      <c r="E45" s="6" t="s">
        <v>49</v>
      </c>
      <c r="F45" s="7" t="s">
        <v>52</v>
      </c>
      <c r="G45" s="30" t="s">
        <v>164</v>
      </c>
      <c r="H45" s="43">
        <v>790</v>
      </c>
      <c r="I45" s="31">
        <v>616</v>
      </c>
      <c r="J45" s="3">
        <f t="shared" si="2"/>
        <v>486640</v>
      </c>
      <c r="K45" s="31">
        <f t="shared" si="3"/>
        <v>648.03200000000004</v>
      </c>
      <c r="L45" s="3">
        <f t="shared" si="4"/>
        <v>511945.28</v>
      </c>
      <c r="M45" s="31">
        <f t="shared" si="5"/>
        <v>681.08163200000001</v>
      </c>
      <c r="N45" s="3">
        <f t="shared" si="6"/>
        <v>538054.48927999998</v>
      </c>
      <c r="O45" s="31">
        <v>760</v>
      </c>
      <c r="P45" s="3">
        <f t="shared" si="7"/>
        <v>600400</v>
      </c>
      <c r="Q45" s="31">
        <f t="shared" si="8"/>
        <v>798.76</v>
      </c>
      <c r="R45" s="3">
        <f t="shared" si="9"/>
        <v>631020.4</v>
      </c>
      <c r="S45" s="31">
        <v>6420</v>
      </c>
      <c r="T45" s="3">
        <f t="shared" si="10"/>
        <v>5071800</v>
      </c>
      <c r="U45" s="31">
        <v>7000</v>
      </c>
      <c r="V45" s="3">
        <f t="shared" si="11"/>
        <v>5530000</v>
      </c>
      <c r="W45" s="31">
        <v>6000</v>
      </c>
      <c r="X45" s="3">
        <f t="shared" si="12"/>
        <v>4740000</v>
      </c>
      <c r="Z45" s="32">
        <f t="shared" si="13"/>
        <v>616</v>
      </c>
      <c r="AA45" s="32">
        <f t="shared" si="14"/>
        <v>648.03200000000004</v>
      </c>
      <c r="AB45" s="32">
        <f t="shared" si="15"/>
        <v>681.08163200000001</v>
      </c>
      <c r="AC45" s="32">
        <f t="shared" si="16"/>
        <v>760</v>
      </c>
      <c r="AD45" s="32">
        <f t="shared" si="17"/>
        <v>798.76</v>
      </c>
      <c r="AE45" s="32">
        <f t="shared" si="18"/>
        <v>6420</v>
      </c>
      <c r="AF45" s="32">
        <f t="shared" si="19"/>
        <v>7000</v>
      </c>
      <c r="AG45" s="32">
        <f t="shared" si="20"/>
        <v>6000</v>
      </c>
      <c r="AH45" s="33"/>
      <c r="AI45" s="34" cm="1">
        <f t="array" ref="AI45">+MIN(IF(Z45:AG45&gt;0,Z45:AG45))</f>
        <v>616</v>
      </c>
      <c r="AJ45" s="34" cm="1">
        <f t="array" ref="AJ45">MAX(IF(Z45:AG45&gt;0,Z45:AG45))</f>
        <v>7000</v>
      </c>
      <c r="AK45" s="35" cm="1">
        <f t="array" ref="AK45">ROUND(AVERAGE(IF(Z45:AG45&gt;0,Z45:AG45)),0)</f>
        <v>2865</v>
      </c>
      <c r="AL45" s="35">
        <f t="shared" si="21"/>
        <v>1740.5</v>
      </c>
      <c r="AM45" s="35">
        <f t="shared" si="22"/>
        <v>6000</v>
      </c>
      <c r="AN45" s="35">
        <f t="shared" si="23"/>
        <v>2658</v>
      </c>
      <c r="AO45" s="35">
        <f t="shared" si="24"/>
        <v>2865</v>
      </c>
      <c r="AP45" s="35">
        <f t="shared" si="25"/>
        <v>1043</v>
      </c>
      <c r="AQ45" s="35" cm="1">
        <f t="array" ref="AQ45">STDEVA(IF(Z45:AG45&gt;0,Z45:AG45))</f>
        <v>3000.173647666883</v>
      </c>
      <c r="AS45" s="37" t="str">
        <f t="shared" si="1"/>
        <v>Media Armónica</v>
      </c>
      <c r="AT45" s="36">
        <f t="shared" si="26"/>
        <v>1043</v>
      </c>
      <c r="AU45" s="36">
        <f t="shared" si="27"/>
        <v>823970</v>
      </c>
      <c r="AV45" s="36">
        <f t="shared" si="28"/>
        <v>2471910</v>
      </c>
      <c r="AW45" s="15">
        <v>790</v>
      </c>
      <c r="AX45" s="38">
        <f t="shared" si="29"/>
        <v>0</v>
      </c>
    </row>
    <row r="46" spans="2:50" ht="22.8">
      <c r="B46" s="2">
        <v>37</v>
      </c>
      <c r="C46" s="29" t="s">
        <v>155</v>
      </c>
      <c r="D46" s="6" t="s">
        <v>167</v>
      </c>
      <c r="E46" s="6" t="s">
        <v>175</v>
      </c>
      <c r="F46" s="44" t="s">
        <v>169</v>
      </c>
      <c r="G46" s="30" t="s">
        <v>164</v>
      </c>
      <c r="H46" s="43">
        <v>80</v>
      </c>
      <c r="I46" s="31">
        <v>616</v>
      </c>
      <c r="J46" s="3">
        <f t="shared" si="2"/>
        <v>49280</v>
      </c>
      <c r="K46" s="31">
        <f t="shared" si="3"/>
        <v>648.03200000000004</v>
      </c>
      <c r="L46" s="3">
        <f t="shared" si="4"/>
        <v>51842.560000000005</v>
      </c>
      <c r="M46" s="31">
        <f t="shared" si="5"/>
        <v>681.08163200000001</v>
      </c>
      <c r="N46" s="3">
        <f t="shared" si="6"/>
        <v>54486.530559999999</v>
      </c>
      <c r="O46" s="31">
        <v>760</v>
      </c>
      <c r="P46" s="3">
        <f t="shared" si="7"/>
        <v>60800</v>
      </c>
      <c r="Q46" s="31">
        <f t="shared" si="8"/>
        <v>798.76</v>
      </c>
      <c r="R46" s="3">
        <f t="shared" si="9"/>
        <v>63900.800000000003</v>
      </c>
      <c r="S46" s="31">
        <v>10700</v>
      </c>
      <c r="T46" s="3">
        <f t="shared" si="10"/>
        <v>856000</v>
      </c>
      <c r="U46" s="31">
        <v>11000</v>
      </c>
      <c r="V46" s="3">
        <f t="shared" si="11"/>
        <v>880000</v>
      </c>
      <c r="W46" s="31">
        <v>10000</v>
      </c>
      <c r="X46" s="3">
        <f t="shared" si="12"/>
        <v>800000</v>
      </c>
      <c r="Z46" s="32">
        <f t="shared" si="13"/>
        <v>616</v>
      </c>
      <c r="AA46" s="32">
        <f t="shared" si="14"/>
        <v>648.03200000000004</v>
      </c>
      <c r="AB46" s="32">
        <f t="shared" si="15"/>
        <v>681.08163200000001</v>
      </c>
      <c r="AC46" s="32">
        <f t="shared" si="16"/>
        <v>760</v>
      </c>
      <c r="AD46" s="32">
        <f t="shared" si="17"/>
        <v>798.76</v>
      </c>
      <c r="AE46" s="32">
        <f t="shared" si="18"/>
        <v>10700</v>
      </c>
      <c r="AF46" s="32">
        <f t="shared" si="19"/>
        <v>11000</v>
      </c>
      <c r="AG46" s="32">
        <f t="shared" si="20"/>
        <v>10000</v>
      </c>
      <c r="AH46" s="33"/>
      <c r="AI46" s="34" cm="1">
        <f t="array" ref="AI46">+MIN(IF(Z46:AG46&gt;0,Z46:AG46))</f>
        <v>616</v>
      </c>
      <c r="AJ46" s="34" cm="1">
        <f t="array" ref="AJ46">MAX(IF(Z46:AG46&gt;0,Z46:AG46))</f>
        <v>11000</v>
      </c>
      <c r="AK46" s="35" cm="1">
        <f t="array" ref="AK46">ROUND(AVERAGE(IF(Z46:AG46&gt;0,Z46:AG46)),0)</f>
        <v>4400</v>
      </c>
      <c r="AL46" s="35">
        <f t="shared" si="21"/>
        <v>2508</v>
      </c>
      <c r="AM46" s="35">
        <f t="shared" si="22"/>
        <v>10000</v>
      </c>
      <c r="AN46" s="35">
        <f t="shared" si="23"/>
        <v>3569</v>
      </c>
      <c r="AO46" s="35">
        <f t="shared" si="24"/>
        <v>4400</v>
      </c>
      <c r="AP46" s="35">
        <f t="shared" si="25"/>
        <v>1069</v>
      </c>
      <c r="AQ46" s="35" cm="1">
        <f t="array" ref="AQ46">STDEVA(IF(Z46:AG46&gt;0,Z46:AG46))</f>
        <v>5113.7741355067365</v>
      </c>
      <c r="AS46" s="37" t="str">
        <f t="shared" si="1"/>
        <v>Media Armónica</v>
      </c>
      <c r="AT46" s="36">
        <f t="shared" si="26"/>
        <v>1069</v>
      </c>
      <c r="AU46" s="36">
        <f t="shared" si="27"/>
        <v>85520</v>
      </c>
      <c r="AV46" s="36">
        <f t="shared" si="28"/>
        <v>256560</v>
      </c>
      <c r="AW46" s="15">
        <v>80</v>
      </c>
      <c r="AX46" s="38">
        <f t="shared" si="29"/>
        <v>0</v>
      </c>
    </row>
    <row r="47" spans="2:50" ht="22.8">
      <c r="B47" s="2">
        <v>38</v>
      </c>
      <c r="C47" s="29" t="s">
        <v>155</v>
      </c>
      <c r="D47" s="6" t="s">
        <v>168</v>
      </c>
      <c r="E47" s="6" t="s">
        <v>174</v>
      </c>
      <c r="F47" s="44" t="s">
        <v>170</v>
      </c>
      <c r="G47" s="30" t="s">
        <v>164</v>
      </c>
      <c r="H47" s="43">
        <v>50</v>
      </c>
      <c r="I47" s="31">
        <v>616</v>
      </c>
      <c r="J47" s="3">
        <f t="shared" si="2"/>
        <v>30800</v>
      </c>
      <c r="K47" s="31">
        <f t="shared" si="3"/>
        <v>648.03200000000004</v>
      </c>
      <c r="L47" s="3">
        <f t="shared" si="4"/>
        <v>32401.600000000002</v>
      </c>
      <c r="M47" s="31">
        <f t="shared" si="5"/>
        <v>681.08163200000001</v>
      </c>
      <c r="N47" s="3">
        <f t="shared" si="6"/>
        <v>34054.081599999998</v>
      </c>
      <c r="O47" s="31">
        <v>760</v>
      </c>
      <c r="P47" s="3">
        <f t="shared" si="7"/>
        <v>38000</v>
      </c>
      <c r="Q47" s="31">
        <f t="shared" si="8"/>
        <v>798.76</v>
      </c>
      <c r="R47" s="3">
        <f t="shared" si="9"/>
        <v>39938</v>
      </c>
      <c r="S47" s="31">
        <v>10700</v>
      </c>
      <c r="T47" s="3">
        <f t="shared" si="10"/>
        <v>535000</v>
      </c>
      <c r="U47" s="31">
        <v>11000</v>
      </c>
      <c r="V47" s="3">
        <f t="shared" si="11"/>
        <v>550000</v>
      </c>
      <c r="W47" s="31">
        <v>10000</v>
      </c>
      <c r="X47" s="3">
        <f t="shared" si="12"/>
        <v>500000</v>
      </c>
      <c r="Z47" s="32">
        <f t="shared" si="13"/>
        <v>616</v>
      </c>
      <c r="AA47" s="32">
        <f t="shared" si="14"/>
        <v>648.03200000000004</v>
      </c>
      <c r="AB47" s="32">
        <f t="shared" si="15"/>
        <v>681.08163200000001</v>
      </c>
      <c r="AC47" s="32">
        <f t="shared" si="16"/>
        <v>760</v>
      </c>
      <c r="AD47" s="32">
        <f t="shared" si="17"/>
        <v>798.76</v>
      </c>
      <c r="AE47" s="32">
        <f t="shared" si="18"/>
        <v>10700</v>
      </c>
      <c r="AF47" s="32">
        <f t="shared" si="19"/>
        <v>11000</v>
      </c>
      <c r="AG47" s="32">
        <f t="shared" si="20"/>
        <v>10000</v>
      </c>
      <c r="AH47" s="33"/>
      <c r="AI47" s="34" cm="1">
        <f t="array" ref="AI47">+MIN(IF(Z47:AG47&gt;0,Z47:AG47))</f>
        <v>616</v>
      </c>
      <c r="AJ47" s="34" cm="1">
        <f t="array" ref="AJ47">MAX(IF(Z47:AG47&gt;0,Z47:AG47))</f>
        <v>11000</v>
      </c>
      <c r="AK47" s="35" cm="1">
        <f t="array" ref="AK47">ROUND(AVERAGE(IF(Z47:AG47&gt;0,Z47:AG47)),0)</f>
        <v>4400</v>
      </c>
      <c r="AL47" s="35">
        <f t="shared" si="21"/>
        <v>2508</v>
      </c>
      <c r="AM47" s="35">
        <f t="shared" si="22"/>
        <v>10000</v>
      </c>
      <c r="AN47" s="35">
        <f t="shared" si="23"/>
        <v>3569</v>
      </c>
      <c r="AO47" s="35">
        <f t="shared" si="24"/>
        <v>4400</v>
      </c>
      <c r="AP47" s="35">
        <f t="shared" si="25"/>
        <v>1069</v>
      </c>
      <c r="AQ47" s="35" cm="1">
        <f t="array" ref="AQ47">STDEVA(IF(Z47:AG47&gt;0,Z47:AG47))</f>
        <v>5113.7741355067365</v>
      </c>
      <c r="AS47" s="37" t="str">
        <f t="shared" si="1"/>
        <v>Media Armónica</v>
      </c>
      <c r="AT47" s="36">
        <f t="shared" si="26"/>
        <v>1069</v>
      </c>
      <c r="AU47" s="36">
        <f t="shared" si="27"/>
        <v>53450</v>
      </c>
      <c r="AV47" s="36">
        <f t="shared" si="28"/>
        <v>160350</v>
      </c>
      <c r="AW47" s="15">
        <v>50</v>
      </c>
      <c r="AX47" s="38">
        <f t="shared" si="29"/>
        <v>0</v>
      </c>
    </row>
    <row r="48" spans="2:50" ht="12">
      <c r="B48" s="2">
        <v>39</v>
      </c>
      <c r="C48" s="29" t="s">
        <v>155</v>
      </c>
      <c r="D48" s="6" t="s">
        <v>135</v>
      </c>
      <c r="E48" s="6" t="s">
        <v>51</v>
      </c>
      <c r="F48" s="7" t="s">
        <v>54</v>
      </c>
      <c r="G48" s="30" t="s">
        <v>164</v>
      </c>
      <c r="H48" s="43">
        <v>149</v>
      </c>
      <c r="I48" s="31">
        <v>616</v>
      </c>
      <c r="J48" s="3">
        <f t="shared" si="2"/>
        <v>91784</v>
      </c>
      <c r="K48" s="31">
        <f t="shared" si="3"/>
        <v>648.03200000000004</v>
      </c>
      <c r="L48" s="3">
        <f t="shared" si="4"/>
        <v>96556.768000000011</v>
      </c>
      <c r="M48" s="31">
        <f t="shared" si="5"/>
        <v>681.08163200000001</v>
      </c>
      <c r="N48" s="3">
        <f t="shared" si="6"/>
        <v>101481.163168</v>
      </c>
      <c r="O48" s="31">
        <v>760</v>
      </c>
      <c r="P48" s="3">
        <f t="shared" si="7"/>
        <v>113240</v>
      </c>
      <c r="Q48" s="31">
        <f t="shared" si="8"/>
        <v>798.76</v>
      </c>
      <c r="R48" s="3">
        <f t="shared" si="9"/>
        <v>119015.24</v>
      </c>
      <c r="S48" s="45">
        <v>8560</v>
      </c>
      <c r="T48" s="3">
        <f t="shared" si="10"/>
        <v>1275440</v>
      </c>
      <c r="U48" s="45">
        <v>9000</v>
      </c>
      <c r="V48" s="3">
        <f t="shared" si="11"/>
        <v>1341000</v>
      </c>
      <c r="W48" s="45">
        <v>8000</v>
      </c>
      <c r="X48" s="3">
        <f t="shared" si="12"/>
        <v>1192000</v>
      </c>
      <c r="Z48" s="32">
        <f t="shared" si="13"/>
        <v>616</v>
      </c>
      <c r="AA48" s="32">
        <f t="shared" si="14"/>
        <v>648.03200000000004</v>
      </c>
      <c r="AB48" s="32">
        <f t="shared" si="15"/>
        <v>681.08163200000001</v>
      </c>
      <c r="AC48" s="32">
        <f t="shared" si="16"/>
        <v>760</v>
      </c>
      <c r="AD48" s="32">
        <f t="shared" si="17"/>
        <v>798.76</v>
      </c>
      <c r="AE48" s="32">
        <f t="shared" si="18"/>
        <v>8560</v>
      </c>
      <c r="AF48" s="32">
        <f t="shared" si="19"/>
        <v>9000</v>
      </c>
      <c r="AG48" s="32">
        <f t="shared" si="20"/>
        <v>8000</v>
      </c>
      <c r="AH48" s="33"/>
      <c r="AI48" s="34" cm="1">
        <f t="array" ref="AI48">+MIN(IF(Z48:AG48&gt;0,Z48:AG48))</f>
        <v>616</v>
      </c>
      <c r="AJ48" s="34" cm="1">
        <f t="array" ref="AJ48">MAX(IF(Z48:AG48&gt;0,Z48:AG48))</f>
        <v>9000</v>
      </c>
      <c r="AK48" s="35" cm="1">
        <f t="array" ref="AK48">ROUND(AVERAGE(IF(Z48:AG48&gt;0,Z48:AG48)),0)</f>
        <v>3633</v>
      </c>
      <c r="AL48" s="35">
        <f t="shared" si="21"/>
        <v>2124.5</v>
      </c>
      <c r="AM48" s="35">
        <f t="shared" si="22"/>
        <v>8000</v>
      </c>
      <c r="AN48" s="35">
        <f t="shared" si="23"/>
        <v>3136</v>
      </c>
      <c r="AO48" s="35">
        <f t="shared" si="24"/>
        <v>3633</v>
      </c>
      <c r="AP48" s="35">
        <f t="shared" si="25"/>
        <v>1059</v>
      </c>
      <c r="AQ48" s="35" cm="1">
        <f t="array" ref="AQ48">STDEVA(IF(Z48:AG48&gt;0,Z48:AG48))</f>
        <v>4056.1047004654192</v>
      </c>
      <c r="AS48" s="37" t="str">
        <f t="shared" si="1"/>
        <v>Media Armónica</v>
      </c>
      <c r="AT48" s="36">
        <f t="shared" si="26"/>
        <v>1059</v>
      </c>
      <c r="AU48" s="36">
        <f t="shared" si="27"/>
        <v>157791</v>
      </c>
      <c r="AV48" s="36">
        <f t="shared" si="28"/>
        <v>473373</v>
      </c>
      <c r="AW48" s="15">
        <v>149</v>
      </c>
      <c r="AX48" s="38">
        <f t="shared" si="29"/>
        <v>0</v>
      </c>
    </row>
    <row r="49" spans="2:50" ht="22.8">
      <c r="B49" s="2">
        <v>40</v>
      </c>
      <c r="C49" s="29" t="s">
        <v>155</v>
      </c>
      <c r="D49" s="6" t="s">
        <v>177</v>
      </c>
      <c r="E49" s="6" t="s">
        <v>179</v>
      </c>
      <c r="F49" s="44" t="s">
        <v>176</v>
      </c>
      <c r="G49" s="30" t="s">
        <v>164</v>
      </c>
      <c r="H49" s="43">
        <v>200</v>
      </c>
      <c r="I49" s="31">
        <v>616</v>
      </c>
      <c r="J49" s="3">
        <f t="shared" si="2"/>
        <v>123200</v>
      </c>
      <c r="K49" s="31">
        <f t="shared" si="3"/>
        <v>648.03200000000004</v>
      </c>
      <c r="L49" s="3">
        <f t="shared" si="4"/>
        <v>129606.40000000001</v>
      </c>
      <c r="M49" s="31">
        <f t="shared" si="5"/>
        <v>681.08163200000001</v>
      </c>
      <c r="N49" s="3">
        <f t="shared" si="6"/>
        <v>136216.32639999999</v>
      </c>
      <c r="O49" s="31">
        <v>760</v>
      </c>
      <c r="P49" s="3">
        <f t="shared" si="7"/>
        <v>152000</v>
      </c>
      <c r="Q49" s="31">
        <f t="shared" si="8"/>
        <v>798.76</v>
      </c>
      <c r="R49" s="3">
        <f t="shared" si="9"/>
        <v>159752</v>
      </c>
      <c r="S49" s="45">
        <v>8560</v>
      </c>
      <c r="T49" s="3">
        <f t="shared" si="10"/>
        <v>1712000</v>
      </c>
      <c r="U49" s="45">
        <v>9000</v>
      </c>
      <c r="V49" s="3">
        <f t="shared" si="11"/>
        <v>1800000</v>
      </c>
      <c r="W49" s="45">
        <v>8000</v>
      </c>
      <c r="X49" s="3">
        <f t="shared" si="12"/>
        <v>1600000</v>
      </c>
      <c r="Z49" s="32">
        <f t="shared" si="13"/>
        <v>616</v>
      </c>
      <c r="AA49" s="32">
        <f t="shared" si="14"/>
        <v>648.03200000000004</v>
      </c>
      <c r="AB49" s="32">
        <f t="shared" si="15"/>
        <v>681.08163200000001</v>
      </c>
      <c r="AC49" s="32">
        <f t="shared" si="16"/>
        <v>760</v>
      </c>
      <c r="AD49" s="32">
        <f t="shared" si="17"/>
        <v>798.76</v>
      </c>
      <c r="AE49" s="32">
        <f t="shared" si="18"/>
        <v>8560</v>
      </c>
      <c r="AF49" s="32">
        <f t="shared" si="19"/>
        <v>9000</v>
      </c>
      <c r="AG49" s="32">
        <f t="shared" si="20"/>
        <v>8000</v>
      </c>
      <c r="AH49" s="33"/>
      <c r="AI49" s="34" cm="1">
        <f t="array" ref="AI49">+MIN(IF(Z49:AG49&gt;0,Z49:AG49))</f>
        <v>616</v>
      </c>
      <c r="AJ49" s="34" cm="1">
        <f t="array" ref="AJ49">MAX(IF(Z49:AG49&gt;0,Z49:AG49))</f>
        <v>9000</v>
      </c>
      <c r="AK49" s="35" cm="1">
        <f t="array" ref="AK49">ROUND(AVERAGE(IF(Z49:AG49&gt;0,Z49:AG49)),0)</f>
        <v>3633</v>
      </c>
      <c r="AL49" s="35">
        <f t="shared" si="21"/>
        <v>2124.5</v>
      </c>
      <c r="AM49" s="35">
        <f t="shared" si="22"/>
        <v>8000</v>
      </c>
      <c r="AN49" s="35">
        <f t="shared" si="23"/>
        <v>3136</v>
      </c>
      <c r="AO49" s="35">
        <f t="shared" si="24"/>
        <v>3633</v>
      </c>
      <c r="AP49" s="35">
        <f t="shared" si="25"/>
        <v>1059</v>
      </c>
      <c r="AQ49" s="35" cm="1">
        <f t="array" ref="AQ49">STDEVA(IF(Z49:AG49&gt;0,Z49:AG49))</f>
        <v>4056.1047004654192</v>
      </c>
      <c r="AS49" s="37" t="str">
        <f t="shared" si="1"/>
        <v>Media Armónica</v>
      </c>
      <c r="AT49" s="36">
        <f t="shared" si="26"/>
        <v>1059</v>
      </c>
      <c r="AU49" s="36">
        <f t="shared" si="27"/>
        <v>211800</v>
      </c>
      <c r="AV49" s="36">
        <f t="shared" si="28"/>
        <v>635400</v>
      </c>
      <c r="AW49" s="15">
        <v>200</v>
      </c>
      <c r="AX49" s="38">
        <f t="shared" si="29"/>
        <v>0</v>
      </c>
    </row>
    <row r="50" spans="2:50" ht="12">
      <c r="B50" s="2">
        <v>41</v>
      </c>
      <c r="C50" s="29" t="s">
        <v>155</v>
      </c>
      <c r="D50" s="6" t="s">
        <v>191</v>
      </c>
      <c r="E50" s="6" t="s">
        <v>53</v>
      </c>
      <c r="F50" s="7" t="s">
        <v>56</v>
      </c>
      <c r="G50" s="30" t="s">
        <v>164</v>
      </c>
      <c r="H50" s="46">
        <v>300</v>
      </c>
      <c r="I50" s="31">
        <v>616</v>
      </c>
      <c r="J50" s="3">
        <f t="shared" si="2"/>
        <v>184800</v>
      </c>
      <c r="K50" s="31">
        <f t="shared" si="3"/>
        <v>648.03200000000004</v>
      </c>
      <c r="L50" s="3">
        <f t="shared" si="4"/>
        <v>194409.60000000001</v>
      </c>
      <c r="M50" s="31">
        <f t="shared" si="5"/>
        <v>681.08163200000001</v>
      </c>
      <c r="N50" s="3">
        <f t="shared" si="6"/>
        <v>204324.4896</v>
      </c>
      <c r="O50" s="31">
        <v>760</v>
      </c>
      <c r="P50" s="3">
        <f t="shared" si="7"/>
        <v>228000</v>
      </c>
      <c r="Q50" s="31">
        <f t="shared" si="8"/>
        <v>798.76</v>
      </c>
      <c r="R50" s="3">
        <f t="shared" si="9"/>
        <v>239628</v>
      </c>
      <c r="S50" s="31">
        <v>8560</v>
      </c>
      <c r="T50" s="3">
        <f t="shared" si="10"/>
        <v>2568000</v>
      </c>
      <c r="U50" s="31">
        <v>9000</v>
      </c>
      <c r="V50" s="3">
        <f t="shared" si="11"/>
        <v>2700000</v>
      </c>
      <c r="W50" s="31">
        <v>8000</v>
      </c>
      <c r="X50" s="3">
        <f t="shared" si="12"/>
        <v>2400000</v>
      </c>
      <c r="Z50" s="32">
        <f t="shared" si="13"/>
        <v>616</v>
      </c>
      <c r="AA50" s="32">
        <f t="shared" si="14"/>
        <v>648.03200000000004</v>
      </c>
      <c r="AB50" s="32">
        <f t="shared" si="15"/>
        <v>681.08163200000001</v>
      </c>
      <c r="AC50" s="32">
        <f t="shared" si="16"/>
        <v>760</v>
      </c>
      <c r="AD50" s="32">
        <f t="shared" si="17"/>
        <v>798.76</v>
      </c>
      <c r="AE50" s="32">
        <f t="shared" si="18"/>
        <v>8560</v>
      </c>
      <c r="AF50" s="32">
        <f t="shared" si="19"/>
        <v>9000</v>
      </c>
      <c r="AG50" s="32">
        <f t="shared" si="20"/>
        <v>8000</v>
      </c>
      <c r="AH50" s="33"/>
      <c r="AI50" s="34" cm="1">
        <f t="array" ref="AI50">+MIN(IF(Z50:AG50&gt;0,Z50:AG50))</f>
        <v>616</v>
      </c>
      <c r="AJ50" s="34" cm="1">
        <f t="array" ref="AJ50">MAX(IF(Z50:AG50&gt;0,Z50:AG50))</f>
        <v>9000</v>
      </c>
      <c r="AK50" s="35" cm="1">
        <f t="array" ref="AK50">ROUND(AVERAGE(IF(Z50:AG50&gt;0,Z50:AG50)),0)</f>
        <v>3633</v>
      </c>
      <c r="AL50" s="35">
        <f t="shared" si="21"/>
        <v>2124.5</v>
      </c>
      <c r="AM50" s="35">
        <f t="shared" si="22"/>
        <v>8000</v>
      </c>
      <c r="AN50" s="35">
        <f t="shared" si="23"/>
        <v>3136</v>
      </c>
      <c r="AO50" s="35">
        <f t="shared" si="24"/>
        <v>3633</v>
      </c>
      <c r="AP50" s="35">
        <f t="shared" si="25"/>
        <v>1059</v>
      </c>
      <c r="AQ50" s="35" cm="1">
        <f t="array" ref="AQ50">STDEVA(IF(Z50:AG50&gt;0,Z50:AG50))</f>
        <v>4056.1047004654192</v>
      </c>
      <c r="AS50" s="37" t="str">
        <f t="shared" si="1"/>
        <v>Media Armónica</v>
      </c>
      <c r="AT50" s="36">
        <f t="shared" si="26"/>
        <v>1059</v>
      </c>
      <c r="AU50" s="36">
        <f t="shared" si="27"/>
        <v>317700</v>
      </c>
      <c r="AV50" s="36">
        <f t="shared" si="28"/>
        <v>953100</v>
      </c>
      <c r="AW50" s="15">
        <v>300</v>
      </c>
      <c r="AX50" s="38">
        <f t="shared" si="29"/>
        <v>0</v>
      </c>
    </row>
    <row r="51" spans="2:50" ht="12">
      <c r="B51" s="2">
        <v>42</v>
      </c>
      <c r="C51" s="29" t="s">
        <v>155</v>
      </c>
      <c r="D51" s="6" t="s">
        <v>137</v>
      </c>
      <c r="E51" s="6" t="s">
        <v>55</v>
      </c>
      <c r="F51" s="7" t="s">
        <v>57</v>
      </c>
      <c r="G51" s="30" t="s">
        <v>164</v>
      </c>
      <c r="H51" s="43">
        <v>700</v>
      </c>
      <c r="I51" s="31">
        <v>616</v>
      </c>
      <c r="J51" s="3">
        <f t="shared" si="2"/>
        <v>431200</v>
      </c>
      <c r="K51" s="31">
        <f t="shared" si="3"/>
        <v>648.03200000000004</v>
      </c>
      <c r="L51" s="3">
        <f t="shared" si="4"/>
        <v>453622.4</v>
      </c>
      <c r="M51" s="31">
        <f t="shared" si="5"/>
        <v>681.08163200000001</v>
      </c>
      <c r="N51" s="3">
        <f t="shared" si="6"/>
        <v>476757.14240000001</v>
      </c>
      <c r="O51" s="31">
        <v>760</v>
      </c>
      <c r="P51" s="3">
        <f t="shared" si="7"/>
        <v>532000</v>
      </c>
      <c r="Q51" s="31">
        <f t="shared" si="8"/>
        <v>798.76</v>
      </c>
      <c r="R51" s="3">
        <f t="shared" si="9"/>
        <v>559132</v>
      </c>
      <c r="S51" s="31">
        <v>6420</v>
      </c>
      <c r="T51" s="3">
        <f t="shared" si="10"/>
        <v>4494000</v>
      </c>
      <c r="U51" s="31">
        <v>7000</v>
      </c>
      <c r="V51" s="3">
        <f t="shared" si="11"/>
        <v>4900000</v>
      </c>
      <c r="W51" s="31">
        <v>6000</v>
      </c>
      <c r="X51" s="3">
        <f t="shared" si="12"/>
        <v>4200000</v>
      </c>
      <c r="Z51" s="32">
        <f t="shared" si="13"/>
        <v>616</v>
      </c>
      <c r="AA51" s="32">
        <f t="shared" si="14"/>
        <v>648.03200000000004</v>
      </c>
      <c r="AB51" s="32">
        <f t="shared" si="15"/>
        <v>681.08163200000001</v>
      </c>
      <c r="AC51" s="32">
        <f t="shared" si="16"/>
        <v>760</v>
      </c>
      <c r="AD51" s="32">
        <f t="shared" si="17"/>
        <v>798.76</v>
      </c>
      <c r="AE51" s="32">
        <f t="shared" si="18"/>
        <v>6420</v>
      </c>
      <c r="AF51" s="32">
        <f t="shared" si="19"/>
        <v>7000</v>
      </c>
      <c r="AG51" s="32">
        <f t="shared" si="20"/>
        <v>6000</v>
      </c>
      <c r="AH51" s="33"/>
      <c r="AI51" s="34" cm="1">
        <f t="array" ref="AI51">+MIN(IF(Z51:AG51&gt;0,Z51:AG51))</f>
        <v>616</v>
      </c>
      <c r="AJ51" s="34" cm="1">
        <f t="array" ref="AJ51">MAX(IF(Z51:AG51&gt;0,Z51:AG51))</f>
        <v>7000</v>
      </c>
      <c r="AK51" s="35" cm="1">
        <f t="array" ref="AK51">ROUND(AVERAGE(IF(Z51:AG51&gt;0,Z51:AG51)),0)</f>
        <v>2865</v>
      </c>
      <c r="AL51" s="35">
        <f t="shared" si="21"/>
        <v>1740.5</v>
      </c>
      <c r="AM51" s="35">
        <f t="shared" si="22"/>
        <v>6000</v>
      </c>
      <c r="AN51" s="35">
        <f t="shared" si="23"/>
        <v>2658</v>
      </c>
      <c r="AO51" s="35">
        <f t="shared" si="24"/>
        <v>2865</v>
      </c>
      <c r="AP51" s="35">
        <f t="shared" si="25"/>
        <v>1043</v>
      </c>
      <c r="AQ51" s="35" cm="1">
        <f t="array" ref="AQ51">STDEVA(IF(Z51:AG51&gt;0,Z51:AG51))</f>
        <v>3000.173647666883</v>
      </c>
      <c r="AS51" s="37" t="str">
        <f t="shared" si="1"/>
        <v>Media Armónica</v>
      </c>
      <c r="AT51" s="36">
        <f t="shared" si="26"/>
        <v>1043</v>
      </c>
      <c r="AU51" s="36">
        <f t="shared" si="27"/>
        <v>730100</v>
      </c>
      <c r="AV51" s="36">
        <f t="shared" si="28"/>
        <v>2190300</v>
      </c>
      <c r="AW51" s="15">
        <v>700</v>
      </c>
      <c r="AX51" s="38">
        <f t="shared" si="29"/>
        <v>0</v>
      </c>
    </row>
    <row r="52" spans="2:50" ht="12">
      <c r="B52" s="2">
        <v>43</v>
      </c>
      <c r="C52" s="29" t="s">
        <v>155</v>
      </c>
      <c r="D52" s="6" t="s">
        <v>138</v>
      </c>
      <c r="E52" s="15"/>
      <c r="F52" s="7" t="s">
        <v>59</v>
      </c>
      <c r="G52" s="30" t="s">
        <v>164</v>
      </c>
      <c r="H52" s="43">
        <v>967</v>
      </c>
      <c r="I52" s="31">
        <v>616</v>
      </c>
      <c r="J52" s="3">
        <f t="shared" si="2"/>
        <v>595672</v>
      </c>
      <c r="K52" s="31">
        <f t="shared" si="3"/>
        <v>648.03200000000004</v>
      </c>
      <c r="L52" s="3">
        <f t="shared" si="4"/>
        <v>626646.94400000002</v>
      </c>
      <c r="M52" s="31">
        <f t="shared" si="5"/>
        <v>681.08163200000001</v>
      </c>
      <c r="N52" s="3">
        <f t="shared" si="6"/>
        <v>658605.93814400001</v>
      </c>
      <c r="O52" s="31">
        <v>760</v>
      </c>
      <c r="P52" s="3">
        <f t="shared" si="7"/>
        <v>734920</v>
      </c>
      <c r="Q52" s="31">
        <f t="shared" si="8"/>
        <v>798.76</v>
      </c>
      <c r="R52" s="3">
        <f t="shared" si="9"/>
        <v>772400.92</v>
      </c>
      <c r="S52" s="31">
        <v>6420</v>
      </c>
      <c r="T52" s="3">
        <f t="shared" si="10"/>
        <v>6208140</v>
      </c>
      <c r="U52" s="31">
        <v>7000</v>
      </c>
      <c r="V52" s="3">
        <f t="shared" si="11"/>
        <v>6769000</v>
      </c>
      <c r="W52" s="31">
        <v>6000</v>
      </c>
      <c r="X52" s="3">
        <f t="shared" si="12"/>
        <v>5802000</v>
      </c>
      <c r="Z52" s="32">
        <f t="shared" si="13"/>
        <v>616</v>
      </c>
      <c r="AA52" s="32">
        <f t="shared" si="14"/>
        <v>648.03200000000004</v>
      </c>
      <c r="AB52" s="32">
        <f t="shared" si="15"/>
        <v>681.08163200000001</v>
      </c>
      <c r="AC52" s="32">
        <f t="shared" si="16"/>
        <v>760</v>
      </c>
      <c r="AD52" s="32">
        <f t="shared" si="17"/>
        <v>798.76</v>
      </c>
      <c r="AE52" s="32">
        <f t="shared" si="18"/>
        <v>6420</v>
      </c>
      <c r="AF52" s="32">
        <f t="shared" si="19"/>
        <v>7000</v>
      </c>
      <c r="AG52" s="32">
        <f t="shared" si="20"/>
        <v>6000</v>
      </c>
      <c r="AH52" s="33"/>
      <c r="AI52" s="34" cm="1">
        <f t="array" ref="AI52">+MIN(IF(Z52:AG52&gt;0,Z52:AG52))</f>
        <v>616</v>
      </c>
      <c r="AJ52" s="34" cm="1">
        <f t="array" ref="AJ52">MAX(IF(Z52:AG52&gt;0,Z52:AG52))</f>
        <v>7000</v>
      </c>
      <c r="AK52" s="35" cm="1">
        <f t="array" ref="AK52">ROUND(AVERAGE(IF(Z52:AG52&gt;0,Z52:AG52)),0)</f>
        <v>2865</v>
      </c>
      <c r="AL52" s="35">
        <f t="shared" si="21"/>
        <v>1740.5</v>
      </c>
      <c r="AM52" s="35">
        <f t="shared" si="22"/>
        <v>6000</v>
      </c>
      <c r="AN52" s="35">
        <f t="shared" si="23"/>
        <v>2658</v>
      </c>
      <c r="AO52" s="35">
        <f t="shared" si="24"/>
        <v>2865</v>
      </c>
      <c r="AP52" s="35">
        <f t="shared" si="25"/>
        <v>1043</v>
      </c>
      <c r="AQ52" s="35" cm="1">
        <f t="array" ref="AQ52">STDEVA(IF(Z52:AG52&gt;0,Z52:AG52))</f>
        <v>3000.173647666883</v>
      </c>
      <c r="AS52" s="37" t="str">
        <f t="shared" si="1"/>
        <v>Media Armónica</v>
      </c>
      <c r="AT52" s="36">
        <f t="shared" si="26"/>
        <v>1043</v>
      </c>
      <c r="AU52" s="36">
        <f t="shared" si="27"/>
        <v>1008581</v>
      </c>
      <c r="AV52" s="36">
        <f t="shared" si="28"/>
        <v>3025743</v>
      </c>
      <c r="AW52" s="15">
        <v>967</v>
      </c>
      <c r="AX52" s="38">
        <f t="shared" si="29"/>
        <v>0</v>
      </c>
    </row>
    <row r="53" spans="2:50" ht="12">
      <c r="B53" s="2">
        <v>44</v>
      </c>
      <c r="C53" s="29" t="s">
        <v>155</v>
      </c>
      <c r="D53" s="6" t="s">
        <v>139</v>
      </c>
      <c r="E53" s="6" t="s">
        <v>58</v>
      </c>
      <c r="F53" s="7" t="s">
        <v>61</v>
      </c>
      <c r="G53" s="30" t="s">
        <v>164</v>
      </c>
      <c r="H53" s="43">
        <v>20</v>
      </c>
      <c r="I53" s="31">
        <v>616</v>
      </c>
      <c r="J53" s="3">
        <f t="shared" si="2"/>
        <v>12320</v>
      </c>
      <c r="K53" s="31">
        <f t="shared" si="3"/>
        <v>648.03200000000004</v>
      </c>
      <c r="L53" s="3">
        <f t="shared" si="4"/>
        <v>12960.640000000001</v>
      </c>
      <c r="M53" s="31">
        <f t="shared" si="5"/>
        <v>681.08163200000001</v>
      </c>
      <c r="N53" s="3">
        <f t="shared" si="6"/>
        <v>13621.63264</v>
      </c>
      <c r="O53" s="31">
        <v>760</v>
      </c>
      <c r="P53" s="3">
        <f t="shared" si="7"/>
        <v>15200</v>
      </c>
      <c r="Q53" s="31">
        <f t="shared" si="8"/>
        <v>798.76</v>
      </c>
      <c r="R53" s="3">
        <f t="shared" si="9"/>
        <v>15975.2</v>
      </c>
      <c r="S53" s="31">
        <v>8560</v>
      </c>
      <c r="T53" s="3">
        <f t="shared" si="10"/>
        <v>171200</v>
      </c>
      <c r="U53" s="31">
        <v>9000</v>
      </c>
      <c r="V53" s="3">
        <f t="shared" si="11"/>
        <v>180000</v>
      </c>
      <c r="W53" s="31">
        <v>8000</v>
      </c>
      <c r="X53" s="3">
        <f t="shared" si="12"/>
        <v>160000</v>
      </c>
      <c r="Z53" s="32">
        <f t="shared" si="13"/>
        <v>616</v>
      </c>
      <c r="AA53" s="32">
        <f t="shared" si="14"/>
        <v>648.03200000000004</v>
      </c>
      <c r="AB53" s="32">
        <f t="shared" si="15"/>
        <v>681.08163200000001</v>
      </c>
      <c r="AC53" s="32">
        <f t="shared" si="16"/>
        <v>760</v>
      </c>
      <c r="AD53" s="32">
        <f t="shared" si="17"/>
        <v>798.76</v>
      </c>
      <c r="AE53" s="32">
        <f t="shared" si="18"/>
        <v>8560</v>
      </c>
      <c r="AF53" s="32">
        <f t="shared" si="19"/>
        <v>9000</v>
      </c>
      <c r="AG53" s="32">
        <f t="shared" si="20"/>
        <v>8000</v>
      </c>
      <c r="AH53" s="33"/>
      <c r="AI53" s="34" cm="1">
        <f t="array" ref="AI53">+MIN(IF(Z53:AG53&gt;0,Z53:AG53))</f>
        <v>616</v>
      </c>
      <c r="AJ53" s="34" cm="1">
        <f t="array" ref="AJ53">MAX(IF(Z53:AG53&gt;0,Z53:AG53))</f>
        <v>9000</v>
      </c>
      <c r="AK53" s="35" cm="1">
        <f t="array" ref="AK53">ROUND(AVERAGE(IF(Z53:AG53&gt;0,Z53:AG53)),0)</f>
        <v>3633</v>
      </c>
      <c r="AL53" s="35">
        <f t="shared" si="21"/>
        <v>2124.5</v>
      </c>
      <c r="AM53" s="35">
        <f t="shared" si="22"/>
        <v>8000</v>
      </c>
      <c r="AN53" s="35">
        <f t="shared" si="23"/>
        <v>3136</v>
      </c>
      <c r="AO53" s="35">
        <f t="shared" si="24"/>
        <v>3633</v>
      </c>
      <c r="AP53" s="35">
        <f t="shared" si="25"/>
        <v>1059</v>
      </c>
      <c r="AQ53" s="35" cm="1">
        <f t="array" ref="AQ53">STDEVA(IF(Z53:AG53&gt;0,Z53:AG53))</f>
        <v>4056.1047004654192</v>
      </c>
      <c r="AS53" s="37" t="str">
        <f t="shared" si="1"/>
        <v>Media Armónica</v>
      </c>
      <c r="AT53" s="36">
        <f t="shared" si="26"/>
        <v>1059</v>
      </c>
      <c r="AU53" s="36">
        <f t="shared" si="27"/>
        <v>21180</v>
      </c>
      <c r="AV53" s="36">
        <f t="shared" si="28"/>
        <v>63540</v>
      </c>
      <c r="AW53" s="15">
        <v>20</v>
      </c>
      <c r="AX53" s="38">
        <f t="shared" si="29"/>
        <v>0</v>
      </c>
    </row>
    <row r="54" spans="2:50" ht="12">
      <c r="B54" s="2">
        <v>45</v>
      </c>
      <c r="C54" s="29" t="s">
        <v>155</v>
      </c>
      <c r="D54" s="6" t="s">
        <v>140</v>
      </c>
      <c r="E54" s="6" t="s">
        <v>60</v>
      </c>
      <c r="F54" s="7" t="s">
        <v>63</v>
      </c>
      <c r="G54" s="30" t="s">
        <v>164</v>
      </c>
      <c r="H54" s="43">
        <v>260</v>
      </c>
      <c r="I54" s="31">
        <v>616</v>
      </c>
      <c r="J54" s="3">
        <f t="shared" si="2"/>
        <v>160160</v>
      </c>
      <c r="K54" s="31">
        <f t="shared" si="3"/>
        <v>648.03200000000004</v>
      </c>
      <c r="L54" s="3">
        <f t="shared" si="4"/>
        <v>168488.32000000001</v>
      </c>
      <c r="M54" s="31">
        <f t="shared" si="5"/>
        <v>681.08163200000001</v>
      </c>
      <c r="N54" s="3">
        <f t="shared" si="6"/>
        <v>177081.22432000001</v>
      </c>
      <c r="O54" s="31">
        <v>760</v>
      </c>
      <c r="P54" s="3">
        <f t="shared" si="7"/>
        <v>197600</v>
      </c>
      <c r="Q54" s="31">
        <f t="shared" si="8"/>
        <v>798.76</v>
      </c>
      <c r="R54" s="3">
        <f t="shared" si="9"/>
        <v>207677.6</v>
      </c>
      <c r="S54" s="31">
        <v>8560</v>
      </c>
      <c r="T54" s="3">
        <f t="shared" si="10"/>
        <v>2225600</v>
      </c>
      <c r="U54" s="31">
        <v>9000</v>
      </c>
      <c r="V54" s="3">
        <f t="shared" si="11"/>
        <v>2340000</v>
      </c>
      <c r="W54" s="31">
        <v>8000</v>
      </c>
      <c r="X54" s="3">
        <f t="shared" si="12"/>
        <v>2080000</v>
      </c>
      <c r="Z54" s="32">
        <f t="shared" si="13"/>
        <v>616</v>
      </c>
      <c r="AA54" s="32">
        <f t="shared" si="14"/>
        <v>648.03200000000004</v>
      </c>
      <c r="AB54" s="32">
        <f t="shared" si="15"/>
        <v>681.08163200000001</v>
      </c>
      <c r="AC54" s="32">
        <f t="shared" si="16"/>
        <v>760</v>
      </c>
      <c r="AD54" s="32">
        <f t="shared" si="17"/>
        <v>798.76</v>
      </c>
      <c r="AE54" s="32">
        <f t="shared" si="18"/>
        <v>8560</v>
      </c>
      <c r="AF54" s="32">
        <f t="shared" si="19"/>
        <v>9000</v>
      </c>
      <c r="AG54" s="32">
        <f t="shared" si="20"/>
        <v>8000</v>
      </c>
      <c r="AH54" s="33"/>
      <c r="AI54" s="34" cm="1">
        <f t="array" ref="AI54">+MIN(IF(Z54:AG54&gt;0,Z54:AG54))</f>
        <v>616</v>
      </c>
      <c r="AJ54" s="34" cm="1">
        <f t="array" ref="AJ54">MAX(IF(Z54:AG54&gt;0,Z54:AG54))</f>
        <v>9000</v>
      </c>
      <c r="AK54" s="35" cm="1">
        <f t="array" ref="AK54">ROUND(AVERAGE(IF(Z54:AG54&gt;0,Z54:AG54)),0)</f>
        <v>3633</v>
      </c>
      <c r="AL54" s="35">
        <f t="shared" si="21"/>
        <v>2124.5</v>
      </c>
      <c r="AM54" s="35">
        <f t="shared" si="22"/>
        <v>8000</v>
      </c>
      <c r="AN54" s="35">
        <f t="shared" si="23"/>
        <v>3136</v>
      </c>
      <c r="AO54" s="35">
        <f t="shared" si="24"/>
        <v>3633</v>
      </c>
      <c r="AP54" s="35">
        <f t="shared" si="25"/>
        <v>1059</v>
      </c>
      <c r="AQ54" s="35" cm="1">
        <f t="array" ref="AQ54">STDEVA(IF(Z54:AG54&gt;0,Z54:AG54))</f>
        <v>4056.1047004654192</v>
      </c>
      <c r="AS54" s="37" t="str">
        <f t="shared" si="1"/>
        <v>Media Armónica</v>
      </c>
      <c r="AT54" s="36">
        <f t="shared" si="26"/>
        <v>1059</v>
      </c>
      <c r="AU54" s="36">
        <f t="shared" si="27"/>
        <v>275340</v>
      </c>
      <c r="AV54" s="36">
        <f t="shared" si="28"/>
        <v>826020</v>
      </c>
      <c r="AW54" s="15">
        <v>260</v>
      </c>
      <c r="AX54" s="38">
        <f t="shared" si="29"/>
        <v>0</v>
      </c>
    </row>
    <row r="55" spans="2:50" ht="12">
      <c r="B55" s="2">
        <v>46</v>
      </c>
      <c r="C55" s="29" t="s">
        <v>155</v>
      </c>
      <c r="D55" s="6" t="s">
        <v>141</v>
      </c>
      <c r="E55" s="6" t="s">
        <v>62</v>
      </c>
      <c r="F55" s="7" t="s">
        <v>65</v>
      </c>
      <c r="G55" s="30" t="s">
        <v>164</v>
      </c>
      <c r="H55" s="43">
        <v>250</v>
      </c>
      <c r="I55" s="31">
        <v>616</v>
      </c>
      <c r="J55" s="3">
        <f t="shared" si="2"/>
        <v>154000</v>
      </c>
      <c r="K55" s="31">
        <f t="shared" si="3"/>
        <v>648.03200000000004</v>
      </c>
      <c r="L55" s="3">
        <f t="shared" si="4"/>
        <v>162008</v>
      </c>
      <c r="M55" s="31">
        <f t="shared" si="5"/>
        <v>681.08163200000001</v>
      </c>
      <c r="N55" s="3">
        <f t="shared" si="6"/>
        <v>170270.408</v>
      </c>
      <c r="O55" s="31">
        <v>760</v>
      </c>
      <c r="P55" s="3">
        <f t="shared" si="7"/>
        <v>190000</v>
      </c>
      <c r="Q55" s="31">
        <f t="shared" si="8"/>
        <v>798.76</v>
      </c>
      <c r="R55" s="3">
        <f t="shared" si="9"/>
        <v>199690</v>
      </c>
      <c r="S55" s="31">
        <v>8560</v>
      </c>
      <c r="T55" s="3">
        <f t="shared" si="10"/>
        <v>2140000</v>
      </c>
      <c r="U55" s="31">
        <v>9000</v>
      </c>
      <c r="V55" s="3">
        <f t="shared" si="11"/>
        <v>2250000</v>
      </c>
      <c r="W55" s="31">
        <v>8000</v>
      </c>
      <c r="X55" s="3">
        <f t="shared" si="12"/>
        <v>2000000</v>
      </c>
      <c r="Z55" s="32">
        <f t="shared" si="13"/>
        <v>616</v>
      </c>
      <c r="AA55" s="32">
        <f t="shared" si="14"/>
        <v>648.03200000000004</v>
      </c>
      <c r="AB55" s="32">
        <f t="shared" si="15"/>
        <v>681.08163200000001</v>
      </c>
      <c r="AC55" s="32">
        <f t="shared" si="16"/>
        <v>760</v>
      </c>
      <c r="AD55" s="32">
        <f t="shared" si="17"/>
        <v>798.76</v>
      </c>
      <c r="AE55" s="32">
        <f t="shared" si="18"/>
        <v>8560</v>
      </c>
      <c r="AF55" s="32">
        <f t="shared" si="19"/>
        <v>9000</v>
      </c>
      <c r="AG55" s="32">
        <f t="shared" si="20"/>
        <v>8000</v>
      </c>
      <c r="AH55" s="33"/>
      <c r="AI55" s="34" cm="1">
        <f t="array" ref="AI55">+MIN(IF(Z55:AG55&gt;0,Z55:AG55))</f>
        <v>616</v>
      </c>
      <c r="AJ55" s="34" cm="1">
        <f t="array" ref="AJ55">MAX(IF(Z55:AG55&gt;0,Z55:AG55))</f>
        <v>9000</v>
      </c>
      <c r="AK55" s="35" cm="1">
        <f t="array" ref="AK55">ROUND(AVERAGE(IF(Z55:AG55&gt;0,Z55:AG55)),0)</f>
        <v>3633</v>
      </c>
      <c r="AL55" s="35">
        <f t="shared" si="21"/>
        <v>2124.5</v>
      </c>
      <c r="AM55" s="35">
        <f t="shared" si="22"/>
        <v>8000</v>
      </c>
      <c r="AN55" s="35">
        <f t="shared" si="23"/>
        <v>3136</v>
      </c>
      <c r="AO55" s="35">
        <f t="shared" si="24"/>
        <v>3633</v>
      </c>
      <c r="AP55" s="35">
        <f t="shared" si="25"/>
        <v>1059</v>
      </c>
      <c r="AQ55" s="35" cm="1">
        <f t="array" ref="AQ55">STDEVA(IF(Z55:AG55&gt;0,Z55:AG55))</f>
        <v>4056.1047004654192</v>
      </c>
      <c r="AS55" s="37" t="str">
        <f t="shared" si="1"/>
        <v>Media Armónica</v>
      </c>
      <c r="AT55" s="36">
        <f t="shared" si="26"/>
        <v>1059</v>
      </c>
      <c r="AU55" s="36">
        <f t="shared" si="27"/>
        <v>264750</v>
      </c>
      <c r="AV55" s="36">
        <f t="shared" si="28"/>
        <v>794250</v>
      </c>
      <c r="AW55" s="15">
        <v>250</v>
      </c>
      <c r="AX55" s="38">
        <f t="shared" si="29"/>
        <v>0</v>
      </c>
    </row>
    <row r="56" spans="2:50" ht="22.8">
      <c r="B56" s="2">
        <v>47</v>
      </c>
      <c r="C56" s="29" t="s">
        <v>155</v>
      </c>
      <c r="D56" s="6" t="s">
        <v>142</v>
      </c>
      <c r="E56" s="6" t="s">
        <v>64</v>
      </c>
      <c r="F56" s="7" t="s">
        <v>82</v>
      </c>
      <c r="G56" s="30" t="s">
        <v>164</v>
      </c>
      <c r="H56" s="43">
        <v>125</v>
      </c>
      <c r="I56" s="31">
        <v>616</v>
      </c>
      <c r="J56" s="3">
        <f t="shared" si="2"/>
        <v>77000</v>
      </c>
      <c r="K56" s="31">
        <f t="shared" si="3"/>
        <v>648.03200000000004</v>
      </c>
      <c r="L56" s="3">
        <f t="shared" si="4"/>
        <v>81004</v>
      </c>
      <c r="M56" s="31">
        <f t="shared" si="5"/>
        <v>681.08163200000001</v>
      </c>
      <c r="N56" s="3">
        <f t="shared" si="6"/>
        <v>85135.203999999998</v>
      </c>
      <c r="O56" s="31">
        <v>760</v>
      </c>
      <c r="P56" s="3">
        <f t="shared" si="7"/>
        <v>95000</v>
      </c>
      <c r="Q56" s="31">
        <f t="shared" si="8"/>
        <v>798.76</v>
      </c>
      <c r="R56" s="3">
        <f t="shared" si="9"/>
        <v>99845</v>
      </c>
      <c r="S56" s="31">
        <v>8560</v>
      </c>
      <c r="T56" s="3">
        <f t="shared" si="10"/>
        <v>1070000</v>
      </c>
      <c r="U56" s="31">
        <v>9000</v>
      </c>
      <c r="V56" s="3">
        <f t="shared" si="11"/>
        <v>1125000</v>
      </c>
      <c r="W56" s="31">
        <v>8000</v>
      </c>
      <c r="X56" s="3">
        <f t="shared" si="12"/>
        <v>1000000</v>
      </c>
      <c r="Z56" s="32">
        <f t="shared" si="13"/>
        <v>616</v>
      </c>
      <c r="AA56" s="32">
        <f t="shared" si="14"/>
        <v>648.03200000000004</v>
      </c>
      <c r="AB56" s="32">
        <f t="shared" si="15"/>
        <v>681.08163200000001</v>
      </c>
      <c r="AC56" s="32">
        <f t="shared" si="16"/>
        <v>760</v>
      </c>
      <c r="AD56" s="32">
        <f t="shared" si="17"/>
        <v>798.76</v>
      </c>
      <c r="AE56" s="32">
        <f t="shared" si="18"/>
        <v>8560</v>
      </c>
      <c r="AF56" s="32">
        <f t="shared" si="19"/>
        <v>9000</v>
      </c>
      <c r="AG56" s="32">
        <f t="shared" si="20"/>
        <v>8000</v>
      </c>
      <c r="AH56" s="33"/>
      <c r="AI56" s="34" cm="1">
        <f t="array" ref="AI56">+MIN(IF(Z56:AG56&gt;0,Z56:AG56))</f>
        <v>616</v>
      </c>
      <c r="AJ56" s="34" cm="1">
        <f t="array" ref="AJ56">MAX(IF(Z56:AG56&gt;0,Z56:AG56))</f>
        <v>9000</v>
      </c>
      <c r="AK56" s="35" cm="1">
        <f t="array" ref="AK56">ROUND(AVERAGE(IF(Z56:AG56&gt;0,Z56:AG56)),0)</f>
        <v>3633</v>
      </c>
      <c r="AL56" s="35">
        <f t="shared" si="21"/>
        <v>2124.5</v>
      </c>
      <c r="AM56" s="35">
        <f t="shared" si="22"/>
        <v>8000</v>
      </c>
      <c r="AN56" s="35">
        <f t="shared" si="23"/>
        <v>3136</v>
      </c>
      <c r="AO56" s="35">
        <f t="shared" si="24"/>
        <v>3633</v>
      </c>
      <c r="AP56" s="35">
        <f t="shared" si="25"/>
        <v>1059</v>
      </c>
      <c r="AQ56" s="35" cm="1">
        <f t="array" ref="AQ56">STDEVA(IF(Z56:AG56&gt;0,Z56:AG56))</f>
        <v>4056.1047004654192</v>
      </c>
      <c r="AS56" s="37" t="str">
        <f t="shared" si="1"/>
        <v>Media Armónica</v>
      </c>
      <c r="AT56" s="36">
        <f t="shared" si="26"/>
        <v>1059</v>
      </c>
      <c r="AU56" s="36">
        <f t="shared" si="27"/>
        <v>132375</v>
      </c>
      <c r="AV56" s="36">
        <f t="shared" si="28"/>
        <v>397125</v>
      </c>
      <c r="AW56" s="15">
        <v>125</v>
      </c>
      <c r="AX56" s="38">
        <f t="shared" si="29"/>
        <v>0</v>
      </c>
    </row>
    <row r="57" spans="2:50" ht="22.8">
      <c r="B57" s="2">
        <v>48</v>
      </c>
      <c r="C57" s="29" t="s">
        <v>155</v>
      </c>
      <c r="D57" s="6" t="s">
        <v>143</v>
      </c>
      <c r="E57" s="6" t="s">
        <v>66</v>
      </c>
      <c r="F57" s="7" t="s">
        <v>68</v>
      </c>
      <c r="G57" s="30" t="s">
        <v>164</v>
      </c>
      <c r="H57" s="43">
        <v>146</v>
      </c>
      <c r="I57" s="31">
        <v>616</v>
      </c>
      <c r="J57" s="3">
        <f t="shared" si="2"/>
        <v>89936</v>
      </c>
      <c r="K57" s="31">
        <f t="shared" si="3"/>
        <v>648.03200000000004</v>
      </c>
      <c r="L57" s="3">
        <f t="shared" si="4"/>
        <v>94612.672000000006</v>
      </c>
      <c r="M57" s="31">
        <f t="shared" si="5"/>
        <v>681.08163200000001</v>
      </c>
      <c r="N57" s="3">
        <f t="shared" si="6"/>
        <v>99437.918271999995</v>
      </c>
      <c r="O57" s="31">
        <v>760</v>
      </c>
      <c r="P57" s="3">
        <f t="shared" si="7"/>
        <v>110960</v>
      </c>
      <c r="Q57" s="31">
        <f t="shared" si="8"/>
        <v>798.76</v>
      </c>
      <c r="R57" s="3">
        <f t="shared" si="9"/>
        <v>116618.95999999999</v>
      </c>
      <c r="S57" s="31">
        <v>8560</v>
      </c>
      <c r="T57" s="3">
        <f t="shared" si="10"/>
        <v>1249760</v>
      </c>
      <c r="U57" s="31">
        <v>9000</v>
      </c>
      <c r="V57" s="3">
        <f t="shared" si="11"/>
        <v>1314000</v>
      </c>
      <c r="W57" s="31">
        <v>8000</v>
      </c>
      <c r="X57" s="3">
        <f t="shared" si="12"/>
        <v>1168000</v>
      </c>
      <c r="Z57" s="32">
        <f t="shared" si="13"/>
        <v>616</v>
      </c>
      <c r="AA57" s="32">
        <f t="shared" si="14"/>
        <v>648.03200000000004</v>
      </c>
      <c r="AB57" s="32">
        <f t="shared" si="15"/>
        <v>681.08163200000001</v>
      </c>
      <c r="AC57" s="32">
        <f t="shared" si="16"/>
        <v>760</v>
      </c>
      <c r="AD57" s="32">
        <f t="shared" si="17"/>
        <v>798.76</v>
      </c>
      <c r="AE57" s="32">
        <f t="shared" si="18"/>
        <v>8560</v>
      </c>
      <c r="AF57" s="32">
        <f t="shared" si="19"/>
        <v>9000</v>
      </c>
      <c r="AG57" s="32">
        <f t="shared" si="20"/>
        <v>8000</v>
      </c>
      <c r="AH57" s="33"/>
      <c r="AI57" s="34" cm="1">
        <f t="array" ref="AI57">+MIN(IF(Z57:AG57&gt;0,Z57:AG57))</f>
        <v>616</v>
      </c>
      <c r="AJ57" s="34" cm="1">
        <f t="array" ref="AJ57">MAX(IF(Z57:AG57&gt;0,Z57:AG57))</f>
        <v>9000</v>
      </c>
      <c r="AK57" s="35" cm="1">
        <f t="array" ref="AK57">ROUND(AVERAGE(IF(Z57:AG57&gt;0,Z57:AG57)),0)</f>
        <v>3633</v>
      </c>
      <c r="AL57" s="35">
        <f t="shared" si="21"/>
        <v>2124.5</v>
      </c>
      <c r="AM57" s="35">
        <f t="shared" si="22"/>
        <v>8000</v>
      </c>
      <c r="AN57" s="35">
        <f t="shared" si="23"/>
        <v>3136</v>
      </c>
      <c r="AO57" s="35">
        <f t="shared" si="24"/>
        <v>3633</v>
      </c>
      <c r="AP57" s="35">
        <f t="shared" si="25"/>
        <v>1059</v>
      </c>
      <c r="AQ57" s="35" cm="1">
        <f t="array" ref="AQ57">STDEVA(IF(Z57:AG57&gt;0,Z57:AG57))</f>
        <v>4056.1047004654192</v>
      </c>
      <c r="AS57" s="37" t="str">
        <f t="shared" si="1"/>
        <v>Media Armónica</v>
      </c>
      <c r="AT57" s="36">
        <f t="shared" si="26"/>
        <v>1059</v>
      </c>
      <c r="AU57" s="36">
        <f t="shared" si="27"/>
        <v>154614</v>
      </c>
      <c r="AV57" s="36">
        <f t="shared" si="28"/>
        <v>463842</v>
      </c>
      <c r="AW57" s="15">
        <v>146</v>
      </c>
      <c r="AX57" s="38">
        <f t="shared" si="29"/>
        <v>0</v>
      </c>
    </row>
    <row r="58" spans="2:50" ht="12">
      <c r="B58" s="2">
        <v>49</v>
      </c>
      <c r="C58" s="29" t="s">
        <v>155</v>
      </c>
      <c r="D58" s="6" t="s">
        <v>144</v>
      </c>
      <c r="E58" s="6" t="s">
        <v>67</v>
      </c>
      <c r="F58" s="7" t="s">
        <v>70</v>
      </c>
      <c r="G58" s="30" t="s">
        <v>164</v>
      </c>
      <c r="H58" s="43">
        <v>1100</v>
      </c>
      <c r="I58" s="31">
        <v>616</v>
      </c>
      <c r="J58" s="3">
        <f t="shared" si="2"/>
        <v>677600</v>
      </c>
      <c r="K58" s="31">
        <f t="shared" si="3"/>
        <v>648.03200000000004</v>
      </c>
      <c r="L58" s="3">
        <f t="shared" si="4"/>
        <v>712835.20000000007</v>
      </c>
      <c r="M58" s="31">
        <f t="shared" si="5"/>
        <v>681.08163200000001</v>
      </c>
      <c r="N58" s="3">
        <f t="shared" si="6"/>
        <v>749189.79520000005</v>
      </c>
      <c r="O58" s="31">
        <v>760</v>
      </c>
      <c r="P58" s="3">
        <f t="shared" si="7"/>
        <v>836000</v>
      </c>
      <c r="Q58" s="31">
        <f t="shared" si="8"/>
        <v>798.76</v>
      </c>
      <c r="R58" s="3">
        <f t="shared" si="9"/>
        <v>878636</v>
      </c>
      <c r="S58" s="31">
        <v>5120</v>
      </c>
      <c r="T58" s="3">
        <f t="shared" si="10"/>
        <v>5632000</v>
      </c>
      <c r="U58" s="31">
        <v>5000</v>
      </c>
      <c r="V58" s="3">
        <f t="shared" si="11"/>
        <v>5500000</v>
      </c>
      <c r="W58" s="31">
        <v>4000</v>
      </c>
      <c r="X58" s="3">
        <f t="shared" si="12"/>
        <v>4400000</v>
      </c>
      <c r="Z58" s="32">
        <f t="shared" si="13"/>
        <v>616</v>
      </c>
      <c r="AA58" s="32">
        <f t="shared" si="14"/>
        <v>648.03200000000004</v>
      </c>
      <c r="AB58" s="32">
        <f t="shared" si="15"/>
        <v>681.08163200000001</v>
      </c>
      <c r="AC58" s="32">
        <f t="shared" si="16"/>
        <v>760</v>
      </c>
      <c r="AD58" s="32">
        <f t="shared" si="17"/>
        <v>798.76</v>
      </c>
      <c r="AE58" s="32">
        <f t="shared" si="18"/>
        <v>5120</v>
      </c>
      <c r="AF58" s="32">
        <f t="shared" si="19"/>
        <v>5000</v>
      </c>
      <c r="AG58" s="32">
        <f t="shared" si="20"/>
        <v>4000</v>
      </c>
      <c r="AH58" s="33"/>
      <c r="AI58" s="34" cm="1">
        <f t="array" ref="AI58">+MIN(IF(Z58:AG58&gt;0,Z58:AG58))</f>
        <v>616</v>
      </c>
      <c r="AJ58" s="34" cm="1">
        <f t="array" ref="AJ58">MAX(IF(Z58:AG58&gt;0,Z58:AG58))</f>
        <v>5120</v>
      </c>
      <c r="AK58" s="35" cm="1">
        <f t="array" ref="AK58">ROUND(AVERAGE(IF(Z58:AG58&gt;0,Z58:AG58)),0)</f>
        <v>2203</v>
      </c>
      <c r="AL58" s="35">
        <f t="shared" si="21"/>
        <v>1409.5</v>
      </c>
      <c r="AM58" s="35">
        <f t="shared" si="22"/>
        <v>4000</v>
      </c>
      <c r="AN58" s="35">
        <f t="shared" si="23"/>
        <v>2190</v>
      </c>
      <c r="AO58" s="35">
        <f t="shared" si="24"/>
        <v>2203</v>
      </c>
      <c r="AP58" s="35">
        <f t="shared" si="25"/>
        <v>1019</v>
      </c>
      <c r="AQ58" s="35" cm="1">
        <f t="array" ref="AQ58">STDEVA(IF(Z58:AG58&gt;0,Z58:AG58))</f>
        <v>2099.9379574332897</v>
      </c>
      <c r="AS58" s="37" t="str">
        <f t="shared" si="1"/>
        <v>Media Armónica</v>
      </c>
      <c r="AT58" s="36">
        <f t="shared" si="26"/>
        <v>1019</v>
      </c>
      <c r="AU58" s="36">
        <f t="shared" si="27"/>
        <v>1120900</v>
      </c>
      <c r="AV58" s="36">
        <f t="shared" si="28"/>
        <v>3362700</v>
      </c>
      <c r="AW58" s="15">
        <v>1100</v>
      </c>
      <c r="AX58" s="38">
        <f t="shared" si="29"/>
        <v>0</v>
      </c>
    </row>
    <row r="59" spans="2:50" ht="22.8">
      <c r="B59" s="2">
        <v>50</v>
      </c>
      <c r="C59" s="29" t="s">
        <v>155</v>
      </c>
      <c r="D59" s="6" t="s">
        <v>145</v>
      </c>
      <c r="E59" s="6" t="s">
        <v>69</v>
      </c>
      <c r="F59" s="7" t="s">
        <v>72</v>
      </c>
      <c r="G59" s="30" t="s">
        <v>164</v>
      </c>
      <c r="H59" s="43">
        <v>823</v>
      </c>
      <c r="I59" s="31">
        <v>616</v>
      </c>
      <c r="J59" s="3">
        <f t="shared" si="2"/>
        <v>506968</v>
      </c>
      <c r="K59" s="31">
        <f t="shared" si="3"/>
        <v>648.03200000000004</v>
      </c>
      <c r="L59" s="3">
        <f t="shared" si="4"/>
        <v>533330.33600000001</v>
      </c>
      <c r="M59" s="31">
        <f t="shared" si="5"/>
        <v>681.08163200000001</v>
      </c>
      <c r="N59" s="3">
        <f t="shared" si="6"/>
        <v>560530.18313600007</v>
      </c>
      <c r="O59" s="31">
        <v>760</v>
      </c>
      <c r="P59" s="3">
        <f t="shared" si="7"/>
        <v>625480</v>
      </c>
      <c r="Q59" s="31">
        <f t="shared" si="8"/>
        <v>798.76</v>
      </c>
      <c r="R59" s="3">
        <f t="shared" si="9"/>
        <v>657379.48</v>
      </c>
      <c r="S59" s="31">
        <v>6420</v>
      </c>
      <c r="T59" s="3">
        <f t="shared" si="10"/>
        <v>5283660</v>
      </c>
      <c r="U59" s="31">
        <v>7000</v>
      </c>
      <c r="V59" s="3">
        <f t="shared" si="11"/>
        <v>5761000</v>
      </c>
      <c r="W59" s="31">
        <v>6000</v>
      </c>
      <c r="X59" s="3">
        <f t="shared" si="12"/>
        <v>4938000</v>
      </c>
      <c r="Z59" s="32">
        <f t="shared" si="13"/>
        <v>616</v>
      </c>
      <c r="AA59" s="32">
        <f t="shared" si="14"/>
        <v>648.03200000000004</v>
      </c>
      <c r="AB59" s="32">
        <f t="shared" si="15"/>
        <v>681.08163200000001</v>
      </c>
      <c r="AC59" s="32">
        <f t="shared" si="16"/>
        <v>760</v>
      </c>
      <c r="AD59" s="32">
        <f t="shared" si="17"/>
        <v>798.76</v>
      </c>
      <c r="AE59" s="32">
        <f t="shared" si="18"/>
        <v>6420</v>
      </c>
      <c r="AF59" s="32">
        <f t="shared" si="19"/>
        <v>7000</v>
      </c>
      <c r="AG59" s="32">
        <f t="shared" si="20"/>
        <v>6000</v>
      </c>
      <c r="AH59" s="33"/>
      <c r="AI59" s="34" cm="1">
        <f t="array" ref="AI59">+MIN(IF(Z59:AG59&gt;0,Z59:AG59))</f>
        <v>616</v>
      </c>
      <c r="AJ59" s="34" cm="1">
        <f t="array" ref="AJ59">MAX(IF(Z59:AG59&gt;0,Z59:AG59))</f>
        <v>7000</v>
      </c>
      <c r="AK59" s="35" cm="1">
        <f t="array" ref="AK59">ROUND(AVERAGE(IF(Z59:AG59&gt;0,Z59:AG59)),0)</f>
        <v>2865</v>
      </c>
      <c r="AL59" s="35">
        <f t="shared" si="21"/>
        <v>1740.5</v>
      </c>
      <c r="AM59" s="35">
        <f t="shared" si="22"/>
        <v>6000</v>
      </c>
      <c r="AN59" s="35">
        <f t="shared" si="23"/>
        <v>2658</v>
      </c>
      <c r="AO59" s="35">
        <f t="shared" si="24"/>
        <v>2865</v>
      </c>
      <c r="AP59" s="35">
        <f t="shared" si="25"/>
        <v>1043</v>
      </c>
      <c r="AQ59" s="35" cm="1">
        <f t="array" ref="AQ59">STDEVA(IF(Z59:AG59&gt;0,Z59:AG59))</f>
        <v>3000.173647666883</v>
      </c>
      <c r="AS59" s="37" t="str">
        <f t="shared" si="1"/>
        <v>Media Armónica</v>
      </c>
      <c r="AT59" s="36">
        <f t="shared" si="26"/>
        <v>1043</v>
      </c>
      <c r="AU59" s="36">
        <f t="shared" si="27"/>
        <v>858389</v>
      </c>
      <c r="AV59" s="36">
        <f t="shared" si="28"/>
        <v>2575167</v>
      </c>
      <c r="AW59" s="15">
        <v>823</v>
      </c>
      <c r="AX59" s="38">
        <f t="shared" si="29"/>
        <v>0</v>
      </c>
    </row>
    <row r="60" spans="2:50" ht="12">
      <c r="B60" s="2">
        <v>51</v>
      </c>
      <c r="C60" s="29" t="s">
        <v>155</v>
      </c>
      <c r="D60" s="6" t="s">
        <v>146</v>
      </c>
      <c r="E60" s="6" t="s">
        <v>71</v>
      </c>
      <c r="F60" s="7" t="s">
        <v>74</v>
      </c>
      <c r="G60" s="30" t="s">
        <v>164</v>
      </c>
      <c r="H60" s="43">
        <v>234</v>
      </c>
      <c r="I60" s="31">
        <v>616</v>
      </c>
      <c r="J60" s="3">
        <f t="shared" si="2"/>
        <v>144144</v>
      </c>
      <c r="K60" s="31">
        <f t="shared" si="3"/>
        <v>648.03200000000004</v>
      </c>
      <c r="L60" s="3">
        <f t="shared" si="4"/>
        <v>151639.48800000001</v>
      </c>
      <c r="M60" s="31">
        <f t="shared" si="5"/>
        <v>681.08163200000001</v>
      </c>
      <c r="N60" s="3">
        <f t="shared" si="6"/>
        <v>159373.101888</v>
      </c>
      <c r="O60" s="31">
        <v>760</v>
      </c>
      <c r="P60" s="3">
        <f t="shared" si="7"/>
        <v>177840</v>
      </c>
      <c r="Q60" s="31">
        <f t="shared" si="8"/>
        <v>798.76</v>
      </c>
      <c r="R60" s="3">
        <f t="shared" si="9"/>
        <v>186909.84</v>
      </c>
      <c r="S60" s="31">
        <v>8560</v>
      </c>
      <c r="T60" s="3">
        <f t="shared" si="10"/>
        <v>2003040</v>
      </c>
      <c r="U60" s="31">
        <v>9000</v>
      </c>
      <c r="V60" s="3">
        <f t="shared" si="11"/>
        <v>2106000</v>
      </c>
      <c r="W60" s="31">
        <v>8000</v>
      </c>
      <c r="X60" s="3">
        <f t="shared" si="12"/>
        <v>1872000</v>
      </c>
      <c r="Z60" s="32">
        <f t="shared" si="13"/>
        <v>616</v>
      </c>
      <c r="AA60" s="32">
        <f t="shared" si="14"/>
        <v>648.03200000000004</v>
      </c>
      <c r="AB60" s="32">
        <f t="shared" si="15"/>
        <v>681.08163200000001</v>
      </c>
      <c r="AC60" s="32">
        <f t="shared" si="16"/>
        <v>760</v>
      </c>
      <c r="AD60" s="32">
        <f t="shared" si="17"/>
        <v>798.76</v>
      </c>
      <c r="AE60" s="32">
        <f t="shared" si="18"/>
        <v>8560</v>
      </c>
      <c r="AF60" s="32">
        <f t="shared" si="19"/>
        <v>9000</v>
      </c>
      <c r="AG60" s="32">
        <f t="shared" si="20"/>
        <v>8000</v>
      </c>
      <c r="AH60" s="33"/>
      <c r="AI60" s="34" cm="1">
        <f t="array" ref="AI60">+MIN(IF(Z60:AG60&gt;0,Z60:AG60))</f>
        <v>616</v>
      </c>
      <c r="AJ60" s="34" cm="1">
        <f t="array" ref="AJ60">MAX(IF(Z60:AG60&gt;0,Z60:AG60))</f>
        <v>9000</v>
      </c>
      <c r="AK60" s="35" cm="1">
        <f t="array" ref="AK60">ROUND(AVERAGE(IF(Z60:AG60&gt;0,Z60:AG60)),0)</f>
        <v>3633</v>
      </c>
      <c r="AL60" s="35">
        <f t="shared" si="21"/>
        <v>2124.5</v>
      </c>
      <c r="AM60" s="35">
        <f t="shared" si="22"/>
        <v>8000</v>
      </c>
      <c r="AN60" s="35">
        <f t="shared" si="23"/>
        <v>3136</v>
      </c>
      <c r="AO60" s="35">
        <f t="shared" si="24"/>
        <v>3633</v>
      </c>
      <c r="AP60" s="35">
        <f t="shared" si="25"/>
        <v>1059</v>
      </c>
      <c r="AQ60" s="35" cm="1">
        <f t="array" ref="AQ60">STDEVA(IF(Z60:AG60&gt;0,Z60:AG60))</f>
        <v>4056.1047004654192</v>
      </c>
      <c r="AS60" s="37" t="str">
        <f t="shared" si="1"/>
        <v>Media Armónica</v>
      </c>
      <c r="AT60" s="36">
        <f t="shared" si="26"/>
        <v>1059</v>
      </c>
      <c r="AU60" s="36">
        <f t="shared" si="27"/>
        <v>247806</v>
      </c>
      <c r="AV60" s="36">
        <f t="shared" si="28"/>
        <v>743418</v>
      </c>
      <c r="AW60" s="15">
        <v>234</v>
      </c>
      <c r="AX60" s="38">
        <f t="shared" si="29"/>
        <v>0</v>
      </c>
    </row>
    <row r="61" spans="2:50" ht="12">
      <c r="B61" s="2">
        <v>52</v>
      </c>
      <c r="C61" s="29" t="s">
        <v>155</v>
      </c>
      <c r="D61" s="6" t="s">
        <v>147</v>
      </c>
      <c r="E61" s="6" t="s">
        <v>73</v>
      </c>
      <c r="F61" s="7" t="s">
        <v>76</v>
      </c>
      <c r="G61" s="30" t="s">
        <v>164</v>
      </c>
      <c r="H61" s="43">
        <v>45</v>
      </c>
      <c r="I61" s="31">
        <v>616</v>
      </c>
      <c r="J61" s="3">
        <f t="shared" si="2"/>
        <v>27720</v>
      </c>
      <c r="K61" s="31">
        <f t="shared" si="3"/>
        <v>648.03200000000004</v>
      </c>
      <c r="L61" s="3">
        <f t="shared" si="4"/>
        <v>29161.440000000002</v>
      </c>
      <c r="M61" s="31">
        <f t="shared" si="5"/>
        <v>681.08163200000001</v>
      </c>
      <c r="N61" s="3">
        <f t="shared" si="6"/>
        <v>30648.673440000002</v>
      </c>
      <c r="O61" s="31">
        <v>760</v>
      </c>
      <c r="P61" s="3">
        <f t="shared" si="7"/>
        <v>34200</v>
      </c>
      <c r="Q61" s="31">
        <f t="shared" si="8"/>
        <v>798.76</v>
      </c>
      <c r="R61" s="3">
        <f t="shared" si="9"/>
        <v>35944.199999999997</v>
      </c>
      <c r="S61" s="31">
        <v>10700</v>
      </c>
      <c r="T61" s="3">
        <f t="shared" si="10"/>
        <v>481500</v>
      </c>
      <c r="U61" s="31">
        <v>11000</v>
      </c>
      <c r="V61" s="3">
        <f t="shared" si="11"/>
        <v>495000</v>
      </c>
      <c r="W61" s="31">
        <v>10000</v>
      </c>
      <c r="X61" s="3">
        <f t="shared" si="12"/>
        <v>450000</v>
      </c>
      <c r="Z61" s="32">
        <f t="shared" si="13"/>
        <v>616</v>
      </c>
      <c r="AA61" s="32">
        <f t="shared" si="14"/>
        <v>648.03200000000004</v>
      </c>
      <c r="AB61" s="32">
        <f t="shared" si="15"/>
        <v>681.08163200000001</v>
      </c>
      <c r="AC61" s="32">
        <f t="shared" si="16"/>
        <v>760</v>
      </c>
      <c r="AD61" s="32">
        <f t="shared" si="17"/>
        <v>798.76</v>
      </c>
      <c r="AE61" s="32">
        <f t="shared" si="18"/>
        <v>10700</v>
      </c>
      <c r="AF61" s="32">
        <f t="shared" si="19"/>
        <v>11000</v>
      </c>
      <c r="AG61" s="32">
        <f t="shared" si="20"/>
        <v>10000</v>
      </c>
      <c r="AH61" s="33"/>
      <c r="AI61" s="34" cm="1">
        <f t="array" ref="AI61">+MIN(IF(Z61:AG61&gt;0,Z61:AG61))</f>
        <v>616</v>
      </c>
      <c r="AJ61" s="34" cm="1">
        <f t="array" ref="AJ61">MAX(IF(Z61:AG61&gt;0,Z61:AG61))</f>
        <v>11000</v>
      </c>
      <c r="AK61" s="35" cm="1">
        <f t="array" ref="AK61">ROUND(AVERAGE(IF(Z61:AG61&gt;0,Z61:AG61)),0)</f>
        <v>4400</v>
      </c>
      <c r="AL61" s="35">
        <f t="shared" si="21"/>
        <v>2508</v>
      </c>
      <c r="AM61" s="35">
        <f t="shared" si="22"/>
        <v>10000</v>
      </c>
      <c r="AN61" s="35">
        <f t="shared" si="23"/>
        <v>3569</v>
      </c>
      <c r="AO61" s="35">
        <f t="shared" si="24"/>
        <v>4400</v>
      </c>
      <c r="AP61" s="35">
        <f t="shared" si="25"/>
        <v>1069</v>
      </c>
      <c r="AQ61" s="35" cm="1">
        <f t="array" ref="AQ61">STDEVA(IF(Z61:AG61&gt;0,Z61:AG61))</f>
        <v>5113.7741355067365</v>
      </c>
      <c r="AS61" s="37" t="str">
        <f t="shared" si="1"/>
        <v>Media Armónica</v>
      </c>
      <c r="AT61" s="36">
        <f t="shared" si="26"/>
        <v>1069</v>
      </c>
      <c r="AU61" s="36">
        <f t="shared" si="27"/>
        <v>48105</v>
      </c>
      <c r="AV61" s="36">
        <f t="shared" si="28"/>
        <v>144315</v>
      </c>
      <c r="AW61" s="15">
        <v>45</v>
      </c>
      <c r="AX61" s="38">
        <f t="shared" si="29"/>
        <v>0</v>
      </c>
    </row>
    <row r="62" spans="2:50" ht="22.8">
      <c r="B62" s="2">
        <v>53</v>
      </c>
      <c r="C62" s="29" t="s">
        <v>155</v>
      </c>
      <c r="D62" s="6" t="s">
        <v>148</v>
      </c>
      <c r="E62" s="6" t="s">
        <v>75</v>
      </c>
      <c r="F62" s="7" t="s">
        <v>78</v>
      </c>
      <c r="G62" s="30" t="s">
        <v>164</v>
      </c>
      <c r="H62" s="43">
        <v>325</v>
      </c>
      <c r="I62" s="31">
        <v>616</v>
      </c>
      <c r="J62" s="3">
        <f t="shared" si="2"/>
        <v>200200</v>
      </c>
      <c r="K62" s="31">
        <f t="shared" si="3"/>
        <v>648.03200000000004</v>
      </c>
      <c r="L62" s="3">
        <f t="shared" si="4"/>
        <v>210610.40000000002</v>
      </c>
      <c r="M62" s="31">
        <f t="shared" si="5"/>
        <v>681.08163200000001</v>
      </c>
      <c r="N62" s="3">
        <f t="shared" si="6"/>
        <v>221351.53040000002</v>
      </c>
      <c r="O62" s="31">
        <v>760</v>
      </c>
      <c r="P62" s="3">
        <f t="shared" si="7"/>
        <v>247000</v>
      </c>
      <c r="Q62" s="31">
        <f t="shared" si="8"/>
        <v>798.76</v>
      </c>
      <c r="R62" s="3">
        <f t="shared" si="9"/>
        <v>259597</v>
      </c>
      <c r="S62" s="31">
        <v>7490</v>
      </c>
      <c r="T62" s="3">
        <f t="shared" si="10"/>
        <v>2434250</v>
      </c>
      <c r="U62" s="31">
        <v>8000</v>
      </c>
      <c r="V62" s="3">
        <f t="shared" si="11"/>
        <v>2600000</v>
      </c>
      <c r="W62" s="31">
        <v>7000</v>
      </c>
      <c r="X62" s="3">
        <f t="shared" si="12"/>
        <v>2275000</v>
      </c>
      <c r="Z62" s="32">
        <f t="shared" si="13"/>
        <v>616</v>
      </c>
      <c r="AA62" s="32">
        <f t="shared" si="14"/>
        <v>648.03200000000004</v>
      </c>
      <c r="AB62" s="32">
        <f t="shared" si="15"/>
        <v>681.08163200000001</v>
      </c>
      <c r="AC62" s="32">
        <f t="shared" si="16"/>
        <v>760</v>
      </c>
      <c r="AD62" s="32">
        <f t="shared" si="17"/>
        <v>798.76</v>
      </c>
      <c r="AE62" s="32">
        <f t="shared" si="18"/>
        <v>7490</v>
      </c>
      <c r="AF62" s="32">
        <f t="shared" si="19"/>
        <v>8000</v>
      </c>
      <c r="AG62" s="32">
        <f t="shared" si="20"/>
        <v>7000</v>
      </c>
      <c r="AH62" s="33"/>
      <c r="AI62" s="34" cm="1">
        <f t="array" ref="AI62">+MIN(IF(Z62:AG62&gt;0,Z62:AG62))</f>
        <v>616</v>
      </c>
      <c r="AJ62" s="34" cm="1">
        <f t="array" ref="AJ62">MAX(IF(Z62:AG62&gt;0,Z62:AG62))</f>
        <v>8000</v>
      </c>
      <c r="AK62" s="35" cm="1">
        <f t="array" ref="AK62">ROUND(AVERAGE(IF(Z62:AG62&gt;0,Z62:AG62)),0)</f>
        <v>3249</v>
      </c>
      <c r="AL62" s="35">
        <f t="shared" si="21"/>
        <v>1932.5</v>
      </c>
      <c r="AM62" s="35">
        <f t="shared" si="22"/>
        <v>7000</v>
      </c>
      <c r="AN62" s="35">
        <f t="shared" si="23"/>
        <v>2904</v>
      </c>
      <c r="AO62" s="35">
        <f t="shared" si="24"/>
        <v>3249</v>
      </c>
      <c r="AP62" s="35">
        <f t="shared" si="25"/>
        <v>1052</v>
      </c>
      <c r="AQ62" s="35" cm="1">
        <f t="array" ref="AQ62">STDEVA(IF(Z62:AG62&gt;0,Z62:AG62))</f>
        <v>3527.8242566473032</v>
      </c>
      <c r="AS62" s="37" t="str">
        <f t="shared" si="1"/>
        <v>Media Armónica</v>
      </c>
      <c r="AT62" s="36">
        <f t="shared" si="26"/>
        <v>1052</v>
      </c>
      <c r="AU62" s="36">
        <f t="shared" si="27"/>
        <v>341900</v>
      </c>
      <c r="AV62" s="36">
        <f t="shared" si="28"/>
        <v>1025700</v>
      </c>
      <c r="AW62" s="15">
        <v>325</v>
      </c>
      <c r="AX62" s="38">
        <f t="shared" si="29"/>
        <v>0</v>
      </c>
    </row>
    <row r="63" spans="2:50" ht="12">
      <c r="B63" s="2">
        <v>54</v>
      </c>
      <c r="C63" s="29" t="s">
        <v>155</v>
      </c>
      <c r="D63" s="6" t="s">
        <v>149</v>
      </c>
      <c r="E63" s="6" t="s">
        <v>77</v>
      </c>
      <c r="F63" s="7" t="s">
        <v>80</v>
      </c>
      <c r="G63" s="30" t="s">
        <v>164</v>
      </c>
      <c r="H63" s="43">
        <v>135</v>
      </c>
      <c r="I63" s="31">
        <v>616</v>
      </c>
      <c r="J63" s="3">
        <f t="shared" si="2"/>
        <v>83160</v>
      </c>
      <c r="K63" s="31">
        <f t="shared" si="3"/>
        <v>648.03200000000004</v>
      </c>
      <c r="L63" s="3">
        <f t="shared" si="4"/>
        <v>87484.32</v>
      </c>
      <c r="M63" s="31">
        <f t="shared" si="5"/>
        <v>681.08163200000001</v>
      </c>
      <c r="N63" s="3">
        <f t="shared" si="6"/>
        <v>91946.020319999996</v>
      </c>
      <c r="O63" s="31">
        <v>760</v>
      </c>
      <c r="P63" s="3">
        <f t="shared" si="7"/>
        <v>102600</v>
      </c>
      <c r="Q63" s="31">
        <f t="shared" si="8"/>
        <v>798.76</v>
      </c>
      <c r="R63" s="3">
        <f t="shared" si="9"/>
        <v>107832.6</v>
      </c>
      <c r="S63" s="31">
        <v>8560</v>
      </c>
      <c r="T63" s="3">
        <f t="shared" si="10"/>
        <v>1155600</v>
      </c>
      <c r="U63" s="31">
        <v>9000</v>
      </c>
      <c r="V63" s="3">
        <f t="shared" si="11"/>
        <v>1215000</v>
      </c>
      <c r="W63" s="31">
        <v>8000</v>
      </c>
      <c r="X63" s="3">
        <f t="shared" si="12"/>
        <v>1080000</v>
      </c>
      <c r="Z63" s="32">
        <f t="shared" si="13"/>
        <v>616</v>
      </c>
      <c r="AA63" s="32">
        <f t="shared" si="14"/>
        <v>648.03200000000004</v>
      </c>
      <c r="AB63" s="32">
        <f t="shared" si="15"/>
        <v>681.08163200000001</v>
      </c>
      <c r="AC63" s="32">
        <f t="shared" si="16"/>
        <v>760</v>
      </c>
      <c r="AD63" s="32">
        <f t="shared" si="17"/>
        <v>798.76</v>
      </c>
      <c r="AE63" s="32">
        <f t="shared" si="18"/>
        <v>8560</v>
      </c>
      <c r="AF63" s="32">
        <f t="shared" si="19"/>
        <v>9000</v>
      </c>
      <c r="AG63" s="32">
        <f t="shared" si="20"/>
        <v>8000</v>
      </c>
      <c r="AH63" s="33"/>
      <c r="AI63" s="34" cm="1">
        <f t="array" ref="AI63">+MIN(IF(Z63:AG63&gt;0,Z63:AG63))</f>
        <v>616</v>
      </c>
      <c r="AJ63" s="34" cm="1">
        <f t="array" ref="AJ63">MAX(IF(Z63:AG63&gt;0,Z63:AG63))</f>
        <v>9000</v>
      </c>
      <c r="AK63" s="35" cm="1">
        <f t="array" ref="AK63">ROUND(AVERAGE(IF(Z63:AG63&gt;0,Z63:AG63)),0)</f>
        <v>3633</v>
      </c>
      <c r="AL63" s="35">
        <f t="shared" si="21"/>
        <v>2124.5</v>
      </c>
      <c r="AM63" s="35">
        <f t="shared" si="22"/>
        <v>8000</v>
      </c>
      <c r="AN63" s="35">
        <f t="shared" si="23"/>
        <v>3136</v>
      </c>
      <c r="AO63" s="35">
        <f t="shared" si="24"/>
        <v>3633</v>
      </c>
      <c r="AP63" s="35">
        <f t="shared" si="25"/>
        <v>1059</v>
      </c>
      <c r="AQ63" s="35" cm="1">
        <f t="array" ref="AQ63">STDEVA(IF(Z63:AG63&gt;0,Z63:AG63))</f>
        <v>4056.1047004654192</v>
      </c>
      <c r="AS63" s="37" t="str">
        <f t="shared" si="1"/>
        <v>Media Armónica</v>
      </c>
      <c r="AT63" s="36">
        <f t="shared" si="26"/>
        <v>1059</v>
      </c>
      <c r="AU63" s="36">
        <f t="shared" si="27"/>
        <v>142965</v>
      </c>
      <c r="AV63" s="36">
        <f t="shared" si="28"/>
        <v>428895</v>
      </c>
      <c r="AW63" s="15">
        <v>135</v>
      </c>
      <c r="AX63" s="38">
        <f t="shared" si="29"/>
        <v>0</v>
      </c>
    </row>
    <row r="64" spans="2:50" s="58" customFormat="1" ht="22.8">
      <c r="B64" s="52">
        <v>55</v>
      </c>
      <c r="C64" s="53" t="s">
        <v>155</v>
      </c>
      <c r="D64" s="54" t="s">
        <v>150</v>
      </c>
      <c r="E64" s="54" t="s">
        <v>79</v>
      </c>
      <c r="F64" s="55" t="s">
        <v>81</v>
      </c>
      <c r="G64" s="56" t="s">
        <v>164</v>
      </c>
      <c r="H64" s="46">
        <v>44</v>
      </c>
      <c r="I64" s="31">
        <v>616</v>
      </c>
      <c r="J64" s="3">
        <f t="shared" si="2"/>
        <v>27104</v>
      </c>
      <c r="K64" s="31">
        <f t="shared" si="3"/>
        <v>648.03200000000004</v>
      </c>
      <c r="L64" s="3">
        <f t="shared" si="4"/>
        <v>28513.408000000003</v>
      </c>
      <c r="M64" s="31">
        <f t="shared" si="5"/>
        <v>681.08163200000001</v>
      </c>
      <c r="N64" s="3">
        <f t="shared" si="6"/>
        <v>29967.591808000001</v>
      </c>
      <c r="O64" s="45">
        <v>760</v>
      </c>
      <c r="P64" s="57">
        <f t="shared" si="7"/>
        <v>33440</v>
      </c>
      <c r="Q64" s="45">
        <f t="shared" si="8"/>
        <v>798.76</v>
      </c>
      <c r="R64" s="57">
        <f t="shared" si="9"/>
        <v>35145.440000000002</v>
      </c>
      <c r="S64" s="45">
        <v>10700</v>
      </c>
      <c r="T64" s="57">
        <f t="shared" si="10"/>
        <v>470800</v>
      </c>
      <c r="U64" s="45">
        <v>11000</v>
      </c>
      <c r="V64" s="57">
        <f t="shared" si="11"/>
        <v>484000</v>
      </c>
      <c r="W64" s="45">
        <v>10000</v>
      </c>
      <c r="X64" s="57">
        <f t="shared" si="12"/>
        <v>440000</v>
      </c>
      <c r="Z64" s="59">
        <f t="shared" si="13"/>
        <v>616</v>
      </c>
      <c r="AA64" s="59">
        <f t="shared" si="14"/>
        <v>648.03200000000004</v>
      </c>
      <c r="AB64" s="59">
        <f t="shared" si="15"/>
        <v>681.08163200000001</v>
      </c>
      <c r="AC64" s="59">
        <f t="shared" si="16"/>
        <v>760</v>
      </c>
      <c r="AD64" s="59">
        <f t="shared" si="17"/>
        <v>798.76</v>
      </c>
      <c r="AE64" s="59">
        <f t="shared" si="18"/>
        <v>10700</v>
      </c>
      <c r="AF64" s="59">
        <f t="shared" si="19"/>
        <v>11000</v>
      </c>
      <c r="AG64" s="59">
        <f t="shared" si="20"/>
        <v>10000</v>
      </c>
      <c r="AH64" s="60"/>
      <c r="AI64" s="61" cm="1">
        <f t="array" ref="AI64">+MIN(IF(Z64:AG64&gt;0,Z64:AG64))</f>
        <v>616</v>
      </c>
      <c r="AJ64" s="61" cm="1">
        <f t="array" ref="AJ64">MAX(IF(Z64:AG64&gt;0,Z64:AG64))</f>
        <v>11000</v>
      </c>
      <c r="AK64" s="35" cm="1">
        <f t="array" ref="AK64">ROUND(AVERAGE(IF(Z64:AG64&gt;0,Z64:AG64)),0)</f>
        <v>4400</v>
      </c>
      <c r="AL64" s="62">
        <f t="shared" si="21"/>
        <v>2508</v>
      </c>
      <c r="AM64" s="62">
        <f t="shared" si="22"/>
        <v>10000</v>
      </c>
      <c r="AN64" s="62">
        <f t="shared" si="23"/>
        <v>3569</v>
      </c>
      <c r="AO64" s="62">
        <f t="shared" si="24"/>
        <v>4400</v>
      </c>
      <c r="AP64" s="62">
        <f t="shared" si="25"/>
        <v>1069</v>
      </c>
      <c r="AQ64" s="62" cm="1">
        <f t="array" ref="AQ64">STDEVA(IF(Z64:AG64&gt;0,Z64:AG64))</f>
        <v>5113.7741355067365</v>
      </c>
      <c r="AS64" s="63" t="str">
        <f t="shared" si="1"/>
        <v>Media Armónica</v>
      </c>
      <c r="AT64" s="36">
        <f t="shared" si="26"/>
        <v>1069</v>
      </c>
      <c r="AU64" s="62">
        <f t="shared" si="27"/>
        <v>47036</v>
      </c>
      <c r="AV64" s="62">
        <f t="shared" si="28"/>
        <v>141108</v>
      </c>
      <c r="AW64" s="58">
        <v>44</v>
      </c>
      <c r="AX64" s="38">
        <f t="shared" si="29"/>
        <v>0</v>
      </c>
    </row>
    <row r="65" spans="2:50" ht="34.200000000000003">
      <c r="B65" s="2">
        <v>47</v>
      </c>
      <c r="C65" s="47" t="s">
        <v>156</v>
      </c>
      <c r="D65" s="6" t="s">
        <v>86</v>
      </c>
      <c r="E65" s="7" t="s">
        <v>87</v>
      </c>
      <c r="F65" s="7" t="s">
        <v>88</v>
      </c>
      <c r="G65" s="30" t="s">
        <v>164</v>
      </c>
      <c r="H65" s="10">
        <v>283</v>
      </c>
      <c r="I65" s="31">
        <v>3474</v>
      </c>
      <c r="J65" s="3">
        <f t="shared" si="2"/>
        <v>983142</v>
      </c>
      <c r="K65" s="31">
        <f t="shared" si="3"/>
        <v>3654.6480000000001</v>
      </c>
      <c r="L65" s="3">
        <f t="shared" si="4"/>
        <v>1034265.3840000001</v>
      </c>
      <c r="M65" s="31">
        <f t="shared" si="5"/>
        <v>3841.0350480000002</v>
      </c>
      <c r="N65" s="3">
        <f t="shared" si="6"/>
        <v>1087012.9185840001</v>
      </c>
      <c r="O65" s="31">
        <v>4100</v>
      </c>
      <c r="P65" s="3">
        <f t="shared" si="7"/>
        <v>1160300</v>
      </c>
      <c r="Q65" s="31">
        <f t="shared" si="8"/>
        <v>4309.1000000000004</v>
      </c>
      <c r="R65" s="3">
        <f t="shared" si="9"/>
        <v>1219475.3</v>
      </c>
      <c r="S65" s="31">
        <v>20140</v>
      </c>
      <c r="T65" s="3">
        <f t="shared" si="10"/>
        <v>5699620</v>
      </c>
      <c r="U65" s="31">
        <v>20000</v>
      </c>
      <c r="V65" s="3">
        <f t="shared" si="11"/>
        <v>5660000</v>
      </c>
      <c r="W65" s="31">
        <v>20000</v>
      </c>
      <c r="X65" s="3">
        <f t="shared" si="12"/>
        <v>5660000</v>
      </c>
      <c r="Z65" s="32">
        <f t="shared" si="13"/>
        <v>3474</v>
      </c>
      <c r="AA65" s="32">
        <f t="shared" si="14"/>
        <v>3654.6480000000001</v>
      </c>
      <c r="AB65" s="32">
        <f t="shared" si="15"/>
        <v>3841.0350480000002</v>
      </c>
      <c r="AC65" s="32">
        <f t="shared" si="16"/>
        <v>4100</v>
      </c>
      <c r="AD65" s="32">
        <f t="shared" si="17"/>
        <v>4309.1000000000004</v>
      </c>
      <c r="AE65" s="32">
        <f t="shared" si="18"/>
        <v>20140</v>
      </c>
      <c r="AF65" s="32">
        <f t="shared" si="19"/>
        <v>20000</v>
      </c>
      <c r="AG65" s="32">
        <f t="shared" si="20"/>
        <v>20000</v>
      </c>
      <c r="AH65" s="33"/>
      <c r="AI65" s="34" cm="1">
        <f t="array" ref="AI65">+MIN(IF(Z65:AG65&gt;0,Z65:AG65))</f>
        <v>3474</v>
      </c>
      <c r="AJ65" s="34" cm="1">
        <f t="array" ref="AJ65">MAX(IF(Z65:AG65&gt;0,Z65:AG65))</f>
        <v>20140</v>
      </c>
      <c r="AK65" s="35" cm="1">
        <f t="array" ref="AK65">ROUND(AVERAGE(IF(Z65:AG65&gt;0,Z65:AG65)),0)</f>
        <v>9940</v>
      </c>
      <c r="AL65" s="35">
        <f t="shared" si="21"/>
        <v>6707</v>
      </c>
      <c r="AM65" s="35">
        <f t="shared" si="22"/>
        <v>20000</v>
      </c>
      <c r="AN65" s="35">
        <f t="shared" si="23"/>
        <v>10382</v>
      </c>
      <c r="AO65" s="35">
        <f t="shared" si="24"/>
        <v>9940</v>
      </c>
      <c r="AP65" s="35">
        <f t="shared" si="25"/>
        <v>5527</v>
      </c>
      <c r="AQ65" s="35" cm="1">
        <f t="array" ref="AQ65">STDEVA(IF(Z65:AG65&gt;0,Z65:AG65))</f>
        <v>8373.188621806994</v>
      </c>
      <c r="AS65" s="37" t="str">
        <f t="shared" si="1"/>
        <v>Media Armónica</v>
      </c>
      <c r="AT65" s="36">
        <f t="shared" si="26"/>
        <v>5527</v>
      </c>
      <c r="AU65" s="36">
        <f t="shared" si="27"/>
        <v>1564141</v>
      </c>
      <c r="AV65" s="36">
        <f t="shared" si="28"/>
        <v>4692423</v>
      </c>
      <c r="AW65" s="15">
        <v>283</v>
      </c>
      <c r="AX65" s="38">
        <f t="shared" si="29"/>
        <v>0</v>
      </c>
    </row>
    <row r="66" spans="2:50" ht="12">
      <c r="B66" s="2">
        <v>48</v>
      </c>
      <c r="C66" s="47" t="s">
        <v>156</v>
      </c>
      <c r="D66" s="6" t="s">
        <v>89</v>
      </c>
      <c r="E66" s="7" t="s">
        <v>90</v>
      </c>
      <c r="F66" s="7" t="s">
        <v>20</v>
      </c>
      <c r="G66" s="30" t="s">
        <v>164</v>
      </c>
      <c r="H66" s="10">
        <v>67</v>
      </c>
      <c r="I66" s="31">
        <v>3474</v>
      </c>
      <c r="J66" s="3">
        <f t="shared" si="2"/>
        <v>232758</v>
      </c>
      <c r="K66" s="31">
        <f t="shared" si="3"/>
        <v>3654.6480000000001</v>
      </c>
      <c r="L66" s="3">
        <f t="shared" si="4"/>
        <v>244861.416</v>
      </c>
      <c r="M66" s="31">
        <f t="shared" si="5"/>
        <v>3841.0350480000002</v>
      </c>
      <c r="N66" s="3">
        <f t="shared" si="6"/>
        <v>257349.34821600001</v>
      </c>
      <c r="O66" s="31">
        <v>4100</v>
      </c>
      <c r="P66" s="3">
        <f t="shared" si="7"/>
        <v>274700</v>
      </c>
      <c r="Q66" s="31">
        <f t="shared" si="8"/>
        <v>4309.1000000000004</v>
      </c>
      <c r="R66" s="3">
        <f t="shared" si="9"/>
        <v>288709.7</v>
      </c>
      <c r="S66" s="31">
        <v>20140</v>
      </c>
      <c r="T66" s="3">
        <f t="shared" si="10"/>
        <v>1349380</v>
      </c>
      <c r="U66" s="31">
        <v>20000</v>
      </c>
      <c r="V66" s="3">
        <f t="shared" si="11"/>
        <v>1340000</v>
      </c>
      <c r="W66" s="31">
        <v>20000</v>
      </c>
      <c r="X66" s="3">
        <f t="shared" si="12"/>
        <v>1340000</v>
      </c>
      <c r="Z66" s="32">
        <f t="shared" si="13"/>
        <v>3474</v>
      </c>
      <c r="AA66" s="32">
        <f t="shared" si="14"/>
        <v>3654.6480000000001</v>
      </c>
      <c r="AB66" s="32">
        <f t="shared" si="15"/>
        <v>3841.0350480000002</v>
      </c>
      <c r="AC66" s="32">
        <f t="shared" si="16"/>
        <v>4100</v>
      </c>
      <c r="AD66" s="32">
        <f t="shared" si="17"/>
        <v>4309.1000000000004</v>
      </c>
      <c r="AE66" s="32">
        <f t="shared" si="18"/>
        <v>20140</v>
      </c>
      <c r="AF66" s="32">
        <f t="shared" si="19"/>
        <v>20000</v>
      </c>
      <c r="AG66" s="32">
        <f t="shared" si="20"/>
        <v>20000</v>
      </c>
      <c r="AH66" s="33"/>
      <c r="AI66" s="34" cm="1">
        <f t="array" ref="AI66">+MIN(IF(Z66:AG66&gt;0,Z66:AG66))</f>
        <v>3474</v>
      </c>
      <c r="AJ66" s="34" cm="1">
        <f t="array" ref="AJ66">MAX(IF(Z66:AG66&gt;0,Z66:AG66))</f>
        <v>20140</v>
      </c>
      <c r="AK66" s="35" cm="1">
        <f t="array" ref="AK66">ROUND(AVERAGE(IF(Z66:AG66&gt;0,Z66:AG66)),0)</f>
        <v>9940</v>
      </c>
      <c r="AL66" s="35">
        <f t="shared" si="21"/>
        <v>6707</v>
      </c>
      <c r="AM66" s="35">
        <f t="shared" si="22"/>
        <v>20000</v>
      </c>
      <c r="AN66" s="35">
        <f t="shared" si="23"/>
        <v>10382</v>
      </c>
      <c r="AO66" s="35">
        <f t="shared" si="24"/>
        <v>9940</v>
      </c>
      <c r="AP66" s="35">
        <f t="shared" si="25"/>
        <v>5527</v>
      </c>
      <c r="AQ66" s="35" cm="1">
        <f t="array" ref="AQ66">STDEVA(IF(Z66:AG66&gt;0,Z66:AG66))</f>
        <v>8373.188621806994</v>
      </c>
      <c r="AS66" s="37" t="str">
        <f t="shared" si="1"/>
        <v>Media Armónica</v>
      </c>
      <c r="AT66" s="36">
        <f t="shared" si="26"/>
        <v>5527</v>
      </c>
      <c r="AU66" s="36">
        <f t="shared" si="27"/>
        <v>370309</v>
      </c>
      <c r="AV66" s="36">
        <f t="shared" si="28"/>
        <v>1110927</v>
      </c>
      <c r="AW66" s="15">
        <v>67</v>
      </c>
      <c r="AX66" s="38">
        <f t="shared" si="29"/>
        <v>0</v>
      </c>
    </row>
    <row r="67" spans="2:50" ht="22.8">
      <c r="B67" s="2">
        <v>49</v>
      </c>
      <c r="C67" s="47" t="s">
        <v>156</v>
      </c>
      <c r="D67" s="6" t="s">
        <v>91</v>
      </c>
      <c r="E67" s="7" t="s">
        <v>92</v>
      </c>
      <c r="F67" s="7" t="s">
        <v>21</v>
      </c>
      <c r="G67" s="30" t="s">
        <v>164</v>
      </c>
      <c r="H67" s="10">
        <v>16</v>
      </c>
      <c r="I67" s="31">
        <v>3474</v>
      </c>
      <c r="J67" s="3">
        <f t="shared" si="2"/>
        <v>55584</v>
      </c>
      <c r="K67" s="31">
        <f t="shared" si="3"/>
        <v>3654.6480000000001</v>
      </c>
      <c r="L67" s="3">
        <f t="shared" si="4"/>
        <v>58474.368000000002</v>
      </c>
      <c r="M67" s="31">
        <f t="shared" si="5"/>
        <v>3841.0350480000002</v>
      </c>
      <c r="N67" s="3">
        <f t="shared" si="6"/>
        <v>61456.560768000003</v>
      </c>
      <c r="O67" s="31">
        <v>4100</v>
      </c>
      <c r="P67" s="3">
        <f t="shared" si="7"/>
        <v>65600</v>
      </c>
      <c r="Q67" s="31">
        <f t="shared" si="8"/>
        <v>4309.1000000000004</v>
      </c>
      <c r="R67" s="3">
        <f t="shared" si="9"/>
        <v>68945.600000000006</v>
      </c>
      <c r="S67" s="31">
        <v>20140</v>
      </c>
      <c r="T67" s="3">
        <f t="shared" si="10"/>
        <v>322240</v>
      </c>
      <c r="U67" s="31">
        <v>20000</v>
      </c>
      <c r="V67" s="3">
        <f t="shared" si="11"/>
        <v>320000</v>
      </c>
      <c r="W67" s="31">
        <v>20000</v>
      </c>
      <c r="X67" s="3">
        <f t="shared" si="12"/>
        <v>320000</v>
      </c>
      <c r="Z67" s="32">
        <f t="shared" si="13"/>
        <v>3474</v>
      </c>
      <c r="AA67" s="32">
        <f t="shared" si="14"/>
        <v>3654.6480000000001</v>
      </c>
      <c r="AB67" s="32">
        <f t="shared" si="15"/>
        <v>3841.0350480000002</v>
      </c>
      <c r="AC67" s="32">
        <f t="shared" si="16"/>
        <v>4100</v>
      </c>
      <c r="AD67" s="32">
        <f t="shared" si="17"/>
        <v>4309.1000000000004</v>
      </c>
      <c r="AE67" s="32">
        <f t="shared" si="18"/>
        <v>20140</v>
      </c>
      <c r="AF67" s="32">
        <f t="shared" si="19"/>
        <v>20000</v>
      </c>
      <c r="AG67" s="32">
        <f t="shared" si="20"/>
        <v>20000</v>
      </c>
      <c r="AH67" s="33"/>
      <c r="AI67" s="34" cm="1">
        <f t="array" ref="AI67">+MIN(IF(Z67:AG67&gt;0,Z67:AG67))</f>
        <v>3474</v>
      </c>
      <c r="AJ67" s="34" cm="1">
        <f t="array" ref="AJ67">MAX(IF(Z67:AG67&gt;0,Z67:AG67))</f>
        <v>20140</v>
      </c>
      <c r="AK67" s="35" cm="1">
        <f t="array" ref="AK67">ROUND(AVERAGE(IF(Z67:AG67&gt;0,Z67:AG67)),0)</f>
        <v>9940</v>
      </c>
      <c r="AL67" s="35">
        <f t="shared" si="21"/>
        <v>6707</v>
      </c>
      <c r="AM67" s="35">
        <f t="shared" si="22"/>
        <v>20000</v>
      </c>
      <c r="AN67" s="35">
        <f t="shared" si="23"/>
        <v>10382</v>
      </c>
      <c r="AO67" s="35">
        <f t="shared" si="24"/>
        <v>9940</v>
      </c>
      <c r="AP67" s="35">
        <f t="shared" si="25"/>
        <v>5527</v>
      </c>
      <c r="AQ67" s="35" cm="1">
        <f t="array" ref="AQ67">STDEVA(IF(Z67:AG67&gt;0,Z67:AG67))</f>
        <v>8373.188621806994</v>
      </c>
      <c r="AS67" s="37" t="str">
        <f t="shared" si="1"/>
        <v>Media Armónica</v>
      </c>
      <c r="AT67" s="36">
        <f t="shared" si="26"/>
        <v>5527</v>
      </c>
      <c r="AU67" s="36">
        <f t="shared" si="27"/>
        <v>88432</v>
      </c>
      <c r="AV67" s="36">
        <f t="shared" si="28"/>
        <v>265296</v>
      </c>
      <c r="AW67" s="15">
        <v>16</v>
      </c>
      <c r="AX67" s="38">
        <f t="shared" si="29"/>
        <v>0</v>
      </c>
    </row>
    <row r="68" spans="2:50" ht="12">
      <c r="B68" s="2">
        <v>50</v>
      </c>
      <c r="C68" s="47" t="s">
        <v>156</v>
      </c>
      <c r="D68" s="6" t="s">
        <v>93</v>
      </c>
      <c r="E68" s="7" t="s">
        <v>94</v>
      </c>
      <c r="F68" s="7" t="s">
        <v>22</v>
      </c>
      <c r="G68" s="30" t="s">
        <v>164</v>
      </c>
      <c r="H68" s="10">
        <v>66</v>
      </c>
      <c r="I68" s="31">
        <v>3474</v>
      </c>
      <c r="J68" s="3">
        <f t="shared" si="2"/>
        <v>229284</v>
      </c>
      <c r="K68" s="31">
        <f t="shared" si="3"/>
        <v>3654.6480000000001</v>
      </c>
      <c r="L68" s="3">
        <f t="shared" si="4"/>
        <v>241206.76800000001</v>
      </c>
      <c r="M68" s="31">
        <f t="shared" si="5"/>
        <v>3841.0350480000002</v>
      </c>
      <c r="N68" s="3">
        <f t="shared" si="6"/>
        <v>253508.31316800002</v>
      </c>
      <c r="O68" s="31">
        <v>4100</v>
      </c>
      <c r="P68" s="3">
        <f t="shared" si="7"/>
        <v>270600</v>
      </c>
      <c r="Q68" s="31">
        <f t="shared" si="8"/>
        <v>4309.1000000000004</v>
      </c>
      <c r="R68" s="3">
        <f t="shared" si="9"/>
        <v>284400.60000000003</v>
      </c>
      <c r="S68" s="31">
        <v>20140</v>
      </c>
      <c r="T68" s="3">
        <f t="shared" si="10"/>
        <v>1329240</v>
      </c>
      <c r="U68" s="31">
        <v>20000</v>
      </c>
      <c r="V68" s="3">
        <f t="shared" si="11"/>
        <v>1320000</v>
      </c>
      <c r="W68" s="31">
        <v>20000</v>
      </c>
      <c r="X68" s="3">
        <f t="shared" si="12"/>
        <v>1320000</v>
      </c>
      <c r="Z68" s="32">
        <f t="shared" si="13"/>
        <v>3474</v>
      </c>
      <c r="AA68" s="32">
        <f t="shared" si="14"/>
        <v>3654.6480000000001</v>
      </c>
      <c r="AB68" s="32">
        <f t="shared" si="15"/>
        <v>3841.0350480000002</v>
      </c>
      <c r="AC68" s="32">
        <f t="shared" si="16"/>
        <v>4100</v>
      </c>
      <c r="AD68" s="32">
        <f t="shared" si="17"/>
        <v>4309.1000000000004</v>
      </c>
      <c r="AE68" s="32">
        <f t="shared" si="18"/>
        <v>20140</v>
      </c>
      <c r="AF68" s="32">
        <f t="shared" si="19"/>
        <v>20000</v>
      </c>
      <c r="AG68" s="32">
        <f t="shared" si="20"/>
        <v>20000</v>
      </c>
      <c r="AH68" s="33"/>
      <c r="AI68" s="34" cm="1">
        <f t="array" ref="AI68">+MIN(IF(Z68:AG68&gt;0,Z68:AG68))</f>
        <v>3474</v>
      </c>
      <c r="AJ68" s="34" cm="1">
        <f t="array" ref="AJ68">MAX(IF(Z68:AG68&gt;0,Z68:AG68))</f>
        <v>20140</v>
      </c>
      <c r="AK68" s="35" cm="1">
        <f t="array" ref="AK68">ROUND(AVERAGE(IF(Z68:AG68&gt;0,Z68:AG68)),0)</f>
        <v>9940</v>
      </c>
      <c r="AL68" s="35">
        <f t="shared" si="21"/>
        <v>6707</v>
      </c>
      <c r="AM68" s="35">
        <f t="shared" si="22"/>
        <v>20000</v>
      </c>
      <c r="AN68" s="35">
        <f t="shared" si="23"/>
        <v>10382</v>
      </c>
      <c r="AO68" s="35">
        <f t="shared" si="24"/>
        <v>9940</v>
      </c>
      <c r="AP68" s="35">
        <f t="shared" si="25"/>
        <v>5527</v>
      </c>
      <c r="AQ68" s="35" cm="1">
        <f t="array" ref="AQ68">STDEVA(IF(Z68:AG68&gt;0,Z68:AG68))</f>
        <v>8373.188621806994</v>
      </c>
      <c r="AS68" s="37" t="str">
        <f t="shared" si="1"/>
        <v>Media Armónica</v>
      </c>
      <c r="AT68" s="36">
        <f t="shared" si="26"/>
        <v>5527</v>
      </c>
      <c r="AU68" s="36">
        <f t="shared" si="27"/>
        <v>364782</v>
      </c>
      <c r="AV68" s="36">
        <f t="shared" si="28"/>
        <v>1094346</v>
      </c>
      <c r="AW68" s="15">
        <v>66</v>
      </c>
      <c r="AX68" s="38">
        <f t="shared" si="29"/>
        <v>0</v>
      </c>
    </row>
    <row r="69" spans="2:50" ht="22.8">
      <c r="B69" s="2">
        <v>51</v>
      </c>
      <c r="C69" s="47" t="s">
        <v>156</v>
      </c>
      <c r="D69" s="6" t="s">
        <v>95</v>
      </c>
      <c r="E69" s="7" t="s">
        <v>96</v>
      </c>
      <c r="F69" s="7" t="s">
        <v>23</v>
      </c>
      <c r="G69" s="30" t="s">
        <v>164</v>
      </c>
      <c r="H69" s="10">
        <v>18</v>
      </c>
      <c r="I69" s="31">
        <v>3474</v>
      </c>
      <c r="J69" s="3">
        <f t="shared" si="2"/>
        <v>62532</v>
      </c>
      <c r="K69" s="31">
        <f t="shared" si="3"/>
        <v>3654.6480000000001</v>
      </c>
      <c r="L69" s="3">
        <f t="shared" si="4"/>
        <v>65783.664000000004</v>
      </c>
      <c r="M69" s="31">
        <f t="shared" si="5"/>
        <v>3841.0350480000002</v>
      </c>
      <c r="N69" s="3">
        <f t="shared" si="6"/>
        <v>69138.630864000006</v>
      </c>
      <c r="O69" s="31">
        <v>4100</v>
      </c>
      <c r="P69" s="3">
        <f t="shared" si="7"/>
        <v>73800</v>
      </c>
      <c r="Q69" s="31">
        <f t="shared" si="8"/>
        <v>4309.1000000000004</v>
      </c>
      <c r="R69" s="3">
        <f t="shared" si="9"/>
        <v>77563.8</v>
      </c>
      <c r="S69" s="31">
        <v>20140</v>
      </c>
      <c r="T69" s="3">
        <f t="shared" si="10"/>
        <v>362520</v>
      </c>
      <c r="U69" s="31">
        <v>20000</v>
      </c>
      <c r="V69" s="3">
        <f t="shared" si="11"/>
        <v>360000</v>
      </c>
      <c r="W69" s="31">
        <v>20000</v>
      </c>
      <c r="X69" s="3">
        <f t="shared" si="12"/>
        <v>360000</v>
      </c>
      <c r="Z69" s="32">
        <f t="shared" si="13"/>
        <v>3474</v>
      </c>
      <c r="AA69" s="32">
        <f t="shared" si="14"/>
        <v>3654.6480000000001</v>
      </c>
      <c r="AB69" s="32">
        <f t="shared" si="15"/>
        <v>3841.0350480000002</v>
      </c>
      <c r="AC69" s="32">
        <f t="shared" si="16"/>
        <v>4100</v>
      </c>
      <c r="AD69" s="32">
        <f t="shared" si="17"/>
        <v>4309.1000000000004</v>
      </c>
      <c r="AE69" s="32">
        <f t="shared" si="18"/>
        <v>20140</v>
      </c>
      <c r="AF69" s="32">
        <f t="shared" si="19"/>
        <v>20000</v>
      </c>
      <c r="AG69" s="32">
        <f t="shared" si="20"/>
        <v>20000</v>
      </c>
      <c r="AH69" s="33"/>
      <c r="AI69" s="34" cm="1">
        <f t="array" ref="AI69">+MIN(IF(Z69:AG69&gt;0,Z69:AG69))</f>
        <v>3474</v>
      </c>
      <c r="AJ69" s="34" cm="1">
        <f t="array" ref="AJ69">MAX(IF(Z69:AG69&gt;0,Z69:AG69))</f>
        <v>20140</v>
      </c>
      <c r="AK69" s="35" cm="1">
        <f t="array" ref="AK69">ROUND(AVERAGE(IF(Z69:AG69&gt;0,Z69:AG69)),0)</f>
        <v>9940</v>
      </c>
      <c r="AL69" s="35">
        <f t="shared" si="21"/>
        <v>6707</v>
      </c>
      <c r="AM69" s="35">
        <f t="shared" si="22"/>
        <v>20000</v>
      </c>
      <c r="AN69" s="35">
        <f t="shared" si="23"/>
        <v>10382</v>
      </c>
      <c r="AO69" s="35">
        <f t="shared" si="24"/>
        <v>9940</v>
      </c>
      <c r="AP69" s="35">
        <f t="shared" si="25"/>
        <v>5527</v>
      </c>
      <c r="AQ69" s="35" cm="1">
        <f t="array" ref="AQ69">STDEVA(IF(Z69:AG69&gt;0,Z69:AG69))</f>
        <v>8373.188621806994</v>
      </c>
      <c r="AS69" s="37" t="str">
        <f t="shared" si="1"/>
        <v>Media Armónica</v>
      </c>
      <c r="AT69" s="36">
        <f t="shared" si="26"/>
        <v>5527</v>
      </c>
      <c r="AU69" s="36">
        <f t="shared" si="27"/>
        <v>99486</v>
      </c>
      <c r="AV69" s="36">
        <f t="shared" si="28"/>
        <v>298458</v>
      </c>
      <c r="AW69" s="15">
        <v>18</v>
      </c>
      <c r="AX69" s="38">
        <f t="shared" si="29"/>
        <v>0</v>
      </c>
    </row>
    <row r="70" spans="2:50" ht="12">
      <c r="B70" s="2">
        <v>52</v>
      </c>
      <c r="C70" s="47" t="s">
        <v>156</v>
      </c>
      <c r="D70" s="6" t="s">
        <v>97</v>
      </c>
      <c r="E70" s="7" t="s">
        <v>98</v>
      </c>
      <c r="F70" s="7" t="s">
        <v>24</v>
      </c>
      <c r="G70" s="30" t="s">
        <v>164</v>
      </c>
      <c r="H70" s="10">
        <v>30</v>
      </c>
      <c r="I70" s="31">
        <v>3474</v>
      </c>
      <c r="J70" s="3">
        <f t="shared" si="2"/>
        <v>104220</v>
      </c>
      <c r="K70" s="31">
        <f t="shared" si="3"/>
        <v>3654.6480000000001</v>
      </c>
      <c r="L70" s="3">
        <f t="shared" si="4"/>
        <v>109639.44</v>
      </c>
      <c r="M70" s="31">
        <f t="shared" si="5"/>
        <v>3841.0350480000002</v>
      </c>
      <c r="N70" s="3">
        <f t="shared" si="6"/>
        <v>115231.05144000001</v>
      </c>
      <c r="O70" s="31">
        <v>4100</v>
      </c>
      <c r="P70" s="3">
        <f t="shared" si="7"/>
        <v>123000</v>
      </c>
      <c r="Q70" s="31">
        <f t="shared" si="8"/>
        <v>4309.1000000000004</v>
      </c>
      <c r="R70" s="3">
        <f t="shared" si="9"/>
        <v>129273.00000000001</v>
      </c>
      <c r="S70" s="31">
        <v>20140</v>
      </c>
      <c r="T70" s="3">
        <f t="shared" si="10"/>
        <v>604200</v>
      </c>
      <c r="U70" s="31">
        <v>20000</v>
      </c>
      <c r="V70" s="3">
        <f t="shared" si="11"/>
        <v>600000</v>
      </c>
      <c r="W70" s="31">
        <v>20000</v>
      </c>
      <c r="X70" s="3">
        <f t="shared" si="12"/>
        <v>600000</v>
      </c>
      <c r="Z70" s="32">
        <f t="shared" si="13"/>
        <v>3474</v>
      </c>
      <c r="AA70" s="32">
        <f t="shared" si="14"/>
        <v>3654.6480000000001</v>
      </c>
      <c r="AB70" s="32">
        <f t="shared" si="15"/>
        <v>3841.0350480000002</v>
      </c>
      <c r="AC70" s="32">
        <f t="shared" si="16"/>
        <v>4100</v>
      </c>
      <c r="AD70" s="32">
        <f t="shared" si="17"/>
        <v>4309.1000000000004</v>
      </c>
      <c r="AE70" s="32">
        <f t="shared" si="18"/>
        <v>20140</v>
      </c>
      <c r="AF70" s="32">
        <f t="shared" si="19"/>
        <v>20000</v>
      </c>
      <c r="AG70" s="32">
        <f t="shared" si="20"/>
        <v>20000</v>
      </c>
      <c r="AH70" s="33"/>
      <c r="AI70" s="34" cm="1">
        <f t="array" ref="AI70">+MIN(IF(Z70:AG70&gt;0,Z70:AG70))</f>
        <v>3474</v>
      </c>
      <c r="AJ70" s="34" cm="1">
        <f t="array" ref="AJ70">MAX(IF(Z70:AG70&gt;0,Z70:AG70))</f>
        <v>20140</v>
      </c>
      <c r="AK70" s="35" cm="1">
        <f t="array" ref="AK70">ROUND(AVERAGE(IF(Z70:AG70&gt;0,Z70:AG70)),0)</f>
        <v>9940</v>
      </c>
      <c r="AL70" s="35">
        <f t="shared" si="21"/>
        <v>6707</v>
      </c>
      <c r="AM70" s="35">
        <f t="shared" si="22"/>
        <v>20000</v>
      </c>
      <c r="AN70" s="35">
        <f t="shared" si="23"/>
        <v>10382</v>
      </c>
      <c r="AO70" s="35">
        <f t="shared" si="24"/>
        <v>9940</v>
      </c>
      <c r="AP70" s="35">
        <f t="shared" si="25"/>
        <v>5527</v>
      </c>
      <c r="AQ70" s="35" cm="1">
        <f t="array" ref="AQ70">STDEVA(IF(Z70:AG70&gt;0,Z70:AG70))</f>
        <v>8373.188621806994</v>
      </c>
      <c r="AS70" s="37" t="str">
        <f t="shared" si="1"/>
        <v>Media Armónica</v>
      </c>
      <c r="AT70" s="36">
        <f t="shared" si="26"/>
        <v>5527</v>
      </c>
      <c r="AU70" s="36">
        <f t="shared" si="27"/>
        <v>165810</v>
      </c>
      <c r="AV70" s="36">
        <f t="shared" si="28"/>
        <v>497430</v>
      </c>
      <c r="AW70" s="15">
        <v>30</v>
      </c>
      <c r="AX70" s="38">
        <f t="shared" si="29"/>
        <v>0</v>
      </c>
    </row>
    <row r="71" spans="2:50" ht="12">
      <c r="B71" s="2">
        <v>53</v>
      </c>
      <c r="C71" s="47" t="s">
        <v>156</v>
      </c>
      <c r="D71" s="6" t="s">
        <v>99</v>
      </c>
      <c r="E71" s="7" t="s">
        <v>100</v>
      </c>
      <c r="F71" s="7" t="s">
        <v>101</v>
      </c>
      <c r="G71" s="30" t="s">
        <v>164</v>
      </c>
      <c r="H71" s="10">
        <v>31</v>
      </c>
      <c r="I71" s="31">
        <v>3474</v>
      </c>
      <c r="J71" s="3">
        <f t="shared" si="2"/>
        <v>107694</v>
      </c>
      <c r="K71" s="31">
        <f t="shared" si="3"/>
        <v>3654.6480000000001</v>
      </c>
      <c r="L71" s="3">
        <f t="shared" si="4"/>
        <v>113294.088</v>
      </c>
      <c r="M71" s="31">
        <f t="shared" si="5"/>
        <v>3841.0350480000002</v>
      </c>
      <c r="N71" s="3">
        <f t="shared" si="6"/>
        <v>119072.086488</v>
      </c>
      <c r="O71" s="31">
        <v>4100</v>
      </c>
      <c r="P71" s="3">
        <f t="shared" si="7"/>
        <v>127100</v>
      </c>
      <c r="Q71" s="31">
        <f t="shared" si="8"/>
        <v>4309.1000000000004</v>
      </c>
      <c r="R71" s="3">
        <f t="shared" si="9"/>
        <v>133582.1</v>
      </c>
      <c r="S71" s="31">
        <v>20140</v>
      </c>
      <c r="T71" s="3">
        <f t="shared" si="10"/>
        <v>624340</v>
      </c>
      <c r="U71" s="31">
        <v>20000</v>
      </c>
      <c r="V71" s="3">
        <f t="shared" si="11"/>
        <v>620000</v>
      </c>
      <c r="W71" s="31">
        <v>20000</v>
      </c>
      <c r="X71" s="3">
        <f t="shared" si="12"/>
        <v>620000</v>
      </c>
      <c r="Z71" s="32">
        <f t="shared" si="13"/>
        <v>3474</v>
      </c>
      <c r="AA71" s="32">
        <f t="shared" si="14"/>
        <v>3654.6480000000001</v>
      </c>
      <c r="AB71" s="32">
        <f t="shared" si="15"/>
        <v>3841.0350480000002</v>
      </c>
      <c r="AC71" s="32">
        <f t="shared" si="16"/>
        <v>4100</v>
      </c>
      <c r="AD71" s="32">
        <f t="shared" si="17"/>
        <v>4309.1000000000004</v>
      </c>
      <c r="AE71" s="32">
        <f t="shared" si="18"/>
        <v>20140</v>
      </c>
      <c r="AF71" s="32">
        <f t="shared" si="19"/>
        <v>20000</v>
      </c>
      <c r="AG71" s="32">
        <f t="shared" si="20"/>
        <v>20000</v>
      </c>
      <c r="AH71" s="33"/>
      <c r="AI71" s="34" cm="1">
        <f t="array" ref="AI71">+MIN(IF(Z71:AG71&gt;0,Z71:AG71))</f>
        <v>3474</v>
      </c>
      <c r="AJ71" s="34" cm="1">
        <f t="array" ref="AJ71">MAX(IF(Z71:AG71&gt;0,Z71:AG71))</f>
        <v>20140</v>
      </c>
      <c r="AK71" s="35" cm="1">
        <f t="array" ref="AK71">ROUND(AVERAGE(IF(Z71:AG71&gt;0,Z71:AG71)),0)</f>
        <v>9940</v>
      </c>
      <c r="AL71" s="35">
        <f t="shared" si="21"/>
        <v>6707</v>
      </c>
      <c r="AM71" s="35">
        <f t="shared" si="22"/>
        <v>20000</v>
      </c>
      <c r="AN71" s="35">
        <f t="shared" si="23"/>
        <v>10382</v>
      </c>
      <c r="AO71" s="35">
        <f t="shared" si="24"/>
        <v>9940</v>
      </c>
      <c r="AP71" s="35">
        <f t="shared" si="25"/>
        <v>5527</v>
      </c>
      <c r="AQ71" s="35" cm="1">
        <f t="array" ref="AQ71">STDEVA(IF(Z71:AG71&gt;0,Z71:AG71))</f>
        <v>8373.188621806994</v>
      </c>
      <c r="AS71" s="37" t="str">
        <f t="shared" si="1"/>
        <v>Media Armónica</v>
      </c>
      <c r="AT71" s="36">
        <f t="shared" si="26"/>
        <v>5527</v>
      </c>
      <c r="AU71" s="36">
        <f t="shared" si="27"/>
        <v>171337</v>
      </c>
      <c r="AV71" s="36">
        <f t="shared" si="28"/>
        <v>514011</v>
      </c>
      <c r="AW71" s="15">
        <v>31</v>
      </c>
      <c r="AX71" s="38">
        <f t="shared" si="29"/>
        <v>0</v>
      </c>
    </row>
    <row r="72" spans="2:50" ht="12">
      <c r="B72" s="2">
        <v>54</v>
      </c>
      <c r="C72" s="47" t="s">
        <v>156</v>
      </c>
      <c r="D72" s="6" t="s">
        <v>102</v>
      </c>
      <c r="E72" s="7" t="s">
        <v>103</v>
      </c>
      <c r="F72" s="7" t="s">
        <v>25</v>
      </c>
      <c r="G72" s="30" t="s">
        <v>164</v>
      </c>
      <c r="H72" s="10">
        <v>38</v>
      </c>
      <c r="I72" s="31">
        <v>3474</v>
      </c>
      <c r="J72" s="3">
        <f t="shared" si="2"/>
        <v>132012</v>
      </c>
      <c r="K72" s="31">
        <f t="shared" si="3"/>
        <v>3654.6480000000001</v>
      </c>
      <c r="L72" s="3">
        <f t="shared" si="4"/>
        <v>138876.62400000001</v>
      </c>
      <c r="M72" s="31">
        <f t="shared" si="5"/>
        <v>3841.0350480000002</v>
      </c>
      <c r="N72" s="3">
        <f t="shared" si="6"/>
        <v>145959.33182399999</v>
      </c>
      <c r="O72" s="31">
        <v>4100</v>
      </c>
      <c r="P72" s="3">
        <f t="shared" si="7"/>
        <v>155800</v>
      </c>
      <c r="Q72" s="31">
        <f t="shared" si="8"/>
        <v>4309.1000000000004</v>
      </c>
      <c r="R72" s="3">
        <f t="shared" si="9"/>
        <v>163745.80000000002</v>
      </c>
      <c r="S72" s="31">
        <v>20140</v>
      </c>
      <c r="T72" s="3">
        <f t="shared" si="10"/>
        <v>765320</v>
      </c>
      <c r="U72" s="31">
        <v>20000</v>
      </c>
      <c r="V72" s="3">
        <f t="shared" si="11"/>
        <v>760000</v>
      </c>
      <c r="W72" s="31">
        <v>20000</v>
      </c>
      <c r="X72" s="3">
        <f t="shared" si="12"/>
        <v>760000</v>
      </c>
      <c r="Z72" s="32">
        <f t="shared" si="13"/>
        <v>3474</v>
      </c>
      <c r="AA72" s="32">
        <f t="shared" si="14"/>
        <v>3654.6480000000001</v>
      </c>
      <c r="AB72" s="32">
        <f t="shared" si="15"/>
        <v>3841.0350480000002</v>
      </c>
      <c r="AC72" s="32">
        <f t="shared" si="16"/>
        <v>4100</v>
      </c>
      <c r="AD72" s="32">
        <f t="shared" si="17"/>
        <v>4309.1000000000004</v>
      </c>
      <c r="AE72" s="32">
        <f t="shared" si="18"/>
        <v>20140</v>
      </c>
      <c r="AF72" s="32">
        <f t="shared" si="19"/>
        <v>20000</v>
      </c>
      <c r="AG72" s="32">
        <f t="shared" si="20"/>
        <v>20000</v>
      </c>
      <c r="AH72" s="33"/>
      <c r="AI72" s="34" cm="1">
        <f t="array" ref="AI72">+MIN(IF(Z72:AG72&gt;0,Z72:AG72))</f>
        <v>3474</v>
      </c>
      <c r="AJ72" s="34" cm="1">
        <f t="array" ref="AJ72">MAX(IF(Z72:AG72&gt;0,Z72:AG72))</f>
        <v>20140</v>
      </c>
      <c r="AK72" s="35" cm="1">
        <f t="array" ref="AK72">ROUND(AVERAGE(IF(Z72:AG72&gt;0,Z72:AG72)),0)</f>
        <v>9940</v>
      </c>
      <c r="AL72" s="35">
        <f t="shared" si="21"/>
        <v>6707</v>
      </c>
      <c r="AM72" s="35">
        <f t="shared" si="22"/>
        <v>20000</v>
      </c>
      <c r="AN72" s="35">
        <f t="shared" si="23"/>
        <v>10382</v>
      </c>
      <c r="AO72" s="35">
        <f t="shared" si="24"/>
        <v>9940</v>
      </c>
      <c r="AP72" s="35">
        <f t="shared" si="25"/>
        <v>5527</v>
      </c>
      <c r="AQ72" s="35" cm="1">
        <f t="array" ref="AQ72">STDEVA(IF(Z72:AG72&gt;0,Z72:AG72))</f>
        <v>8373.188621806994</v>
      </c>
      <c r="AS72" s="37" t="str">
        <f t="shared" si="1"/>
        <v>Media Armónica</v>
      </c>
      <c r="AT72" s="36">
        <f t="shared" si="26"/>
        <v>5527</v>
      </c>
      <c r="AU72" s="36">
        <f t="shared" si="27"/>
        <v>210026</v>
      </c>
      <c r="AV72" s="36">
        <f t="shared" si="28"/>
        <v>630078</v>
      </c>
      <c r="AW72" s="15">
        <v>38</v>
      </c>
      <c r="AX72" s="38">
        <f t="shared" si="29"/>
        <v>0</v>
      </c>
    </row>
    <row r="73" spans="2:50" ht="12">
      <c r="B73" s="2">
        <v>55</v>
      </c>
      <c r="C73" s="47" t="s">
        <v>156</v>
      </c>
      <c r="D73" s="6" t="s">
        <v>157</v>
      </c>
      <c r="E73" s="7"/>
      <c r="F73" s="39" t="s">
        <v>158</v>
      </c>
      <c r="G73" s="30" t="s">
        <v>164</v>
      </c>
      <c r="H73" s="10">
        <v>357</v>
      </c>
      <c r="I73" s="31">
        <v>3474</v>
      </c>
      <c r="J73" s="3">
        <f t="shared" si="2"/>
        <v>1240218</v>
      </c>
      <c r="K73" s="31">
        <f t="shared" si="3"/>
        <v>3654.6480000000001</v>
      </c>
      <c r="L73" s="3">
        <f t="shared" si="4"/>
        <v>1304709.3360000001</v>
      </c>
      <c r="M73" s="31">
        <f t="shared" si="5"/>
        <v>3841.0350480000002</v>
      </c>
      <c r="N73" s="3">
        <f t="shared" si="6"/>
        <v>1371249.512136</v>
      </c>
      <c r="O73" s="31">
        <v>4100</v>
      </c>
      <c r="P73" s="3">
        <f t="shared" si="7"/>
        <v>1463700</v>
      </c>
      <c r="Q73" s="31">
        <f t="shared" si="8"/>
        <v>4309.1000000000004</v>
      </c>
      <c r="R73" s="3">
        <f t="shared" si="9"/>
        <v>1538348.7000000002</v>
      </c>
      <c r="S73" s="31">
        <v>10700</v>
      </c>
      <c r="T73" s="3">
        <f t="shared" si="10"/>
        <v>3819900</v>
      </c>
      <c r="U73" s="31">
        <v>10000</v>
      </c>
      <c r="V73" s="3">
        <f t="shared" si="11"/>
        <v>3570000</v>
      </c>
      <c r="W73" s="31">
        <v>10000</v>
      </c>
      <c r="X73" s="3">
        <f t="shared" si="12"/>
        <v>3570000</v>
      </c>
      <c r="Z73" s="32">
        <f t="shared" si="13"/>
        <v>3474</v>
      </c>
      <c r="AA73" s="32">
        <f t="shared" si="14"/>
        <v>3654.6480000000001</v>
      </c>
      <c r="AB73" s="32">
        <f t="shared" si="15"/>
        <v>3841.0350480000002</v>
      </c>
      <c r="AC73" s="32">
        <f t="shared" si="16"/>
        <v>4100</v>
      </c>
      <c r="AD73" s="32">
        <f t="shared" si="17"/>
        <v>4309.1000000000004</v>
      </c>
      <c r="AE73" s="32">
        <f t="shared" si="18"/>
        <v>10700</v>
      </c>
      <c r="AF73" s="32">
        <f t="shared" si="19"/>
        <v>10000</v>
      </c>
      <c r="AG73" s="32">
        <f t="shared" si="20"/>
        <v>10000</v>
      </c>
      <c r="AH73" s="33"/>
      <c r="AI73" s="34" cm="1">
        <f t="array" ref="AI73">+MIN(IF(Z73:AG73&gt;0,Z73:AG73))</f>
        <v>3474</v>
      </c>
      <c r="AJ73" s="34" cm="1">
        <f t="array" ref="AJ73">MAX(IF(Z73:AG73&gt;0,Z73:AG73))</f>
        <v>10700</v>
      </c>
      <c r="AK73" s="35" cm="1">
        <f t="array" ref="AK73">ROUND(AVERAGE(IF(Z73:AG73&gt;0,Z73:AG73)),0)</f>
        <v>6260</v>
      </c>
      <c r="AL73" s="35">
        <f t="shared" si="21"/>
        <v>4867</v>
      </c>
      <c r="AM73" s="35">
        <f t="shared" si="22"/>
        <v>10000</v>
      </c>
      <c r="AN73" s="35">
        <f t="shared" si="23"/>
        <v>6933</v>
      </c>
      <c r="AO73" s="35">
        <f t="shared" si="24"/>
        <v>6260</v>
      </c>
      <c r="AP73" s="35">
        <f t="shared" si="25"/>
        <v>5027</v>
      </c>
      <c r="AQ73" s="35" cm="1">
        <f t="array" ref="AQ73">STDEVA(IF(Z73:AG73&gt;0,Z73:AG73))</f>
        <v>3307.1666143994194</v>
      </c>
      <c r="AS73" s="37" t="str">
        <f t="shared" si="1"/>
        <v>Media aritmetica baja</v>
      </c>
      <c r="AT73" s="36">
        <f t="shared" si="26"/>
        <v>4867</v>
      </c>
      <c r="AU73" s="36">
        <f t="shared" si="27"/>
        <v>1737519</v>
      </c>
      <c r="AV73" s="36">
        <f t="shared" si="28"/>
        <v>5212557</v>
      </c>
      <c r="AW73" s="15">
        <v>357</v>
      </c>
      <c r="AX73" s="38">
        <f t="shared" si="29"/>
        <v>0</v>
      </c>
    </row>
    <row r="74" spans="2:50" ht="12">
      <c r="B74" s="2">
        <v>56</v>
      </c>
      <c r="C74" s="47" t="s">
        <v>156</v>
      </c>
      <c r="D74" s="6" t="s">
        <v>157</v>
      </c>
      <c r="E74" s="7"/>
      <c r="F74" s="39" t="s">
        <v>159</v>
      </c>
      <c r="G74" s="30" t="s">
        <v>164</v>
      </c>
      <c r="H74" s="10">
        <v>3826</v>
      </c>
      <c r="I74" s="31">
        <v>3474</v>
      </c>
      <c r="J74" s="3">
        <f t="shared" si="2"/>
        <v>13291524</v>
      </c>
      <c r="K74" s="31">
        <f t="shared" si="3"/>
        <v>3654.6480000000001</v>
      </c>
      <c r="L74" s="3">
        <f t="shared" si="4"/>
        <v>13982683.248</v>
      </c>
      <c r="M74" s="31">
        <f t="shared" si="5"/>
        <v>3841.0350480000002</v>
      </c>
      <c r="N74" s="3">
        <f t="shared" si="6"/>
        <v>14695800.093648002</v>
      </c>
      <c r="O74" s="31">
        <v>4100</v>
      </c>
      <c r="P74" s="3">
        <f t="shared" si="7"/>
        <v>15686600</v>
      </c>
      <c r="Q74" s="31">
        <f t="shared" si="8"/>
        <v>4309.1000000000004</v>
      </c>
      <c r="R74" s="3">
        <f t="shared" si="9"/>
        <v>16486616.600000001</v>
      </c>
      <c r="S74" s="31">
        <v>5350</v>
      </c>
      <c r="T74" s="3">
        <f t="shared" si="10"/>
        <v>20469100</v>
      </c>
      <c r="U74" s="31">
        <v>5000</v>
      </c>
      <c r="V74" s="3">
        <f t="shared" si="11"/>
        <v>19130000</v>
      </c>
      <c r="W74" s="31">
        <v>5000</v>
      </c>
      <c r="X74" s="3">
        <f t="shared" si="12"/>
        <v>19130000</v>
      </c>
      <c r="Z74" s="32">
        <f t="shared" si="13"/>
        <v>3474</v>
      </c>
      <c r="AA74" s="32">
        <f t="shared" si="14"/>
        <v>3654.6480000000001</v>
      </c>
      <c r="AB74" s="32">
        <f t="shared" si="15"/>
        <v>3841.0350480000002</v>
      </c>
      <c r="AC74" s="32">
        <f t="shared" si="16"/>
        <v>4100</v>
      </c>
      <c r="AD74" s="32">
        <f t="shared" si="17"/>
        <v>4309.1000000000004</v>
      </c>
      <c r="AE74" s="32">
        <f t="shared" si="18"/>
        <v>5350</v>
      </c>
      <c r="AF74" s="32">
        <f t="shared" si="19"/>
        <v>5000</v>
      </c>
      <c r="AG74" s="32">
        <f t="shared" si="20"/>
        <v>5000</v>
      </c>
      <c r="AH74" s="33"/>
      <c r="AI74" s="34" cm="1">
        <f t="array" ref="AI74">+MIN(IF(Z74:AG74&gt;0,Z74:AG74))</f>
        <v>3474</v>
      </c>
      <c r="AJ74" s="34" cm="1">
        <f t="array" ref="AJ74">MAX(IF(Z74:AG74&gt;0,Z74:AG74))</f>
        <v>5350</v>
      </c>
      <c r="AK74" s="35" cm="1">
        <f t="array" ref="AK74">ROUND(AVERAGE(IF(Z74:AG74&gt;0,Z74:AG74)),0)</f>
        <v>4341</v>
      </c>
      <c r="AL74" s="35">
        <f t="shared" si="21"/>
        <v>3907.5</v>
      </c>
      <c r="AM74" s="35">
        <f t="shared" si="22"/>
        <v>5000</v>
      </c>
      <c r="AN74" s="35">
        <f t="shared" si="23"/>
        <v>4574</v>
      </c>
      <c r="AO74" s="35">
        <f t="shared" si="24"/>
        <v>4341</v>
      </c>
      <c r="AP74" s="35">
        <f t="shared" si="25"/>
        <v>4245</v>
      </c>
      <c r="AQ74" s="35" cm="1">
        <f t="array" ref="AQ74">STDEVA(IF(Z74:AG74&gt;0,Z74:AG74))</f>
        <v>698.82294451730365</v>
      </c>
      <c r="AS74" s="37" t="str">
        <f t="shared" si="1"/>
        <v>Media aritmetica baja</v>
      </c>
      <c r="AT74" s="36">
        <f t="shared" si="26"/>
        <v>3907.5</v>
      </c>
      <c r="AU74" s="36">
        <f t="shared" si="27"/>
        <v>14950095</v>
      </c>
      <c r="AV74" s="36">
        <f t="shared" si="28"/>
        <v>44850285</v>
      </c>
      <c r="AW74" s="15">
        <v>3826</v>
      </c>
      <c r="AX74" s="38">
        <f t="shared" si="29"/>
        <v>0</v>
      </c>
    </row>
    <row r="75" spans="2:50" ht="22.8">
      <c r="B75" s="2">
        <v>57</v>
      </c>
      <c r="C75" s="47" t="s">
        <v>156</v>
      </c>
      <c r="D75" s="6" t="s">
        <v>157</v>
      </c>
      <c r="E75" s="7"/>
      <c r="F75" s="39" t="s">
        <v>160</v>
      </c>
      <c r="G75" s="30" t="s">
        <v>164</v>
      </c>
      <c r="H75" s="10">
        <v>12</v>
      </c>
      <c r="I75" s="31">
        <v>3474</v>
      </c>
      <c r="J75" s="3">
        <f t="shared" ref="J75:J118" si="31">+H75*I75</f>
        <v>41688</v>
      </c>
      <c r="K75" s="31">
        <f t="shared" ref="K75:K118" si="32">+I75+(I75*5.2%)</f>
        <v>3654.6480000000001</v>
      </c>
      <c r="L75" s="3">
        <f t="shared" ref="L75:L118" si="33">+H75*K75</f>
        <v>43855.775999999998</v>
      </c>
      <c r="M75" s="31">
        <f t="shared" ref="M75:M118" si="34">+K75+(K75*5.1%)</f>
        <v>3841.0350480000002</v>
      </c>
      <c r="N75" s="3">
        <f t="shared" ref="N75:N118" si="35">+H75*M75</f>
        <v>46092.420576000004</v>
      </c>
      <c r="O75" s="31">
        <v>4100</v>
      </c>
      <c r="P75" s="3">
        <f t="shared" ref="P75:P118" si="36">+H75*O75</f>
        <v>49200</v>
      </c>
      <c r="Q75" s="31">
        <f t="shared" ref="Q75:Q118" si="37">+O75+(O75*5.1%)</f>
        <v>4309.1000000000004</v>
      </c>
      <c r="R75" s="3">
        <f t="shared" ref="R75:R118" si="38">+H75*Q75</f>
        <v>51709.200000000004</v>
      </c>
      <c r="S75" s="31">
        <v>10700</v>
      </c>
      <c r="T75" s="3">
        <f t="shared" ref="T75:T118" si="39">+H75*S75</f>
        <v>128400</v>
      </c>
      <c r="U75" s="31">
        <v>10000</v>
      </c>
      <c r="V75" s="3">
        <f t="shared" ref="V75:V118" si="40">+H75*U75</f>
        <v>120000</v>
      </c>
      <c r="W75" s="31">
        <v>10000</v>
      </c>
      <c r="X75" s="3">
        <f t="shared" ref="X75:X118" si="41">+H75*W75</f>
        <v>120000</v>
      </c>
      <c r="Z75" s="32">
        <f t="shared" ref="Z75:Z118" si="42">+I75</f>
        <v>3474</v>
      </c>
      <c r="AA75" s="32">
        <f t="shared" ref="AA75:AA118" si="43">+K75</f>
        <v>3654.6480000000001</v>
      </c>
      <c r="AB75" s="32">
        <f t="shared" ref="AB75:AB118" si="44">+M75</f>
        <v>3841.0350480000002</v>
      </c>
      <c r="AC75" s="32">
        <f t="shared" ref="AC75:AC118" si="45">+O75</f>
        <v>4100</v>
      </c>
      <c r="AD75" s="32">
        <f t="shared" ref="AD75:AD117" si="46">+Q75</f>
        <v>4309.1000000000004</v>
      </c>
      <c r="AE75" s="32">
        <f t="shared" ref="AE75:AE117" si="47">+S75</f>
        <v>10700</v>
      </c>
      <c r="AF75" s="32">
        <f t="shared" ref="AF75:AF117" si="48">+U75</f>
        <v>10000</v>
      </c>
      <c r="AG75" s="32">
        <f t="shared" ref="AG75:AG117" si="49">+W75</f>
        <v>10000</v>
      </c>
      <c r="AH75" s="33"/>
      <c r="AI75" s="34" cm="1">
        <f t="array" ref="AI75">+MIN(IF(Z75:AG75&gt;0,Z75:AG75))</f>
        <v>3474</v>
      </c>
      <c r="AJ75" s="34" cm="1">
        <f t="array" ref="AJ75">MAX(IF(Z75:AG75&gt;0,Z75:AG75))</f>
        <v>10700</v>
      </c>
      <c r="AK75" s="35" cm="1">
        <f t="array" ref="AK75">ROUND(AVERAGE(IF(Z75:AG75&gt;0,Z75:AG75)),0)</f>
        <v>6260</v>
      </c>
      <c r="AL75" s="35">
        <f t="shared" ref="AL75:AL118" si="50">+AVERAGE(AI75,AK75)</f>
        <v>4867</v>
      </c>
      <c r="AM75" s="35">
        <f t="shared" ref="AM75:AM118" si="51">ROUND(MEDIAN(Z75,AD75,AE75,AF75,AG75),0)</f>
        <v>10000</v>
      </c>
      <c r="AN75" s="35">
        <f t="shared" ref="AN75:AN118" si="52">ROUND(GEOMEAN(Z75,AD75,AE75,AF75,AG75),0)</f>
        <v>6933</v>
      </c>
      <c r="AO75" s="35">
        <f t="shared" ref="AO75:AO118" si="53">ROUND(TRIMMEAN(Z75:AG75,$AO$3),0)</f>
        <v>6260</v>
      </c>
      <c r="AP75" s="35">
        <f t="shared" ref="AP75:AP118" si="54">ROUND(HARMEAN(Z75:AG75),0)</f>
        <v>5027</v>
      </c>
      <c r="AQ75" s="35" cm="1">
        <f t="array" ref="AQ75">STDEVA(IF(Z75:AG75&gt;0,Z75:AG75))</f>
        <v>3307.1666143994194</v>
      </c>
      <c r="AS75" s="37" t="str">
        <f t="shared" ref="AS75:AS117" si="55">_xlfn.XLOOKUP(AT75,AK75:AQ75,$AK$8:$AQ$8,0)</f>
        <v>Media aritmetica baja</v>
      </c>
      <c r="AT75" s="36">
        <f t="shared" ref="AT75:AT118" si="56">+MIN(AK75:AP75)</f>
        <v>4867</v>
      </c>
      <c r="AU75" s="36">
        <f t="shared" ref="AU75:AU118" si="57">+AT75*H75</f>
        <v>58404</v>
      </c>
      <c r="AV75" s="36">
        <f t="shared" ref="AV75:AV117" si="58">+AU75*3</f>
        <v>175212</v>
      </c>
      <c r="AW75" s="15">
        <v>12</v>
      </c>
      <c r="AX75" s="38">
        <f t="shared" ref="AX75:AX118" si="59">+AW75-H75</f>
        <v>0</v>
      </c>
    </row>
    <row r="76" spans="2:50" ht="12">
      <c r="B76" s="2">
        <v>59</v>
      </c>
      <c r="C76" s="47" t="s">
        <v>156</v>
      </c>
      <c r="D76" s="8" t="s">
        <v>104</v>
      </c>
      <c r="E76" s="7" t="s">
        <v>106</v>
      </c>
      <c r="F76" s="7" t="s">
        <v>26</v>
      </c>
      <c r="G76" s="30" t="s">
        <v>164</v>
      </c>
      <c r="H76" s="10">
        <v>27</v>
      </c>
      <c r="I76" s="31">
        <v>3474</v>
      </c>
      <c r="J76" s="3">
        <f t="shared" si="31"/>
        <v>93798</v>
      </c>
      <c r="K76" s="31">
        <f t="shared" si="32"/>
        <v>3654.6480000000001</v>
      </c>
      <c r="L76" s="3">
        <f t="shared" si="33"/>
        <v>98675.495999999999</v>
      </c>
      <c r="M76" s="31">
        <f t="shared" si="34"/>
        <v>3841.0350480000002</v>
      </c>
      <c r="N76" s="3">
        <f t="shared" si="35"/>
        <v>103707.94629600001</v>
      </c>
      <c r="O76" s="31">
        <v>4100</v>
      </c>
      <c r="P76" s="3">
        <f t="shared" si="36"/>
        <v>110700</v>
      </c>
      <c r="Q76" s="31">
        <f t="shared" si="37"/>
        <v>4309.1000000000004</v>
      </c>
      <c r="R76" s="3">
        <f t="shared" si="38"/>
        <v>116345.70000000001</v>
      </c>
      <c r="S76" s="31">
        <v>20140</v>
      </c>
      <c r="T76" s="3">
        <f t="shared" si="39"/>
        <v>543780</v>
      </c>
      <c r="U76" s="31">
        <v>20000</v>
      </c>
      <c r="V76" s="3">
        <f t="shared" si="40"/>
        <v>540000</v>
      </c>
      <c r="W76" s="31">
        <v>20000</v>
      </c>
      <c r="X76" s="3">
        <f t="shared" si="41"/>
        <v>540000</v>
      </c>
      <c r="Z76" s="32">
        <f t="shared" si="42"/>
        <v>3474</v>
      </c>
      <c r="AA76" s="32">
        <f t="shared" si="43"/>
        <v>3654.6480000000001</v>
      </c>
      <c r="AB76" s="32">
        <f t="shared" si="44"/>
        <v>3841.0350480000002</v>
      </c>
      <c r="AC76" s="32">
        <f t="shared" si="45"/>
        <v>4100</v>
      </c>
      <c r="AD76" s="32">
        <f t="shared" si="46"/>
        <v>4309.1000000000004</v>
      </c>
      <c r="AE76" s="32">
        <f t="shared" si="47"/>
        <v>20140</v>
      </c>
      <c r="AF76" s="32">
        <f t="shared" si="48"/>
        <v>20000</v>
      </c>
      <c r="AG76" s="32">
        <f t="shared" si="49"/>
        <v>20000</v>
      </c>
      <c r="AH76" s="33"/>
      <c r="AI76" s="34" cm="1">
        <f t="array" ref="AI76">+MIN(IF(Z76:AG76&gt;0,Z76:AG76))</f>
        <v>3474</v>
      </c>
      <c r="AJ76" s="34" cm="1">
        <f t="array" ref="AJ76">MAX(IF(Z76:AG76&gt;0,Z76:AG76))</f>
        <v>20140</v>
      </c>
      <c r="AK76" s="35" cm="1">
        <f t="array" ref="AK76">ROUND(AVERAGE(IF(Z76:AG76&gt;0,Z76:AG76)),0)</f>
        <v>9940</v>
      </c>
      <c r="AL76" s="35">
        <f t="shared" si="50"/>
        <v>6707</v>
      </c>
      <c r="AM76" s="35">
        <f t="shared" si="51"/>
        <v>20000</v>
      </c>
      <c r="AN76" s="35">
        <f t="shared" si="52"/>
        <v>10382</v>
      </c>
      <c r="AO76" s="35">
        <f t="shared" si="53"/>
        <v>9940</v>
      </c>
      <c r="AP76" s="35">
        <f t="shared" si="54"/>
        <v>5527</v>
      </c>
      <c r="AQ76" s="35" cm="1">
        <f t="array" ref="AQ76">STDEVA(IF(Z76:AG76&gt;0,Z76:AG76))</f>
        <v>8373.188621806994</v>
      </c>
      <c r="AS76" s="37" t="str">
        <f t="shared" si="55"/>
        <v>Media Armónica</v>
      </c>
      <c r="AT76" s="36">
        <f t="shared" si="56"/>
        <v>5527</v>
      </c>
      <c r="AU76" s="36">
        <f t="shared" si="57"/>
        <v>149229</v>
      </c>
      <c r="AV76" s="36">
        <f t="shared" si="58"/>
        <v>447687</v>
      </c>
      <c r="AW76" s="15">
        <v>27</v>
      </c>
      <c r="AX76" s="38">
        <f t="shared" si="59"/>
        <v>0</v>
      </c>
    </row>
    <row r="77" spans="2:50" ht="12">
      <c r="B77" s="2">
        <v>60</v>
      </c>
      <c r="C77" s="47" t="s">
        <v>156</v>
      </c>
      <c r="D77" s="8" t="s">
        <v>105</v>
      </c>
      <c r="E77" s="7" t="s">
        <v>108</v>
      </c>
      <c r="F77" s="7" t="s">
        <v>27</v>
      </c>
      <c r="G77" s="30" t="s">
        <v>164</v>
      </c>
      <c r="H77" s="10">
        <v>63</v>
      </c>
      <c r="I77" s="31">
        <v>3474</v>
      </c>
      <c r="J77" s="3">
        <f t="shared" si="31"/>
        <v>218862</v>
      </c>
      <c r="K77" s="31">
        <f t="shared" si="32"/>
        <v>3654.6480000000001</v>
      </c>
      <c r="L77" s="3">
        <f t="shared" si="33"/>
        <v>230242.82400000002</v>
      </c>
      <c r="M77" s="31">
        <f t="shared" si="34"/>
        <v>3841.0350480000002</v>
      </c>
      <c r="N77" s="3">
        <f t="shared" si="35"/>
        <v>241985.20802400002</v>
      </c>
      <c r="O77" s="31">
        <v>4100</v>
      </c>
      <c r="P77" s="3">
        <f t="shared" si="36"/>
        <v>258300</v>
      </c>
      <c r="Q77" s="31">
        <f t="shared" si="37"/>
        <v>4309.1000000000004</v>
      </c>
      <c r="R77" s="3">
        <f t="shared" si="38"/>
        <v>271473.30000000005</v>
      </c>
      <c r="S77" s="31">
        <v>20140</v>
      </c>
      <c r="T77" s="3">
        <f t="shared" si="39"/>
        <v>1268820</v>
      </c>
      <c r="U77" s="31">
        <v>20000</v>
      </c>
      <c r="V77" s="3">
        <f t="shared" si="40"/>
        <v>1260000</v>
      </c>
      <c r="W77" s="31">
        <v>20000</v>
      </c>
      <c r="X77" s="3">
        <f t="shared" si="41"/>
        <v>1260000</v>
      </c>
      <c r="Z77" s="32">
        <f t="shared" si="42"/>
        <v>3474</v>
      </c>
      <c r="AA77" s="32">
        <f t="shared" si="43"/>
        <v>3654.6480000000001</v>
      </c>
      <c r="AB77" s="32">
        <f t="shared" si="44"/>
        <v>3841.0350480000002</v>
      </c>
      <c r="AC77" s="32">
        <f t="shared" si="45"/>
        <v>4100</v>
      </c>
      <c r="AD77" s="32">
        <f t="shared" si="46"/>
        <v>4309.1000000000004</v>
      </c>
      <c r="AE77" s="32">
        <f t="shared" si="47"/>
        <v>20140</v>
      </c>
      <c r="AF77" s="32">
        <f t="shared" si="48"/>
        <v>20000</v>
      </c>
      <c r="AG77" s="32">
        <f t="shared" si="49"/>
        <v>20000</v>
      </c>
      <c r="AH77" s="33"/>
      <c r="AI77" s="34" cm="1">
        <f t="array" ref="AI77">+MIN(IF(Z77:AG77&gt;0,Z77:AG77))</f>
        <v>3474</v>
      </c>
      <c r="AJ77" s="34" cm="1">
        <f t="array" ref="AJ77">MAX(IF(Z77:AG77&gt;0,Z77:AG77))</f>
        <v>20140</v>
      </c>
      <c r="AK77" s="35" cm="1">
        <f t="array" ref="AK77">ROUND(AVERAGE(IF(Z77:AG77&gt;0,Z77:AG77)),0)</f>
        <v>9940</v>
      </c>
      <c r="AL77" s="35">
        <f t="shared" si="50"/>
        <v>6707</v>
      </c>
      <c r="AM77" s="35">
        <f t="shared" si="51"/>
        <v>20000</v>
      </c>
      <c r="AN77" s="35">
        <f t="shared" si="52"/>
        <v>10382</v>
      </c>
      <c r="AO77" s="35">
        <f t="shared" si="53"/>
        <v>9940</v>
      </c>
      <c r="AP77" s="35">
        <f t="shared" si="54"/>
        <v>5527</v>
      </c>
      <c r="AQ77" s="35" cm="1">
        <f t="array" ref="AQ77">STDEVA(IF(Z77:AG77&gt;0,Z77:AG77))</f>
        <v>8373.188621806994</v>
      </c>
      <c r="AS77" s="37" t="str">
        <f t="shared" si="55"/>
        <v>Media Armónica</v>
      </c>
      <c r="AT77" s="36">
        <f t="shared" si="56"/>
        <v>5527</v>
      </c>
      <c r="AU77" s="36">
        <f t="shared" si="57"/>
        <v>348201</v>
      </c>
      <c r="AV77" s="36">
        <f t="shared" si="58"/>
        <v>1044603</v>
      </c>
      <c r="AW77" s="15">
        <v>63</v>
      </c>
      <c r="AX77" s="38">
        <f t="shared" si="59"/>
        <v>0</v>
      </c>
    </row>
    <row r="78" spans="2:50" ht="22.8">
      <c r="B78" s="2">
        <v>61</v>
      </c>
      <c r="C78" s="47" t="s">
        <v>156</v>
      </c>
      <c r="D78" s="8" t="s">
        <v>162</v>
      </c>
      <c r="E78" s="7"/>
      <c r="F78" s="39" t="s">
        <v>163</v>
      </c>
      <c r="G78" s="30" t="s">
        <v>164</v>
      </c>
      <c r="H78" s="10">
        <v>13</v>
      </c>
      <c r="I78" s="31">
        <v>3474</v>
      </c>
      <c r="J78" s="3">
        <f t="shared" si="31"/>
        <v>45162</v>
      </c>
      <c r="K78" s="31">
        <f t="shared" si="32"/>
        <v>3654.6480000000001</v>
      </c>
      <c r="L78" s="3">
        <f t="shared" si="33"/>
        <v>47510.423999999999</v>
      </c>
      <c r="M78" s="31">
        <f t="shared" si="34"/>
        <v>3841.0350480000002</v>
      </c>
      <c r="N78" s="3">
        <f t="shared" si="35"/>
        <v>49933.455624000002</v>
      </c>
      <c r="O78" s="31">
        <v>4100</v>
      </c>
      <c r="P78" s="3">
        <f t="shared" si="36"/>
        <v>53300</v>
      </c>
      <c r="Q78" s="31">
        <f t="shared" si="37"/>
        <v>4309.1000000000004</v>
      </c>
      <c r="R78" s="3">
        <f t="shared" si="38"/>
        <v>56018.3</v>
      </c>
      <c r="S78" s="31">
        <v>20140</v>
      </c>
      <c r="T78" s="3">
        <f t="shared" si="39"/>
        <v>261820</v>
      </c>
      <c r="U78" s="31">
        <v>20000</v>
      </c>
      <c r="V78" s="3">
        <f t="shared" si="40"/>
        <v>260000</v>
      </c>
      <c r="W78" s="31">
        <v>20000</v>
      </c>
      <c r="X78" s="3">
        <f t="shared" si="41"/>
        <v>260000</v>
      </c>
      <c r="Z78" s="32">
        <f t="shared" si="42"/>
        <v>3474</v>
      </c>
      <c r="AA78" s="32">
        <f t="shared" si="43"/>
        <v>3654.6480000000001</v>
      </c>
      <c r="AB78" s="32">
        <f t="shared" si="44"/>
        <v>3841.0350480000002</v>
      </c>
      <c r="AC78" s="32">
        <f t="shared" si="45"/>
        <v>4100</v>
      </c>
      <c r="AD78" s="32">
        <f t="shared" si="46"/>
        <v>4309.1000000000004</v>
      </c>
      <c r="AE78" s="32">
        <f t="shared" si="47"/>
        <v>20140</v>
      </c>
      <c r="AF78" s="32">
        <f t="shared" si="48"/>
        <v>20000</v>
      </c>
      <c r="AG78" s="32">
        <f t="shared" si="49"/>
        <v>20000</v>
      </c>
      <c r="AH78" s="33"/>
      <c r="AI78" s="34" cm="1">
        <f t="array" ref="AI78">+MIN(IF(Z78:AG78&gt;0,Z78:AG78))</f>
        <v>3474</v>
      </c>
      <c r="AJ78" s="34" cm="1">
        <f t="array" ref="AJ78">MAX(IF(Z78:AG78&gt;0,Z78:AG78))</f>
        <v>20140</v>
      </c>
      <c r="AK78" s="35" cm="1">
        <f t="array" ref="AK78">ROUND(AVERAGE(IF(Z78:AG78&gt;0,Z78:AG78)),0)</f>
        <v>9940</v>
      </c>
      <c r="AL78" s="35">
        <f t="shared" si="50"/>
        <v>6707</v>
      </c>
      <c r="AM78" s="35">
        <f t="shared" si="51"/>
        <v>20000</v>
      </c>
      <c r="AN78" s="35">
        <f t="shared" si="52"/>
        <v>10382</v>
      </c>
      <c r="AO78" s="35">
        <f t="shared" si="53"/>
        <v>9940</v>
      </c>
      <c r="AP78" s="35">
        <f t="shared" si="54"/>
        <v>5527</v>
      </c>
      <c r="AQ78" s="35" cm="1">
        <f t="array" ref="AQ78">STDEVA(IF(Z78:AG78&gt;0,Z78:AG78))</f>
        <v>8373.188621806994</v>
      </c>
      <c r="AS78" s="37" t="str">
        <f t="shared" si="55"/>
        <v>Media Armónica</v>
      </c>
      <c r="AT78" s="36">
        <f t="shared" si="56"/>
        <v>5527</v>
      </c>
      <c r="AU78" s="36">
        <f t="shared" si="57"/>
        <v>71851</v>
      </c>
      <c r="AV78" s="36">
        <f t="shared" si="58"/>
        <v>215553</v>
      </c>
      <c r="AW78" s="15">
        <v>13</v>
      </c>
      <c r="AX78" s="38">
        <f t="shared" si="59"/>
        <v>0</v>
      </c>
    </row>
    <row r="79" spans="2:50" ht="22.8">
      <c r="B79" s="2">
        <v>62</v>
      </c>
      <c r="C79" s="47" t="s">
        <v>156</v>
      </c>
      <c r="D79" s="8" t="s">
        <v>107</v>
      </c>
      <c r="E79" s="7" t="s">
        <v>110</v>
      </c>
      <c r="F79" s="7" t="s">
        <v>28</v>
      </c>
      <c r="G79" s="30" t="s">
        <v>164</v>
      </c>
      <c r="H79" s="10">
        <v>180</v>
      </c>
      <c r="I79" s="31">
        <v>3474</v>
      </c>
      <c r="J79" s="3">
        <f t="shared" si="31"/>
        <v>625320</v>
      </c>
      <c r="K79" s="31">
        <f t="shared" si="32"/>
        <v>3654.6480000000001</v>
      </c>
      <c r="L79" s="3">
        <f t="shared" si="33"/>
        <v>657836.64</v>
      </c>
      <c r="M79" s="31">
        <f t="shared" si="34"/>
        <v>3841.0350480000002</v>
      </c>
      <c r="N79" s="3">
        <f t="shared" si="35"/>
        <v>691386.30864000006</v>
      </c>
      <c r="O79" s="31">
        <v>4100</v>
      </c>
      <c r="P79" s="3">
        <f t="shared" si="36"/>
        <v>738000</v>
      </c>
      <c r="Q79" s="31">
        <f t="shared" si="37"/>
        <v>4309.1000000000004</v>
      </c>
      <c r="R79" s="3">
        <f t="shared" si="38"/>
        <v>775638.00000000012</v>
      </c>
      <c r="S79" s="31"/>
      <c r="T79" s="3">
        <f t="shared" si="39"/>
        <v>0</v>
      </c>
      <c r="U79" s="31">
        <v>15000</v>
      </c>
      <c r="V79" s="3">
        <f t="shared" si="40"/>
        <v>2700000</v>
      </c>
      <c r="W79" s="31">
        <v>15000</v>
      </c>
      <c r="X79" s="3">
        <f t="shared" si="41"/>
        <v>2700000</v>
      </c>
      <c r="Z79" s="32">
        <f t="shared" si="42"/>
        <v>3474</v>
      </c>
      <c r="AA79" s="32">
        <f t="shared" si="43"/>
        <v>3654.6480000000001</v>
      </c>
      <c r="AB79" s="32">
        <f t="shared" si="44"/>
        <v>3841.0350480000002</v>
      </c>
      <c r="AC79" s="32">
        <f t="shared" si="45"/>
        <v>4100</v>
      </c>
      <c r="AD79" s="32">
        <f t="shared" si="46"/>
        <v>4309.1000000000004</v>
      </c>
      <c r="AE79" s="32">
        <f t="shared" si="47"/>
        <v>0</v>
      </c>
      <c r="AF79" s="32">
        <f t="shared" si="48"/>
        <v>15000</v>
      </c>
      <c r="AG79" s="32">
        <f t="shared" si="49"/>
        <v>15000</v>
      </c>
      <c r="AH79" s="33"/>
      <c r="AI79" s="34" cm="1">
        <f t="array" ref="AI79">+MIN(IF(Z79:AG79&gt;0,Z79:AG79))</f>
        <v>3474</v>
      </c>
      <c r="AJ79" s="34" cm="1">
        <f t="array" ref="AJ79">MAX(IF(Z79:AG79&gt;0,Z79:AG79))</f>
        <v>15000</v>
      </c>
      <c r="AK79" s="35" cm="1">
        <f t="array" ref="AK79">ROUND(AVERAGE(IF(Z79:AG79&gt;0,Z79:AG79)),0)</f>
        <v>7054</v>
      </c>
      <c r="AL79" s="35">
        <f t="shared" si="50"/>
        <v>5264</v>
      </c>
      <c r="AM79" s="35">
        <f t="shared" si="51"/>
        <v>4309</v>
      </c>
      <c r="AN79" s="35">
        <f>ROUND(GEOMEAN(Z79,AD79,AF79,AG79),0)</f>
        <v>7618</v>
      </c>
      <c r="AO79" s="35">
        <f t="shared" si="53"/>
        <v>6172</v>
      </c>
      <c r="AP79" s="35">
        <f>ROUND(HARMEAN(Z79,AD79,AF79:AG79),0)</f>
        <v>6123</v>
      </c>
      <c r="AQ79" s="35" cm="1">
        <f t="array" ref="AQ79">STDEVA(IF(Z79:AG79&gt;0,Z79:AG79))</f>
        <v>5434.9725808123067</v>
      </c>
      <c r="AS79" s="37" t="str">
        <f t="shared" si="55"/>
        <v>Mediana estadística</v>
      </c>
      <c r="AT79" s="36">
        <f t="shared" si="56"/>
        <v>4309</v>
      </c>
      <c r="AU79" s="36">
        <f t="shared" si="57"/>
        <v>775620</v>
      </c>
      <c r="AV79" s="36">
        <f t="shared" si="58"/>
        <v>2326860</v>
      </c>
      <c r="AW79" s="15">
        <v>180</v>
      </c>
      <c r="AX79" s="38">
        <f t="shared" si="59"/>
        <v>0</v>
      </c>
    </row>
    <row r="80" spans="2:50" ht="22.8">
      <c r="B80" s="2">
        <v>63</v>
      </c>
      <c r="C80" s="47" t="s">
        <v>156</v>
      </c>
      <c r="D80" s="8" t="s">
        <v>109</v>
      </c>
      <c r="E80" s="7" t="s">
        <v>112</v>
      </c>
      <c r="F80" s="7" t="s">
        <v>29</v>
      </c>
      <c r="G80" s="30" t="s">
        <v>164</v>
      </c>
      <c r="H80" s="10">
        <v>100</v>
      </c>
      <c r="I80" s="31">
        <v>3474</v>
      </c>
      <c r="J80" s="3">
        <f t="shared" si="31"/>
        <v>347400</v>
      </c>
      <c r="K80" s="31">
        <f t="shared" si="32"/>
        <v>3654.6480000000001</v>
      </c>
      <c r="L80" s="3">
        <f t="shared" si="33"/>
        <v>365464.8</v>
      </c>
      <c r="M80" s="31">
        <f t="shared" si="34"/>
        <v>3841.0350480000002</v>
      </c>
      <c r="N80" s="3">
        <f t="shared" si="35"/>
        <v>384103.5048</v>
      </c>
      <c r="O80" s="31">
        <v>4100</v>
      </c>
      <c r="P80" s="3">
        <f t="shared" si="36"/>
        <v>410000</v>
      </c>
      <c r="Q80" s="31">
        <f t="shared" si="37"/>
        <v>4309.1000000000004</v>
      </c>
      <c r="R80" s="3">
        <f t="shared" si="38"/>
        <v>430910.00000000006</v>
      </c>
      <c r="S80" s="31">
        <v>20140</v>
      </c>
      <c r="T80" s="3">
        <f t="shared" si="39"/>
        <v>2014000</v>
      </c>
      <c r="U80" s="31">
        <v>20000</v>
      </c>
      <c r="V80" s="3">
        <f t="shared" si="40"/>
        <v>2000000</v>
      </c>
      <c r="W80" s="31">
        <v>20000</v>
      </c>
      <c r="X80" s="3">
        <f t="shared" si="41"/>
        <v>2000000</v>
      </c>
      <c r="Z80" s="32">
        <f t="shared" si="42"/>
        <v>3474</v>
      </c>
      <c r="AA80" s="32">
        <f t="shared" si="43"/>
        <v>3654.6480000000001</v>
      </c>
      <c r="AB80" s="32">
        <f t="shared" si="44"/>
        <v>3841.0350480000002</v>
      </c>
      <c r="AC80" s="32">
        <f t="shared" si="45"/>
        <v>4100</v>
      </c>
      <c r="AD80" s="32">
        <f t="shared" si="46"/>
        <v>4309.1000000000004</v>
      </c>
      <c r="AE80" s="32">
        <f t="shared" si="47"/>
        <v>20140</v>
      </c>
      <c r="AF80" s="32">
        <f t="shared" si="48"/>
        <v>20000</v>
      </c>
      <c r="AG80" s="32">
        <f t="shared" si="49"/>
        <v>20000</v>
      </c>
      <c r="AH80" s="33"/>
      <c r="AI80" s="34" cm="1">
        <f t="array" ref="AI80">+MIN(IF(Z80:AG80&gt;0,Z80:AG80))</f>
        <v>3474</v>
      </c>
      <c r="AJ80" s="34" cm="1">
        <f t="array" ref="AJ80">MAX(IF(Z80:AG80&gt;0,Z80:AG80))</f>
        <v>20140</v>
      </c>
      <c r="AK80" s="35" cm="1">
        <f t="array" ref="AK80">ROUND(AVERAGE(IF(Z80:AG80&gt;0,Z80:AG80)),0)</f>
        <v>9940</v>
      </c>
      <c r="AL80" s="35">
        <f t="shared" si="50"/>
        <v>6707</v>
      </c>
      <c r="AM80" s="35">
        <f t="shared" si="51"/>
        <v>20000</v>
      </c>
      <c r="AN80" s="35">
        <f t="shared" si="52"/>
        <v>10382</v>
      </c>
      <c r="AO80" s="35">
        <f t="shared" si="53"/>
        <v>9940</v>
      </c>
      <c r="AP80" s="35">
        <f t="shared" si="54"/>
        <v>5527</v>
      </c>
      <c r="AQ80" s="35" cm="1">
        <f t="array" ref="AQ80">STDEVA(IF(Z80:AG80&gt;0,Z80:AG80))</f>
        <v>8373.188621806994</v>
      </c>
      <c r="AS80" s="37" t="str">
        <f t="shared" si="55"/>
        <v>Media Armónica</v>
      </c>
      <c r="AT80" s="36">
        <f t="shared" si="56"/>
        <v>5527</v>
      </c>
      <c r="AU80" s="36">
        <f t="shared" si="57"/>
        <v>552700</v>
      </c>
      <c r="AV80" s="36">
        <f t="shared" si="58"/>
        <v>1658100</v>
      </c>
      <c r="AW80" s="15">
        <v>100</v>
      </c>
      <c r="AX80" s="38">
        <f t="shared" si="59"/>
        <v>0</v>
      </c>
    </row>
    <row r="81" spans="2:50" ht="22.8">
      <c r="B81" s="2">
        <v>64</v>
      </c>
      <c r="C81" s="47" t="s">
        <v>156</v>
      </c>
      <c r="D81" s="8" t="s">
        <v>111</v>
      </c>
      <c r="E81" s="7" t="s">
        <v>114</v>
      </c>
      <c r="F81" s="7" t="s">
        <v>30</v>
      </c>
      <c r="G81" s="30" t="s">
        <v>164</v>
      </c>
      <c r="H81" s="10">
        <v>10</v>
      </c>
      <c r="I81" s="31">
        <v>3474</v>
      </c>
      <c r="J81" s="3">
        <f t="shared" si="31"/>
        <v>34740</v>
      </c>
      <c r="K81" s="31">
        <f t="shared" si="32"/>
        <v>3654.6480000000001</v>
      </c>
      <c r="L81" s="3">
        <f t="shared" si="33"/>
        <v>36546.480000000003</v>
      </c>
      <c r="M81" s="31">
        <f t="shared" si="34"/>
        <v>3841.0350480000002</v>
      </c>
      <c r="N81" s="3">
        <f t="shared" si="35"/>
        <v>38410.350480000001</v>
      </c>
      <c r="O81" s="31">
        <v>4100</v>
      </c>
      <c r="P81" s="3">
        <f t="shared" si="36"/>
        <v>41000</v>
      </c>
      <c r="Q81" s="31">
        <f t="shared" si="37"/>
        <v>4309.1000000000004</v>
      </c>
      <c r="R81" s="3">
        <f t="shared" si="38"/>
        <v>43091</v>
      </c>
      <c r="S81" s="31">
        <v>20140</v>
      </c>
      <c r="T81" s="3">
        <f t="shared" si="39"/>
        <v>201400</v>
      </c>
      <c r="U81" s="31">
        <v>20000</v>
      </c>
      <c r="V81" s="3">
        <f t="shared" si="40"/>
        <v>200000</v>
      </c>
      <c r="W81" s="31">
        <v>20000</v>
      </c>
      <c r="X81" s="3">
        <f t="shared" si="41"/>
        <v>200000</v>
      </c>
      <c r="Z81" s="32">
        <f t="shared" si="42"/>
        <v>3474</v>
      </c>
      <c r="AA81" s="32">
        <f t="shared" si="43"/>
        <v>3654.6480000000001</v>
      </c>
      <c r="AB81" s="32">
        <f t="shared" si="44"/>
        <v>3841.0350480000002</v>
      </c>
      <c r="AC81" s="32">
        <f t="shared" si="45"/>
        <v>4100</v>
      </c>
      <c r="AD81" s="32">
        <f t="shared" si="46"/>
        <v>4309.1000000000004</v>
      </c>
      <c r="AE81" s="32">
        <f t="shared" si="47"/>
        <v>20140</v>
      </c>
      <c r="AF81" s="32">
        <f t="shared" si="48"/>
        <v>20000</v>
      </c>
      <c r="AG81" s="32">
        <f t="shared" si="49"/>
        <v>20000</v>
      </c>
      <c r="AH81" s="33"/>
      <c r="AI81" s="34" cm="1">
        <f t="array" ref="AI81">+MIN(IF(Z81:AG81&gt;0,Z81:AG81))</f>
        <v>3474</v>
      </c>
      <c r="AJ81" s="34" cm="1">
        <f t="array" ref="AJ81">MAX(IF(Z81:AG81&gt;0,Z81:AG81))</f>
        <v>20140</v>
      </c>
      <c r="AK81" s="35" cm="1">
        <f t="array" ref="AK81">ROUND(AVERAGE(IF(Z81:AG81&gt;0,Z81:AG81)),0)</f>
        <v>9940</v>
      </c>
      <c r="AL81" s="35">
        <f t="shared" si="50"/>
        <v>6707</v>
      </c>
      <c r="AM81" s="35">
        <f t="shared" si="51"/>
        <v>20000</v>
      </c>
      <c r="AN81" s="35">
        <f t="shared" si="52"/>
        <v>10382</v>
      </c>
      <c r="AO81" s="35">
        <f t="shared" si="53"/>
        <v>9940</v>
      </c>
      <c r="AP81" s="35">
        <f t="shared" si="54"/>
        <v>5527</v>
      </c>
      <c r="AQ81" s="35" cm="1">
        <f t="array" ref="AQ81">STDEVA(IF(Z81:AG81&gt;0,Z81:AG81))</f>
        <v>8373.188621806994</v>
      </c>
      <c r="AS81" s="37" t="str">
        <f t="shared" si="55"/>
        <v>Media Armónica</v>
      </c>
      <c r="AT81" s="36">
        <f t="shared" si="56"/>
        <v>5527</v>
      </c>
      <c r="AU81" s="36">
        <f t="shared" si="57"/>
        <v>55270</v>
      </c>
      <c r="AV81" s="36">
        <f t="shared" si="58"/>
        <v>165810</v>
      </c>
      <c r="AW81" s="15">
        <v>10</v>
      </c>
      <c r="AX81" s="38">
        <f t="shared" si="59"/>
        <v>0</v>
      </c>
    </row>
    <row r="82" spans="2:50" ht="12">
      <c r="B82" s="2">
        <v>65</v>
      </c>
      <c r="C82" s="47" t="s">
        <v>156</v>
      </c>
      <c r="D82" s="6" t="s">
        <v>113</v>
      </c>
      <c r="E82" s="7" t="s">
        <v>116</v>
      </c>
      <c r="F82" s="7" t="s">
        <v>31</v>
      </c>
      <c r="G82" s="30" t="s">
        <v>164</v>
      </c>
      <c r="H82" s="10">
        <v>36</v>
      </c>
      <c r="I82" s="31">
        <v>3474</v>
      </c>
      <c r="J82" s="3">
        <f t="shared" si="31"/>
        <v>125064</v>
      </c>
      <c r="K82" s="31">
        <f t="shared" si="32"/>
        <v>3654.6480000000001</v>
      </c>
      <c r="L82" s="3">
        <f t="shared" si="33"/>
        <v>131567.32800000001</v>
      </c>
      <c r="M82" s="31">
        <f t="shared" si="34"/>
        <v>3841.0350480000002</v>
      </c>
      <c r="N82" s="3">
        <f t="shared" si="35"/>
        <v>138277.26172800001</v>
      </c>
      <c r="O82" s="31">
        <v>4100</v>
      </c>
      <c r="P82" s="3">
        <f t="shared" si="36"/>
        <v>147600</v>
      </c>
      <c r="Q82" s="31">
        <f t="shared" si="37"/>
        <v>4309.1000000000004</v>
      </c>
      <c r="R82" s="3">
        <f t="shared" si="38"/>
        <v>155127.6</v>
      </c>
      <c r="S82" s="31">
        <v>20140</v>
      </c>
      <c r="T82" s="3">
        <f t="shared" si="39"/>
        <v>725040</v>
      </c>
      <c r="U82" s="31">
        <v>20000</v>
      </c>
      <c r="V82" s="3">
        <f t="shared" si="40"/>
        <v>720000</v>
      </c>
      <c r="W82" s="31">
        <v>20000</v>
      </c>
      <c r="X82" s="3">
        <f t="shared" si="41"/>
        <v>720000</v>
      </c>
      <c r="Z82" s="32">
        <f t="shared" si="42"/>
        <v>3474</v>
      </c>
      <c r="AA82" s="32">
        <f t="shared" si="43"/>
        <v>3654.6480000000001</v>
      </c>
      <c r="AB82" s="32">
        <f t="shared" si="44"/>
        <v>3841.0350480000002</v>
      </c>
      <c r="AC82" s="32">
        <f t="shared" si="45"/>
        <v>4100</v>
      </c>
      <c r="AD82" s="32">
        <f t="shared" si="46"/>
        <v>4309.1000000000004</v>
      </c>
      <c r="AE82" s="32">
        <f t="shared" si="47"/>
        <v>20140</v>
      </c>
      <c r="AF82" s="32">
        <f t="shared" si="48"/>
        <v>20000</v>
      </c>
      <c r="AG82" s="32">
        <f t="shared" si="49"/>
        <v>20000</v>
      </c>
      <c r="AH82" s="33"/>
      <c r="AI82" s="34" cm="1">
        <f t="array" ref="AI82">+MIN(IF(Z82:AG82&gt;0,Z82:AG82))</f>
        <v>3474</v>
      </c>
      <c r="AJ82" s="34" cm="1">
        <f t="array" ref="AJ82">MAX(IF(Z82:AG82&gt;0,Z82:AG82))</f>
        <v>20140</v>
      </c>
      <c r="AK82" s="35" cm="1">
        <f t="array" ref="AK82">ROUND(AVERAGE(IF(Z82:AG82&gt;0,Z82:AG82)),0)</f>
        <v>9940</v>
      </c>
      <c r="AL82" s="35">
        <f t="shared" si="50"/>
        <v>6707</v>
      </c>
      <c r="AM82" s="35">
        <f t="shared" si="51"/>
        <v>20000</v>
      </c>
      <c r="AN82" s="35">
        <f t="shared" si="52"/>
        <v>10382</v>
      </c>
      <c r="AO82" s="35">
        <f t="shared" si="53"/>
        <v>9940</v>
      </c>
      <c r="AP82" s="35">
        <f t="shared" si="54"/>
        <v>5527</v>
      </c>
      <c r="AQ82" s="35" cm="1">
        <f t="array" ref="AQ82">STDEVA(IF(Z82:AG82&gt;0,Z82:AG82))</f>
        <v>8373.188621806994</v>
      </c>
      <c r="AS82" s="37" t="str">
        <f t="shared" si="55"/>
        <v>Media Armónica</v>
      </c>
      <c r="AT82" s="36">
        <f t="shared" si="56"/>
        <v>5527</v>
      </c>
      <c r="AU82" s="36">
        <f t="shared" si="57"/>
        <v>198972</v>
      </c>
      <c r="AV82" s="36">
        <f t="shared" si="58"/>
        <v>596916</v>
      </c>
      <c r="AW82" s="15">
        <v>36</v>
      </c>
      <c r="AX82" s="38">
        <f t="shared" si="59"/>
        <v>0</v>
      </c>
    </row>
    <row r="83" spans="2:50" ht="22.8">
      <c r="B83" s="2">
        <v>66</v>
      </c>
      <c r="C83" s="47" t="s">
        <v>156</v>
      </c>
      <c r="D83" s="6" t="s">
        <v>115</v>
      </c>
      <c r="E83" s="7" t="s">
        <v>117</v>
      </c>
      <c r="F83" s="7" t="s">
        <v>32</v>
      </c>
      <c r="G83" s="30" t="s">
        <v>164</v>
      </c>
      <c r="H83" s="10">
        <v>4</v>
      </c>
      <c r="I83" s="31">
        <v>3474</v>
      </c>
      <c r="J83" s="3">
        <f t="shared" si="31"/>
        <v>13896</v>
      </c>
      <c r="K83" s="31">
        <f t="shared" si="32"/>
        <v>3654.6480000000001</v>
      </c>
      <c r="L83" s="3">
        <f t="shared" si="33"/>
        <v>14618.592000000001</v>
      </c>
      <c r="M83" s="31">
        <f t="shared" si="34"/>
        <v>3841.0350480000002</v>
      </c>
      <c r="N83" s="3">
        <f t="shared" si="35"/>
        <v>15364.140192000001</v>
      </c>
      <c r="O83" s="31">
        <v>4100</v>
      </c>
      <c r="P83" s="3">
        <f t="shared" si="36"/>
        <v>16400</v>
      </c>
      <c r="Q83" s="31">
        <f t="shared" si="37"/>
        <v>4309.1000000000004</v>
      </c>
      <c r="R83" s="3">
        <f t="shared" si="38"/>
        <v>17236.400000000001</v>
      </c>
      <c r="S83" s="31">
        <v>20140</v>
      </c>
      <c r="T83" s="3">
        <f t="shared" si="39"/>
        <v>80560</v>
      </c>
      <c r="U83" s="31">
        <v>20000</v>
      </c>
      <c r="V83" s="3">
        <f t="shared" si="40"/>
        <v>80000</v>
      </c>
      <c r="W83" s="31">
        <v>20000</v>
      </c>
      <c r="X83" s="3">
        <f t="shared" si="41"/>
        <v>80000</v>
      </c>
      <c r="Z83" s="32">
        <f t="shared" si="42"/>
        <v>3474</v>
      </c>
      <c r="AA83" s="32">
        <f t="shared" si="43"/>
        <v>3654.6480000000001</v>
      </c>
      <c r="AB83" s="32">
        <f t="shared" si="44"/>
        <v>3841.0350480000002</v>
      </c>
      <c r="AC83" s="32">
        <f t="shared" si="45"/>
        <v>4100</v>
      </c>
      <c r="AD83" s="32">
        <f t="shared" si="46"/>
        <v>4309.1000000000004</v>
      </c>
      <c r="AE83" s="32">
        <f t="shared" si="47"/>
        <v>20140</v>
      </c>
      <c r="AF83" s="32">
        <f t="shared" si="48"/>
        <v>20000</v>
      </c>
      <c r="AG83" s="32">
        <f t="shared" si="49"/>
        <v>20000</v>
      </c>
      <c r="AH83" s="33"/>
      <c r="AI83" s="34" cm="1">
        <f t="array" ref="AI83">+MIN(IF(Z83:AG83&gt;0,Z83:AG83))</f>
        <v>3474</v>
      </c>
      <c r="AJ83" s="34" cm="1">
        <f t="array" ref="AJ83">MAX(IF(Z83:AG83&gt;0,Z83:AG83))</f>
        <v>20140</v>
      </c>
      <c r="AK83" s="35" cm="1">
        <f t="array" ref="AK83">ROUND(AVERAGE(IF(Z83:AG83&gt;0,Z83:AG83)),0)</f>
        <v>9940</v>
      </c>
      <c r="AL83" s="35">
        <f t="shared" si="50"/>
        <v>6707</v>
      </c>
      <c r="AM83" s="35">
        <f t="shared" si="51"/>
        <v>20000</v>
      </c>
      <c r="AN83" s="35">
        <f t="shared" si="52"/>
        <v>10382</v>
      </c>
      <c r="AO83" s="35">
        <f t="shared" si="53"/>
        <v>9940</v>
      </c>
      <c r="AP83" s="35">
        <f t="shared" si="54"/>
        <v>5527</v>
      </c>
      <c r="AQ83" s="35" cm="1">
        <f t="array" ref="AQ83">STDEVA(IF(Z83:AG83&gt;0,Z83:AG83))</f>
        <v>8373.188621806994</v>
      </c>
      <c r="AS83" s="37" t="str">
        <f t="shared" si="55"/>
        <v>Media Armónica</v>
      </c>
      <c r="AT83" s="36">
        <f t="shared" si="56"/>
        <v>5527</v>
      </c>
      <c r="AU83" s="36">
        <f t="shared" si="57"/>
        <v>22108</v>
      </c>
      <c r="AV83" s="36">
        <f t="shared" si="58"/>
        <v>66324</v>
      </c>
      <c r="AW83" s="15">
        <v>4</v>
      </c>
      <c r="AX83" s="38">
        <f t="shared" si="59"/>
        <v>0</v>
      </c>
    </row>
    <row r="84" spans="2:50" ht="12">
      <c r="B84" s="2">
        <v>67</v>
      </c>
      <c r="C84" s="47" t="s">
        <v>156</v>
      </c>
      <c r="D84" s="6" t="s">
        <v>84</v>
      </c>
      <c r="E84" s="7" t="s">
        <v>119</v>
      </c>
      <c r="F84" s="7" t="s">
        <v>33</v>
      </c>
      <c r="G84" s="30" t="s">
        <v>164</v>
      </c>
      <c r="H84" s="10">
        <v>101</v>
      </c>
      <c r="I84" s="31">
        <v>3474</v>
      </c>
      <c r="J84" s="3">
        <f t="shared" si="31"/>
        <v>350874</v>
      </c>
      <c r="K84" s="31">
        <f t="shared" si="32"/>
        <v>3654.6480000000001</v>
      </c>
      <c r="L84" s="3">
        <f t="shared" si="33"/>
        <v>369119.44800000003</v>
      </c>
      <c r="M84" s="31">
        <f t="shared" si="34"/>
        <v>3841.0350480000002</v>
      </c>
      <c r="N84" s="3">
        <f t="shared" si="35"/>
        <v>387944.53984800004</v>
      </c>
      <c r="O84" s="31">
        <v>4100</v>
      </c>
      <c r="P84" s="3">
        <f t="shared" si="36"/>
        <v>414100</v>
      </c>
      <c r="Q84" s="31">
        <f t="shared" si="37"/>
        <v>4309.1000000000004</v>
      </c>
      <c r="R84" s="3">
        <f t="shared" si="38"/>
        <v>435219.10000000003</v>
      </c>
      <c r="S84" s="31">
        <v>20140</v>
      </c>
      <c r="T84" s="3">
        <f t="shared" si="39"/>
        <v>2034140</v>
      </c>
      <c r="U84" s="31">
        <v>20000</v>
      </c>
      <c r="V84" s="3">
        <f t="shared" si="40"/>
        <v>2020000</v>
      </c>
      <c r="W84" s="31">
        <v>20000</v>
      </c>
      <c r="X84" s="3">
        <f t="shared" si="41"/>
        <v>2020000</v>
      </c>
      <c r="Z84" s="32">
        <f t="shared" si="42"/>
        <v>3474</v>
      </c>
      <c r="AA84" s="32">
        <f t="shared" si="43"/>
        <v>3654.6480000000001</v>
      </c>
      <c r="AB84" s="32">
        <f t="shared" si="44"/>
        <v>3841.0350480000002</v>
      </c>
      <c r="AC84" s="32">
        <f t="shared" si="45"/>
        <v>4100</v>
      </c>
      <c r="AD84" s="32">
        <f t="shared" si="46"/>
        <v>4309.1000000000004</v>
      </c>
      <c r="AE84" s="32">
        <f t="shared" si="47"/>
        <v>20140</v>
      </c>
      <c r="AF84" s="32">
        <f t="shared" si="48"/>
        <v>20000</v>
      </c>
      <c r="AG84" s="32">
        <f t="shared" si="49"/>
        <v>20000</v>
      </c>
      <c r="AH84" s="33"/>
      <c r="AI84" s="34" cm="1">
        <f t="array" ref="AI84">+MIN(IF(Z84:AG84&gt;0,Z84:AG84))</f>
        <v>3474</v>
      </c>
      <c r="AJ84" s="34" cm="1">
        <f t="array" ref="AJ84">MAX(IF(Z84:AG84&gt;0,Z84:AG84))</f>
        <v>20140</v>
      </c>
      <c r="AK84" s="35" cm="1">
        <f t="array" ref="AK84">ROUND(AVERAGE(IF(Z84:AG84&gt;0,Z84:AG84)),0)</f>
        <v>9940</v>
      </c>
      <c r="AL84" s="35">
        <f t="shared" si="50"/>
        <v>6707</v>
      </c>
      <c r="AM84" s="35">
        <f t="shared" si="51"/>
        <v>20000</v>
      </c>
      <c r="AN84" s="35">
        <f t="shared" si="52"/>
        <v>10382</v>
      </c>
      <c r="AO84" s="35">
        <f t="shared" si="53"/>
        <v>9940</v>
      </c>
      <c r="AP84" s="35">
        <f t="shared" si="54"/>
        <v>5527</v>
      </c>
      <c r="AQ84" s="35" cm="1">
        <f t="array" ref="AQ84">STDEVA(IF(Z84:AG84&gt;0,Z84:AG84))</f>
        <v>8373.188621806994</v>
      </c>
      <c r="AS84" s="37" t="str">
        <f t="shared" si="55"/>
        <v>Media Armónica</v>
      </c>
      <c r="AT84" s="36">
        <f t="shared" si="56"/>
        <v>5527</v>
      </c>
      <c r="AU84" s="36">
        <f t="shared" si="57"/>
        <v>558227</v>
      </c>
      <c r="AV84" s="36">
        <f t="shared" si="58"/>
        <v>1674681</v>
      </c>
      <c r="AW84" s="15">
        <v>101</v>
      </c>
      <c r="AX84" s="38">
        <f t="shared" si="59"/>
        <v>0</v>
      </c>
    </row>
    <row r="85" spans="2:50" ht="12">
      <c r="B85" s="2">
        <v>68</v>
      </c>
      <c r="C85" s="47" t="s">
        <v>156</v>
      </c>
      <c r="D85" s="6" t="s">
        <v>118</v>
      </c>
      <c r="E85" s="7" t="s">
        <v>121</v>
      </c>
      <c r="F85" s="7" t="s">
        <v>34</v>
      </c>
      <c r="G85" s="30" t="s">
        <v>164</v>
      </c>
      <c r="H85" s="10">
        <v>62</v>
      </c>
      <c r="I85" s="31">
        <v>3474</v>
      </c>
      <c r="J85" s="3">
        <f t="shared" si="31"/>
        <v>215388</v>
      </c>
      <c r="K85" s="31">
        <f t="shared" si="32"/>
        <v>3654.6480000000001</v>
      </c>
      <c r="L85" s="3">
        <f t="shared" si="33"/>
        <v>226588.17600000001</v>
      </c>
      <c r="M85" s="31">
        <f t="shared" si="34"/>
        <v>3841.0350480000002</v>
      </c>
      <c r="N85" s="3">
        <f t="shared" si="35"/>
        <v>238144.172976</v>
      </c>
      <c r="O85" s="31">
        <v>4100</v>
      </c>
      <c r="P85" s="3">
        <f t="shared" si="36"/>
        <v>254200</v>
      </c>
      <c r="Q85" s="31">
        <f t="shared" si="37"/>
        <v>4309.1000000000004</v>
      </c>
      <c r="R85" s="3">
        <f t="shared" si="38"/>
        <v>267164.2</v>
      </c>
      <c r="S85" s="31">
        <v>20140</v>
      </c>
      <c r="T85" s="3">
        <f t="shared" si="39"/>
        <v>1248680</v>
      </c>
      <c r="U85" s="31">
        <v>20000</v>
      </c>
      <c r="V85" s="3">
        <f t="shared" si="40"/>
        <v>1240000</v>
      </c>
      <c r="W85" s="31">
        <v>20000</v>
      </c>
      <c r="X85" s="3">
        <f t="shared" si="41"/>
        <v>1240000</v>
      </c>
      <c r="Z85" s="32">
        <f t="shared" si="42"/>
        <v>3474</v>
      </c>
      <c r="AA85" s="32">
        <f t="shared" si="43"/>
        <v>3654.6480000000001</v>
      </c>
      <c r="AB85" s="32">
        <f t="shared" si="44"/>
        <v>3841.0350480000002</v>
      </c>
      <c r="AC85" s="32">
        <f t="shared" si="45"/>
        <v>4100</v>
      </c>
      <c r="AD85" s="32">
        <f t="shared" si="46"/>
        <v>4309.1000000000004</v>
      </c>
      <c r="AE85" s="32">
        <f t="shared" si="47"/>
        <v>20140</v>
      </c>
      <c r="AF85" s="32">
        <f t="shared" si="48"/>
        <v>20000</v>
      </c>
      <c r="AG85" s="32">
        <f t="shared" si="49"/>
        <v>20000</v>
      </c>
      <c r="AH85" s="33"/>
      <c r="AI85" s="34" cm="1">
        <f t="array" ref="AI85">+MIN(IF(Z85:AG85&gt;0,Z85:AG85))</f>
        <v>3474</v>
      </c>
      <c r="AJ85" s="34" cm="1">
        <f t="array" ref="AJ85">MAX(IF(Z85:AG85&gt;0,Z85:AG85))</f>
        <v>20140</v>
      </c>
      <c r="AK85" s="35" cm="1">
        <f t="array" ref="AK85">ROUND(AVERAGE(IF(Z85:AG85&gt;0,Z85:AG85)),0)</f>
        <v>9940</v>
      </c>
      <c r="AL85" s="35">
        <f t="shared" si="50"/>
        <v>6707</v>
      </c>
      <c r="AM85" s="35">
        <f t="shared" si="51"/>
        <v>20000</v>
      </c>
      <c r="AN85" s="35">
        <f t="shared" si="52"/>
        <v>10382</v>
      </c>
      <c r="AO85" s="35">
        <f t="shared" si="53"/>
        <v>9940</v>
      </c>
      <c r="AP85" s="35">
        <f t="shared" si="54"/>
        <v>5527</v>
      </c>
      <c r="AQ85" s="35" cm="1">
        <f t="array" ref="AQ85">STDEVA(IF(Z85:AG85&gt;0,Z85:AG85))</f>
        <v>8373.188621806994</v>
      </c>
      <c r="AS85" s="37" t="str">
        <f t="shared" si="55"/>
        <v>Media Armónica</v>
      </c>
      <c r="AT85" s="36">
        <f t="shared" si="56"/>
        <v>5527</v>
      </c>
      <c r="AU85" s="36">
        <f t="shared" si="57"/>
        <v>342674</v>
      </c>
      <c r="AV85" s="36">
        <f t="shared" si="58"/>
        <v>1028022</v>
      </c>
      <c r="AW85" s="15">
        <v>62</v>
      </c>
      <c r="AX85" s="38">
        <f t="shared" si="59"/>
        <v>0</v>
      </c>
    </row>
    <row r="86" spans="2:50" ht="12">
      <c r="B86" s="2">
        <v>69</v>
      </c>
      <c r="C86" s="47" t="s">
        <v>156</v>
      </c>
      <c r="D86" s="6" t="s">
        <v>120</v>
      </c>
      <c r="E86" s="6" t="s">
        <v>35</v>
      </c>
      <c r="F86" s="7" t="s">
        <v>123</v>
      </c>
      <c r="G86" s="30" t="s">
        <v>164</v>
      </c>
      <c r="H86" s="10">
        <v>55</v>
      </c>
      <c r="I86" s="31">
        <v>3474</v>
      </c>
      <c r="J86" s="3">
        <f t="shared" si="31"/>
        <v>191070</v>
      </c>
      <c r="K86" s="31">
        <f t="shared" si="32"/>
        <v>3654.6480000000001</v>
      </c>
      <c r="L86" s="3">
        <f t="shared" si="33"/>
        <v>201005.64</v>
      </c>
      <c r="M86" s="31">
        <f t="shared" si="34"/>
        <v>3841.0350480000002</v>
      </c>
      <c r="N86" s="3">
        <f t="shared" si="35"/>
        <v>211256.92764000001</v>
      </c>
      <c r="O86" s="31">
        <v>4100</v>
      </c>
      <c r="P86" s="3">
        <f t="shared" si="36"/>
        <v>225500</v>
      </c>
      <c r="Q86" s="31">
        <f t="shared" si="37"/>
        <v>4309.1000000000004</v>
      </c>
      <c r="R86" s="3">
        <f t="shared" si="38"/>
        <v>237000.50000000003</v>
      </c>
      <c r="S86" s="31">
        <v>20140</v>
      </c>
      <c r="T86" s="3">
        <f t="shared" si="39"/>
        <v>1107700</v>
      </c>
      <c r="U86" s="31">
        <v>20000</v>
      </c>
      <c r="V86" s="3">
        <f t="shared" si="40"/>
        <v>1100000</v>
      </c>
      <c r="W86" s="31">
        <v>20000</v>
      </c>
      <c r="X86" s="3">
        <f t="shared" si="41"/>
        <v>1100000</v>
      </c>
      <c r="Z86" s="32">
        <f t="shared" si="42"/>
        <v>3474</v>
      </c>
      <c r="AA86" s="32">
        <f t="shared" si="43"/>
        <v>3654.6480000000001</v>
      </c>
      <c r="AB86" s="32">
        <f t="shared" si="44"/>
        <v>3841.0350480000002</v>
      </c>
      <c r="AC86" s="32">
        <f t="shared" si="45"/>
        <v>4100</v>
      </c>
      <c r="AD86" s="32">
        <f t="shared" si="46"/>
        <v>4309.1000000000004</v>
      </c>
      <c r="AE86" s="32">
        <f t="shared" si="47"/>
        <v>20140</v>
      </c>
      <c r="AF86" s="32">
        <f t="shared" si="48"/>
        <v>20000</v>
      </c>
      <c r="AG86" s="32">
        <f t="shared" si="49"/>
        <v>20000</v>
      </c>
      <c r="AH86" s="33"/>
      <c r="AI86" s="34" cm="1">
        <f t="array" ref="AI86">+MIN(IF(Z86:AG86&gt;0,Z86:AG86))</f>
        <v>3474</v>
      </c>
      <c r="AJ86" s="34" cm="1">
        <f t="array" ref="AJ86">MAX(IF(Z86:AG86&gt;0,Z86:AG86))</f>
        <v>20140</v>
      </c>
      <c r="AK86" s="35" cm="1">
        <f t="array" ref="AK86">ROUND(AVERAGE(IF(Z86:AG86&gt;0,Z86:AG86)),0)</f>
        <v>9940</v>
      </c>
      <c r="AL86" s="35">
        <f t="shared" si="50"/>
        <v>6707</v>
      </c>
      <c r="AM86" s="35">
        <f t="shared" si="51"/>
        <v>20000</v>
      </c>
      <c r="AN86" s="35">
        <f t="shared" si="52"/>
        <v>10382</v>
      </c>
      <c r="AO86" s="35">
        <f t="shared" si="53"/>
        <v>9940</v>
      </c>
      <c r="AP86" s="35">
        <f t="shared" si="54"/>
        <v>5527</v>
      </c>
      <c r="AQ86" s="35" cm="1">
        <f t="array" ref="AQ86">STDEVA(IF(Z86:AG86&gt;0,Z86:AG86))</f>
        <v>8373.188621806994</v>
      </c>
      <c r="AS86" s="37" t="str">
        <f t="shared" si="55"/>
        <v>Media Armónica</v>
      </c>
      <c r="AT86" s="36">
        <f t="shared" si="56"/>
        <v>5527</v>
      </c>
      <c r="AU86" s="36">
        <f t="shared" si="57"/>
        <v>303985</v>
      </c>
      <c r="AV86" s="36">
        <f t="shared" si="58"/>
        <v>911955</v>
      </c>
      <c r="AW86" s="15">
        <v>55</v>
      </c>
      <c r="AX86" s="38">
        <f t="shared" si="59"/>
        <v>0</v>
      </c>
    </row>
    <row r="87" spans="2:50" ht="22.8">
      <c r="B87" s="2">
        <v>70</v>
      </c>
      <c r="C87" s="47" t="s">
        <v>156</v>
      </c>
      <c r="D87" s="6" t="s">
        <v>165</v>
      </c>
      <c r="E87" s="6" t="s">
        <v>180</v>
      </c>
      <c r="F87" s="39" t="s">
        <v>166</v>
      </c>
      <c r="G87" s="30" t="s">
        <v>164</v>
      </c>
      <c r="H87" s="10">
        <v>25</v>
      </c>
      <c r="I87" s="31">
        <v>3474</v>
      </c>
      <c r="J87" s="3">
        <f t="shared" si="31"/>
        <v>86850</v>
      </c>
      <c r="K87" s="31">
        <f t="shared" si="32"/>
        <v>3654.6480000000001</v>
      </c>
      <c r="L87" s="3">
        <f t="shared" si="33"/>
        <v>91366.2</v>
      </c>
      <c r="M87" s="31">
        <f t="shared" si="34"/>
        <v>3841.0350480000002</v>
      </c>
      <c r="N87" s="3">
        <f t="shared" si="35"/>
        <v>96025.876199999999</v>
      </c>
      <c r="O87" s="31">
        <v>4100</v>
      </c>
      <c r="P87" s="3">
        <f t="shared" si="36"/>
        <v>102500</v>
      </c>
      <c r="Q87" s="31">
        <f t="shared" si="37"/>
        <v>4309.1000000000004</v>
      </c>
      <c r="R87" s="3">
        <f t="shared" si="38"/>
        <v>107727.50000000001</v>
      </c>
      <c r="S87" s="31">
        <v>20140</v>
      </c>
      <c r="T87" s="3">
        <f t="shared" si="39"/>
        <v>503500</v>
      </c>
      <c r="U87" s="31">
        <v>20000</v>
      </c>
      <c r="V87" s="3">
        <f t="shared" si="40"/>
        <v>500000</v>
      </c>
      <c r="W87" s="31">
        <v>20000</v>
      </c>
      <c r="X87" s="3">
        <f t="shared" si="41"/>
        <v>500000</v>
      </c>
      <c r="Z87" s="32">
        <f t="shared" si="42"/>
        <v>3474</v>
      </c>
      <c r="AA87" s="32">
        <f t="shared" si="43"/>
        <v>3654.6480000000001</v>
      </c>
      <c r="AB87" s="32">
        <f t="shared" si="44"/>
        <v>3841.0350480000002</v>
      </c>
      <c r="AC87" s="32">
        <f t="shared" si="45"/>
        <v>4100</v>
      </c>
      <c r="AD87" s="32">
        <f t="shared" si="46"/>
        <v>4309.1000000000004</v>
      </c>
      <c r="AE87" s="32">
        <f t="shared" si="47"/>
        <v>20140</v>
      </c>
      <c r="AF87" s="32">
        <f t="shared" si="48"/>
        <v>20000</v>
      </c>
      <c r="AG87" s="32">
        <f t="shared" si="49"/>
        <v>20000</v>
      </c>
      <c r="AH87" s="33"/>
      <c r="AI87" s="34" cm="1">
        <f t="array" ref="AI87">+MIN(IF(Z87:AG87&gt;0,Z87:AG87))</f>
        <v>3474</v>
      </c>
      <c r="AJ87" s="34" cm="1">
        <f t="array" ref="AJ87">MAX(IF(Z87:AG87&gt;0,Z87:AG87))</f>
        <v>20140</v>
      </c>
      <c r="AK87" s="35" cm="1">
        <f t="array" ref="AK87">ROUND(AVERAGE(IF(Z87:AG87&gt;0,Z87:AG87)),0)</f>
        <v>9940</v>
      </c>
      <c r="AL87" s="35">
        <f t="shared" si="50"/>
        <v>6707</v>
      </c>
      <c r="AM87" s="35">
        <f t="shared" si="51"/>
        <v>20000</v>
      </c>
      <c r="AN87" s="35">
        <f t="shared" si="52"/>
        <v>10382</v>
      </c>
      <c r="AO87" s="35">
        <f t="shared" si="53"/>
        <v>9940</v>
      </c>
      <c r="AP87" s="35">
        <f t="shared" si="54"/>
        <v>5527</v>
      </c>
      <c r="AQ87" s="35" cm="1">
        <f t="array" ref="AQ87">STDEVA(IF(Z87:AG87&gt;0,Z87:AG87))</f>
        <v>8373.188621806994</v>
      </c>
      <c r="AS87" s="37" t="str">
        <f t="shared" si="55"/>
        <v>Media Armónica</v>
      </c>
      <c r="AT87" s="36">
        <f t="shared" si="56"/>
        <v>5527</v>
      </c>
      <c r="AU87" s="36">
        <f t="shared" si="57"/>
        <v>138175</v>
      </c>
      <c r="AV87" s="36">
        <f t="shared" si="58"/>
        <v>414525</v>
      </c>
      <c r="AW87" s="15">
        <v>25</v>
      </c>
      <c r="AX87" s="38">
        <f t="shared" si="59"/>
        <v>0</v>
      </c>
    </row>
    <row r="88" spans="2:50" ht="22.8">
      <c r="B88" s="2"/>
      <c r="C88" s="47" t="s">
        <v>156</v>
      </c>
      <c r="D88" s="6" t="s">
        <v>151</v>
      </c>
      <c r="E88" s="6" t="s">
        <v>181</v>
      </c>
      <c r="F88" s="39" t="s">
        <v>81</v>
      </c>
      <c r="G88" s="30" t="s">
        <v>164</v>
      </c>
      <c r="H88" s="10">
        <v>10</v>
      </c>
      <c r="I88" s="31">
        <v>3474</v>
      </c>
      <c r="J88" s="3">
        <f t="shared" si="31"/>
        <v>34740</v>
      </c>
      <c r="K88" s="31">
        <f t="shared" si="32"/>
        <v>3654.6480000000001</v>
      </c>
      <c r="L88" s="3">
        <f t="shared" si="33"/>
        <v>36546.480000000003</v>
      </c>
      <c r="M88" s="31">
        <f t="shared" si="34"/>
        <v>3841.0350480000002</v>
      </c>
      <c r="N88" s="3">
        <f t="shared" si="35"/>
        <v>38410.350480000001</v>
      </c>
      <c r="O88" s="31">
        <v>4100</v>
      </c>
      <c r="P88" s="3">
        <f t="shared" si="36"/>
        <v>41000</v>
      </c>
      <c r="Q88" s="31">
        <f t="shared" si="37"/>
        <v>4309.1000000000004</v>
      </c>
      <c r="R88" s="3">
        <f t="shared" si="38"/>
        <v>43091</v>
      </c>
      <c r="S88" s="31">
        <v>20140</v>
      </c>
      <c r="T88" s="3">
        <f t="shared" si="39"/>
        <v>201400</v>
      </c>
      <c r="U88" s="31">
        <v>20000</v>
      </c>
      <c r="V88" s="3">
        <f t="shared" si="40"/>
        <v>200000</v>
      </c>
      <c r="W88" s="31">
        <v>20000</v>
      </c>
      <c r="X88" s="3">
        <f t="shared" si="41"/>
        <v>200000</v>
      </c>
      <c r="Z88" s="32">
        <f t="shared" si="42"/>
        <v>3474</v>
      </c>
      <c r="AA88" s="32">
        <f t="shared" si="43"/>
        <v>3654.6480000000001</v>
      </c>
      <c r="AB88" s="32">
        <f t="shared" si="44"/>
        <v>3841.0350480000002</v>
      </c>
      <c r="AC88" s="32">
        <f t="shared" si="45"/>
        <v>4100</v>
      </c>
      <c r="AD88" s="32">
        <f t="shared" si="46"/>
        <v>4309.1000000000004</v>
      </c>
      <c r="AE88" s="32">
        <f t="shared" si="47"/>
        <v>20140</v>
      </c>
      <c r="AF88" s="32">
        <f t="shared" si="48"/>
        <v>20000</v>
      </c>
      <c r="AG88" s="32">
        <f t="shared" si="49"/>
        <v>20000</v>
      </c>
      <c r="AH88" s="33"/>
      <c r="AI88" s="34" cm="1">
        <f t="array" ref="AI88">+MIN(IF(Z88:AG88&gt;0,Z88:AG88))</f>
        <v>3474</v>
      </c>
      <c r="AJ88" s="34" cm="1">
        <f t="array" ref="AJ88">MAX(IF(Z88:AG88&gt;0,Z88:AG88))</f>
        <v>20140</v>
      </c>
      <c r="AK88" s="35" cm="1">
        <f t="array" ref="AK88">ROUND(AVERAGE(IF(Z88:AG88&gt;0,Z88:AG88)),0)</f>
        <v>9940</v>
      </c>
      <c r="AL88" s="35">
        <f t="shared" si="50"/>
        <v>6707</v>
      </c>
      <c r="AM88" s="35">
        <f t="shared" si="51"/>
        <v>20000</v>
      </c>
      <c r="AN88" s="35">
        <f t="shared" si="52"/>
        <v>10382</v>
      </c>
      <c r="AO88" s="35">
        <f t="shared" si="53"/>
        <v>9940</v>
      </c>
      <c r="AP88" s="35">
        <f t="shared" si="54"/>
        <v>5527</v>
      </c>
      <c r="AQ88" s="35" cm="1">
        <f t="array" ref="AQ88">STDEVA(IF(Z88:AG88&gt;0,Z88:AG88))</f>
        <v>8373.188621806994</v>
      </c>
      <c r="AS88" s="37" t="str">
        <f t="shared" si="55"/>
        <v>Media Armónica</v>
      </c>
      <c r="AT88" s="36">
        <f t="shared" si="56"/>
        <v>5527</v>
      </c>
      <c r="AU88" s="62">
        <f t="shared" si="57"/>
        <v>55270</v>
      </c>
      <c r="AV88" s="62">
        <f t="shared" si="58"/>
        <v>165810</v>
      </c>
      <c r="AW88" s="58">
        <v>10</v>
      </c>
      <c r="AX88" s="64">
        <f t="shared" si="59"/>
        <v>0</v>
      </c>
    </row>
    <row r="89" spans="2:50" ht="12">
      <c r="B89" s="2">
        <v>71</v>
      </c>
      <c r="C89" s="47" t="s">
        <v>156</v>
      </c>
      <c r="D89" s="6" t="s">
        <v>122</v>
      </c>
      <c r="E89" s="6" t="s">
        <v>182</v>
      </c>
      <c r="F89" s="7" t="s">
        <v>124</v>
      </c>
      <c r="G89" s="30" t="s">
        <v>164</v>
      </c>
      <c r="H89" s="10">
        <v>10</v>
      </c>
      <c r="I89" s="31">
        <v>3474</v>
      </c>
      <c r="J89" s="3">
        <f t="shared" si="31"/>
        <v>34740</v>
      </c>
      <c r="K89" s="31">
        <f t="shared" si="32"/>
        <v>3654.6480000000001</v>
      </c>
      <c r="L89" s="3">
        <f t="shared" si="33"/>
        <v>36546.480000000003</v>
      </c>
      <c r="M89" s="31">
        <f t="shared" si="34"/>
        <v>3841.0350480000002</v>
      </c>
      <c r="N89" s="3">
        <f t="shared" si="35"/>
        <v>38410.350480000001</v>
      </c>
      <c r="O89" s="31">
        <v>4100</v>
      </c>
      <c r="P89" s="3">
        <f t="shared" si="36"/>
        <v>41000</v>
      </c>
      <c r="Q89" s="31">
        <f t="shared" si="37"/>
        <v>4309.1000000000004</v>
      </c>
      <c r="R89" s="3">
        <f t="shared" si="38"/>
        <v>43091</v>
      </c>
      <c r="S89" s="31">
        <v>20140</v>
      </c>
      <c r="T89" s="3">
        <f t="shared" si="39"/>
        <v>201400</v>
      </c>
      <c r="U89" s="31">
        <v>20000</v>
      </c>
      <c r="V89" s="3">
        <f t="shared" si="40"/>
        <v>200000</v>
      </c>
      <c r="W89" s="31">
        <v>20000</v>
      </c>
      <c r="X89" s="3">
        <f t="shared" si="41"/>
        <v>200000</v>
      </c>
      <c r="Z89" s="32">
        <f t="shared" si="42"/>
        <v>3474</v>
      </c>
      <c r="AA89" s="32">
        <f t="shared" si="43"/>
        <v>3654.6480000000001</v>
      </c>
      <c r="AB89" s="32">
        <f t="shared" si="44"/>
        <v>3841.0350480000002</v>
      </c>
      <c r="AC89" s="32">
        <f t="shared" si="45"/>
        <v>4100</v>
      </c>
      <c r="AD89" s="32">
        <f t="shared" si="46"/>
        <v>4309.1000000000004</v>
      </c>
      <c r="AE89" s="32">
        <f t="shared" si="47"/>
        <v>20140</v>
      </c>
      <c r="AF89" s="32">
        <f t="shared" si="48"/>
        <v>20000</v>
      </c>
      <c r="AG89" s="32">
        <f t="shared" si="49"/>
        <v>20000</v>
      </c>
      <c r="AH89" s="33"/>
      <c r="AI89" s="34" cm="1">
        <f t="array" ref="AI89">+MIN(IF(Z89:AG89&gt;0,Z89:AG89))</f>
        <v>3474</v>
      </c>
      <c r="AJ89" s="34" cm="1">
        <f t="array" ref="AJ89">MAX(IF(Z89:AG89&gt;0,Z89:AG89))</f>
        <v>20140</v>
      </c>
      <c r="AK89" s="35" cm="1">
        <f t="array" ref="AK89">ROUND(AVERAGE(IF(Z89:AG89&gt;0,Z89:AG89)),0)</f>
        <v>9940</v>
      </c>
      <c r="AL89" s="35">
        <f t="shared" si="50"/>
        <v>6707</v>
      </c>
      <c r="AM89" s="35">
        <f t="shared" si="51"/>
        <v>20000</v>
      </c>
      <c r="AN89" s="35">
        <f t="shared" si="52"/>
        <v>10382</v>
      </c>
      <c r="AO89" s="35">
        <f t="shared" si="53"/>
        <v>9940</v>
      </c>
      <c r="AP89" s="35">
        <f t="shared" si="54"/>
        <v>5527</v>
      </c>
      <c r="AQ89" s="35" cm="1">
        <f t="array" ref="AQ89">STDEVA(IF(Z89:AG89&gt;0,Z89:AG89))</f>
        <v>8373.188621806994</v>
      </c>
      <c r="AS89" s="37" t="str">
        <f t="shared" si="55"/>
        <v>Media Armónica</v>
      </c>
      <c r="AT89" s="36">
        <f t="shared" si="56"/>
        <v>5527</v>
      </c>
      <c r="AU89" s="36">
        <f t="shared" si="57"/>
        <v>55270</v>
      </c>
      <c r="AV89" s="36">
        <f t="shared" si="58"/>
        <v>165810</v>
      </c>
      <c r="AW89" s="15">
        <v>10</v>
      </c>
      <c r="AX89" s="38">
        <f t="shared" si="59"/>
        <v>0</v>
      </c>
    </row>
    <row r="90" spans="2:50" ht="22.8">
      <c r="B90" s="2">
        <v>72</v>
      </c>
      <c r="C90" s="47" t="s">
        <v>156</v>
      </c>
      <c r="D90" s="6" t="s">
        <v>125</v>
      </c>
      <c r="E90" s="15" t="s">
        <v>183</v>
      </c>
      <c r="F90" s="7" t="s">
        <v>37</v>
      </c>
      <c r="G90" s="30" t="s">
        <v>164</v>
      </c>
      <c r="H90" s="10">
        <v>10</v>
      </c>
      <c r="I90" s="31">
        <v>3474</v>
      </c>
      <c r="J90" s="3">
        <f t="shared" si="31"/>
        <v>34740</v>
      </c>
      <c r="K90" s="31">
        <f t="shared" si="32"/>
        <v>3654.6480000000001</v>
      </c>
      <c r="L90" s="3">
        <f t="shared" si="33"/>
        <v>36546.480000000003</v>
      </c>
      <c r="M90" s="31">
        <f t="shared" si="34"/>
        <v>3841.0350480000002</v>
      </c>
      <c r="N90" s="3">
        <f t="shared" si="35"/>
        <v>38410.350480000001</v>
      </c>
      <c r="O90" s="31">
        <v>4100</v>
      </c>
      <c r="P90" s="3">
        <f t="shared" si="36"/>
        <v>41000</v>
      </c>
      <c r="Q90" s="31">
        <f t="shared" si="37"/>
        <v>4309.1000000000004</v>
      </c>
      <c r="R90" s="3">
        <f t="shared" si="38"/>
        <v>43091</v>
      </c>
      <c r="S90" s="31">
        <v>20140</v>
      </c>
      <c r="T90" s="3">
        <f t="shared" si="39"/>
        <v>201400</v>
      </c>
      <c r="U90" s="31">
        <v>20000</v>
      </c>
      <c r="V90" s="3">
        <f t="shared" si="40"/>
        <v>200000</v>
      </c>
      <c r="W90" s="31">
        <v>20000</v>
      </c>
      <c r="X90" s="3">
        <f t="shared" si="41"/>
        <v>200000</v>
      </c>
      <c r="Z90" s="32">
        <f t="shared" si="42"/>
        <v>3474</v>
      </c>
      <c r="AA90" s="32">
        <f t="shared" si="43"/>
        <v>3654.6480000000001</v>
      </c>
      <c r="AB90" s="32">
        <f t="shared" si="44"/>
        <v>3841.0350480000002</v>
      </c>
      <c r="AC90" s="32">
        <f t="shared" si="45"/>
        <v>4100</v>
      </c>
      <c r="AD90" s="32">
        <f t="shared" si="46"/>
        <v>4309.1000000000004</v>
      </c>
      <c r="AE90" s="32">
        <f t="shared" si="47"/>
        <v>20140</v>
      </c>
      <c r="AF90" s="32">
        <f t="shared" si="48"/>
        <v>20000</v>
      </c>
      <c r="AG90" s="32">
        <f t="shared" si="49"/>
        <v>20000</v>
      </c>
      <c r="AH90" s="33"/>
      <c r="AI90" s="34" cm="1">
        <f t="array" ref="AI90">+MIN(IF(Z90:AG90&gt;0,Z90:AG90))</f>
        <v>3474</v>
      </c>
      <c r="AJ90" s="34" cm="1">
        <f t="array" ref="AJ90">MAX(IF(Z90:AG90&gt;0,Z90:AG90))</f>
        <v>20140</v>
      </c>
      <c r="AK90" s="35" cm="1">
        <f t="array" ref="AK90">ROUND(AVERAGE(IF(Z90:AG90&gt;0,Z90:AG90)),0)</f>
        <v>9940</v>
      </c>
      <c r="AL90" s="35">
        <f t="shared" si="50"/>
        <v>6707</v>
      </c>
      <c r="AM90" s="35">
        <f t="shared" si="51"/>
        <v>20000</v>
      </c>
      <c r="AN90" s="35">
        <f t="shared" si="52"/>
        <v>10382</v>
      </c>
      <c r="AO90" s="35">
        <f t="shared" si="53"/>
        <v>9940</v>
      </c>
      <c r="AP90" s="35">
        <f t="shared" si="54"/>
        <v>5527</v>
      </c>
      <c r="AQ90" s="35" cm="1">
        <f t="array" ref="AQ90">STDEVA(IF(Z90:AG90&gt;0,Z90:AG90))</f>
        <v>8373.188621806994</v>
      </c>
      <c r="AS90" s="37" t="str">
        <f t="shared" si="55"/>
        <v>Media Armónica</v>
      </c>
      <c r="AT90" s="36">
        <f t="shared" si="56"/>
        <v>5527</v>
      </c>
      <c r="AU90" s="36">
        <f t="shared" si="57"/>
        <v>55270</v>
      </c>
      <c r="AV90" s="36">
        <f t="shared" si="58"/>
        <v>165810</v>
      </c>
      <c r="AW90" s="15">
        <v>10</v>
      </c>
      <c r="AX90" s="38">
        <f t="shared" si="59"/>
        <v>0</v>
      </c>
    </row>
    <row r="91" spans="2:50" ht="12">
      <c r="B91" s="2">
        <v>73</v>
      </c>
      <c r="C91" s="47" t="s">
        <v>156</v>
      </c>
      <c r="D91" s="6" t="s">
        <v>126</v>
      </c>
      <c r="E91" s="6" t="s">
        <v>36</v>
      </c>
      <c r="F91" s="7" t="s">
        <v>39</v>
      </c>
      <c r="G91" s="30" t="s">
        <v>164</v>
      </c>
      <c r="H91" s="10">
        <v>10</v>
      </c>
      <c r="I91" s="31">
        <v>3474</v>
      </c>
      <c r="J91" s="3">
        <f t="shared" si="31"/>
        <v>34740</v>
      </c>
      <c r="K91" s="31">
        <f t="shared" si="32"/>
        <v>3654.6480000000001</v>
      </c>
      <c r="L91" s="3">
        <f t="shared" si="33"/>
        <v>36546.480000000003</v>
      </c>
      <c r="M91" s="31">
        <f t="shared" si="34"/>
        <v>3841.0350480000002</v>
      </c>
      <c r="N91" s="3">
        <f t="shared" si="35"/>
        <v>38410.350480000001</v>
      </c>
      <c r="O91" s="31">
        <v>4100</v>
      </c>
      <c r="P91" s="3">
        <f t="shared" si="36"/>
        <v>41000</v>
      </c>
      <c r="Q91" s="31">
        <f t="shared" si="37"/>
        <v>4309.1000000000004</v>
      </c>
      <c r="R91" s="3">
        <f t="shared" si="38"/>
        <v>43091</v>
      </c>
      <c r="S91" s="31">
        <v>20140</v>
      </c>
      <c r="T91" s="3">
        <f t="shared" si="39"/>
        <v>201400</v>
      </c>
      <c r="U91" s="31">
        <v>20000</v>
      </c>
      <c r="V91" s="3">
        <f t="shared" si="40"/>
        <v>200000</v>
      </c>
      <c r="W91" s="31">
        <v>20000</v>
      </c>
      <c r="X91" s="3">
        <f t="shared" si="41"/>
        <v>200000</v>
      </c>
      <c r="Z91" s="32">
        <f t="shared" si="42"/>
        <v>3474</v>
      </c>
      <c r="AA91" s="32">
        <f t="shared" si="43"/>
        <v>3654.6480000000001</v>
      </c>
      <c r="AB91" s="32">
        <f t="shared" si="44"/>
        <v>3841.0350480000002</v>
      </c>
      <c r="AC91" s="32">
        <f t="shared" si="45"/>
        <v>4100</v>
      </c>
      <c r="AD91" s="32">
        <f t="shared" si="46"/>
        <v>4309.1000000000004</v>
      </c>
      <c r="AE91" s="32">
        <f t="shared" si="47"/>
        <v>20140</v>
      </c>
      <c r="AF91" s="32">
        <f t="shared" si="48"/>
        <v>20000</v>
      </c>
      <c r="AG91" s="32">
        <f t="shared" si="49"/>
        <v>20000</v>
      </c>
      <c r="AH91" s="33"/>
      <c r="AI91" s="34" cm="1">
        <f t="array" ref="AI91">+MIN(IF(Z91:AG91&gt;0,Z91:AG91))</f>
        <v>3474</v>
      </c>
      <c r="AJ91" s="34" cm="1">
        <f t="array" ref="AJ91">MAX(IF(Z91:AG91&gt;0,Z91:AG91))</f>
        <v>20140</v>
      </c>
      <c r="AK91" s="35" cm="1">
        <f t="array" ref="AK91">ROUND(AVERAGE(IF(Z91:AG91&gt;0,Z91:AG91)),0)</f>
        <v>9940</v>
      </c>
      <c r="AL91" s="35">
        <f t="shared" si="50"/>
        <v>6707</v>
      </c>
      <c r="AM91" s="35">
        <f t="shared" si="51"/>
        <v>20000</v>
      </c>
      <c r="AN91" s="35">
        <f t="shared" si="52"/>
        <v>10382</v>
      </c>
      <c r="AO91" s="35">
        <f t="shared" si="53"/>
        <v>9940</v>
      </c>
      <c r="AP91" s="35">
        <f t="shared" si="54"/>
        <v>5527</v>
      </c>
      <c r="AQ91" s="35" cm="1">
        <f t="array" ref="AQ91">STDEVA(IF(Z91:AG91&gt;0,Z91:AG91))</f>
        <v>8373.188621806994</v>
      </c>
      <c r="AS91" s="37" t="str">
        <f t="shared" si="55"/>
        <v>Media Armónica</v>
      </c>
      <c r="AT91" s="36">
        <f t="shared" si="56"/>
        <v>5527</v>
      </c>
      <c r="AU91" s="36">
        <f t="shared" si="57"/>
        <v>55270</v>
      </c>
      <c r="AV91" s="36">
        <f t="shared" si="58"/>
        <v>165810</v>
      </c>
      <c r="AW91" s="15">
        <v>10</v>
      </c>
      <c r="AX91" s="38">
        <f t="shared" si="59"/>
        <v>0</v>
      </c>
    </row>
    <row r="92" spans="2:50" ht="12">
      <c r="B92" s="2">
        <v>74</v>
      </c>
      <c r="C92" s="47" t="s">
        <v>156</v>
      </c>
      <c r="D92" s="6" t="s">
        <v>127</v>
      </c>
      <c r="E92" s="6" t="s">
        <v>38</v>
      </c>
      <c r="F92" s="7" t="s">
        <v>129</v>
      </c>
      <c r="G92" s="30" t="s">
        <v>164</v>
      </c>
      <c r="H92" s="10">
        <v>24</v>
      </c>
      <c r="I92" s="31">
        <v>3474</v>
      </c>
      <c r="J92" s="3">
        <f t="shared" si="31"/>
        <v>83376</v>
      </c>
      <c r="K92" s="31">
        <f t="shared" si="32"/>
        <v>3654.6480000000001</v>
      </c>
      <c r="L92" s="3">
        <f t="shared" si="33"/>
        <v>87711.551999999996</v>
      </c>
      <c r="M92" s="31">
        <f t="shared" si="34"/>
        <v>3841.0350480000002</v>
      </c>
      <c r="N92" s="3">
        <f t="shared" si="35"/>
        <v>92184.841152000008</v>
      </c>
      <c r="O92" s="31">
        <v>4100</v>
      </c>
      <c r="P92" s="3">
        <f t="shared" si="36"/>
        <v>98400</v>
      </c>
      <c r="Q92" s="31">
        <f t="shared" si="37"/>
        <v>4309.1000000000004</v>
      </c>
      <c r="R92" s="3">
        <f t="shared" si="38"/>
        <v>103418.40000000001</v>
      </c>
      <c r="S92" s="31">
        <v>20140</v>
      </c>
      <c r="T92" s="3">
        <f t="shared" si="39"/>
        <v>483360</v>
      </c>
      <c r="U92" s="31">
        <v>20000</v>
      </c>
      <c r="V92" s="3">
        <f t="shared" si="40"/>
        <v>480000</v>
      </c>
      <c r="W92" s="31">
        <v>20000</v>
      </c>
      <c r="X92" s="3">
        <f t="shared" si="41"/>
        <v>480000</v>
      </c>
      <c r="Z92" s="32">
        <f t="shared" si="42"/>
        <v>3474</v>
      </c>
      <c r="AA92" s="32">
        <f t="shared" si="43"/>
        <v>3654.6480000000001</v>
      </c>
      <c r="AB92" s="32">
        <f t="shared" si="44"/>
        <v>3841.0350480000002</v>
      </c>
      <c r="AC92" s="32">
        <f t="shared" si="45"/>
        <v>4100</v>
      </c>
      <c r="AD92" s="32">
        <f t="shared" si="46"/>
        <v>4309.1000000000004</v>
      </c>
      <c r="AE92" s="32">
        <f t="shared" si="47"/>
        <v>20140</v>
      </c>
      <c r="AF92" s="32">
        <f t="shared" si="48"/>
        <v>20000</v>
      </c>
      <c r="AG92" s="32">
        <f t="shared" si="49"/>
        <v>20000</v>
      </c>
      <c r="AH92" s="33"/>
      <c r="AI92" s="34" cm="1">
        <f t="array" ref="AI92">+MIN(IF(Z92:AG92&gt;0,Z92:AG92))</f>
        <v>3474</v>
      </c>
      <c r="AJ92" s="34" cm="1">
        <f t="array" ref="AJ92">MAX(IF(Z92:AG92&gt;0,Z92:AG92))</f>
        <v>20140</v>
      </c>
      <c r="AK92" s="35" cm="1">
        <f t="array" ref="AK92">ROUND(AVERAGE(IF(Z92:AG92&gt;0,Z92:AG92)),0)</f>
        <v>9940</v>
      </c>
      <c r="AL92" s="35">
        <f t="shared" si="50"/>
        <v>6707</v>
      </c>
      <c r="AM92" s="35">
        <f t="shared" si="51"/>
        <v>20000</v>
      </c>
      <c r="AN92" s="35">
        <f t="shared" si="52"/>
        <v>10382</v>
      </c>
      <c r="AO92" s="35">
        <f t="shared" si="53"/>
        <v>9940</v>
      </c>
      <c r="AP92" s="35">
        <f t="shared" si="54"/>
        <v>5527</v>
      </c>
      <c r="AQ92" s="35" cm="1">
        <f t="array" ref="AQ92">STDEVA(IF(Z92:AG92&gt;0,Z92:AG92))</f>
        <v>8373.188621806994</v>
      </c>
      <c r="AS92" s="37" t="str">
        <f t="shared" si="55"/>
        <v>Media Armónica</v>
      </c>
      <c r="AT92" s="36">
        <f t="shared" si="56"/>
        <v>5527</v>
      </c>
      <c r="AU92" s="36">
        <f t="shared" si="57"/>
        <v>132648</v>
      </c>
      <c r="AV92" s="36">
        <f t="shared" si="58"/>
        <v>397944</v>
      </c>
      <c r="AW92" s="15">
        <v>24</v>
      </c>
      <c r="AX92" s="38">
        <f t="shared" si="59"/>
        <v>0</v>
      </c>
    </row>
    <row r="93" spans="2:50" ht="12">
      <c r="B93" s="2">
        <v>75</v>
      </c>
      <c r="C93" s="47" t="s">
        <v>156</v>
      </c>
      <c r="D93" s="6" t="s">
        <v>172</v>
      </c>
      <c r="E93" s="6" t="s">
        <v>173</v>
      </c>
      <c r="F93" s="44" t="s">
        <v>171</v>
      </c>
      <c r="G93" s="30" t="s">
        <v>164</v>
      </c>
      <c r="H93" s="10">
        <v>25</v>
      </c>
      <c r="I93" s="31">
        <v>3474</v>
      </c>
      <c r="J93" s="3">
        <f t="shared" si="31"/>
        <v>86850</v>
      </c>
      <c r="K93" s="31">
        <f t="shared" si="32"/>
        <v>3654.6480000000001</v>
      </c>
      <c r="L93" s="3">
        <f t="shared" si="33"/>
        <v>91366.2</v>
      </c>
      <c r="M93" s="31">
        <f t="shared" si="34"/>
        <v>3841.0350480000002</v>
      </c>
      <c r="N93" s="3">
        <f t="shared" si="35"/>
        <v>96025.876199999999</v>
      </c>
      <c r="O93" s="31">
        <v>4100</v>
      </c>
      <c r="P93" s="3">
        <f t="shared" si="36"/>
        <v>102500</v>
      </c>
      <c r="Q93" s="31">
        <f t="shared" si="37"/>
        <v>4309.1000000000004</v>
      </c>
      <c r="R93" s="3">
        <f t="shared" si="38"/>
        <v>107727.50000000001</v>
      </c>
      <c r="S93" s="31">
        <v>20140</v>
      </c>
      <c r="T93" s="3">
        <f t="shared" si="39"/>
        <v>503500</v>
      </c>
      <c r="U93" s="31">
        <v>20000</v>
      </c>
      <c r="V93" s="3">
        <f t="shared" si="40"/>
        <v>500000</v>
      </c>
      <c r="W93" s="31">
        <v>20000</v>
      </c>
      <c r="X93" s="3">
        <f t="shared" si="41"/>
        <v>500000</v>
      </c>
      <c r="Z93" s="32">
        <f t="shared" si="42"/>
        <v>3474</v>
      </c>
      <c r="AA93" s="32">
        <f t="shared" si="43"/>
        <v>3654.6480000000001</v>
      </c>
      <c r="AB93" s="32">
        <f t="shared" si="44"/>
        <v>3841.0350480000002</v>
      </c>
      <c r="AC93" s="32">
        <f t="shared" si="45"/>
        <v>4100</v>
      </c>
      <c r="AD93" s="32">
        <f t="shared" si="46"/>
        <v>4309.1000000000004</v>
      </c>
      <c r="AE93" s="32">
        <f t="shared" si="47"/>
        <v>20140</v>
      </c>
      <c r="AF93" s="32">
        <f t="shared" si="48"/>
        <v>20000</v>
      </c>
      <c r="AG93" s="32">
        <f t="shared" si="49"/>
        <v>20000</v>
      </c>
      <c r="AH93" s="33"/>
      <c r="AI93" s="34" cm="1">
        <f t="array" ref="AI93">+MIN(IF(Z93:AG93&gt;0,Z93:AG93))</f>
        <v>3474</v>
      </c>
      <c r="AJ93" s="34" cm="1">
        <f t="array" ref="AJ93">MAX(IF(Z93:AG93&gt;0,Z93:AG93))</f>
        <v>20140</v>
      </c>
      <c r="AK93" s="35" cm="1">
        <f t="array" ref="AK93">ROUND(AVERAGE(IF(Z93:AG93&gt;0,Z93:AG93)),0)</f>
        <v>9940</v>
      </c>
      <c r="AL93" s="35">
        <f t="shared" si="50"/>
        <v>6707</v>
      </c>
      <c r="AM93" s="35">
        <f t="shared" si="51"/>
        <v>20000</v>
      </c>
      <c r="AN93" s="35">
        <f t="shared" si="52"/>
        <v>10382</v>
      </c>
      <c r="AO93" s="35">
        <f t="shared" si="53"/>
        <v>9940</v>
      </c>
      <c r="AP93" s="35">
        <f t="shared" si="54"/>
        <v>5527</v>
      </c>
      <c r="AQ93" s="35" cm="1">
        <f t="array" ref="AQ93">STDEVA(IF(Z93:AG93&gt;0,Z93:AG93))</f>
        <v>8373.188621806994</v>
      </c>
      <c r="AS93" s="37" t="str">
        <f t="shared" si="55"/>
        <v>Media Armónica</v>
      </c>
      <c r="AT93" s="36">
        <f t="shared" si="56"/>
        <v>5527</v>
      </c>
      <c r="AU93" s="36">
        <f t="shared" si="57"/>
        <v>138175</v>
      </c>
      <c r="AV93" s="36">
        <f t="shared" si="58"/>
        <v>414525</v>
      </c>
      <c r="AW93" s="15">
        <v>25</v>
      </c>
      <c r="AX93" s="38">
        <f t="shared" si="59"/>
        <v>0</v>
      </c>
    </row>
    <row r="94" spans="2:50" ht="22.8">
      <c r="B94" s="2">
        <v>76</v>
      </c>
      <c r="C94" s="47" t="s">
        <v>156</v>
      </c>
      <c r="D94" s="6" t="s">
        <v>128</v>
      </c>
      <c r="E94" s="6" t="s">
        <v>40</v>
      </c>
      <c r="F94" s="7" t="s">
        <v>42</v>
      </c>
      <c r="G94" s="30" t="s">
        <v>164</v>
      </c>
      <c r="H94" s="10">
        <v>10</v>
      </c>
      <c r="I94" s="31">
        <v>3474</v>
      </c>
      <c r="J94" s="3">
        <f t="shared" si="31"/>
        <v>34740</v>
      </c>
      <c r="K94" s="31">
        <f t="shared" si="32"/>
        <v>3654.6480000000001</v>
      </c>
      <c r="L94" s="3">
        <f t="shared" si="33"/>
        <v>36546.480000000003</v>
      </c>
      <c r="M94" s="31">
        <f t="shared" si="34"/>
        <v>3841.0350480000002</v>
      </c>
      <c r="N94" s="3">
        <f t="shared" si="35"/>
        <v>38410.350480000001</v>
      </c>
      <c r="O94" s="31">
        <v>4100</v>
      </c>
      <c r="P94" s="3">
        <f t="shared" si="36"/>
        <v>41000</v>
      </c>
      <c r="Q94" s="31">
        <f t="shared" si="37"/>
        <v>4309.1000000000004</v>
      </c>
      <c r="R94" s="3">
        <f t="shared" si="38"/>
        <v>43091</v>
      </c>
      <c r="S94" s="45">
        <v>20140</v>
      </c>
      <c r="T94" s="3">
        <f t="shared" si="39"/>
        <v>201400</v>
      </c>
      <c r="U94" s="45">
        <v>20000</v>
      </c>
      <c r="V94" s="3">
        <f t="shared" si="40"/>
        <v>200000</v>
      </c>
      <c r="W94" s="45">
        <v>20000</v>
      </c>
      <c r="X94" s="3">
        <f t="shared" si="41"/>
        <v>200000</v>
      </c>
      <c r="Z94" s="32">
        <f t="shared" si="42"/>
        <v>3474</v>
      </c>
      <c r="AA94" s="32">
        <f t="shared" si="43"/>
        <v>3654.6480000000001</v>
      </c>
      <c r="AB94" s="32">
        <f t="shared" si="44"/>
        <v>3841.0350480000002</v>
      </c>
      <c r="AC94" s="32">
        <f t="shared" si="45"/>
        <v>4100</v>
      </c>
      <c r="AD94" s="32">
        <f t="shared" si="46"/>
        <v>4309.1000000000004</v>
      </c>
      <c r="AE94" s="32">
        <f t="shared" si="47"/>
        <v>20140</v>
      </c>
      <c r="AF94" s="32">
        <f t="shared" si="48"/>
        <v>20000</v>
      </c>
      <c r="AG94" s="32">
        <f t="shared" si="49"/>
        <v>20000</v>
      </c>
      <c r="AH94" s="33"/>
      <c r="AI94" s="34" cm="1">
        <f t="array" ref="AI94">+MIN(IF(Z94:AG94&gt;0,Z94:AG94))</f>
        <v>3474</v>
      </c>
      <c r="AJ94" s="34" cm="1">
        <f t="array" ref="AJ94">MAX(IF(Z94:AG94&gt;0,Z94:AG94))</f>
        <v>20140</v>
      </c>
      <c r="AK94" s="35" cm="1">
        <f t="array" ref="AK94">ROUND(AVERAGE(IF(Z94:AG94&gt;0,Z94:AG94)),0)</f>
        <v>9940</v>
      </c>
      <c r="AL94" s="35">
        <f t="shared" si="50"/>
        <v>6707</v>
      </c>
      <c r="AM94" s="35">
        <f t="shared" si="51"/>
        <v>20000</v>
      </c>
      <c r="AN94" s="35">
        <f t="shared" si="52"/>
        <v>10382</v>
      </c>
      <c r="AO94" s="35">
        <f t="shared" si="53"/>
        <v>9940</v>
      </c>
      <c r="AP94" s="35">
        <f t="shared" si="54"/>
        <v>5527</v>
      </c>
      <c r="AQ94" s="35" cm="1">
        <f t="array" ref="AQ94">STDEVA(IF(Z94:AG94&gt;0,Z94:AG94))</f>
        <v>8373.188621806994</v>
      </c>
      <c r="AS94" s="37" t="str">
        <f t="shared" si="55"/>
        <v>Media Armónica</v>
      </c>
      <c r="AT94" s="36">
        <f t="shared" si="56"/>
        <v>5527</v>
      </c>
      <c r="AU94" s="36">
        <f t="shared" si="57"/>
        <v>55270</v>
      </c>
      <c r="AV94" s="36">
        <f t="shared" si="58"/>
        <v>165810</v>
      </c>
      <c r="AW94" s="15">
        <v>10</v>
      </c>
      <c r="AX94" s="38">
        <f t="shared" si="59"/>
        <v>0</v>
      </c>
    </row>
    <row r="95" spans="2:50" ht="12">
      <c r="B95" s="2">
        <v>77</v>
      </c>
      <c r="C95" s="47" t="s">
        <v>156</v>
      </c>
      <c r="D95" s="6" t="s">
        <v>130</v>
      </c>
      <c r="E95" s="6" t="s">
        <v>41</v>
      </c>
      <c r="F95" s="7" t="s">
        <v>44</v>
      </c>
      <c r="G95" s="30" t="s">
        <v>164</v>
      </c>
      <c r="H95" s="10">
        <v>23</v>
      </c>
      <c r="I95" s="31">
        <v>3474</v>
      </c>
      <c r="J95" s="3">
        <f t="shared" si="31"/>
        <v>79902</v>
      </c>
      <c r="K95" s="31">
        <f t="shared" si="32"/>
        <v>3654.6480000000001</v>
      </c>
      <c r="L95" s="3">
        <f t="shared" si="33"/>
        <v>84056.90400000001</v>
      </c>
      <c r="M95" s="31">
        <f t="shared" si="34"/>
        <v>3841.0350480000002</v>
      </c>
      <c r="N95" s="3">
        <f t="shared" si="35"/>
        <v>88343.806104000003</v>
      </c>
      <c r="O95" s="31">
        <v>4100</v>
      </c>
      <c r="P95" s="3">
        <f t="shared" si="36"/>
        <v>94300</v>
      </c>
      <c r="Q95" s="31">
        <f t="shared" si="37"/>
        <v>4309.1000000000004</v>
      </c>
      <c r="R95" s="3">
        <f t="shared" si="38"/>
        <v>99109.3</v>
      </c>
      <c r="S95" s="31">
        <v>20140</v>
      </c>
      <c r="T95" s="3">
        <f t="shared" si="39"/>
        <v>463220</v>
      </c>
      <c r="U95" s="31">
        <v>20000</v>
      </c>
      <c r="V95" s="3">
        <f t="shared" si="40"/>
        <v>460000</v>
      </c>
      <c r="W95" s="31">
        <v>20000</v>
      </c>
      <c r="X95" s="3">
        <f t="shared" si="41"/>
        <v>460000</v>
      </c>
      <c r="Z95" s="32">
        <f t="shared" si="42"/>
        <v>3474</v>
      </c>
      <c r="AA95" s="32">
        <f t="shared" si="43"/>
        <v>3654.6480000000001</v>
      </c>
      <c r="AB95" s="32">
        <f t="shared" si="44"/>
        <v>3841.0350480000002</v>
      </c>
      <c r="AC95" s="32">
        <f t="shared" si="45"/>
        <v>4100</v>
      </c>
      <c r="AD95" s="32">
        <f t="shared" si="46"/>
        <v>4309.1000000000004</v>
      </c>
      <c r="AE95" s="32">
        <f t="shared" si="47"/>
        <v>20140</v>
      </c>
      <c r="AF95" s="32">
        <f t="shared" si="48"/>
        <v>20000</v>
      </c>
      <c r="AG95" s="32">
        <f t="shared" si="49"/>
        <v>20000</v>
      </c>
      <c r="AH95" s="33"/>
      <c r="AI95" s="34" cm="1">
        <f t="array" ref="AI95">+MIN(IF(Z95:AG95&gt;0,Z95:AG95))</f>
        <v>3474</v>
      </c>
      <c r="AJ95" s="34" cm="1">
        <f t="array" ref="AJ95">MAX(IF(Z95:AG95&gt;0,Z95:AG95))</f>
        <v>20140</v>
      </c>
      <c r="AK95" s="35" cm="1">
        <f t="array" ref="AK95">ROUND(AVERAGE(IF(Z95:AG95&gt;0,Z95:AG95)),0)</f>
        <v>9940</v>
      </c>
      <c r="AL95" s="35">
        <f t="shared" si="50"/>
        <v>6707</v>
      </c>
      <c r="AM95" s="35">
        <f t="shared" si="51"/>
        <v>20000</v>
      </c>
      <c r="AN95" s="35">
        <f t="shared" si="52"/>
        <v>10382</v>
      </c>
      <c r="AO95" s="35">
        <f t="shared" si="53"/>
        <v>9940</v>
      </c>
      <c r="AP95" s="35">
        <f t="shared" si="54"/>
        <v>5527</v>
      </c>
      <c r="AQ95" s="35" cm="1">
        <f t="array" ref="AQ95">STDEVA(IF(Z95:AG95&gt;0,Z95:AG95))</f>
        <v>8373.188621806994</v>
      </c>
      <c r="AS95" s="37" t="str">
        <f t="shared" si="55"/>
        <v>Media Armónica</v>
      </c>
      <c r="AT95" s="36">
        <f t="shared" si="56"/>
        <v>5527</v>
      </c>
      <c r="AU95" s="36">
        <f t="shared" si="57"/>
        <v>127121</v>
      </c>
      <c r="AV95" s="36">
        <f t="shared" si="58"/>
        <v>381363</v>
      </c>
      <c r="AW95" s="15">
        <v>23</v>
      </c>
      <c r="AX95" s="38">
        <f t="shared" si="59"/>
        <v>0</v>
      </c>
    </row>
    <row r="96" spans="2:50" ht="12">
      <c r="B96" s="2">
        <v>78</v>
      </c>
      <c r="C96" s="47" t="s">
        <v>156</v>
      </c>
      <c r="D96" s="6" t="s">
        <v>131</v>
      </c>
      <c r="E96" s="6" t="s">
        <v>43</v>
      </c>
      <c r="F96" s="7" t="s">
        <v>46</v>
      </c>
      <c r="G96" s="30" t="s">
        <v>164</v>
      </c>
      <c r="H96" s="10">
        <v>9</v>
      </c>
      <c r="I96" s="31">
        <v>3474</v>
      </c>
      <c r="J96" s="3">
        <f t="shared" si="31"/>
        <v>31266</v>
      </c>
      <c r="K96" s="31">
        <f t="shared" si="32"/>
        <v>3654.6480000000001</v>
      </c>
      <c r="L96" s="3">
        <f t="shared" si="33"/>
        <v>32891.832000000002</v>
      </c>
      <c r="M96" s="31">
        <f t="shared" si="34"/>
        <v>3841.0350480000002</v>
      </c>
      <c r="N96" s="3">
        <f t="shared" si="35"/>
        <v>34569.315432000003</v>
      </c>
      <c r="O96" s="31">
        <v>4100</v>
      </c>
      <c r="P96" s="3">
        <f t="shared" si="36"/>
        <v>36900</v>
      </c>
      <c r="Q96" s="31">
        <f t="shared" si="37"/>
        <v>4309.1000000000004</v>
      </c>
      <c r="R96" s="3">
        <f t="shared" si="38"/>
        <v>38781.9</v>
      </c>
      <c r="S96" s="31">
        <v>20140</v>
      </c>
      <c r="T96" s="3">
        <f t="shared" si="39"/>
        <v>181260</v>
      </c>
      <c r="U96" s="31">
        <v>20000</v>
      </c>
      <c r="V96" s="3">
        <f t="shared" si="40"/>
        <v>180000</v>
      </c>
      <c r="W96" s="31">
        <v>20000</v>
      </c>
      <c r="X96" s="3">
        <f t="shared" si="41"/>
        <v>180000</v>
      </c>
      <c r="Z96" s="32">
        <f t="shared" si="42"/>
        <v>3474</v>
      </c>
      <c r="AA96" s="32">
        <f t="shared" si="43"/>
        <v>3654.6480000000001</v>
      </c>
      <c r="AB96" s="32">
        <f t="shared" si="44"/>
        <v>3841.0350480000002</v>
      </c>
      <c r="AC96" s="32">
        <f t="shared" si="45"/>
        <v>4100</v>
      </c>
      <c r="AD96" s="32">
        <f t="shared" si="46"/>
        <v>4309.1000000000004</v>
      </c>
      <c r="AE96" s="32">
        <f t="shared" si="47"/>
        <v>20140</v>
      </c>
      <c r="AF96" s="32">
        <f t="shared" si="48"/>
        <v>20000</v>
      </c>
      <c r="AG96" s="32">
        <f t="shared" si="49"/>
        <v>20000</v>
      </c>
      <c r="AH96" s="33"/>
      <c r="AI96" s="34" cm="1">
        <f t="array" ref="AI96">+MIN(IF(Z96:AG96&gt;0,Z96:AG96))</f>
        <v>3474</v>
      </c>
      <c r="AJ96" s="34" cm="1">
        <f t="array" ref="AJ96">MAX(IF(Z96:AG96&gt;0,Z96:AG96))</f>
        <v>20140</v>
      </c>
      <c r="AK96" s="35" cm="1">
        <f t="array" ref="AK96">ROUND(AVERAGE(IF(Z96:AG96&gt;0,Z96:AG96)),0)</f>
        <v>9940</v>
      </c>
      <c r="AL96" s="35">
        <f t="shared" si="50"/>
        <v>6707</v>
      </c>
      <c r="AM96" s="35">
        <f t="shared" si="51"/>
        <v>20000</v>
      </c>
      <c r="AN96" s="35">
        <f t="shared" si="52"/>
        <v>10382</v>
      </c>
      <c r="AO96" s="35">
        <f t="shared" si="53"/>
        <v>9940</v>
      </c>
      <c r="AP96" s="35">
        <f t="shared" si="54"/>
        <v>5527</v>
      </c>
      <c r="AQ96" s="35" cm="1">
        <f t="array" ref="AQ96">STDEVA(IF(Z96:AG96&gt;0,Z96:AG96))</f>
        <v>8373.188621806994</v>
      </c>
      <c r="AS96" s="37" t="str">
        <f t="shared" si="55"/>
        <v>Media Armónica</v>
      </c>
      <c r="AT96" s="36">
        <f t="shared" si="56"/>
        <v>5527</v>
      </c>
      <c r="AU96" s="36">
        <f t="shared" si="57"/>
        <v>49743</v>
      </c>
      <c r="AV96" s="36">
        <f t="shared" si="58"/>
        <v>149229</v>
      </c>
      <c r="AW96" s="15">
        <v>9</v>
      </c>
      <c r="AX96" s="38">
        <f t="shared" si="59"/>
        <v>0</v>
      </c>
    </row>
    <row r="97" spans="2:50" ht="34.200000000000003">
      <c r="B97" s="2">
        <v>79</v>
      </c>
      <c r="C97" s="47" t="s">
        <v>156</v>
      </c>
      <c r="D97" s="6" t="s">
        <v>132</v>
      </c>
      <c r="E97" s="6" t="s">
        <v>45</v>
      </c>
      <c r="F97" s="7" t="s">
        <v>48</v>
      </c>
      <c r="G97" s="30" t="s">
        <v>164</v>
      </c>
      <c r="H97" s="10">
        <v>10</v>
      </c>
      <c r="I97" s="31">
        <v>3474</v>
      </c>
      <c r="J97" s="3">
        <f t="shared" si="31"/>
        <v>34740</v>
      </c>
      <c r="K97" s="31">
        <f t="shared" si="32"/>
        <v>3654.6480000000001</v>
      </c>
      <c r="L97" s="3">
        <f t="shared" si="33"/>
        <v>36546.480000000003</v>
      </c>
      <c r="M97" s="31">
        <f t="shared" si="34"/>
        <v>3841.0350480000002</v>
      </c>
      <c r="N97" s="3">
        <f t="shared" si="35"/>
        <v>38410.350480000001</v>
      </c>
      <c r="O97" s="31">
        <v>4100</v>
      </c>
      <c r="P97" s="3">
        <f t="shared" si="36"/>
        <v>41000</v>
      </c>
      <c r="Q97" s="31">
        <f t="shared" si="37"/>
        <v>4309.1000000000004</v>
      </c>
      <c r="R97" s="3">
        <f t="shared" si="38"/>
        <v>43091</v>
      </c>
      <c r="S97" s="31">
        <v>20140</v>
      </c>
      <c r="T97" s="3">
        <f t="shared" si="39"/>
        <v>201400</v>
      </c>
      <c r="U97" s="31">
        <v>20000</v>
      </c>
      <c r="V97" s="3">
        <f t="shared" si="40"/>
        <v>200000</v>
      </c>
      <c r="W97" s="31">
        <v>20000</v>
      </c>
      <c r="X97" s="3">
        <f t="shared" si="41"/>
        <v>200000</v>
      </c>
      <c r="Z97" s="32">
        <f t="shared" si="42"/>
        <v>3474</v>
      </c>
      <c r="AA97" s="32">
        <f t="shared" si="43"/>
        <v>3654.6480000000001</v>
      </c>
      <c r="AB97" s="32">
        <f t="shared" si="44"/>
        <v>3841.0350480000002</v>
      </c>
      <c r="AC97" s="32">
        <f t="shared" si="45"/>
        <v>4100</v>
      </c>
      <c r="AD97" s="32">
        <f t="shared" si="46"/>
        <v>4309.1000000000004</v>
      </c>
      <c r="AE97" s="32">
        <f t="shared" si="47"/>
        <v>20140</v>
      </c>
      <c r="AF97" s="32">
        <f t="shared" si="48"/>
        <v>20000</v>
      </c>
      <c r="AG97" s="32">
        <f t="shared" si="49"/>
        <v>20000</v>
      </c>
      <c r="AH97" s="33"/>
      <c r="AI97" s="34" cm="1">
        <f t="array" ref="AI97">+MIN(IF(Z97:AG97&gt;0,Z97:AG97))</f>
        <v>3474</v>
      </c>
      <c r="AJ97" s="34" cm="1">
        <f t="array" ref="AJ97">MAX(IF(Z97:AG97&gt;0,Z97:AG97))</f>
        <v>20140</v>
      </c>
      <c r="AK97" s="35" cm="1">
        <f t="array" ref="AK97">ROUND(AVERAGE(IF(Z97:AG97&gt;0,Z97:AG97)),0)</f>
        <v>9940</v>
      </c>
      <c r="AL97" s="35">
        <f t="shared" si="50"/>
        <v>6707</v>
      </c>
      <c r="AM97" s="35">
        <f t="shared" si="51"/>
        <v>20000</v>
      </c>
      <c r="AN97" s="35">
        <f t="shared" si="52"/>
        <v>10382</v>
      </c>
      <c r="AO97" s="35">
        <f t="shared" si="53"/>
        <v>9940</v>
      </c>
      <c r="AP97" s="35">
        <f t="shared" si="54"/>
        <v>5527</v>
      </c>
      <c r="AQ97" s="35" cm="1">
        <f t="array" ref="AQ97">STDEVA(IF(Z97:AG97&gt;0,Z97:AG97))</f>
        <v>8373.188621806994</v>
      </c>
      <c r="AS97" s="37" t="str">
        <f t="shared" si="55"/>
        <v>Media Armónica</v>
      </c>
      <c r="AT97" s="36">
        <f t="shared" si="56"/>
        <v>5527</v>
      </c>
      <c r="AU97" s="36">
        <f t="shared" si="57"/>
        <v>55270</v>
      </c>
      <c r="AV97" s="36">
        <f t="shared" si="58"/>
        <v>165810</v>
      </c>
      <c r="AW97" s="15">
        <v>10</v>
      </c>
      <c r="AX97" s="38">
        <f t="shared" si="59"/>
        <v>0</v>
      </c>
    </row>
    <row r="98" spans="2:50" ht="12">
      <c r="B98" s="2">
        <v>80</v>
      </c>
      <c r="C98" s="47" t="s">
        <v>156</v>
      </c>
      <c r="D98" s="6" t="s">
        <v>133</v>
      </c>
      <c r="E98" s="6" t="s">
        <v>47</v>
      </c>
      <c r="F98" s="7" t="s">
        <v>50</v>
      </c>
      <c r="G98" s="30" t="s">
        <v>164</v>
      </c>
      <c r="H98" s="10">
        <v>10</v>
      </c>
      <c r="I98" s="31">
        <v>3474</v>
      </c>
      <c r="J98" s="3">
        <f t="shared" si="31"/>
        <v>34740</v>
      </c>
      <c r="K98" s="31">
        <f t="shared" si="32"/>
        <v>3654.6480000000001</v>
      </c>
      <c r="L98" s="3">
        <f t="shared" si="33"/>
        <v>36546.480000000003</v>
      </c>
      <c r="M98" s="31">
        <f t="shared" si="34"/>
        <v>3841.0350480000002</v>
      </c>
      <c r="N98" s="3">
        <f t="shared" si="35"/>
        <v>38410.350480000001</v>
      </c>
      <c r="O98" s="31">
        <v>4100</v>
      </c>
      <c r="P98" s="3">
        <f t="shared" si="36"/>
        <v>41000</v>
      </c>
      <c r="Q98" s="31">
        <f t="shared" si="37"/>
        <v>4309.1000000000004</v>
      </c>
      <c r="R98" s="3">
        <f t="shared" si="38"/>
        <v>43091</v>
      </c>
      <c r="S98" s="31">
        <v>20140</v>
      </c>
      <c r="T98" s="3">
        <f t="shared" si="39"/>
        <v>201400</v>
      </c>
      <c r="U98" s="31">
        <v>20000</v>
      </c>
      <c r="V98" s="3">
        <f t="shared" si="40"/>
        <v>200000</v>
      </c>
      <c r="W98" s="31">
        <v>20000</v>
      </c>
      <c r="X98" s="3">
        <f t="shared" si="41"/>
        <v>200000</v>
      </c>
      <c r="Z98" s="32">
        <f t="shared" si="42"/>
        <v>3474</v>
      </c>
      <c r="AA98" s="32">
        <f t="shared" si="43"/>
        <v>3654.6480000000001</v>
      </c>
      <c r="AB98" s="32">
        <f t="shared" si="44"/>
        <v>3841.0350480000002</v>
      </c>
      <c r="AC98" s="32">
        <f t="shared" si="45"/>
        <v>4100</v>
      </c>
      <c r="AD98" s="32">
        <f t="shared" si="46"/>
        <v>4309.1000000000004</v>
      </c>
      <c r="AE98" s="32">
        <f t="shared" si="47"/>
        <v>20140</v>
      </c>
      <c r="AF98" s="32">
        <f t="shared" si="48"/>
        <v>20000</v>
      </c>
      <c r="AG98" s="32">
        <f t="shared" si="49"/>
        <v>20000</v>
      </c>
      <c r="AH98" s="33"/>
      <c r="AI98" s="34" cm="1">
        <f t="array" ref="AI98">+MIN(IF(Z98:AG98&gt;0,Z98:AG98))</f>
        <v>3474</v>
      </c>
      <c r="AJ98" s="34" cm="1">
        <f t="array" ref="AJ98">MAX(IF(Z98:AG98&gt;0,Z98:AG98))</f>
        <v>20140</v>
      </c>
      <c r="AK98" s="35" cm="1">
        <f t="array" ref="AK98">ROUND(AVERAGE(IF(Z98:AG98&gt;0,Z98:AG98)),0)</f>
        <v>9940</v>
      </c>
      <c r="AL98" s="35">
        <f t="shared" si="50"/>
        <v>6707</v>
      </c>
      <c r="AM98" s="35">
        <f t="shared" si="51"/>
        <v>20000</v>
      </c>
      <c r="AN98" s="35">
        <f t="shared" si="52"/>
        <v>10382</v>
      </c>
      <c r="AO98" s="35">
        <f t="shared" si="53"/>
        <v>9940</v>
      </c>
      <c r="AP98" s="35">
        <f t="shared" si="54"/>
        <v>5527</v>
      </c>
      <c r="AQ98" s="35" cm="1">
        <f t="array" ref="AQ98">STDEVA(IF(Z98:AG98&gt;0,Z98:AG98))</f>
        <v>8373.188621806994</v>
      </c>
      <c r="AS98" s="37" t="str">
        <f t="shared" si="55"/>
        <v>Media Armónica</v>
      </c>
      <c r="AT98" s="36">
        <f t="shared" si="56"/>
        <v>5527</v>
      </c>
      <c r="AU98" s="36">
        <f t="shared" si="57"/>
        <v>55270</v>
      </c>
      <c r="AV98" s="36">
        <f t="shared" si="58"/>
        <v>165810</v>
      </c>
      <c r="AW98" s="15">
        <v>10</v>
      </c>
      <c r="AX98" s="38">
        <f t="shared" si="59"/>
        <v>0</v>
      </c>
    </row>
    <row r="99" spans="2:50" ht="22.8">
      <c r="B99" s="2">
        <v>81</v>
      </c>
      <c r="C99" s="47" t="s">
        <v>156</v>
      </c>
      <c r="D99" s="6" t="s">
        <v>134</v>
      </c>
      <c r="E99" s="6" t="s">
        <v>49</v>
      </c>
      <c r="F99" s="7" t="s">
        <v>52</v>
      </c>
      <c r="G99" s="30" t="s">
        <v>164</v>
      </c>
      <c r="H99" s="10">
        <v>10</v>
      </c>
      <c r="I99" s="31">
        <v>3474</v>
      </c>
      <c r="J99" s="3">
        <f t="shared" si="31"/>
        <v>34740</v>
      </c>
      <c r="K99" s="31">
        <f t="shared" si="32"/>
        <v>3654.6480000000001</v>
      </c>
      <c r="L99" s="3">
        <f t="shared" si="33"/>
        <v>36546.480000000003</v>
      </c>
      <c r="M99" s="31">
        <f t="shared" si="34"/>
        <v>3841.0350480000002</v>
      </c>
      <c r="N99" s="3">
        <f t="shared" si="35"/>
        <v>38410.350480000001</v>
      </c>
      <c r="O99" s="31">
        <v>4100</v>
      </c>
      <c r="P99" s="3">
        <f t="shared" si="36"/>
        <v>41000</v>
      </c>
      <c r="Q99" s="31">
        <f t="shared" si="37"/>
        <v>4309.1000000000004</v>
      </c>
      <c r="R99" s="3">
        <f t="shared" si="38"/>
        <v>43091</v>
      </c>
      <c r="S99" s="31">
        <v>20140</v>
      </c>
      <c r="T99" s="3">
        <f t="shared" si="39"/>
        <v>201400</v>
      </c>
      <c r="U99" s="31">
        <v>20000</v>
      </c>
      <c r="V99" s="3">
        <f t="shared" si="40"/>
        <v>200000</v>
      </c>
      <c r="W99" s="31">
        <v>20000</v>
      </c>
      <c r="X99" s="3">
        <f t="shared" si="41"/>
        <v>200000</v>
      </c>
      <c r="Z99" s="32">
        <f t="shared" si="42"/>
        <v>3474</v>
      </c>
      <c r="AA99" s="32">
        <f t="shared" si="43"/>
        <v>3654.6480000000001</v>
      </c>
      <c r="AB99" s="32">
        <f t="shared" si="44"/>
        <v>3841.0350480000002</v>
      </c>
      <c r="AC99" s="32">
        <f t="shared" si="45"/>
        <v>4100</v>
      </c>
      <c r="AD99" s="32">
        <f t="shared" si="46"/>
        <v>4309.1000000000004</v>
      </c>
      <c r="AE99" s="32">
        <f t="shared" si="47"/>
        <v>20140</v>
      </c>
      <c r="AF99" s="32">
        <f t="shared" si="48"/>
        <v>20000</v>
      </c>
      <c r="AG99" s="32">
        <f t="shared" si="49"/>
        <v>20000</v>
      </c>
      <c r="AH99" s="33"/>
      <c r="AI99" s="34" cm="1">
        <f t="array" ref="AI99">+MIN(IF(Z99:AG99&gt;0,Z99:AG99))</f>
        <v>3474</v>
      </c>
      <c r="AJ99" s="34" cm="1">
        <f t="array" ref="AJ99">MAX(IF(Z99:AG99&gt;0,Z99:AG99))</f>
        <v>20140</v>
      </c>
      <c r="AK99" s="35" cm="1">
        <f t="array" ref="AK99">ROUND(AVERAGE(IF(Z99:AG99&gt;0,Z99:AG99)),0)</f>
        <v>9940</v>
      </c>
      <c r="AL99" s="35">
        <f t="shared" si="50"/>
        <v>6707</v>
      </c>
      <c r="AM99" s="35">
        <f t="shared" si="51"/>
        <v>20000</v>
      </c>
      <c r="AN99" s="35">
        <f t="shared" si="52"/>
        <v>10382</v>
      </c>
      <c r="AO99" s="35">
        <f t="shared" si="53"/>
        <v>9940</v>
      </c>
      <c r="AP99" s="35">
        <f t="shared" si="54"/>
        <v>5527</v>
      </c>
      <c r="AQ99" s="35" cm="1">
        <f t="array" ref="AQ99">STDEVA(IF(Z99:AG99&gt;0,Z99:AG99))</f>
        <v>8373.188621806994</v>
      </c>
      <c r="AS99" s="37" t="str">
        <f t="shared" si="55"/>
        <v>Media Armónica</v>
      </c>
      <c r="AT99" s="36">
        <f t="shared" si="56"/>
        <v>5527</v>
      </c>
      <c r="AU99" s="36">
        <f t="shared" si="57"/>
        <v>55270</v>
      </c>
      <c r="AV99" s="36">
        <f t="shared" si="58"/>
        <v>165810</v>
      </c>
      <c r="AW99" s="15">
        <v>10</v>
      </c>
      <c r="AX99" s="38">
        <f t="shared" si="59"/>
        <v>0</v>
      </c>
    </row>
    <row r="100" spans="2:50" ht="22.8">
      <c r="B100" s="2">
        <v>82</v>
      </c>
      <c r="C100" s="47" t="s">
        <v>156</v>
      </c>
      <c r="D100" s="6" t="s">
        <v>167</v>
      </c>
      <c r="E100" s="6" t="s">
        <v>175</v>
      </c>
      <c r="F100" s="44" t="s">
        <v>169</v>
      </c>
      <c r="G100" s="30" t="s">
        <v>164</v>
      </c>
      <c r="H100" s="10">
        <v>10</v>
      </c>
      <c r="I100" s="31">
        <v>3474</v>
      </c>
      <c r="J100" s="3">
        <f t="shared" si="31"/>
        <v>34740</v>
      </c>
      <c r="K100" s="31">
        <f t="shared" si="32"/>
        <v>3654.6480000000001</v>
      </c>
      <c r="L100" s="3">
        <f t="shared" si="33"/>
        <v>36546.480000000003</v>
      </c>
      <c r="M100" s="31">
        <f t="shared" si="34"/>
        <v>3841.0350480000002</v>
      </c>
      <c r="N100" s="3">
        <f t="shared" si="35"/>
        <v>38410.350480000001</v>
      </c>
      <c r="O100" s="31">
        <v>4100</v>
      </c>
      <c r="P100" s="3">
        <f t="shared" si="36"/>
        <v>41000</v>
      </c>
      <c r="Q100" s="31">
        <f t="shared" si="37"/>
        <v>4309.1000000000004</v>
      </c>
      <c r="R100" s="3">
        <f t="shared" si="38"/>
        <v>43091</v>
      </c>
      <c r="S100" s="31">
        <v>20140</v>
      </c>
      <c r="T100" s="3">
        <f t="shared" si="39"/>
        <v>201400</v>
      </c>
      <c r="U100" s="31">
        <v>20000</v>
      </c>
      <c r="V100" s="3">
        <f t="shared" si="40"/>
        <v>200000</v>
      </c>
      <c r="W100" s="31">
        <v>20000</v>
      </c>
      <c r="X100" s="3">
        <f t="shared" si="41"/>
        <v>200000</v>
      </c>
      <c r="Z100" s="32">
        <f t="shared" si="42"/>
        <v>3474</v>
      </c>
      <c r="AA100" s="32">
        <f t="shared" si="43"/>
        <v>3654.6480000000001</v>
      </c>
      <c r="AB100" s="32">
        <f t="shared" si="44"/>
        <v>3841.0350480000002</v>
      </c>
      <c r="AC100" s="32">
        <f t="shared" si="45"/>
        <v>4100</v>
      </c>
      <c r="AD100" s="32">
        <f t="shared" si="46"/>
        <v>4309.1000000000004</v>
      </c>
      <c r="AE100" s="32">
        <f t="shared" si="47"/>
        <v>20140</v>
      </c>
      <c r="AF100" s="32">
        <f t="shared" si="48"/>
        <v>20000</v>
      </c>
      <c r="AG100" s="32">
        <f t="shared" si="49"/>
        <v>20000</v>
      </c>
      <c r="AH100" s="33"/>
      <c r="AI100" s="34" cm="1">
        <f t="array" ref="AI100">+MIN(IF(Z100:AG100&gt;0,Z100:AG100))</f>
        <v>3474</v>
      </c>
      <c r="AJ100" s="34" cm="1">
        <f t="array" ref="AJ100">MAX(IF(Z100:AG100&gt;0,Z100:AG100))</f>
        <v>20140</v>
      </c>
      <c r="AK100" s="35" cm="1">
        <f t="array" ref="AK100">ROUND(AVERAGE(IF(Z100:AG100&gt;0,Z100:AG100)),0)</f>
        <v>9940</v>
      </c>
      <c r="AL100" s="35">
        <f t="shared" si="50"/>
        <v>6707</v>
      </c>
      <c r="AM100" s="35">
        <f t="shared" si="51"/>
        <v>20000</v>
      </c>
      <c r="AN100" s="35">
        <f t="shared" si="52"/>
        <v>10382</v>
      </c>
      <c r="AO100" s="35">
        <f t="shared" si="53"/>
        <v>9940</v>
      </c>
      <c r="AP100" s="35">
        <f t="shared" si="54"/>
        <v>5527</v>
      </c>
      <c r="AQ100" s="35" cm="1">
        <f t="array" ref="AQ100">STDEVA(IF(Z100:AG100&gt;0,Z100:AG100))</f>
        <v>8373.188621806994</v>
      </c>
      <c r="AS100" s="37" t="str">
        <f t="shared" si="55"/>
        <v>Media Armónica</v>
      </c>
      <c r="AT100" s="36">
        <f t="shared" si="56"/>
        <v>5527</v>
      </c>
      <c r="AU100" s="36">
        <f t="shared" si="57"/>
        <v>55270</v>
      </c>
      <c r="AV100" s="36">
        <f t="shared" si="58"/>
        <v>165810</v>
      </c>
      <c r="AW100" s="15">
        <v>10</v>
      </c>
      <c r="AX100" s="38">
        <f t="shared" si="59"/>
        <v>0</v>
      </c>
    </row>
    <row r="101" spans="2:50" ht="22.8">
      <c r="B101" s="2">
        <v>83</v>
      </c>
      <c r="C101" s="47" t="s">
        <v>156</v>
      </c>
      <c r="D101" s="6" t="s">
        <v>168</v>
      </c>
      <c r="E101" s="6" t="s">
        <v>174</v>
      </c>
      <c r="F101" s="44" t="s">
        <v>170</v>
      </c>
      <c r="G101" s="30" t="s">
        <v>164</v>
      </c>
      <c r="H101" s="10">
        <v>10</v>
      </c>
      <c r="I101" s="31">
        <v>3474</v>
      </c>
      <c r="J101" s="3">
        <f t="shared" si="31"/>
        <v>34740</v>
      </c>
      <c r="K101" s="31">
        <f t="shared" si="32"/>
        <v>3654.6480000000001</v>
      </c>
      <c r="L101" s="3">
        <f t="shared" si="33"/>
        <v>36546.480000000003</v>
      </c>
      <c r="M101" s="31">
        <f t="shared" si="34"/>
        <v>3841.0350480000002</v>
      </c>
      <c r="N101" s="3">
        <f t="shared" si="35"/>
        <v>38410.350480000001</v>
      </c>
      <c r="O101" s="31">
        <v>4100</v>
      </c>
      <c r="P101" s="3">
        <f t="shared" si="36"/>
        <v>41000</v>
      </c>
      <c r="Q101" s="31">
        <f t="shared" si="37"/>
        <v>4309.1000000000004</v>
      </c>
      <c r="R101" s="3">
        <f t="shared" si="38"/>
        <v>43091</v>
      </c>
      <c r="S101" s="31">
        <v>20140</v>
      </c>
      <c r="T101" s="3">
        <f t="shared" si="39"/>
        <v>201400</v>
      </c>
      <c r="U101" s="31">
        <v>20000</v>
      </c>
      <c r="V101" s="3">
        <f t="shared" si="40"/>
        <v>200000</v>
      </c>
      <c r="W101" s="31">
        <v>20000</v>
      </c>
      <c r="X101" s="3">
        <f t="shared" si="41"/>
        <v>200000</v>
      </c>
      <c r="Z101" s="32">
        <f t="shared" si="42"/>
        <v>3474</v>
      </c>
      <c r="AA101" s="32">
        <f t="shared" si="43"/>
        <v>3654.6480000000001</v>
      </c>
      <c r="AB101" s="32">
        <f t="shared" si="44"/>
        <v>3841.0350480000002</v>
      </c>
      <c r="AC101" s="32">
        <f t="shared" si="45"/>
        <v>4100</v>
      </c>
      <c r="AD101" s="32">
        <f t="shared" si="46"/>
        <v>4309.1000000000004</v>
      </c>
      <c r="AE101" s="32">
        <f t="shared" si="47"/>
        <v>20140</v>
      </c>
      <c r="AF101" s="32">
        <f t="shared" si="48"/>
        <v>20000</v>
      </c>
      <c r="AG101" s="32">
        <f t="shared" si="49"/>
        <v>20000</v>
      </c>
      <c r="AH101" s="33"/>
      <c r="AI101" s="34" cm="1">
        <f t="array" ref="AI101">+MIN(IF(Z101:AG101&gt;0,Z101:AG101))</f>
        <v>3474</v>
      </c>
      <c r="AJ101" s="34" cm="1">
        <f t="array" ref="AJ101">MAX(IF(Z101:AG101&gt;0,Z101:AG101))</f>
        <v>20140</v>
      </c>
      <c r="AK101" s="35" cm="1">
        <f t="array" ref="AK101">ROUND(AVERAGE(IF(Z101:AG101&gt;0,Z101:AG101)),0)</f>
        <v>9940</v>
      </c>
      <c r="AL101" s="35">
        <f t="shared" si="50"/>
        <v>6707</v>
      </c>
      <c r="AM101" s="35">
        <f t="shared" si="51"/>
        <v>20000</v>
      </c>
      <c r="AN101" s="35">
        <f t="shared" si="52"/>
        <v>10382</v>
      </c>
      <c r="AO101" s="35">
        <f t="shared" si="53"/>
        <v>9940</v>
      </c>
      <c r="AP101" s="35">
        <f t="shared" si="54"/>
        <v>5527</v>
      </c>
      <c r="AQ101" s="35" cm="1">
        <f t="array" ref="AQ101">STDEVA(IF(Z101:AG101&gt;0,Z101:AG101))</f>
        <v>8373.188621806994</v>
      </c>
      <c r="AS101" s="37" t="str">
        <f t="shared" si="55"/>
        <v>Media Armónica</v>
      </c>
      <c r="AT101" s="36">
        <f t="shared" si="56"/>
        <v>5527</v>
      </c>
      <c r="AU101" s="36">
        <f t="shared" si="57"/>
        <v>55270</v>
      </c>
      <c r="AV101" s="36">
        <f t="shared" si="58"/>
        <v>165810</v>
      </c>
      <c r="AW101" s="15">
        <v>10</v>
      </c>
      <c r="AX101" s="38">
        <f t="shared" si="59"/>
        <v>0</v>
      </c>
    </row>
    <row r="102" spans="2:50" ht="12">
      <c r="B102" s="2">
        <v>84</v>
      </c>
      <c r="C102" s="47" t="s">
        <v>156</v>
      </c>
      <c r="D102" s="6" t="s">
        <v>135</v>
      </c>
      <c r="E102" s="6" t="s">
        <v>51</v>
      </c>
      <c r="F102" s="7" t="s">
        <v>54</v>
      </c>
      <c r="G102" s="30" t="s">
        <v>164</v>
      </c>
      <c r="H102" s="10">
        <v>12</v>
      </c>
      <c r="I102" s="31">
        <v>3474</v>
      </c>
      <c r="J102" s="3">
        <f t="shared" si="31"/>
        <v>41688</v>
      </c>
      <c r="K102" s="31">
        <f t="shared" si="32"/>
        <v>3654.6480000000001</v>
      </c>
      <c r="L102" s="3">
        <f t="shared" si="33"/>
        <v>43855.775999999998</v>
      </c>
      <c r="M102" s="31">
        <f t="shared" si="34"/>
        <v>3841.0350480000002</v>
      </c>
      <c r="N102" s="3">
        <f t="shared" si="35"/>
        <v>46092.420576000004</v>
      </c>
      <c r="O102" s="31">
        <v>4100</v>
      </c>
      <c r="P102" s="3">
        <f t="shared" si="36"/>
        <v>49200</v>
      </c>
      <c r="Q102" s="31">
        <f t="shared" si="37"/>
        <v>4309.1000000000004</v>
      </c>
      <c r="R102" s="3">
        <f t="shared" si="38"/>
        <v>51709.200000000004</v>
      </c>
      <c r="S102" s="31">
        <v>20140</v>
      </c>
      <c r="T102" s="3">
        <f t="shared" si="39"/>
        <v>241680</v>
      </c>
      <c r="U102" s="31">
        <v>20000</v>
      </c>
      <c r="V102" s="3">
        <f t="shared" si="40"/>
        <v>240000</v>
      </c>
      <c r="W102" s="31">
        <v>20000</v>
      </c>
      <c r="X102" s="3">
        <f t="shared" si="41"/>
        <v>240000</v>
      </c>
      <c r="Z102" s="32">
        <f t="shared" si="42"/>
        <v>3474</v>
      </c>
      <c r="AA102" s="32">
        <f t="shared" si="43"/>
        <v>3654.6480000000001</v>
      </c>
      <c r="AB102" s="32">
        <f t="shared" si="44"/>
        <v>3841.0350480000002</v>
      </c>
      <c r="AC102" s="32">
        <f t="shared" si="45"/>
        <v>4100</v>
      </c>
      <c r="AD102" s="32">
        <f t="shared" si="46"/>
        <v>4309.1000000000004</v>
      </c>
      <c r="AE102" s="32">
        <f t="shared" si="47"/>
        <v>20140</v>
      </c>
      <c r="AF102" s="32">
        <f t="shared" si="48"/>
        <v>20000</v>
      </c>
      <c r="AG102" s="32">
        <f t="shared" si="49"/>
        <v>20000</v>
      </c>
      <c r="AH102" s="33"/>
      <c r="AI102" s="34" cm="1">
        <f t="array" ref="AI102">+MIN(IF(Z102:AG102&gt;0,Z102:AG102))</f>
        <v>3474</v>
      </c>
      <c r="AJ102" s="34" cm="1">
        <f t="array" ref="AJ102">MAX(IF(Z102:AG102&gt;0,Z102:AG102))</f>
        <v>20140</v>
      </c>
      <c r="AK102" s="35" cm="1">
        <f t="array" ref="AK102">ROUND(AVERAGE(IF(Z102:AG102&gt;0,Z102:AG102)),0)</f>
        <v>9940</v>
      </c>
      <c r="AL102" s="35">
        <f t="shared" si="50"/>
        <v>6707</v>
      </c>
      <c r="AM102" s="35">
        <f t="shared" si="51"/>
        <v>20000</v>
      </c>
      <c r="AN102" s="35">
        <f t="shared" si="52"/>
        <v>10382</v>
      </c>
      <c r="AO102" s="35">
        <f t="shared" si="53"/>
        <v>9940</v>
      </c>
      <c r="AP102" s="35">
        <f t="shared" si="54"/>
        <v>5527</v>
      </c>
      <c r="AQ102" s="35" cm="1">
        <f t="array" ref="AQ102">STDEVA(IF(Z102:AG102&gt;0,Z102:AG102))</f>
        <v>8373.188621806994</v>
      </c>
      <c r="AS102" s="37" t="str">
        <f t="shared" si="55"/>
        <v>Media Armónica</v>
      </c>
      <c r="AT102" s="36">
        <f t="shared" si="56"/>
        <v>5527</v>
      </c>
      <c r="AU102" s="36">
        <f t="shared" si="57"/>
        <v>66324</v>
      </c>
      <c r="AV102" s="36">
        <f t="shared" si="58"/>
        <v>198972</v>
      </c>
      <c r="AW102" s="15">
        <v>12</v>
      </c>
      <c r="AX102" s="38">
        <f t="shared" si="59"/>
        <v>0</v>
      </c>
    </row>
    <row r="103" spans="2:50" ht="22.8">
      <c r="B103" s="2">
        <v>85</v>
      </c>
      <c r="C103" s="47" t="s">
        <v>156</v>
      </c>
      <c r="D103" s="6" t="s">
        <v>177</v>
      </c>
      <c r="E103" s="6" t="s">
        <v>179</v>
      </c>
      <c r="F103" s="44" t="s">
        <v>176</v>
      </c>
      <c r="G103" s="30" t="s">
        <v>164</v>
      </c>
      <c r="H103" s="10">
        <v>10</v>
      </c>
      <c r="I103" s="31">
        <v>3474</v>
      </c>
      <c r="J103" s="3">
        <f t="shared" si="31"/>
        <v>34740</v>
      </c>
      <c r="K103" s="31">
        <f t="shared" si="32"/>
        <v>3654.6480000000001</v>
      </c>
      <c r="L103" s="3">
        <f t="shared" si="33"/>
        <v>36546.480000000003</v>
      </c>
      <c r="M103" s="31">
        <f t="shared" si="34"/>
        <v>3841.0350480000002</v>
      </c>
      <c r="N103" s="3">
        <f t="shared" si="35"/>
        <v>38410.350480000001</v>
      </c>
      <c r="O103" s="31">
        <v>4100</v>
      </c>
      <c r="P103" s="3">
        <f t="shared" si="36"/>
        <v>41000</v>
      </c>
      <c r="Q103" s="31">
        <f t="shared" si="37"/>
        <v>4309.1000000000004</v>
      </c>
      <c r="R103" s="3">
        <f t="shared" si="38"/>
        <v>43091</v>
      </c>
      <c r="S103" s="31">
        <v>20140</v>
      </c>
      <c r="T103" s="3">
        <f t="shared" si="39"/>
        <v>201400</v>
      </c>
      <c r="U103" s="31">
        <v>20000</v>
      </c>
      <c r="V103" s="3">
        <f t="shared" si="40"/>
        <v>200000</v>
      </c>
      <c r="W103" s="31">
        <v>20000</v>
      </c>
      <c r="X103" s="3">
        <f t="shared" si="41"/>
        <v>200000</v>
      </c>
      <c r="Z103" s="32">
        <f t="shared" si="42"/>
        <v>3474</v>
      </c>
      <c r="AA103" s="32">
        <f t="shared" si="43"/>
        <v>3654.6480000000001</v>
      </c>
      <c r="AB103" s="32">
        <f t="shared" si="44"/>
        <v>3841.0350480000002</v>
      </c>
      <c r="AC103" s="32">
        <f t="shared" si="45"/>
        <v>4100</v>
      </c>
      <c r="AD103" s="32">
        <f t="shared" si="46"/>
        <v>4309.1000000000004</v>
      </c>
      <c r="AE103" s="32">
        <f t="shared" si="47"/>
        <v>20140</v>
      </c>
      <c r="AF103" s="32">
        <f t="shared" si="48"/>
        <v>20000</v>
      </c>
      <c r="AG103" s="32">
        <f t="shared" si="49"/>
        <v>20000</v>
      </c>
      <c r="AH103" s="33"/>
      <c r="AI103" s="34" cm="1">
        <f t="array" ref="AI103">+MIN(IF(Z103:AG103&gt;0,Z103:AG103))</f>
        <v>3474</v>
      </c>
      <c r="AJ103" s="34" cm="1">
        <f t="array" ref="AJ103">MAX(IF(Z103:AG103&gt;0,Z103:AG103))</f>
        <v>20140</v>
      </c>
      <c r="AK103" s="35" cm="1">
        <f t="array" ref="AK103">ROUND(AVERAGE(IF(Z103:AG103&gt;0,Z103:AG103)),0)</f>
        <v>9940</v>
      </c>
      <c r="AL103" s="35">
        <f t="shared" si="50"/>
        <v>6707</v>
      </c>
      <c r="AM103" s="35">
        <f t="shared" si="51"/>
        <v>20000</v>
      </c>
      <c r="AN103" s="35">
        <f t="shared" si="52"/>
        <v>10382</v>
      </c>
      <c r="AO103" s="35">
        <f t="shared" si="53"/>
        <v>9940</v>
      </c>
      <c r="AP103" s="35">
        <f t="shared" si="54"/>
        <v>5527</v>
      </c>
      <c r="AQ103" s="35" cm="1">
        <f t="array" ref="AQ103">STDEVA(IF(Z103:AG103&gt;0,Z103:AG103))</f>
        <v>8373.188621806994</v>
      </c>
      <c r="AS103" s="37" t="str">
        <f t="shared" si="55"/>
        <v>Media Armónica</v>
      </c>
      <c r="AT103" s="36">
        <f t="shared" si="56"/>
        <v>5527</v>
      </c>
      <c r="AU103" s="36">
        <f t="shared" si="57"/>
        <v>55270</v>
      </c>
      <c r="AV103" s="36">
        <f t="shared" si="58"/>
        <v>165810</v>
      </c>
      <c r="AW103" s="15">
        <v>10</v>
      </c>
      <c r="AX103" s="38">
        <f t="shared" si="59"/>
        <v>0</v>
      </c>
    </row>
    <row r="104" spans="2:50" ht="12">
      <c r="B104" s="2">
        <v>86</v>
      </c>
      <c r="C104" s="47" t="s">
        <v>156</v>
      </c>
      <c r="D104" s="6" t="s">
        <v>136</v>
      </c>
      <c r="E104" s="6" t="s">
        <v>53</v>
      </c>
      <c r="F104" s="7" t="s">
        <v>56</v>
      </c>
      <c r="G104" s="30" t="s">
        <v>164</v>
      </c>
      <c r="H104" s="10">
        <v>10</v>
      </c>
      <c r="I104" s="31">
        <v>3474</v>
      </c>
      <c r="J104" s="3">
        <f t="shared" si="31"/>
        <v>34740</v>
      </c>
      <c r="K104" s="31">
        <f t="shared" si="32"/>
        <v>3654.6480000000001</v>
      </c>
      <c r="L104" s="3">
        <f t="shared" si="33"/>
        <v>36546.480000000003</v>
      </c>
      <c r="M104" s="31">
        <f t="shared" si="34"/>
        <v>3841.0350480000002</v>
      </c>
      <c r="N104" s="3">
        <f t="shared" si="35"/>
        <v>38410.350480000001</v>
      </c>
      <c r="O104" s="31">
        <v>4100</v>
      </c>
      <c r="P104" s="3">
        <f t="shared" si="36"/>
        <v>41000</v>
      </c>
      <c r="Q104" s="31">
        <f t="shared" si="37"/>
        <v>4309.1000000000004</v>
      </c>
      <c r="R104" s="3">
        <f t="shared" si="38"/>
        <v>43091</v>
      </c>
      <c r="S104" s="31">
        <v>20140</v>
      </c>
      <c r="T104" s="3">
        <f t="shared" si="39"/>
        <v>201400</v>
      </c>
      <c r="U104" s="31">
        <v>20000</v>
      </c>
      <c r="V104" s="3">
        <f t="shared" si="40"/>
        <v>200000</v>
      </c>
      <c r="W104" s="31">
        <v>20000</v>
      </c>
      <c r="X104" s="3">
        <f t="shared" si="41"/>
        <v>200000</v>
      </c>
      <c r="Z104" s="32">
        <f t="shared" si="42"/>
        <v>3474</v>
      </c>
      <c r="AA104" s="32">
        <f t="shared" si="43"/>
        <v>3654.6480000000001</v>
      </c>
      <c r="AB104" s="32">
        <f t="shared" si="44"/>
        <v>3841.0350480000002</v>
      </c>
      <c r="AC104" s="32">
        <f t="shared" si="45"/>
        <v>4100</v>
      </c>
      <c r="AD104" s="32">
        <f t="shared" si="46"/>
        <v>4309.1000000000004</v>
      </c>
      <c r="AE104" s="32">
        <f t="shared" si="47"/>
        <v>20140</v>
      </c>
      <c r="AF104" s="32">
        <f t="shared" si="48"/>
        <v>20000</v>
      </c>
      <c r="AG104" s="32">
        <f t="shared" si="49"/>
        <v>20000</v>
      </c>
      <c r="AH104" s="33"/>
      <c r="AI104" s="34" cm="1">
        <f t="array" ref="AI104">+MIN(IF(Z104:AG104&gt;0,Z104:AG104))</f>
        <v>3474</v>
      </c>
      <c r="AJ104" s="34" cm="1">
        <f t="array" ref="AJ104">MAX(IF(Z104:AG104&gt;0,Z104:AG104))</f>
        <v>20140</v>
      </c>
      <c r="AK104" s="35" cm="1">
        <f t="array" ref="AK104">ROUND(AVERAGE(IF(Z104:AG104&gt;0,Z104:AG104)),0)</f>
        <v>9940</v>
      </c>
      <c r="AL104" s="35">
        <f t="shared" si="50"/>
        <v>6707</v>
      </c>
      <c r="AM104" s="35">
        <f t="shared" si="51"/>
        <v>20000</v>
      </c>
      <c r="AN104" s="35">
        <f t="shared" si="52"/>
        <v>10382</v>
      </c>
      <c r="AO104" s="35">
        <f t="shared" si="53"/>
        <v>9940</v>
      </c>
      <c r="AP104" s="35">
        <f t="shared" si="54"/>
        <v>5527</v>
      </c>
      <c r="AQ104" s="35" cm="1">
        <f t="array" ref="AQ104">STDEVA(IF(Z104:AG104&gt;0,Z104:AG104))</f>
        <v>8373.188621806994</v>
      </c>
      <c r="AS104" s="37" t="str">
        <f t="shared" si="55"/>
        <v>Media Armónica</v>
      </c>
      <c r="AT104" s="36">
        <f t="shared" si="56"/>
        <v>5527</v>
      </c>
      <c r="AU104" s="36">
        <f t="shared" si="57"/>
        <v>55270</v>
      </c>
      <c r="AV104" s="36">
        <f t="shared" si="58"/>
        <v>165810</v>
      </c>
      <c r="AW104" s="15">
        <v>10</v>
      </c>
      <c r="AX104" s="38">
        <f t="shared" si="59"/>
        <v>0</v>
      </c>
    </row>
    <row r="105" spans="2:50" ht="12">
      <c r="B105" s="2">
        <v>87</v>
      </c>
      <c r="C105" s="47" t="s">
        <v>156</v>
      </c>
      <c r="D105" s="6" t="s">
        <v>137</v>
      </c>
      <c r="E105" s="6" t="s">
        <v>55</v>
      </c>
      <c r="F105" s="7" t="s">
        <v>57</v>
      </c>
      <c r="G105" s="30" t="s">
        <v>164</v>
      </c>
      <c r="H105" s="10">
        <v>18</v>
      </c>
      <c r="I105" s="31">
        <v>3474</v>
      </c>
      <c r="J105" s="3">
        <f t="shared" si="31"/>
        <v>62532</v>
      </c>
      <c r="K105" s="31">
        <f t="shared" si="32"/>
        <v>3654.6480000000001</v>
      </c>
      <c r="L105" s="3">
        <f t="shared" si="33"/>
        <v>65783.664000000004</v>
      </c>
      <c r="M105" s="31">
        <f t="shared" si="34"/>
        <v>3841.0350480000002</v>
      </c>
      <c r="N105" s="3">
        <f t="shared" si="35"/>
        <v>69138.630864000006</v>
      </c>
      <c r="O105" s="31">
        <v>4100</v>
      </c>
      <c r="P105" s="3">
        <f t="shared" si="36"/>
        <v>73800</v>
      </c>
      <c r="Q105" s="31">
        <f t="shared" si="37"/>
        <v>4309.1000000000004</v>
      </c>
      <c r="R105" s="3">
        <f t="shared" si="38"/>
        <v>77563.8</v>
      </c>
      <c r="S105" s="31">
        <v>20140</v>
      </c>
      <c r="T105" s="3">
        <f t="shared" si="39"/>
        <v>362520</v>
      </c>
      <c r="U105" s="31">
        <v>20000</v>
      </c>
      <c r="V105" s="3">
        <f t="shared" si="40"/>
        <v>360000</v>
      </c>
      <c r="W105" s="31">
        <v>20000</v>
      </c>
      <c r="X105" s="3">
        <f t="shared" si="41"/>
        <v>360000</v>
      </c>
      <c r="Z105" s="32">
        <f t="shared" si="42"/>
        <v>3474</v>
      </c>
      <c r="AA105" s="32">
        <f t="shared" si="43"/>
        <v>3654.6480000000001</v>
      </c>
      <c r="AB105" s="32">
        <f t="shared" si="44"/>
        <v>3841.0350480000002</v>
      </c>
      <c r="AC105" s="32">
        <f t="shared" si="45"/>
        <v>4100</v>
      </c>
      <c r="AD105" s="32">
        <f t="shared" si="46"/>
        <v>4309.1000000000004</v>
      </c>
      <c r="AE105" s="32">
        <f t="shared" si="47"/>
        <v>20140</v>
      </c>
      <c r="AF105" s="32">
        <f t="shared" si="48"/>
        <v>20000</v>
      </c>
      <c r="AG105" s="32">
        <f t="shared" si="49"/>
        <v>20000</v>
      </c>
      <c r="AH105" s="33"/>
      <c r="AI105" s="34" cm="1">
        <f t="array" ref="AI105">+MIN(IF(Z105:AG105&gt;0,Z105:AG105))</f>
        <v>3474</v>
      </c>
      <c r="AJ105" s="34" cm="1">
        <f t="array" ref="AJ105">MAX(IF(Z105:AG105&gt;0,Z105:AG105))</f>
        <v>20140</v>
      </c>
      <c r="AK105" s="35" cm="1">
        <f t="array" ref="AK105">ROUND(AVERAGE(IF(Z105:AG105&gt;0,Z105:AG105)),0)</f>
        <v>9940</v>
      </c>
      <c r="AL105" s="35">
        <f t="shared" si="50"/>
        <v>6707</v>
      </c>
      <c r="AM105" s="35">
        <f t="shared" si="51"/>
        <v>20000</v>
      </c>
      <c r="AN105" s="35">
        <f t="shared" si="52"/>
        <v>10382</v>
      </c>
      <c r="AO105" s="35">
        <f t="shared" si="53"/>
        <v>9940</v>
      </c>
      <c r="AP105" s="35">
        <f t="shared" si="54"/>
        <v>5527</v>
      </c>
      <c r="AQ105" s="35" cm="1">
        <f t="array" ref="AQ105">STDEVA(IF(Z105:AG105&gt;0,Z105:AG105))</f>
        <v>8373.188621806994</v>
      </c>
      <c r="AS105" s="37" t="str">
        <f t="shared" si="55"/>
        <v>Media Armónica</v>
      </c>
      <c r="AT105" s="36">
        <f t="shared" si="56"/>
        <v>5527</v>
      </c>
      <c r="AU105" s="36">
        <f t="shared" si="57"/>
        <v>99486</v>
      </c>
      <c r="AV105" s="36">
        <f t="shared" si="58"/>
        <v>298458</v>
      </c>
      <c r="AW105" s="15">
        <v>18</v>
      </c>
      <c r="AX105" s="38">
        <f t="shared" si="59"/>
        <v>0</v>
      </c>
    </row>
    <row r="106" spans="2:50" ht="12">
      <c r="B106" s="2">
        <v>88</v>
      </c>
      <c r="C106" s="47" t="s">
        <v>156</v>
      </c>
      <c r="D106" s="6" t="s">
        <v>138</v>
      </c>
      <c r="E106" s="15"/>
      <c r="F106" s="7" t="s">
        <v>59</v>
      </c>
      <c r="G106" s="30" t="s">
        <v>164</v>
      </c>
      <c r="H106" s="10">
        <v>26</v>
      </c>
      <c r="I106" s="31">
        <v>3474</v>
      </c>
      <c r="J106" s="3">
        <f t="shared" si="31"/>
        <v>90324</v>
      </c>
      <c r="K106" s="31">
        <f t="shared" si="32"/>
        <v>3654.6480000000001</v>
      </c>
      <c r="L106" s="3">
        <f t="shared" si="33"/>
        <v>95020.847999999998</v>
      </c>
      <c r="M106" s="31">
        <f t="shared" si="34"/>
        <v>3841.0350480000002</v>
      </c>
      <c r="N106" s="3">
        <f t="shared" si="35"/>
        <v>99866.911248000004</v>
      </c>
      <c r="O106" s="31">
        <v>4100</v>
      </c>
      <c r="P106" s="3">
        <f t="shared" si="36"/>
        <v>106600</v>
      </c>
      <c r="Q106" s="31">
        <f t="shared" si="37"/>
        <v>4309.1000000000004</v>
      </c>
      <c r="R106" s="3">
        <f t="shared" si="38"/>
        <v>112036.6</v>
      </c>
      <c r="S106" s="31">
        <v>20140</v>
      </c>
      <c r="T106" s="3">
        <f t="shared" si="39"/>
        <v>523640</v>
      </c>
      <c r="U106" s="31">
        <v>20000</v>
      </c>
      <c r="V106" s="3">
        <f t="shared" si="40"/>
        <v>520000</v>
      </c>
      <c r="W106" s="31">
        <v>20000</v>
      </c>
      <c r="X106" s="3">
        <f t="shared" si="41"/>
        <v>520000</v>
      </c>
      <c r="Z106" s="32">
        <f t="shared" si="42"/>
        <v>3474</v>
      </c>
      <c r="AA106" s="32">
        <f t="shared" si="43"/>
        <v>3654.6480000000001</v>
      </c>
      <c r="AB106" s="32">
        <f t="shared" si="44"/>
        <v>3841.0350480000002</v>
      </c>
      <c r="AC106" s="32">
        <f t="shared" si="45"/>
        <v>4100</v>
      </c>
      <c r="AD106" s="32">
        <f t="shared" si="46"/>
        <v>4309.1000000000004</v>
      </c>
      <c r="AE106" s="32">
        <f t="shared" si="47"/>
        <v>20140</v>
      </c>
      <c r="AF106" s="32">
        <f t="shared" si="48"/>
        <v>20000</v>
      </c>
      <c r="AG106" s="32">
        <f t="shared" si="49"/>
        <v>20000</v>
      </c>
      <c r="AH106" s="33"/>
      <c r="AI106" s="34" cm="1">
        <f t="array" ref="AI106">+MIN(IF(Z106:AG106&gt;0,Z106:AG106))</f>
        <v>3474</v>
      </c>
      <c r="AJ106" s="34" cm="1">
        <f t="array" ref="AJ106">MAX(IF(Z106:AG106&gt;0,Z106:AG106))</f>
        <v>20140</v>
      </c>
      <c r="AK106" s="35" cm="1">
        <f t="array" ref="AK106">ROUND(AVERAGE(IF(Z106:AG106&gt;0,Z106:AG106)),0)</f>
        <v>9940</v>
      </c>
      <c r="AL106" s="35">
        <f t="shared" si="50"/>
        <v>6707</v>
      </c>
      <c r="AM106" s="35">
        <f t="shared" si="51"/>
        <v>20000</v>
      </c>
      <c r="AN106" s="35">
        <f t="shared" si="52"/>
        <v>10382</v>
      </c>
      <c r="AO106" s="35">
        <f t="shared" si="53"/>
        <v>9940</v>
      </c>
      <c r="AP106" s="35">
        <f t="shared" si="54"/>
        <v>5527</v>
      </c>
      <c r="AQ106" s="35" cm="1">
        <f t="array" ref="AQ106">STDEVA(IF(Z106:AG106&gt;0,Z106:AG106))</f>
        <v>8373.188621806994</v>
      </c>
      <c r="AS106" s="37" t="str">
        <f t="shared" si="55"/>
        <v>Media Armónica</v>
      </c>
      <c r="AT106" s="36">
        <f t="shared" si="56"/>
        <v>5527</v>
      </c>
      <c r="AU106" s="36">
        <f t="shared" si="57"/>
        <v>143702</v>
      </c>
      <c r="AV106" s="36">
        <f t="shared" si="58"/>
        <v>431106</v>
      </c>
      <c r="AW106" s="15">
        <v>26</v>
      </c>
      <c r="AX106" s="38">
        <f t="shared" si="59"/>
        <v>0</v>
      </c>
    </row>
    <row r="107" spans="2:50" ht="12">
      <c r="B107" s="2">
        <v>89</v>
      </c>
      <c r="C107" s="47" t="s">
        <v>156</v>
      </c>
      <c r="D107" s="6" t="s">
        <v>139</v>
      </c>
      <c r="E107" s="6" t="s">
        <v>58</v>
      </c>
      <c r="F107" s="7" t="s">
        <v>61</v>
      </c>
      <c r="G107" s="30" t="s">
        <v>164</v>
      </c>
      <c r="H107" s="10">
        <v>10</v>
      </c>
      <c r="I107" s="31">
        <v>3474</v>
      </c>
      <c r="J107" s="3">
        <f t="shared" si="31"/>
        <v>34740</v>
      </c>
      <c r="K107" s="31">
        <f t="shared" si="32"/>
        <v>3654.6480000000001</v>
      </c>
      <c r="L107" s="3">
        <f t="shared" si="33"/>
        <v>36546.480000000003</v>
      </c>
      <c r="M107" s="31">
        <f t="shared" si="34"/>
        <v>3841.0350480000002</v>
      </c>
      <c r="N107" s="3">
        <f t="shared" si="35"/>
        <v>38410.350480000001</v>
      </c>
      <c r="O107" s="31">
        <v>4100</v>
      </c>
      <c r="P107" s="3">
        <f t="shared" si="36"/>
        <v>41000</v>
      </c>
      <c r="Q107" s="31">
        <f t="shared" si="37"/>
        <v>4309.1000000000004</v>
      </c>
      <c r="R107" s="3">
        <f t="shared" si="38"/>
        <v>43091</v>
      </c>
      <c r="S107" s="31">
        <v>20140</v>
      </c>
      <c r="T107" s="3">
        <f t="shared" si="39"/>
        <v>201400</v>
      </c>
      <c r="U107" s="31">
        <v>20000</v>
      </c>
      <c r="V107" s="3">
        <f t="shared" si="40"/>
        <v>200000</v>
      </c>
      <c r="W107" s="31">
        <v>20000</v>
      </c>
      <c r="X107" s="3">
        <f t="shared" si="41"/>
        <v>200000</v>
      </c>
      <c r="Z107" s="32">
        <f t="shared" si="42"/>
        <v>3474</v>
      </c>
      <c r="AA107" s="32">
        <f t="shared" si="43"/>
        <v>3654.6480000000001</v>
      </c>
      <c r="AB107" s="32">
        <f t="shared" si="44"/>
        <v>3841.0350480000002</v>
      </c>
      <c r="AC107" s="32">
        <f t="shared" si="45"/>
        <v>4100</v>
      </c>
      <c r="AD107" s="32">
        <f t="shared" si="46"/>
        <v>4309.1000000000004</v>
      </c>
      <c r="AE107" s="32">
        <f t="shared" si="47"/>
        <v>20140</v>
      </c>
      <c r="AF107" s="32">
        <f t="shared" si="48"/>
        <v>20000</v>
      </c>
      <c r="AG107" s="32">
        <f t="shared" si="49"/>
        <v>20000</v>
      </c>
      <c r="AH107" s="33"/>
      <c r="AI107" s="34" cm="1">
        <f t="array" ref="AI107">+MIN(IF(Z107:AG107&gt;0,Z107:AG107))</f>
        <v>3474</v>
      </c>
      <c r="AJ107" s="34" cm="1">
        <f t="array" ref="AJ107">MAX(IF(Z107:AG107&gt;0,Z107:AG107))</f>
        <v>20140</v>
      </c>
      <c r="AK107" s="35" cm="1">
        <f t="array" ref="AK107">ROUND(AVERAGE(IF(Z107:AG107&gt;0,Z107:AG107)),0)</f>
        <v>9940</v>
      </c>
      <c r="AL107" s="35">
        <f t="shared" si="50"/>
        <v>6707</v>
      </c>
      <c r="AM107" s="35">
        <f t="shared" si="51"/>
        <v>20000</v>
      </c>
      <c r="AN107" s="35">
        <f t="shared" si="52"/>
        <v>10382</v>
      </c>
      <c r="AO107" s="35">
        <f t="shared" si="53"/>
        <v>9940</v>
      </c>
      <c r="AP107" s="35">
        <f t="shared" si="54"/>
        <v>5527</v>
      </c>
      <c r="AQ107" s="35" cm="1">
        <f t="array" ref="AQ107">STDEVA(IF(Z107:AG107&gt;0,Z107:AG107))</f>
        <v>8373.188621806994</v>
      </c>
      <c r="AS107" s="37" t="str">
        <f t="shared" si="55"/>
        <v>Media Armónica</v>
      </c>
      <c r="AT107" s="36">
        <f t="shared" si="56"/>
        <v>5527</v>
      </c>
      <c r="AU107" s="36">
        <f t="shared" si="57"/>
        <v>55270</v>
      </c>
      <c r="AV107" s="36">
        <f t="shared" si="58"/>
        <v>165810</v>
      </c>
      <c r="AW107" s="15">
        <v>10</v>
      </c>
      <c r="AX107" s="38">
        <f t="shared" si="59"/>
        <v>0</v>
      </c>
    </row>
    <row r="108" spans="2:50" ht="12">
      <c r="B108" s="2">
        <v>90</v>
      </c>
      <c r="C108" s="47" t="s">
        <v>156</v>
      </c>
      <c r="D108" s="6" t="s">
        <v>140</v>
      </c>
      <c r="E108" s="6" t="s">
        <v>60</v>
      </c>
      <c r="F108" s="7" t="s">
        <v>63</v>
      </c>
      <c r="G108" s="30" t="s">
        <v>164</v>
      </c>
      <c r="H108" s="10">
        <v>10</v>
      </c>
      <c r="I108" s="31">
        <v>3474</v>
      </c>
      <c r="J108" s="3">
        <f t="shared" si="31"/>
        <v>34740</v>
      </c>
      <c r="K108" s="31">
        <f t="shared" si="32"/>
        <v>3654.6480000000001</v>
      </c>
      <c r="L108" s="3">
        <f t="shared" si="33"/>
        <v>36546.480000000003</v>
      </c>
      <c r="M108" s="31">
        <f t="shared" si="34"/>
        <v>3841.0350480000002</v>
      </c>
      <c r="N108" s="3">
        <f t="shared" si="35"/>
        <v>38410.350480000001</v>
      </c>
      <c r="O108" s="31">
        <v>4100</v>
      </c>
      <c r="P108" s="3">
        <f t="shared" si="36"/>
        <v>41000</v>
      </c>
      <c r="Q108" s="31">
        <f t="shared" si="37"/>
        <v>4309.1000000000004</v>
      </c>
      <c r="R108" s="3">
        <f t="shared" si="38"/>
        <v>43091</v>
      </c>
      <c r="S108" s="31">
        <v>20140</v>
      </c>
      <c r="T108" s="3">
        <f t="shared" si="39"/>
        <v>201400</v>
      </c>
      <c r="U108" s="31">
        <v>20000</v>
      </c>
      <c r="V108" s="3">
        <f t="shared" si="40"/>
        <v>200000</v>
      </c>
      <c r="W108" s="31">
        <v>20000</v>
      </c>
      <c r="X108" s="3">
        <f t="shared" si="41"/>
        <v>200000</v>
      </c>
      <c r="Z108" s="32">
        <f t="shared" si="42"/>
        <v>3474</v>
      </c>
      <c r="AA108" s="32">
        <f t="shared" si="43"/>
        <v>3654.6480000000001</v>
      </c>
      <c r="AB108" s="32">
        <f t="shared" si="44"/>
        <v>3841.0350480000002</v>
      </c>
      <c r="AC108" s="32">
        <f t="shared" si="45"/>
        <v>4100</v>
      </c>
      <c r="AD108" s="32">
        <f t="shared" si="46"/>
        <v>4309.1000000000004</v>
      </c>
      <c r="AE108" s="32">
        <f t="shared" si="47"/>
        <v>20140</v>
      </c>
      <c r="AF108" s="32">
        <f t="shared" si="48"/>
        <v>20000</v>
      </c>
      <c r="AG108" s="32">
        <f t="shared" si="49"/>
        <v>20000</v>
      </c>
      <c r="AH108" s="33"/>
      <c r="AI108" s="34" cm="1">
        <f t="array" ref="AI108">+MIN(IF(Z108:AG108&gt;0,Z108:AG108))</f>
        <v>3474</v>
      </c>
      <c r="AJ108" s="34" cm="1">
        <f t="array" ref="AJ108">MAX(IF(Z108:AG108&gt;0,Z108:AG108))</f>
        <v>20140</v>
      </c>
      <c r="AK108" s="35" cm="1">
        <f t="array" ref="AK108">ROUND(AVERAGE(IF(Z108:AG108&gt;0,Z108:AG108)),0)</f>
        <v>9940</v>
      </c>
      <c r="AL108" s="35">
        <f t="shared" si="50"/>
        <v>6707</v>
      </c>
      <c r="AM108" s="35">
        <f t="shared" si="51"/>
        <v>20000</v>
      </c>
      <c r="AN108" s="35">
        <f t="shared" si="52"/>
        <v>10382</v>
      </c>
      <c r="AO108" s="35">
        <f t="shared" si="53"/>
        <v>9940</v>
      </c>
      <c r="AP108" s="35">
        <f t="shared" si="54"/>
        <v>5527</v>
      </c>
      <c r="AQ108" s="35" cm="1">
        <f t="array" ref="AQ108">STDEVA(IF(Z108:AG108&gt;0,Z108:AG108))</f>
        <v>8373.188621806994</v>
      </c>
      <c r="AS108" s="37" t="str">
        <f t="shared" si="55"/>
        <v>Media Armónica</v>
      </c>
      <c r="AT108" s="36">
        <f t="shared" si="56"/>
        <v>5527</v>
      </c>
      <c r="AU108" s="36">
        <f t="shared" si="57"/>
        <v>55270</v>
      </c>
      <c r="AV108" s="36">
        <f t="shared" si="58"/>
        <v>165810</v>
      </c>
      <c r="AW108" s="15">
        <v>10</v>
      </c>
      <c r="AX108" s="38">
        <f t="shared" si="59"/>
        <v>0</v>
      </c>
    </row>
    <row r="109" spans="2:50" ht="12">
      <c r="B109" s="2">
        <v>91</v>
      </c>
      <c r="C109" s="47" t="s">
        <v>156</v>
      </c>
      <c r="D109" s="6" t="s">
        <v>141</v>
      </c>
      <c r="E109" s="6" t="s">
        <v>62</v>
      </c>
      <c r="F109" s="7" t="s">
        <v>65</v>
      </c>
      <c r="G109" s="30" t="s">
        <v>164</v>
      </c>
      <c r="H109" s="10">
        <v>14</v>
      </c>
      <c r="I109" s="31">
        <v>3474</v>
      </c>
      <c r="J109" s="3">
        <f t="shared" si="31"/>
        <v>48636</v>
      </c>
      <c r="K109" s="31">
        <f t="shared" si="32"/>
        <v>3654.6480000000001</v>
      </c>
      <c r="L109" s="3">
        <f t="shared" si="33"/>
        <v>51165.072</v>
      </c>
      <c r="M109" s="31">
        <f t="shared" si="34"/>
        <v>3841.0350480000002</v>
      </c>
      <c r="N109" s="3">
        <f t="shared" si="35"/>
        <v>53774.490672</v>
      </c>
      <c r="O109" s="31">
        <v>4100</v>
      </c>
      <c r="P109" s="3">
        <f t="shared" si="36"/>
        <v>57400</v>
      </c>
      <c r="Q109" s="31">
        <f t="shared" si="37"/>
        <v>4309.1000000000004</v>
      </c>
      <c r="R109" s="3">
        <f t="shared" si="38"/>
        <v>60327.400000000009</v>
      </c>
      <c r="S109" s="31">
        <v>20140</v>
      </c>
      <c r="T109" s="3">
        <f t="shared" si="39"/>
        <v>281960</v>
      </c>
      <c r="U109" s="31">
        <v>20000</v>
      </c>
      <c r="V109" s="3">
        <f t="shared" si="40"/>
        <v>280000</v>
      </c>
      <c r="W109" s="31">
        <v>20000</v>
      </c>
      <c r="X109" s="3">
        <f t="shared" si="41"/>
        <v>280000</v>
      </c>
      <c r="Z109" s="32">
        <f t="shared" si="42"/>
        <v>3474</v>
      </c>
      <c r="AA109" s="32">
        <f t="shared" si="43"/>
        <v>3654.6480000000001</v>
      </c>
      <c r="AB109" s="32">
        <f t="shared" si="44"/>
        <v>3841.0350480000002</v>
      </c>
      <c r="AC109" s="32">
        <f t="shared" si="45"/>
        <v>4100</v>
      </c>
      <c r="AD109" s="32">
        <f t="shared" si="46"/>
        <v>4309.1000000000004</v>
      </c>
      <c r="AE109" s="32">
        <f t="shared" si="47"/>
        <v>20140</v>
      </c>
      <c r="AF109" s="32">
        <f t="shared" si="48"/>
        <v>20000</v>
      </c>
      <c r="AG109" s="32">
        <f t="shared" si="49"/>
        <v>20000</v>
      </c>
      <c r="AH109" s="33"/>
      <c r="AI109" s="34" cm="1">
        <f t="array" ref="AI109">+MIN(IF(Z109:AG109&gt;0,Z109:AG109))</f>
        <v>3474</v>
      </c>
      <c r="AJ109" s="34" cm="1">
        <f t="array" ref="AJ109">MAX(IF(Z109:AG109&gt;0,Z109:AG109))</f>
        <v>20140</v>
      </c>
      <c r="AK109" s="35" cm="1">
        <f t="array" ref="AK109">ROUND(AVERAGE(IF(Z109:AG109&gt;0,Z109:AG109)),0)</f>
        <v>9940</v>
      </c>
      <c r="AL109" s="35">
        <f t="shared" si="50"/>
        <v>6707</v>
      </c>
      <c r="AM109" s="35">
        <f t="shared" si="51"/>
        <v>20000</v>
      </c>
      <c r="AN109" s="35">
        <f t="shared" si="52"/>
        <v>10382</v>
      </c>
      <c r="AO109" s="35">
        <f t="shared" si="53"/>
        <v>9940</v>
      </c>
      <c r="AP109" s="35">
        <f t="shared" si="54"/>
        <v>5527</v>
      </c>
      <c r="AQ109" s="35" cm="1">
        <f t="array" ref="AQ109">STDEVA(IF(Z109:AG109&gt;0,Z109:AG109))</f>
        <v>8373.188621806994</v>
      </c>
      <c r="AS109" s="37" t="str">
        <f t="shared" si="55"/>
        <v>Media Armónica</v>
      </c>
      <c r="AT109" s="36">
        <f t="shared" si="56"/>
        <v>5527</v>
      </c>
      <c r="AU109" s="36">
        <f t="shared" si="57"/>
        <v>77378</v>
      </c>
      <c r="AV109" s="36">
        <f t="shared" si="58"/>
        <v>232134</v>
      </c>
      <c r="AW109" s="15">
        <v>14</v>
      </c>
      <c r="AX109" s="38">
        <f t="shared" si="59"/>
        <v>0</v>
      </c>
    </row>
    <row r="110" spans="2:50" ht="22.8">
      <c r="B110" s="2">
        <v>92</v>
      </c>
      <c r="C110" s="47" t="s">
        <v>156</v>
      </c>
      <c r="D110" s="6" t="s">
        <v>142</v>
      </c>
      <c r="E110" s="6" t="s">
        <v>64</v>
      </c>
      <c r="F110" s="7" t="s">
        <v>82</v>
      </c>
      <c r="G110" s="30" t="s">
        <v>164</v>
      </c>
      <c r="H110" s="10">
        <v>10</v>
      </c>
      <c r="I110" s="31">
        <v>3474</v>
      </c>
      <c r="J110" s="3">
        <f t="shared" si="31"/>
        <v>34740</v>
      </c>
      <c r="K110" s="31">
        <f t="shared" si="32"/>
        <v>3654.6480000000001</v>
      </c>
      <c r="L110" s="3">
        <f t="shared" si="33"/>
        <v>36546.480000000003</v>
      </c>
      <c r="M110" s="31">
        <f t="shared" si="34"/>
        <v>3841.0350480000002</v>
      </c>
      <c r="N110" s="3">
        <f t="shared" si="35"/>
        <v>38410.350480000001</v>
      </c>
      <c r="O110" s="31">
        <v>4100</v>
      </c>
      <c r="P110" s="3">
        <f t="shared" si="36"/>
        <v>41000</v>
      </c>
      <c r="Q110" s="31">
        <f t="shared" si="37"/>
        <v>4309.1000000000004</v>
      </c>
      <c r="R110" s="3">
        <f t="shared" si="38"/>
        <v>43091</v>
      </c>
      <c r="S110" s="31">
        <v>20140</v>
      </c>
      <c r="T110" s="3">
        <f t="shared" si="39"/>
        <v>201400</v>
      </c>
      <c r="U110" s="31">
        <v>20000</v>
      </c>
      <c r="V110" s="3">
        <f t="shared" si="40"/>
        <v>200000</v>
      </c>
      <c r="W110" s="31">
        <v>20000</v>
      </c>
      <c r="X110" s="3">
        <f t="shared" si="41"/>
        <v>200000</v>
      </c>
      <c r="Z110" s="32">
        <f t="shared" si="42"/>
        <v>3474</v>
      </c>
      <c r="AA110" s="32">
        <f t="shared" si="43"/>
        <v>3654.6480000000001</v>
      </c>
      <c r="AB110" s="32">
        <f t="shared" si="44"/>
        <v>3841.0350480000002</v>
      </c>
      <c r="AC110" s="32">
        <f t="shared" si="45"/>
        <v>4100</v>
      </c>
      <c r="AD110" s="32">
        <f t="shared" si="46"/>
        <v>4309.1000000000004</v>
      </c>
      <c r="AE110" s="32">
        <f t="shared" si="47"/>
        <v>20140</v>
      </c>
      <c r="AF110" s="32">
        <f t="shared" si="48"/>
        <v>20000</v>
      </c>
      <c r="AG110" s="32">
        <f t="shared" si="49"/>
        <v>20000</v>
      </c>
      <c r="AH110" s="33"/>
      <c r="AI110" s="34" cm="1">
        <f t="array" ref="AI110">+MIN(IF(Z110:AG110&gt;0,Z110:AG110))</f>
        <v>3474</v>
      </c>
      <c r="AJ110" s="34" cm="1">
        <f t="array" ref="AJ110">MAX(IF(Z110:AG110&gt;0,Z110:AG110))</f>
        <v>20140</v>
      </c>
      <c r="AK110" s="35" cm="1">
        <f t="array" ref="AK110">ROUND(AVERAGE(IF(Z110:AG110&gt;0,Z110:AG110)),0)</f>
        <v>9940</v>
      </c>
      <c r="AL110" s="35">
        <f t="shared" si="50"/>
        <v>6707</v>
      </c>
      <c r="AM110" s="35">
        <f t="shared" si="51"/>
        <v>20000</v>
      </c>
      <c r="AN110" s="35">
        <f t="shared" si="52"/>
        <v>10382</v>
      </c>
      <c r="AO110" s="35">
        <f t="shared" si="53"/>
        <v>9940</v>
      </c>
      <c r="AP110" s="35">
        <f t="shared" si="54"/>
        <v>5527</v>
      </c>
      <c r="AQ110" s="35" cm="1">
        <f t="array" ref="AQ110">STDEVA(IF(Z110:AG110&gt;0,Z110:AG110))</f>
        <v>8373.188621806994</v>
      </c>
      <c r="AS110" s="37" t="str">
        <f t="shared" si="55"/>
        <v>Media Armónica</v>
      </c>
      <c r="AT110" s="36">
        <f t="shared" si="56"/>
        <v>5527</v>
      </c>
      <c r="AU110" s="36">
        <f t="shared" si="57"/>
        <v>55270</v>
      </c>
      <c r="AV110" s="36">
        <f t="shared" si="58"/>
        <v>165810</v>
      </c>
      <c r="AW110" s="15">
        <v>10</v>
      </c>
      <c r="AX110" s="38">
        <f t="shared" si="59"/>
        <v>0</v>
      </c>
    </row>
    <row r="111" spans="2:50" ht="22.8">
      <c r="B111" s="2">
        <v>93</v>
      </c>
      <c r="C111" s="47" t="s">
        <v>156</v>
      </c>
      <c r="D111" s="6" t="s">
        <v>143</v>
      </c>
      <c r="E111" s="6" t="s">
        <v>66</v>
      </c>
      <c r="F111" s="7" t="s">
        <v>68</v>
      </c>
      <c r="G111" s="30" t="s">
        <v>164</v>
      </c>
      <c r="H111" s="10">
        <v>10</v>
      </c>
      <c r="I111" s="31">
        <v>3474</v>
      </c>
      <c r="J111" s="3">
        <f t="shared" si="31"/>
        <v>34740</v>
      </c>
      <c r="K111" s="31">
        <f t="shared" si="32"/>
        <v>3654.6480000000001</v>
      </c>
      <c r="L111" s="3">
        <f t="shared" si="33"/>
        <v>36546.480000000003</v>
      </c>
      <c r="M111" s="31">
        <f t="shared" si="34"/>
        <v>3841.0350480000002</v>
      </c>
      <c r="N111" s="3">
        <f t="shared" si="35"/>
        <v>38410.350480000001</v>
      </c>
      <c r="O111" s="31">
        <v>4100</v>
      </c>
      <c r="P111" s="3">
        <f t="shared" si="36"/>
        <v>41000</v>
      </c>
      <c r="Q111" s="31">
        <f t="shared" si="37"/>
        <v>4309.1000000000004</v>
      </c>
      <c r="R111" s="3">
        <f t="shared" si="38"/>
        <v>43091</v>
      </c>
      <c r="S111" s="31">
        <v>20140</v>
      </c>
      <c r="T111" s="3">
        <f t="shared" si="39"/>
        <v>201400</v>
      </c>
      <c r="U111" s="31">
        <v>20000</v>
      </c>
      <c r="V111" s="3">
        <f t="shared" si="40"/>
        <v>200000</v>
      </c>
      <c r="W111" s="31">
        <v>20000</v>
      </c>
      <c r="X111" s="3">
        <f t="shared" si="41"/>
        <v>200000</v>
      </c>
      <c r="Z111" s="32">
        <f t="shared" si="42"/>
        <v>3474</v>
      </c>
      <c r="AA111" s="32">
        <f t="shared" si="43"/>
        <v>3654.6480000000001</v>
      </c>
      <c r="AB111" s="32">
        <f t="shared" si="44"/>
        <v>3841.0350480000002</v>
      </c>
      <c r="AC111" s="32">
        <f t="shared" si="45"/>
        <v>4100</v>
      </c>
      <c r="AD111" s="32">
        <f t="shared" si="46"/>
        <v>4309.1000000000004</v>
      </c>
      <c r="AE111" s="32">
        <f t="shared" si="47"/>
        <v>20140</v>
      </c>
      <c r="AF111" s="32">
        <f t="shared" si="48"/>
        <v>20000</v>
      </c>
      <c r="AG111" s="32">
        <f t="shared" si="49"/>
        <v>20000</v>
      </c>
      <c r="AH111" s="33"/>
      <c r="AI111" s="34" cm="1">
        <f t="array" ref="AI111">+MIN(IF(Z111:AG111&gt;0,Z111:AG111))</f>
        <v>3474</v>
      </c>
      <c r="AJ111" s="34" cm="1">
        <f t="array" ref="AJ111">MAX(IF(Z111:AG111&gt;0,Z111:AG111))</f>
        <v>20140</v>
      </c>
      <c r="AK111" s="35" cm="1">
        <f t="array" ref="AK111">ROUND(AVERAGE(IF(Z111:AG111&gt;0,Z111:AG111)),0)</f>
        <v>9940</v>
      </c>
      <c r="AL111" s="35">
        <f t="shared" si="50"/>
        <v>6707</v>
      </c>
      <c r="AM111" s="35">
        <f t="shared" si="51"/>
        <v>20000</v>
      </c>
      <c r="AN111" s="35">
        <f t="shared" si="52"/>
        <v>10382</v>
      </c>
      <c r="AO111" s="35">
        <f t="shared" si="53"/>
        <v>9940</v>
      </c>
      <c r="AP111" s="35">
        <f t="shared" si="54"/>
        <v>5527</v>
      </c>
      <c r="AQ111" s="35" cm="1">
        <f t="array" ref="AQ111">STDEVA(IF(Z111:AG111&gt;0,Z111:AG111))</f>
        <v>8373.188621806994</v>
      </c>
      <c r="AS111" s="37" t="str">
        <f t="shared" si="55"/>
        <v>Media Armónica</v>
      </c>
      <c r="AT111" s="36">
        <f t="shared" si="56"/>
        <v>5527</v>
      </c>
      <c r="AU111" s="36">
        <f t="shared" si="57"/>
        <v>55270</v>
      </c>
      <c r="AV111" s="36">
        <f t="shared" si="58"/>
        <v>165810</v>
      </c>
      <c r="AW111" s="15">
        <v>10</v>
      </c>
      <c r="AX111" s="38">
        <f t="shared" si="59"/>
        <v>0</v>
      </c>
    </row>
    <row r="112" spans="2:50" ht="12">
      <c r="B112" s="2">
        <v>94</v>
      </c>
      <c r="C112" s="47" t="s">
        <v>156</v>
      </c>
      <c r="D112" s="6" t="s">
        <v>144</v>
      </c>
      <c r="E112" s="6" t="s">
        <v>67</v>
      </c>
      <c r="F112" s="7" t="s">
        <v>70</v>
      </c>
      <c r="G112" s="30" t="s">
        <v>164</v>
      </c>
      <c r="H112" s="10">
        <v>9</v>
      </c>
      <c r="I112" s="31">
        <v>3474</v>
      </c>
      <c r="J112" s="3">
        <f t="shared" si="31"/>
        <v>31266</v>
      </c>
      <c r="K112" s="31">
        <f t="shared" si="32"/>
        <v>3654.6480000000001</v>
      </c>
      <c r="L112" s="3">
        <f t="shared" si="33"/>
        <v>32891.832000000002</v>
      </c>
      <c r="M112" s="31">
        <f t="shared" si="34"/>
        <v>3841.0350480000002</v>
      </c>
      <c r="N112" s="3">
        <f t="shared" si="35"/>
        <v>34569.315432000003</v>
      </c>
      <c r="O112" s="31">
        <v>4100</v>
      </c>
      <c r="P112" s="3">
        <f t="shared" si="36"/>
        <v>36900</v>
      </c>
      <c r="Q112" s="31">
        <f t="shared" si="37"/>
        <v>4309.1000000000004</v>
      </c>
      <c r="R112" s="3">
        <f t="shared" si="38"/>
        <v>38781.9</v>
      </c>
      <c r="S112" s="31">
        <v>20140</v>
      </c>
      <c r="T112" s="3">
        <f t="shared" si="39"/>
        <v>181260</v>
      </c>
      <c r="U112" s="31">
        <v>20000</v>
      </c>
      <c r="V112" s="3">
        <f t="shared" si="40"/>
        <v>180000</v>
      </c>
      <c r="W112" s="31">
        <v>20000</v>
      </c>
      <c r="X112" s="3">
        <f t="shared" si="41"/>
        <v>180000</v>
      </c>
      <c r="Z112" s="32">
        <f t="shared" si="42"/>
        <v>3474</v>
      </c>
      <c r="AA112" s="32">
        <f t="shared" si="43"/>
        <v>3654.6480000000001</v>
      </c>
      <c r="AB112" s="32">
        <f t="shared" si="44"/>
        <v>3841.0350480000002</v>
      </c>
      <c r="AC112" s="32">
        <f t="shared" si="45"/>
        <v>4100</v>
      </c>
      <c r="AD112" s="32">
        <f t="shared" si="46"/>
        <v>4309.1000000000004</v>
      </c>
      <c r="AE112" s="32">
        <f t="shared" si="47"/>
        <v>20140</v>
      </c>
      <c r="AF112" s="32">
        <f t="shared" si="48"/>
        <v>20000</v>
      </c>
      <c r="AG112" s="32">
        <f t="shared" si="49"/>
        <v>20000</v>
      </c>
      <c r="AH112" s="33"/>
      <c r="AI112" s="34" cm="1">
        <f t="array" ref="AI112">+MIN(IF(Z112:AG112&gt;0,Z112:AG112))</f>
        <v>3474</v>
      </c>
      <c r="AJ112" s="34" cm="1">
        <f t="array" ref="AJ112">MAX(IF(Z112:AG112&gt;0,Z112:AG112))</f>
        <v>20140</v>
      </c>
      <c r="AK112" s="35" cm="1">
        <f t="array" ref="AK112">ROUND(AVERAGE(IF(Z112:AG112&gt;0,Z112:AG112)),0)</f>
        <v>9940</v>
      </c>
      <c r="AL112" s="35">
        <f t="shared" si="50"/>
        <v>6707</v>
      </c>
      <c r="AM112" s="35">
        <f t="shared" si="51"/>
        <v>20000</v>
      </c>
      <c r="AN112" s="35">
        <f t="shared" si="52"/>
        <v>10382</v>
      </c>
      <c r="AO112" s="35">
        <f t="shared" si="53"/>
        <v>9940</v>
      </c>
      <c r="AP112" s="35">
        <f t="shared" si="54"/>
        <v>5527</v>
      </c>
      <c r="AQ112" s="35" cm="1">
        <f t="array" ref="AQ112">STDEVA(IF(Z112:AG112&gt;0,Z112:AG112))</f>
        <v>8373.188621806994</v>
      </c>
      <c r="AS112" s="37" t="str">
        <f t="shared" si="55"/>
        <v>Media Armónica</v>
      </c>
      <c r="AT112" s="36">
        <f t="shared" si="56"/>
        <v>5527</v>
      </c>
      <c r="AU112" s="36">
        <f t="shared" si="57"/>
        <v>49743</v>
      </c>
      <c r="AV112" s="36">
        <f t="shared" si="58"/>
        <v>149229</v>
      </c>
      <c r="AW112" s="15">
        <v>9</v>
      </c>
      <c r="AX112" s="38">
        <f t="shared" si="59"/>
        <v>0</v>
      </c>
    </row>
    <row r="113" spans="1:50" ht="22.8">
      <c r="B113" s="2">
        <v>95</v>
      </c>
      <c r="C113" s="47" t="s">
        <v>156</v>
      </c>
      <c r="D113" s="6" t="s">
        <v>145</v>
      </c>
      <c r="E113" s="6" t="s">
        <v>69</v>
      </c>
      <c r="F113" s="7" t="s">
        <v>72</v>
      </c>
      <c r="G113" s="30" t="s">
        <v>164</v>
      </c>
      <c r="H113" s="10">
        <v>27</v>
      </c>
      <c r="I113" s="31">
        <v>3474</v>
      </c>
      <c r="J113" s="3">
        <f t="shared" si="31"/>
        <v>93798</v>
      </c>
      <c r="K113" s="31">
        <f t="shared" si="32"/>
        <v>3654.6480000000001</v>
      </c>
      <c r="L113" s="3">
        <f t="shared" si="33"/>
        <v>98675.495999999999</v>
      </c>
      <c r="M113" s="31">
        <f t="shared" si="34"/>
        <v>3841.0350480000002</v>
      </c>
      <c r="N113" s="3">
        <f t="shared" si="35"/>
        <v>103707.94629600001</v>
      </c>
      <c r="O113" s="31">
        <v>4100</v>
      </c>
      <c r="P113" s="3">
        <f t="shared" si="36"/>
        <v>110700</v>
      </c>
      <c r="Q113" s="31">
        <f t="shared" si="37"/>
        <v>4309.1000000000004</v>
      </c>
      <c r="R113" s="3">
        <f t="shared" si="38"/>
        <v>116345.70000000001</v>
      </c>
      <c r="S113" s="31">
        <v>20140</v>
      </c>
      <c r="T113" s="3">
        <f t="shared" si="39"/>
        <v>543780</v>
      </c>
      <c r="U113" s="31">
        <v>20000</v>
      </c>
      <c r="V113" s="3">
        <f t="shared" si="40"/>
        <v>540000</v>
      </c>
      <c r="W113" s="31">
        <v>20000</v>
      </c>
      <c r="X113" s="3">
        <f t="shared" si="41"/>
        <v>540000</v>
      </c>
      <c r="Z113" s="32">
        <f t="shared" si="42"/>
        <v>3474</v>
      </c>
      <c r="AA113" s="32">
        <f t="shared" si="43"/>
        <v>3654.6480000000001</v>
      </c>
      <c r="AB113" s="32">
        <f t="shared" si="44"/>
        <v>3841.0350480000002</v>
      </c>
      <c r="AC113" s="32">
        <f t="shared" si="45"/>
        <v>4100</v>
      </c>
      <c r="AD113" s="32">
        <f t="shared" si="46"/>
        <v>4309.1000000000004</v>
      </c>
      <c r="AE113" s="32">
        <f t="shared" si="47"/>
        <v>20140</v>
      </c>
      <c r="AF113" s="32">
        <f t="shared" si="48"/>
        <v>20000</v>
      </c>
      <c r="AG113" s="32">
        <f t="shared" si="49"/>
        <v>20000</v>
      </c>
      <c r="AH113" s="33"/>
      <c r="AI113" s="34" cm="1">
        <f t="array" ref="AI113">+MIN(IF(Z113:AG113&gt;0,Z113:AG113))</f>
        <v>3474</v>
      </c>
      <c r="AJ113" s="34" cm="1">
        <f t="array" ref="AJ113">MAX(IF(Z113:AG113&gt;0,Z113:AG113))</f>
        <v>20140</v>
      </c>
      <c r="AK113" s="35" cm="1">
        <f t="array" ref="AK113">ROUND(AVERAGE(IF(Z113:AG113&gt;0,Z113:AG113)),0)</f>
        <v>9940</v>
      </c>
      <c r="AL113" s="35">
        <f t="shared" si="50"/>
        <v>6707</v>
      </c>
      <c r="AM113" s="35">
        <f t="shared" si="51"/>
        <v>20000</v>
      </c>
      <c r="AN113" s="35">
        <f t="shared" si="52"/>
        <v>10382</v>
      </c>
      <c r="AO113" s="35">
        <f t="shared" si="53"/>
        <v>9940</v>
      </c>
      <c r="AP113" s="35">
        <f t="shared" si="54"/>
        <v>5527</v>
      </c>
      <c r="AQ113" s="35" cm="1">
        <f t="array" ref="AQ113">STDEVA(IF(Z113:AG113&gt;0,Z113:AG113))</f>
        <v>8373.188621806994</v>
      </c>
      <c r="AS113" s="37" t="str">
        <f t="shared" si="55"/>
        <v>Media Armónica</v>
      </c>
      <c r="AT113" s="36">
        <f t="shared" si="56"/>
        <v>5527</v>
      </c>
      <c r="AU113" s="36">
        <f t="shared" si="57"/>
        <v>149229</v>
      </c>
      <c r="AV113" s="36">
        <f t="shared" si="58"/>
        <v>447687</v>
      </c>
      <c r="AW113" s="15">
        <v>27</v>
      </c>
      <c r="AX113" s="38">
        <f t="shared" si="59"/>
        <v>0</v>
      </c>
    </row>
    <row r="114" spans="1:50" ht="12">
      <c r="B114" s="2">
        <v>101</v>
      </c>
      <c r="C114" s="47" t="s">
        <v>156</v>
      </c>
      <c r="D114" s="6" t="s">
        <v>146</v>
      </c>
      <c r="E114" s="6" t="s">
        <v>71</v>
      </c>
      <c r="F114" s="7" t="s">
        <v>74</v>
      </c>
      <c r="G114" s="30" t="s">
        <v>164</v>
      </c>
      <c r="H114" s="10">
        <v>5</v>
      </c>
      <c r="I114" s="31">
        <v>3474</v>
      </c>
      <c r="J114" s="3">
        <f t="shared" si="31"/>
        <v>17370</v>
      </c>
      <c r="K114" s="31">
        <f t="shared" si="32"/>
        <v>3654.6480000000001</v>
      </c>
      <c r="L114" s="3">
        <f t="shared" si="33"/>
        <v>18273.240000000002</v>
      </c>
      <c r="M114" s="31">
        <f t="shared" si="34"/>
        <v>3841.0350480000002</v>
      </c>
      <c r="N114" s="3">
        <f t="shared" si="35"/>
        <v>19205.17524</v>
      </c>
      <c r="O114" s="31">
        <v>4100</v>
      </c>
      <c r="P114" s="3">
        <f t="shared" si="36"/>
        <v>20500</v>
      </c>
      <c r="Q114" s="31">
        <f t="shared" si="37"/>
        <v>4309.1000000000004</v>
      </c>
      <c r="R114" s="3">
        <f t="shared" si="38"/>
        <v>21545.5</v>
      </c>
      <c r="S114" s="31">
        <v>20140</v>
      </c>
      <c r="T114" s="3">
        <f t="shared" si="39"/>
        <v>100700</v>
      </c>
      <c r="U114" s="31">
        <v>20000</v>
      </c>
      <c r="V114" s="3">
        <f t="shared" si="40"/>
        <v>100000</v>
      </c>
      <c r="W114" s="31">
        <v>20000</v>
      </c>
      <c r="X114" s="3">
        <f t="shared" si="41"/>
        <v>100000</v>
      </c>
      <c r="Z114" s="32">
        <f t="shared" si="42"/>
        <v>3474</v>
      </c>
      <c r="AA114" s="32">
        <f t="shared" si="43"/>
        <v>3654.6480000000001</v>
      </c>
      <c r="AB114" s="32">
        <f t="shared" si="44"/>
        <v>3841.0350480000002</v>
      </c>
      <c r="AC114" s="32">
        <f t="shared" si="45"/>
        <v>4100</v>
      </c>
      <c r="AD114" s="32">
        <f t="shared" si="46"/>
        <v>4309.1000000000004</v>
      </c>
      <c r="AE114" s="32">
        <f t="shared" si="47"/>
        <v>20140</v>
      </c>
      <c r="AF114" s="32">
        <f t="shared" si="48"/>
        <v>20000</v>
      </c>
      <c r="AG114" s="32">
        <f t="shared" si="49"/>
        <v>20000</v>
      </c>
      <c r="AH114" s="33"/>
      <c r="AI114" s="34" cm="1">
        <f t="array" ref="AI114">+MIN(IF(Z114:AG114&gt;0,Z114:AG114))</f>
        <v>3474</v>
      </c>
      <c r="AJ114" s="34" cm="1">
        <f t="array" ref="AJ114">MAX(IF(Z114:AG114&gt;0,Z114:AG114))</f>
        <v>20140</v>
      </c>
      <c r="AK114" s="35" cm="1">
        <f t="array" ref="AK114">ROUND(AVERAGE(IF(Z114:AG114&gt;0,Z114:AG114)),0)</f>
        <v>9940</v>
      </c>
      <c r="AL114" s="35">
        <f t="shared" si="50"/>
        <v>6707</v>
      </c>
      <c r="AM114" s="35">
        <f t="shared" si="51"/>
        <v>20000</v>
      </c>
      <c r="AN114" s="35">
        <f t="shared" si="52"/>
        <v>10382</v>
      </c>
      <c r="AO114" s="35">
        <f t="shared" si="53"/>
        <v>9940</v>
      </c>
      <c r="AP114" s="35">
        <f t="shared" si="54"/>
        <v>5527</v>
      </c>
      <c r="AQ114" s="35" cm="1">
        <f t="array" ref="AQ114">STDEVA(IF(Z114:AG114&gt;0,Z114:AG114))</f>
        <v>8373.188621806994</v>
      </c>
      <c r="AS114" s="37" t="str">
        <f t="shared" si="55"/>
        <v>Media Armónica</v>
      </c>
      <c r="AT114" s="36">
        <f t="shared" si="56"/>
        <v>5527</v>
      </c>
      <c r="AU114" s="36">
        <f t="shared" si="57"/>
        <v>27635</v>
      </c>
      <c r="AV114" s="36">
        <f t="shared" si="58"/>
        <v>82905</v>
      </c>
      <c r="AW114" s="15">
        <v>5</v>
      </c>
      <c r="AX114" s="38">
        <f t="shared" si="59"/>
        <v>0</v>
      </c>
    </row>
    <row r="115" spans="1:50" ht="12">
      <c r="B115" s="2">
        <v>102</v>
      </c>
      <c r="C115" s="47" t="s">
        <v>156</v>
      </c>
      <c r="D115" s="6" t="s">
        <v>147</v>
      </c>
      <c r="E115" s="6" t="s">
        <v>73</v>
      </c>
      <c r="F115" s="7" t="s">
        <v>76</v>
      </c>
      <c r="G115" s="30" t="s">
        <v>164</v>
      </c>
      <c r="H115" s="10">
        <v>13</v>
      </c>
      <c r="I115" s="31">
        <v>3474</v>
      </c>
      <c r="J115" s="3">
        <f t="shared" si="31"/>
        <v>45162</v>
      </c>
      <c r="K115" s="31">
        <f t="shared" si="32"/>
        <v>3654.6480000000001</v>
      </c>
      <c r="L115" s="3">
        <f t="shared" si="33"/>
        <v>47510.423999999999</v>
      </c>
      <c r="M115" s="31">
        <f t="shared" si="34"/>
        <v>3841.0350480000002</v>
      </c>
      <c r="N115" s="3">
        <f t="shared" si="35"/>
        <v>49933.455624000002</v>
      </c>
      <c r="O115" s="31">
        <v>4100</v>
      </c>
      <c r="P115" s="3">
        <f t="shared" si="36"/>
        <v>53300</v>
      </c>
      <c r="Q115" s="31">
        <f t="shared" si="37"/>
        <v>4309.1000000000004</v>
      </c>
      <c r="R115" s="3">
        <f t="shared" si="38"/>
        <v>56018.3</v>
      </c>
      <c r="S115" s="31">
        <v>20140</v>
      </c>
      <c r="T115" s="3">
        <f t="shared" si="39"/>
        <v>261820</v>
      </c>
      <c r="U115" s="31">
        <v>20000</v>
      </c>
      <c r="V115" s="3">
        <f t="shared" si="40"/>
        <v>260000</v>
      </c>
      <c r="W115" s="31">
        <v>20000</v>
      </c>
      <c r="X115" s="3">
        <f t="shared" si="41"/>
        <v>260000</v>
      </c>
      <c r="Z115" s="32">
        <f t="shared" si="42"/>
        <v>3474</v>
      </c>
      <c r="AA115" s="32">
        <f t="shared" si="43"/>
        <v>3654.6480000000001</v>
      </c>
      <c r="AB115" s="32">
        <f t="shared" si="44"/>
        <v>3841.0350480000002</v>
      </c>
      <c r="AC115" s="32">
        <f t="shared" si="45"/>
        <v>4100</v>
      </c>
      <c r="AD115" s="32">
        <f t="shared" si="46"/>
        <v>4309.1000000000004</v>
      </c>
      <c r="AE115" s="32">
        <f t="shared" si="47"/>
        <v>20140</v>
      </c>
      <c r="AF115" s="32">
        <f t="shared" si="48"/>
        <v>20000</v>
      </c>
      <c r="AG115" s="32">
        <f t="shared" si="49"/>
        <v>20000</v>
      </c>
      <c r="AH115" s="33"/>
      <c r="AI115" s="34" cm="1">
        <f t="array" ref="AI115">+MIN(IF(Z115:AG115&gt;0,Z115:AG115))</f>
        <v>3474</v>
      </c>
      <c r="AJ115" s="34" cm="1">
        <f t="array" ref="AJ115">MAX(IF(Z115:AG115&gt;0,Z115:AG115))</f>
        <v>20140</v>
      </c>
      <c r="AK115" s="35" cm="1">
        <f t="array" ref="AK115">ROUND(AVERAGE(IF(Z115:AG115&gt;0,Z115:AG115)),0)</f>
        <v>9940</v>
      </c>
      <c r="AL115" s="35">
        <f t="shared" si="50"/>
        <v>6707</v>
      </c>
      <c r="AM115" s="35">
        <f t="shared" si="51"/>
        <v>20000</v>
      </c>
      <c r="AN115" s="35">
        <f t="shared" si="52"/>
        <v>10382</v>
      </c>
      <c r="AO115" s="35">
        <f t="shared" si="53"/>
        <v>9940</v>
      </c>
      <c r="AP115" s="35">
        <f t="shared" si="54"/>
        <v>5527</v>
      </c>
      <c r="AQ115" s="35" cm="1">
        <f t="array" ref="AQ115">STDEVA(IF(Z115:AG115&gt;0,Z115:AG115))</f>
        <v>8373.188621806994</v>
      </c>
      <c r="AS115" s="37" t="str">
        <f t="shared" si="55"/>
        <v>Media Armónica</v>
      </c>
      <c r="AT115" s="36">
        <f t="shared" si="56"/>
        <v>5527</v>
      </c>
      <c r="AU115" s="36">
        <f t="shared" si="57"/>
        <v>71851</v>
      </c>
      <c r="AV115" s="36">
        <f t="shared" si="58"/>
        <v>215553</v>
      </c>
      <c r="AW115" s="15">
        <v>13</v>
      </c>
      <c r="AX115" s="38">
        <f t="shared" si="59"/>
        <v>0</v>
      </c>
    </row>
    <row r="116" spans="1:50" ht="22.8">
      <c r="B116" s="2">
        <v>103</v>
      </c>
      <c r="C116" s="47" t="s">
        <v>156</v>
      </c>
      <c r="D116" s="6" t="s">
        <v>148</v>
      </c>
      <c r="E116" s="6" t="s">
        <v>75</v>
      </c>
      <c r="F116" s="7" t="s">
        <v>78</v>
      </c>
      <c r="G116" s="30" t="s">
        <v>164</v>
      </c>
      <c r="H116" s="10">
        <v>10</v>
      </c>
      <c r="I116" s="31">
        <v>3474</v>
      </c>
      <c r="J116" s="3">
        <f t="shared" si="31"/>
        <v>34740</v>
      </c>
      <c r="K116" s="31">
        <f t="shared" si="32"/>
        <v>3654.6480000000001</v>
      </c>
      <c r="L116" s="3">
        <f t="shared" si="33"/>
        <v>36546.480000000003</v>
      </c>
      <c r="M116" s="31">
        <f t="shared" si="34"/>
        <v>3841.0350480000002</v>
      </c>
      <c r="N116" s="3">
        <f t="shared" si="35"/>
        <v>38410.350480000001</v>
      </c>
      <c r="O116" s="31">
        <v>4100</v>
      </c>
      <c r="P116" s="3">
        <f t="shared" si="36"/>
        <v>41000</v>
      </c>
      <c r="Q116" s="31">
        <f t="shared" si="37"/>
        <v>4309.1000000000004</v>
      </c>
      <c r="R116" s="3">
        <f t="shared" si="38"/>
        <v>43091</v>
      </c>
      <c r="S116" s="31">
        <v>20140</v>
      </c>
      <c r="T116" s="3">
        <f t="shared" si="39"/>
        <v>201400</v>
      </c>
      <c r="U116" s="31">
        <v>20000</v>
      </c>
      <c r="V116" s="3">
        <f t="shared" si="40"/>
        <v>200000</v>
      </c>
      <c r="W116" s="31">
        <v>20000</v>
      </c>
      <c r="X116" s="3">
        <f t="shared" si="41"/>
        <v>200000</v>
      </c>
      <c r="Z116" s="32">
        <f t="shared" si="42"/>
        <v>3474</v>
      </c>
      <c r="AA116" s="32">
        <f t="shared" si="43"/>
        <v>3654.6480000000001</v>
      </c>
      <c r="AB116" s="32">
        <f t="shared" si="44"/>
        <v>3841.0350480000002</v>
      </c>
      <c r="AC116" s="32">
        <f t="shared" si="45"/>
        <v>4100</v>
      </c>
      <c r="AD116" s="32">
        <f t="shared" si="46"/>
        <v>4309.1000000000004</v>
      </c>
      <c r="AE116" s="32">
        <f t="shared" si="47"/>
        <v>20140</v>
      </c>
      <c r="AF116" s="32">
        <f t="shared" si="48"/>
        <v>20000</v>
      </c>
      <c r="AG116" s="32">
        <f t="shared" si="49"/>
        <v>20000</v>
      </c>
      <c r="AH116" s="33"/>
      <c r="AI116" s="34" cm="1">
        <f t="array" ref="AI116">+MIN(IF(Z116:AG116&gt;0,Z116:AG116))</f>
        <v>3474</v>
      </c>
      <c r="AJ116" s="34" cm="1">
        <f t="array" ref="AJ116">MAX(IF(Z116:AG116&gt;0,Z116:AG116))</f>
        <v>20140</v>
      </c>
      <c r="AK116" s="35" cm="1">
        <f t="array" ref="AK116">ROUND(AVERAGE(IF(Z116:AG116&gt;0,Z116:AG116)),0)</f>
        <v>9940</v>
      </c>
      <c r="AL116" s="35">
        <f t="shared" si="50"/>
        <v>6707</v>
      </c>
      <c r="AM116" s="35">
        <f t="shared" si="51"/>
        <v>20000</v>
      </c>
      <c r="AN116" s="35">
        <f t="shared" si="52"/>
        <v>10382</v>
      </c>
      <c r="AO116" s="35">
        <f t="shared" si="53"/>
        <v>9940</v>
      </c>
      <c r="AP116" s="35">
        <f t="shared" si="54"/>
        <v>5527</v>
      </c>
      <c r="AQ116" s="35" cm="1">
        <f t="array" ref="AQ116">STDEVA(IF(Z116:AG116&gt;0,Z116:AG116))</f>
        <v>8373.188621806994</v>
      </c>
      <c r="AS116" s="37" t="str">
        <f t="shared" si="55"/>
        <v>Media Armónica</v>
      </c>
      <c r="AT116" s="36">
        <f t="shared" si="56"/>
        <v>5527</v>
      </c>
      <c r="AU116" s="36">
        <f t="shared" si="57"/>
        <v>55270</v>
      </c>
      <c r="AV116" s="36">
        <f t="shared" si="58"/>
        <v>165810</v>
      </c>
      <c r="AW116" s="15">
        <v>10</v>
      </c>
      <c r="AX116" s="38">
        <f t="shared" si="59"/>
        <v>0</v>
      </c>
    </row>
    <row r="117" spans="1:50" ht="12">
      <c r="B117" s="2">
        <v>104</v>
      </c>
      <c r="C117" s="47" t="s">
        <v>156</v>
      </c>
      <c r="D117" s="6" t="s">
        <v>149</v>
      </c>
      <c r="E117" s="6" t="s">
        <v>77</v>
      </c>
      <c r="F117" s="7" t="s">
        <v>80</v>
      </c>
      <c r="G117" s="30" t="s">
        <v>164</v>
      </c>
      <c r="H117" s="10">
        <v>10</v>
      </c>
      <c r="I117" s="31">
        <v>3474</v>
      </c>
      <c r="J117" s="3">
        <f t="shared" si="31"/>
        <v>34740</v>
      </c>
      <c r="K117" s="31">
        <f t="shared" si="32"/>
        <v>3654.6480000000001</v>
      </c>
      <c r="L117" s="3">
        <f t="shared" si="33"/>
        <v>36546.480000000003</v>
      </c>
      <c r="M117" s="31">
        <f t="shared" si="34"/>
        <v>3841.0350480000002</v>
      </c>
      <c r="N117" s="3">
        <f t="shared" si="35"/>
        <v>38410.350480000001</v>
      </c>
      <c r="O117" s="31">
        <v>4100</v>
      </c>
      <c r="P117" s="3">
        <f t="shared" si="36"/>
        <v>41000</v>
      </c>
      <c r="Q117" s="31">
        <f t="shared" si="37"/>
        <v>4309.1000000000004</v>
      </c>
      <c r="R117" s="3">
        <f t="shared" si="38"/>
        <v>43091</v>
      </c>
      <c r="S117" s="31">
        <v>20140</v>
      </c>
      <c r="T117" s="3">
        <f t="shared" si="39"/>
        <v>201400</v>
      </c>
      <c r="U117" s="31">
        <v>20000</v>
      </c>
      <c r="V117" s="3">
        <f t="shared" si="40"/>
        <v>200000</v>
      </c>
      <c r="W117" s="31">
        <v>20000</v>
      </c>
      <c r="X117" s="3">
        <f t="shared" si="41"/>
        <v>200000</v>
      </c>
      <c r="Z117" s="32">
        <f t="shared" si="42"/>
        <v>3474</v>
      </c>
      <c r="AA117" s="32">
        <f t="shared" si="43"/>
        <v>3654.6480000000001</v>
      </c>
      <c r="AB117" s="32">
        <f t="shared" si="44"/>
        <v>3841.0350480000002</v>
      </c>
      <c r="AC117" s="32">
        <f t="shared" si="45"/>
        <v>4100</v>
      </c>
      <c r="AD117" s="32">
        <f t="shared" si="46"/>
        <v>4309.1000000000004</v>
      </c>
      <c r="AE117" s="32">
        <f t="shared" si="47"/>
        <v>20140</v>
      </c>
      <c r="AF117" s="32">
        <f t="shared" si="48"/>
        <v>20000</v>
      </c>
      <c r="AG117" s="32">
        <f t="shared" si="49"/>
        <v>20000</v>
      </c>
      <c r="AH117" s="33"/>
      <c r="AI117" s="34" cm="1">
        <f t="array" ref="AI117">+MIN(IF(Z117:AG117&gt;0,Z117:AG117))</f>
        <v>3474</v>
      </c>
      <c r="AJ117" s="34" cm="1">
        <f t="array" ref="AJ117">MAX(IF(Z117:AG117&gt;0,Z117:AG117))</f>
        <v>20140</v>
      </c>
      <c r="AK117" s="35" cm="1">
        <f t="array" ref="AK117">ROUND(AVERAGE(IF(Z117:AG117&gt;0,Z117:AG117)),0)</f>
        <v>9940</v>
      </c>
      <c r="AL117" s="35">
        <f t="shared" si="50"/>
        <v>6707</v>
      </c>
      <c r="AM117" s="35">
        <f t="shared" si="51"/>
        <v>20000</v>
      </c>
      <c r="AN117" s="35">
        <f t="shared" si="52"/>
        <v>10382</v>
      </c>
      <c r="AO117" s="35">
        <f t="shared" si="53"/>
        <v>9940</v>
      </c>
      <c r="AP117" s="35">
        <f t="shared" si="54"/>
        <v>5527</v>
      </c>
      <c r="AQ117" s="35" cm="1">
        <f t="array" ref="AQ117">STDEVA(IF(Z117:AG117&gt;0,Z117:AG117))</f>
        <v>8373.188621806994</v>
      </c>
      <c r="AS117" s="37" t="str">
        <f t="shared" si="55"/>
        <v>Media Armónica</v>
      </c>
      <c r="AT117" s="36">
        <f t="shared" si="56"/>
        <v>5527</v>
      </c>
      <c r="AU117" s="36">
        <f t="shared" si="57"/>
        <v>55270</v>
      </c>
      <c r="AV117" s="36">
        <f t="shared" si="58"/>
        <v>165810</v>
      </c>
      <c r="AW117" s="15">
        <v>10</v>
      </c>
      <c r="AX117" s="38">
        <f t="shared" si="59"/>
        <v>0</v>
      </c>
    </row>
    <row r="118" spans="1:50" ht="22.8">
      <c r="B118" s="2">
        <v>105</v>
      </c>
      <c r="C118" s="47" t="s">
        <v>156</v>
      </c>
      <c r="D118" s="6" t="s">
        <v>150</v>
      </c>
      <c r="E118" s="6" t="s">
        <v>79</v>
      </c>
      <c r="F118" s="7" t="s">
        <v>81</v>
      </c>
      <c r="G118" s="30" t="s">
        <v>164</v>
      </c>
      <c r="H118" s="10">
        <v>5</v>
      </c>
      <c r="I118" s="31">
        <v>3474</v>
      </c>
      <c r="J118" s="3">
        <f t="shared" si="31"/>
        <v>17370</v>
      </c>
      <c r="K118" s="31">
        <f t="shared" si="32"/>
        <v>3654.6480000000001</v>
      </c>
      <c r="L118" s="3">
        <f t="shared" si="33"/>
        <v>18273.240000000002</v>
      </c>
      <c r="M118" s="31">
        <f t="shared" si="34"/>
        <v>3841.0350480000002</v>
      </c>
      <c r="N118" s="3">
        <f t="shared" si="35"/>
        <v>19205.17524</v>
      </c>
      <c r="O118" s="31">
        <v>4100</v>
      </c>
      <c r="P118" s="3">
        <f t="shared" si="36"/>
        <v>20500</v>
      </c>
      <c r="Q118" s="31">
        <f t="shared" si="37"/>
        <v>4309.1000000000004</v>
      </c>
      <c r="R118" s="3">
        <f t="shared" si="38"/>
        <v>21545.5</v>
      </c>
      <c r="S118" s="31">
        <v>20140</v>
      </c>
      <c r="T118" s="3">
        <f t="shared" si="39"/>
        <v>100700</v>
      </c>
      <c r="U118" s="31">
        <v>20000</v>
      </c>
      <c r="V118" s="3">
        <f t="shared" si="40"/>
        <v>100000</v>
      </c>
      <c r="W118" s="31">
        <v>20000</v>
      </c>
      <c r="X118" s="3">
        <f t="shared" si="41"/>
        <v>100000</v>
      </c>
      <c r="Z118" s="32">
        <f t="shared" si="42"/>
        <v>3474</v>
      </c>
      <c r="AA118" s="32">
        <f t="shared" si="43"/>
        <v>3654.6480000000001</v>
      </c>
      <c r="AB118" s="32">
        <f t="shared" si="44"/>
        <v>3841.0350480000002</v>
      </c>
      <c r="AC118" s="32">
        <f t="shared" si="45"/>
        <v>4100</v>
      </c>
      <c r="AD118" s="32">
        <f>+Q118</f>
        <v>4309.1000000000004</v>
      </c>
      <c r="AE118" s="32">
        <f>+S118</f>
        <v>20140</v>
      </c>
      <c r="AF118" s="32">
        <f>+U118</f>
        <v>20000</v>
      </c>
      <c r="AG118" s="32">
        <f>+W118</f>
        <v>20000</v>
      </c>
      <c r="AH118" s="33"/>
      <c r="AI118" s="34" cm="1">
        <f t="array" ref="AI118">+MIN(IF(Z118:AG118&gt;0,Z118:AG118))</f>
        <v>3474</v>
      </c>
      <c r="AJ118" s="34" cm="1">
        <f t="array" ref="AJ118">MAX(IF(Z118:AG118&gt;0,Z118:AG118))</f>
        <v>20140</v>
      </c>
      <c r="AK118" s="35" cm="1">
        <f t="array" ref="AK118">ROUND(AVERAGE(IF(Z118:AG118&gt;0,Z118:AG118)),0)</f>
        <v>9940</v>
      </c>
      <c r="AL118" s="35">
        <f t="shared" si="50"/>
        <v>6707</v>
      </c>
      <c r="AM118" s="35">
        <f t="shared" si="51"/>
        <v>20000</v>
      </c>
      <c r="AN118" s="35">
        <f t="shared" si="52"/>
        <v>10382</v>
      </c>
      <c r="AO118" s="35">
        <f t="shared" si="53"/>
        <v>9940</v>
      </c>
      <c r="AP118" s="35">
        <f t="shared" si="54"/>
        <v>5527</v>
      </c>
      <c r="AQ118" s="35" cm="1">
        <f t="array" ref="AQ118">STDEVA(IF(Z118:AG118&gt;0,Z118:AG118))</f>
        <v>8373.188621806994</v>
      </c>
      <c r="AS118" s="37" t="str">
        <f>_xlfn.XLOOKUP(AT118,AK118:AQ118,$AK$8:$AQ$8,0)</f>
        <v>Media Armónica</v>
      </c>
      <c r="AT118" s="36">
        <f t="shared" si="56"/>
        <v>5527</v>
      </c>
      <c r="AU118" s="36">
        <f t="shared" si="57"/>
        <v>27635</v>
      </c>
      <c r="AV118" s="36">
        <f>+AU118*3</f>
        <v>82905</v>
      </c>
      <c r="AW118" s="15">
        <v>5</v>
      </c>
      <c r="AX118" s="38">
        <f t="shared" si="59"/>
        <v>0</v>
      </c>
    </row>
    <row r="119" spans="1:50" ht="12">
      <c r="A119" s="17"/>
      <c r="B119" s="99" t="s">
        <v>83</v>
      </c>
      <c r="C119" s="99"/>
      <c r="D119" s="99"/>
      <c r="E119" s="99"/>
      <c r="F119" s="99"/>
      <c r="G119" s="99"/>
      <c r="H119" s="48">
        <f>SUM(H10:H118)</f>
        <v>48357</v>
      </c>
      <c r="I119" s="48"/>
      <c r="J119" s="5">
        <f>SUM(J10:J118)</f>
        <v>46392892</v>
      </c>
      <c r="K119" s="48"/>
      <c r="L119" s="5">
        <f>SUM(L10:L118)</f>
        <v>48805322.383999951</v>
      </c>
      <c r="M119" s="48"/>
      <c r="N119" s="5">
        <f>SUM(N10:N118)</f>
        <v>51294393.82558395</v>
      </c>
      <c r="O119" s="12"/>
      <c r="P119" s="5">
        <f>SUM(P10:P118)</f>
        <v>56156720</v>
      </c>
      <c r="Q119" s="4"/>
      <c r="R119" s="5">
        <f>SUM(R10:R118)</f>
        <v>59020712.719999999</v>
      </c>
      <c r="S119" s="4"/>
      <c r="T119" s="5">
        <f>SUM(T10:T118)</f>
        <v>232784700</v>
      </c>
      <c r="U119" s="4"/>
      <c r="V119" s="5">
        <f>SUM(V10:V118)</f>
        <v>287727000</v>
      </c>
      <c r="W119" s="4"/>
      <c r="X119" s="5">
        <f>SUM(X10:X118)</f>
        <v>217116000</v>
      </c>
      <c r="Z119" s="19"/>
      <c r="AA119" s="19"/>
      <c r="AB119" s="19"/>
      <c r="AC119" s="19"/>
      <c r="AD119" s="19"/>
      <c r="AE119" s="19"/>
      <c r="AF119" s="19"/>
      <c r="AG119" s="19"/>
      <c r="AH119" s="19"/>
      <c r="AI119" s="19"/>
      <c r="AJ119" s="49"/>
      <c r="AK119" s="49"/>
      <c r="AL119" s="49"/>
      <c r="AP119" s="38"/>
      <c r="AT119" s="65">
        <f>SUM(AT10:AT118)</f>
        <v>351459.5</v>
      </c>
      <c r="AU119" s="65">
        <f>SUM(AU10:AU118)</f>
        <v>67520114</v>
      </c>
      <c r="AV119" s="65">
        <f>SUM(AV10:AV118)</f>
        <v>202560342</v>
      </c>
    </row>
    <row r="120" spans="1:50">
      <c r="P120" s="50"/>
    </row>
    <row r="122" spans="1:50" s="13" customFormat="1">
      <c r="C122" s="14"/>
      <c r="D122" s="14"/>
      <c r="E122" s="14"/>
      <c r="F122" s="14"/>
      <c r="G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S122" s="15"/>
      <c r="AT122" s="15"/>
    </row>
    <row r="123" spans="1:50" s="13" customFormat="1">
      <c r="C123" s="14"/>
      <c r="D123" s="14"/>
      <c r="E123" s="14"/>
      <c r="F123" s="14"/>
      <c r="G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S123" s="15"/>
      <c r="AT123" s="15"/>
    </row>
    <row r="124" spans="1:50" s="13" customFormat="1">
      <c r="C124" s="14"/>
      <c r="D124" s="14"/>
      <c r="E124" s="14"/>
      <c r="F124" s="14"/>
      <c r="G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S124" s="15"/>
      <c r="AT124" s="15"/>
    </row>
    <row r="125" spans="1:50" s="13" customFormat="1">
      <c r="C125" s="14"/>
      <c r="D125" s="14"/>
      <c r="E125" s="14"/>
      <c r="F125" s="14"/>
      <c r="G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S125" s="15"/>
      <c r="AT125" s="15"/>
    </row>
    <row r="126" spans="1:50" s="13" customFormat="1">
      <c r="C126" s="14"/>
      <c r="D126" s="14"/>
      <c r="E126" s="14"/>
      <c r="F126" s="14"/>
      <c r="G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S126" s="15"/>
      <c r="AT126" s="15"/>
    </row>
  </sheetData>
  <mergeCells count="22">
    <mergeCell ref="I8:J8"/>
    <mergeCell ref="K8:L8"/>
    <mergeCell ref="M8:N8"/>
    <mergeCell ref="B2:X3"/>
    <mergeCell ref="B6:X6"/>
    <mergeCell ref="W8:X8"/>
    <mergeCell ref="Z6:AG6"/>
    <mergeCell ref="AI6:AK6"/>
    <mergeCell ref="AS6:AV6"/>
    <mergeCell ref="B119:G119"/>
    <mergeCell ref="U8:V8"/>
    <mergeCell ref="AM6:AP6"/>
    <mergeCell ref="B8:B9"/>
    <mergeCell ref="C8:C9"/>
    <mergeCell ref="E8:E9"/>
    <mergeCell ref="F8:F9"/>
    <mergeCell ref="G8:G9"/>
    <mergeCell ref="H8:H9"/>
    <mergeCell ref="O8:P8"/>
    <mergeCell ref="D8:D9"/>
    <mergeCell ref="Q8:R8"/>
    <mergeCell ref="S8:T8"/>
  </mergeCells>
  <conditionalFormatting sqref="J10:J119">
    <cfRule type="expression" dxfId="18" priority="3">
      <formula>$P10&lt;=#REF!</formula>
    </cfRule>
  </conditionalFormatting>
  <conditionalFormatting sqref="L10:L119">
    <cfRule type="expression" dxfId="17" priority="2">
      <formula>$P10&lt;=#REF!</formula>
    </cfRule>
  </conditionalFormatting>
  <conditionalFormatting sqref="N10:N119">
    <cfRule type="expression" dxfId="16" priority="1">
      <formula>$P10&lt;=#REF!</formula>
    </cfRule>
  </conditionalFormatting>
  <conditionalFormatting sqref="P10:P119 R119 T119 V119 X119">
    <cfRule type="expression" dxfId="15" priority="174">
      <formula>$P10&lt;=#REF!</formula>
    </cfRule>
  </conditionalFormatting>
  <conditionalFormatting sqref="R10:R118">
    <cfRule type="expression" dxfId="14" priority="179">
      <formula>$R10&lt;=#REF!</formula>
    </cfRule>
  </conditionalFormatting>
  <conditionalFormatting sqref="T10:T118 V10:V118">
    <cfRule type="expression" dxfId="13" priority="180">
      <formula>$T10&lt;=#REF!</formula>
    </cfRule>
  </conditionalFormatting>
  <conditionalFormatting sqref="X10:X118">
    <cfRule type="expression" dxfId="12" priority="182">
      <formula>$X10&lt;=#REF!</formula>
    </cfRule>
  </conditionalFormatting>
  <dataValidations count="1">
    <dataValidation type="whole" allowBlank="1" showInputMessage="1" showErrorMessage="1" sqref="Q10:Q118 S10:S118 O10:O118 W10:W118" xr:uid="{00000000-0002-0000-0000-000000000000}">
      <formula1>1</formula1>
      <formula2>10000000000</formula2>
    </dataValidation>
  </dataValidation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K126"/>
  <sheetViews>
    <sheetView tabSelected="1" topLeftCell="X1" zoomScale="80" zoomScaleNormal="80" workbookViewId="0">
      <selection activeCell="AG8" sqref="AG8"/>
    </sheetView>
  </sheetViews>
  <sheetFormatPr baseColWidth="10" defaultColWidth="10.44140625" defaultRowHeight="11.4"/>
  <cols>
    <col min="1" max="1" width="5.88671875" style="15" customWidth="1"/>
    <col min="2" max="2" width="9" style="13" customWidth="1"/>
    <col min="3" max="4" width="27.33203125" style="14" customWidth="1"/>
    <col min="5" max="5" width="25.109375" style="14" hidden="1" customWidth="1"/>
    <col min="6" max="6" width="39.88671875" style="14" hidden="1" customWidth="1"/>
    <col min="7" max="7" width="7.88671875" style="15" customWidth="1"/>
    <col min="8" max="8" width="13.88671875" style="13" bestFit="1" customWidth="1"/>
    <col min="9" max="14" width="13.88671875" style="13" customWidth="1"/>
    <col min="15" max="15" width="17.5546875" style="13" bestFit="1" customWidth="1"/>
    <col min="16" max="16" width="21.88671875" style="13" customWidth="1"/>
    <col min="17" max="17" width="18.33203125" style="15" customWidth="1"/>
    <col min="18" max="18" width="21.88671875" style="15" customWidth="1"/>
    <col min="19" max="19" width="7.44140625" style="15" customWidth="1"/>
    <col min="20" max="21" width="18.109375" style="15" customWidth="1"/>
    <col min="22" max="22" width="3.88671875" style="15" customWidth="1"/>
    <col min="23" max="23" width="19.33203125" style="15" customWidth="1"/>
    <col min="24" max="24" width="18.88671875" style="15" customWidth="1"/>
    <col min="25" max="25" width="14.6640625" style="15" customWidth="1"/>
    <col min="26" max="26" width="15.109375" style="15" customWidth="1"/>
    <col min="27" max="27" width="15.88671875" style="15" customWidth="1"/>
    <col min="28" max="28" width="13.33203125" style="15" customWidth="1"/>
    <col min="29" max="29" width="17.88671875" style="15" bestFit="1" customWidth="1"/>
    <col min="30" max="30" width="17.5546875" style="15" customWidth="1"/>
    <col min="31" max="31" width="4.6640625" style="15" customWidth="1"/>
    <col min="32" max="33" width="17.5546875" style="15" customWidth="1"/>
    <col min="34" max="34" width="10.44140625" style="15"/>
    <col min="35" max="35" width="12.44140625" style="15" bestFit="1" customWidth="1"/>
    <col min="36" max="36" width="13.77734375" style="15" bestFit="1" customWidth="1"/>
    <col min="37" max="16384" width="10.44140625" style="15"/>
  </cols>
  <sheetData>
    <row r="1" spans="2:37" ht="22.5" customHeight="1"/>
    <row r="2" spans="2:37" ht="22.5" customHeight="1">
      <c r="B2" s="93" t="s">
        <v>0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</row>
    <row r="3" spans="2:37" ht="18.75" customHeight="1"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AB3" s="51">
        <v>0.2</v>
      </c>
    </row>
    <row r="4" spans="2:37" ht="12.75" customHeight="1">
      <c r="B4" s="17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P4" s="16"/>
    </row>
    <row r="5" spans="2:37" ht="11.1" customHeight="1"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2:37" ht="33" customHeight="1">
      <c r="B6" s="94" t="s">
        <v>1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T6" s="100" t="s">
        <v>196</v>
      </c>
      <c r="U6" s="100"/>
      <c r="W6" s="96" t="s">
        <v>197</v>
      </c>
      <c r="X6" s="97"/>
      <c r="Y6" s="97"/>
      <c r="Z6" s="97"/>
      <c r="AA6" s="97"/>
      <c r="AB6" s="97"/>
      <c r="AC6" s="98"/>
      <c r="AF6" s="95" t="s">
        <v>224</v>
      </c>
      <c r="AG6" s="95"/>
    </row>
    <row r="7" spans="2:37" ht="12" customHeight="1">
      <c r="B7" s="20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2"/>
      <c r="P7" s="23"/>
      <c r="Q7" s="23"/>
      <c r="R7" s="23"/>
    </row>
    <row r="8" spans="2:37" ht="60" customHeight="1">
      <c r="B8" s="94" t="s">
        <v>3</v>
      </c>
      <c r="C8" s="94" t="s">
        <v>4</v>
      </c>
      <c r="D8" s="94" t="s">
        <v>152</v>
      </c>
      <c r="E8" s="94" t="s">
        <v>5</v>
      </c>
      <c r="F8" s="94" t="s">
        <v>6</v>
      </c>
      <c r="G8" s="94" t="s">
        <v>7</v>
      </c>
      <c r="H8" s="94" t="s">
        <v>8</v>
      </c>
      <c r="I8" s="94" t="s">
        <v>192</v>
      </c>
      <c r="J8" s="94"/>
      <c r="K8" s="94" t="s">
        <v>193</v>
      </c>
      <c r="L8" s="94"/>
      <c r="M8" s="94" t="s">
        <v>194</v>
      </c>
      <c r="N8" s="94"/>
      <c r="O8" s="94" t="s">
        <v>190</v>
      </c>
      <c r="P8" s="94"/>
      <c r="Q8" s="94" t="s">
        <v>195</v>
      </c>
      <c r="R8" s="94"/>
      <c r="T8" s="11" t="s">
        <v>204</v>
      </c>
      <c r="U8" s="11" t="s">
        <v>205</v>
      </c>
      <c r="V8" s="24"/>
      <c r="W8" s="25" t="s">
        <v>9</v>
      </c>
      <c r="X8" s="25" t="s">
        <v>10</v>
      </c>
      <c r="Y8" s="25" t="s">
        <v>11</v>
      </c>
      <c r="Z8" s="25" t="s">
        <v>13</v>
      </c>
      <c r="AA8" s="25" t="s">
        <v>14</v>
      </c>
      <c r="AB8" s="25" t="s">
        <v>15</v>
      </c>
      <c r="AC8" s="25" t="s">
        <v>16</v>
      </c>
      <c r="AD8" s="25" t="s">
        <v>12</v>
      </c>
      <c r="AF8" s="28" t="s">
        <v>17</v>
      </c>
      <c r="AG8" s="28" t="s">
        <v>186</v>
      </c>
    </row>
    <row r="9" spans="2:37" ht="12">
      <c r="B9" s="94"/>
      <c r="C9" s="94"/>
      <c r="D9" s="94"/>
      <c r="E9" s="94"/>
      <c r="F9" s="94"/>
      <c r="G9" s="94"/>
      <c r="H9" s="94"/>
      <c r="I9" s="9" t="s">
        <v>18</v>
      </c>
      <c r="J9" s="1" t="s">
        <v>19</v>
      </c>
      <c r="K9" s="9" t="s">
        <v>18</v>
      </c>
      <c r="L9" s="1" t="s">
        <v>19</v>
      </c>
      <c r="M9" s="9" t="s">
        <v>18</v>
      </c>
      <c r="N9" s="1" t="s">
        <v>19</v>
      </c>
      <c r="O9" s="9" t="s">
        <v>18</v>
      </c>
      <c r="P9" s="1" t="s">
        <v>19</v>
      </c>
      <c r="Q9" s="9" t="s">
        <v>18</v>
      </c>
      <c r="R9" s="1" t="s">
        <v>19</v>
      </c>
    </row>
    <row r="10" spans="2:37" ht="34.200000000000003">
      <c r="B10" s="2">
        <v>1</v>
      </c>
      <c r="C10" s="29" t="s">
        <v>155</v>
      </c>
      <c r="D10" s="6" t="s">
        <v>86</v>
      </c>
      <c r="E10" s="7" t="s">
        <v>87</v>
      </c>
      <c r="F10" s="7" t="s">
        <v>88</v>
      </c>
      <c r="G10" s="30" t="s">
        <v>164</v>
      </c>
      <c r="H10" s="10">
        <v>490</v>
      </c>
      <c r="I10" s="31">
        <v>616</v>
      </c>
      <c r="J10" s="3">
        <f>+H10*I10</f>
        <v>301840</v>
      </c>
      <c r="K10" s="31">
        <f>ROUND(I10+(I10*5.2%),0)</f>
        <v>648</v>
      </c>
      <c r="L10" s="3">
        <f>+H10*K10</f>
        <v>317520</v>
      </c>
      <c r="M10" s="31">
        <f>ROUND(K10+(K10*5.1%),0)</f>
        <v>681</v>
      </c>
      <c r="N10" s="3">
        <f>+H10*M10</f>
        <v>333690</v>
      </c>
      <c r="O10" s="31">
        <v>760</v>
      </c>
      <c r="P10" s="3">
        <f>+H10*O10</f>
        <v>372400</v>
      </c>
      <c r="Q10" s="31">
        <f>ROUND(O10+(O10*5.1%),0)</f>
        <v>799</v>
      </c>
      <c r="R10" s="3">
        <f>+H10*Q10</f>
        <v>391510</v>
      </c>
      <c r="S10" s="15">
        <f>+O10*23%</f>
        <v>174.8</v>
      </c>
      <c r="T10" s="32">
        <f t="shared" ref="T10:T41" si="0">+M10</f>
        <v>681</v>
      </c>
      <c r="U10" s="32">
        <f t="shared" ref="U10:U41" si="1">+Q10</f>
        <v>799</v>
      </c>
      <c r="V10" s="33"/>
      <c r="W10" s="34" cm="1">
        <f t="array" ref="W10">+MIN(IF(T10:U10&gt;0,T10:U10))</f>
        <v>681</v>
      </c>
      <c r="X10" s="34" cm="1">
        <f t="array" ref="X10">MAX(IF(T10:U10&gt;0,T10:U10))</f>
        <v>799</v>
      </c>
      <c r="Y10" s="35" cm="1">
        <f t="array" ref="Y10">ROUND(AVERAGE(IF(T10:U10&gt;0,T10:U10)),0)</f>
        <v>740</v>
      </c>
      <c r="Z10" s="35">
        <f t="shared" ref="Z10:Z41" si="2">ROUND(MEDIAN(T10,U10),0)</f>
        <v>740</v>
      </c>
      <c r="AA10" s="35">
        <f t="shared" ref="AA10:AA41" si="3">ROUND(GEOMEAN(T10,U10),0)</f>
        <v>738</v>
      </c>
      <c r="AB10" s="35">
        <f t="shared" ref="AB10:AB41" si="4">ROUND(TRIMMEAN(T10:U10,$AB$3),0)</f>
        <v>740</v>
      </c>
      <c r="AC10" s="35">
        <f t="shared" ref="AC10:AC41" si="5">ROUND(HARMEAN(T10:U10),0)</f>
        <v>735</v>
      </c>
      <c r="AD10" s="35" cm="1">
        <f t="array" ref="AD10">STDEVA(IF(T10:U10&gt;0,T10:U10))</f>
        <v>83.438600180012614</v>
      </c>
      <c r="AF10" s="37" t="str">
        <f>_xlfn.XLOOKUP(AG10,X10:AD10,$X$8:$AD$8,0)</f>
        <v>MAX</v>
      </c>
      <c r="AG10" s="36">
        <f>+MAX(X10:AC10)</f>
        <v>799</v>
      </c>
      <c r="AI10" s="38"/>
      <c r="AJ10" s="66"/>
      <c r="AK10" s="68"/>
    </row>
    <row r="11" spans="2:37" ht="28.8" customHeight="1">
      <c r="B11" s="2">
        <v>2</v>
      </c>
      <c r="C11" s="29" t="s">
        <v>155</v>
      </c>
      <c r="D11" s="6" t="s">
        <v>89</v>
      </c>
      <c r="E11" s="7" t="s">
        <v>90</v>
      </c>
      <c r="F11" s="7" t="s">
        <v>20</v>
      </c>
      <c r="G11" s="30" t="s">
        <v>164</v>
      </c>
      <c r="H11" s="10">
        <v>1114</v>
      </c>
      <c r="I11" s="31">
        <v>616</v>
      </c>
      <c r="J11" s="3">
        <f t="shared" ref="J11:J74" si="6">+H11*I11</f>
        <v>686224</v>
      </c>
      <c r="K11" s="31">
        <f t="shared" ref="K11:K74" si="7">ROUND(I11+(I11*5.2%),0)</f>
        <v>648</v>
      </c>
      <c r="L11" s="3">
        <f t="shared" ref="L11:L74" si="8">+H11*K11</f>
        <v>721872</v>
      </c>
      <c r="M11" s="31">
        <f t="shared" ref="M11:M74" si="9">ROUND(K11+(K11*5.1%),0)</f>
        <v>681</v>
      </c>
      <c r="N11" s="3">
        <f t="shared" ref="N11:N74" si="10">+H11*M11</f>
        <v>758634</v>
      </c>
      <c r="O11" s="31">
        <v>760</v>
      </c>
      <c r="P11" s="3">
        <f t="shared" ref="P11:P74" si="11">+H11*O11</f>
        <v>846640</v>
      </c>
      <c r="Q11" s="31">
        <f t="shared" ref="Q11:Q74" si="12">ROUND(O11+(O11*5.1%),0)</f>
        <v>799</v>
      </c>
      <c r="R11" s="3">
        <f t="shared" ref="R11:R74" si="13">+H11*Q11</f>
        <v>890086</v>
      </c>
      <c r="T11" s="32">
        <f t="shared" si="0"/>
        <v>681</v>
      </c>
      <c r="U11" s="32">
        <f t="shared" si="1"/>
        <v>799</v>
      </c>
      <c r="V11" s="33"/>
      <c r="W11" s="34" cm="1">
        <f t="array" ref="W11">+MIN(IF(T11:U11&gt;0,T11:U11))</f>
        <v>681</v>
      </c>
      <c r="X11" s="34" cm="1">
        <f t="array" ref="X11">MAX(IF(T11:U11&gt;0,T11:U11))</f>
        <v>799</v>
      </c>
      <c r="Y11" s="35" cm="1">
        <f t="array" ref="Y11">ROUND(AVERAGE(IF(T11:U11&gt;0,T11:U11)),0)</f>
        <v>740</v>
      </c>
      <c r="Z11" s="35">
        <f t="shared" si="2"/>
        <v>740</v>
      </c>
      <c r="AA11" s="35">
        <f t="shared" si="3"/>
        <v>738</v>
      </c>
      <c r="AB11" s="35">
        <f t="shared" si="4"/>
        <v>740</v>
      </c>
      <c r="AC11" s="35">
        <f t="shared" si="5"/>
        <v>735</v>
      </c>
      <c r="AD11" s="35" cm="1">
        <f t="array" ref="AD11">STDEVA(IF(T11:U11&gt;0,T11:U11))</f>
        <v>83.438600180012614</v>
      </c>
      <c r="AF11" s="37" t="str">
        <f t="shared" ref="AF11:AF74" si="14">_xlfn.XLOOKUP(AG11,X11:AD11,$X$8:$AD$8,0)</f>
        <v>MAX</v>
      </c>
      <c r="AG11" s="36">
        <f t="shared" ref="AG11:AG74" si="15">+MAX(X11:AC11)</f>
        <v>799</v>
      </c>
      <c r="AI11" s="38"/>
      <c r="AJ11" s="66"/>
      <c r="AK11" s="68"/>
    </row>
    <row r="12" spans="2:37" ht="22.8">
      <c r="B12" s="2">
        <v>3</v>
      </c>
      <c r="C12" s="29" t="s">
        <v>155</v>
      </c>
      <c r="D12" s="6" t="s">
        <v>91</v>
      </c>
      <c r="E12" s="7" t="s">
        <v>92</v>
      </c>
      <c r="F12" s="7" t="s">
        <v>21</v>
      </c>
      <c r="G12" s="30" t="s">
        <v>164</v>
      </c>
      <c r="H12" s="10">
        <v>835</v>
      </c>
      <c r="I12" s="31">
        <v>616</v>
      </c>
      <c r="J12" s="3">
        <f t="shared" si="6"/>
        <v>514360</v>
      </c>
      <c r="K12" s="31">
        <f t="shared" si="7"/>
        <v>648</v>
      </c>
      <c r="L12" s="3">
        <f t="shared" si="8"/>
        <v>541080</v>
      </c>
      <c r="M12" s="31">
        <f t="shared" si="9"/>
        <v>681</v>
      </c>
      <c r="N12" s="3">
        <f t="shared" si="10"/>
        <v>568635</v>
      </c>
      <c r="O12" s="31">
        <v>760</v>
      </c>
      <c r="P12" s="3">
        <f t="shared" si="11"/>
        <v>634600</v>
      </c>
      <c r="Q12" s="31">
        <f t="shared" si="12"/>
        <v>799</v>
      </c>
      <c r="R12" s="3">
        <f t="shared" si="13"/>
        <v>667165</v>
      </c>
      <c r="T12" s="32">
        <f t="shared" si="0"/>
        <v>681</v>
      </c>
      <c r="U12" s="32">
        <f t="shared" si="1"/>
        <v>799</v>
      </c>
      <c r="V12" s="33"/>
      <c r="W12" s="34" cm="1">
        <f t="array" ref="W12">+MIN(IF(T12:U12&gt;0,T12:U12))</f>
        <v>681</v>
      </c>
      <c r="X12" s="34" cm="1">
        <f t="array" ref="X12">MAX(IF(T12:U12&gt;0,T12:U12))</f>
        <v>799</v>
      </c>
      <c r="Y12" s="35" cm="1">
        <f t="array" ref="Y12">ROUND(AVERAGE(IF(T12:U12&gt;0,T12:U12)),0)</f>
        <v>740</v>
      </c>
      <c r="Z12" s="35">
        <f t="shared" si="2"/>
        <v>740</v>
      </c>
      <c r="AA12" s="35">
        <f t="shared" si="3"/>
        <v>738</v>
      </c>
      <c r="AB12" s="35">
        <f t="shared" si="4"/>
        <v>740</v>
      </c>
      <c r="AC12" s="35">
        <f t="shared" si="5"/>
        <v>735</v>
      </c>
      <c r="AD12" s="35" cm="1">
        <f t="array" ref="AD12">STDEVA(IF(T12:U12&gt;0,T12:U12))</f>
        <v>83.438600180012614</v>
      </c>
      <c r="AF12" s="37" t="str">
        <f t="shared" si="14"/>
        <v>MAX</v>
      </c>
      <c r="AG12" s="36">
        <f t="shared" si="15"/>
        <v>799</v>
      </c>
      <c r="AI12" s="38"/>
      <c r="AJ12" s="66"/>
      <c r="AK12" s="68"/>
    </row>
    <row r="13" spans="2:37" ht="12">
      <c r="B13" s="2">
        <v>4</v>
      </c>
      <c r="C13" s="29" t="s">
        <v>155</v>
      </c>
      <c r="D13" s="6" t="s">
        <v>93</v>
      </c>
      <c r="E13" s="7" t="s">
        <v>94</v>
      </c>
      <c r="F13" s="7" t="s">
        <v>22</v>
      </c>
      <c r="G13" s="30" t="s">
        <v>164</v>
      </c>
      <c r="H13" s="10">
        <v>437</v>
      </c>
      <c r="I13" s="31">
        <v>616</v>
      </c>
      <c r="J13" s="3">
        <f t="shared" si="6"/>
        <v>269192</v>
      </c>
      <c r="K13" s="31">
        <f t="shared" si="7"/>
        <v>648</v>
      </c>
      <c r="L13" s="3">
        <f t="shared" si="8"/>
        <v>283176</v>
      </c>
      <c r="M13" s="31">
        <f t="shared" si="9"/>
        <v>681</v>
      </c>
      <c r="N13" s="3">
        <f t="shared" si="10"/>
        <v>297597</v>
      </c>
      <c r="O13" s="31">
        <v>760</v>
      </c>
      <c r="P13" s="3">
        <f t="shared" si="11"/>
        <v>332120</v>
      </c>
      <c r="Q13" s="31">
        <f t="shared" si="12"/>
        <v>799</v>
      </c>
      <c r="R13" s="3">
        <f t="shared" si="13"/>
        <v>349163</v>
      </c>
      <c r="T13" s="32">
        <f t="shared" si="0"/>
        <v>681</v>
      </c>
      <c r="U13" s="32">
        <f t="shared" si="1"/>
        <v>799</v>
      </c>
      <c r="V13" s="33"/>
      <c r="W13" s="34" cm="1">
        <f t="array" ref="W13">+MIN(IF(T13:U13&gt;0,T13:U13))</f>
        <v>681</v>
      </c>
      <c r="X13" s="34" cm="1">
        <f t="array" ref="X13">MAX(IF(T13:U13&gt;0,T13:U13))</f>
        <v>799</v>
      </c>
      <c r="Y13" s="35" cm="1">
        <f t="array" ref="Y13">ROUND(AVERAGE(IF(T13:U13&gt;0,T13:U13)),0)</f>
        <v>740</v>
      </c>
      <c r="Z13" s="35">
        <f t="shared" si="2"/>
        <v>740</v>
      </c>
      <c r="AA13" s="35">
        <f t="shared" si="3"/>
        <v>738</v>
      </c>
      <c r="AB13" s="35">
        <f t="shared" si="4"/>
        <v>740</v>
      </c>
      <c r="AC13" s="35">
        <f t="shared" si="5"/>
        <v>735</v>
      </c>
      <c r="AD13" s="35" cm="1">
        <f t="array" ref="AD13">STDEVA(IF(T13:U13&gt;0,T13:U13))</f>
        <v>83.438600180012614</v>
      </c>
      <c r="AF13" s="37" t="str">
        <f t="shared" si="14"/>
        <v>MAX</v>
      </c>
      <c r="AG13" s="36">
        <f t="shared" si="15"/>
        <v>799</v>
      </c>
      <c r="AI13" s="38"/>
      <c r="AJ13" s="66"/>
      <c r="AK13" s="68"/>
    </row>
    <row r="14" spans="2:37" ht="22.8">
      <c r="B14" s="2">
        <v>5</v>
      </c>
      <c r="C14" s="29" t="s">
        <v>155</v>
      </c>
      <c r="D14" s="6" t="s">
        <v>95</v>
      </c>
      <c r="E14" s="7" t="s">
        <v>96</v>
      </c>
      <c r="F14" s="7" t="s">
        <v>23</v>
      </c>
      <c r="G14" s="30" t="s">
        <v>164</v>
      </c>
      <c r="H14" s="10">
        <v>166</v>
      </c>
      <c r="I14" s="31">
        <v>616</v>
      </c>
      <c r="J14" s="3">
        <f t="shared" si="6"/>
        <v>102256</v>
      </c>
      <c r="K14" s="31">
        <f t="shared" si="7"/>
        <v>648</v>
      </c>
      <c r="L14" s="3">
        <f t="shared" si="8"/>
        <v>107568</v>
      </c>
      <c r="M14" s="31">
        <f t="shared" si="9"/>
        <v>681</v>
      </c>
      <c r="N14" s="3">
        <f t="shared" si="10"/>
        <v>113046</v>
      </c>
      <c r="O14" s="31">
        <v>760</v>
      </c>
      <c r="P14" s="3">
        <f t="shared" si="11"/>
        <v>126160</v>
      </c>
      <c r="Q14" s="31">
        <f t="shared" si="12"/>
        <v>799</v>
      </c>
      <c r="R14" s="3">
        <f t="shared" si="13"/>
        <v>132634</v>
      </c>
      <c r="T14" s="32">
        <f t="shared" si="0"/>
        <v>681</v>
      </c>
      <c r="U14" s="32">
        <f t="shared" si="1"/>
        <v>799</v>
      </c>
      <c r="V14" s="33"/>
      <c r="W14" s="34" cm="1">
        <f t="array" ref="W14">+MIN(IF(T14:U14&gt;0,T14:U14))</f>
        <v>681</v>
      </c>
      <c r="X14" s="34" cm="1">
        <f t="array" ref="X14">MAX(IF(T14:U14&gt;0,T14:U14))</f>
        <v>799</v>
      </c>
      <c r="Y14" s="35" cm="1">
        <f t="array" ref="Y14">ROUND(AVERAGE(IF(T14:U14&gt;0,T14:U14)),0)</f>
        <v>740</v>
      </c>
      <c r="Z14" s="35">
        <f t="shared" si="2"/>
        <v>740</v>
      </c>
      <c r="AA14" s="35">
        <f t="shared" si="3"/>
        <v>738</v>
      </c>
      <c r="AB14" s="35">
        <f t="shared" si="4"/>
        <v>740</v>
      </c>
      <c r="AC14" s="35">
        <f t="shared" si="5"/>
        <v>735</v>
      </c>
      <c r="AD14" s="35" cm="1">
        <f t="array" ref="AD14">STDEVA(IF(T14:U14&gt;0,T14:U14))</f>
        <v>83.438600180012614</v>
      </c>
      <c r="AF14" s="37" t="str">
        <f t="shared" si="14"/>
        <v>MAX</v>
      </c>
      <c r="AG14" s="36">
        <f t="shared" si="15"/>
        <v>799</v>
      </c>
      <c r="AI14" s="38"/>
      <c r="AJ14" s="66"/>
      <c r="AK14" s="68"/>
    </row>
    <row r="15" spans="2:37" ht="12">
      <c r="B15" s="2">
        <v>6</v>
      </c>
      <c r="C15" s="29" t="s">
        <v>155</v>
      </c>
      <c r="D15" s="6" t="s">
        <v>97</v>
      </c>
      <c r="E15" s="7" t="s">
        <v>98</v>
      </c>
      <c r="F15" s="7" t="s">
        <v>24</v>
      </c>
      <c r="G15" s="30" t="s">
        <v>164</v>
      </c>
      <c r="H15" s="10">
        <v>390</v>
      </c>
      <c r="I15" s="31">
        <v>616</v>
      </c>
      <c r="J15" s="3">
        <f t="shared" si="6"/>
        <v>240240</v>
      </c>
      <c r="K15" s="31">
        <f t="shared" si="7"/>
        <v>648</v>
      </c>
      <c r="L15" s="3">
        <f t="shared" si="8"/>
        <v>252720</v>
      </c>
      <c r="M15" s="31">
        <f t="shared" si="9"/>
        <v>681</v>
      </c>
      <c r="N15" s="3">
        <f t="shared" si="10"/>
        <v>265590</v>
      </c>
      <c r="O15" s="31">
        <v>760</v>
      </c>
      <c r="P15" s="3">
        <f t="shared" si="11"/>
        <v>296400</v>
      </c>
      <c r="Q15" s="31">
        <f t="shared" si="12"/>
        <v>799</v>
      </c>
      <c r="R15" s="3">
        <f t="shared" si="13"/>
        <v>311610</v>
      </c>
      <c r="T15" s="32">
        <f t="shared" si="0"/>
        <v>681</v>
      </c>
      <c r="U15" s="32">
        <f t="shared" si="1"/>
        <v>799</v>
      </c>
      <c r="V15" s="33"/>
      <c r="W15" s="34" cm="1">
        <f t="array" ref="W15">+MIN(IF(T15:U15&gt;0,T15:U15))</f>
        <v>681</v>
      </c>
      <c r="X15" s="34" cm="1">
        <f t="array" ref="X15">MAX(IF(T15:U15&gt;0,T15:U15))</f>
        <v>799</v>
      </c>
      <c r="Y15" s="35" cm="1">
        <f t="array" ref="Y15">ROUND(AVERAGE(IF(T15:U15&gt;0,T15:U15)),0)</f>
        <v>740</v>
      </c>
      <c r="Z15" s="35">
        <f t="shared" si="2"/>
        <v>740</v>
      </c>
      <c r="AA15" s="35">
        <f t="shared" si="3"/>
        <v>738</v>
      </c>
      <c r="AB15" s="35">
        <f t="shared" si="4"/>
        <v>740</v>
      </c>
      <c r="AC15" s="35">
        <f t="shared" si="5"/>
        <v>735</v>
      </c>
      <c r="AD15" s="35" cm="1">
        <f t="array" ref="AD15">STDEVA(IF(T15:U15&gt;0,T15:U15))</f>
        <v>83.438600180012614</v>
      </c>
      <c r="AF15" s="37" t="str">
        <f t="shared" si="14"/>
        <v>MAX</v>
      </c>
      <c r="AG15" s="36">
        <f t="shared" si="15"/>
        <v>799</v>
      </c>
      <c r="AI15" s="38"/>
      <c r="AJ15" s="66"/>
      <c r="AK15" s="68"/>
    </row>
    <row r="16" spans="2:37" ht="12">
      <c r="B16" s="2">
        <v>7</v>
      </c>
      <c r="C16" s="29" t="s">
        <v>155</v>
      </c>
      <c r="D16" s="6" t="s">
        <v>99</v>
      </c>
      <c r="E16" s="7" t="s">
        <v>100</v>
      </c>
      <c r="F16" s="7" t="s">
        <v>101</v>
      </c>
      <c r="G16" s="30" t="s">
        <v>164</v>
      </c>
      <c r="H16" s="10">
        <v>248</v>
      </c>
      <c r="I16" s="31">
        <v>616</v>
      </c>
      <c r="J16" s="3">
        <f t="shared" si="6"/>
        <v>152768</v>
      </c>
      <c r="K16" s="31">
        <f t="shared" si="7"/>
        <v>648</v>
      </c>
      <c r="L16" s="3">
        <f t="shared" si="8"/>
        <v>160704</v>
      </c>
      <c r="M16" s="31">
        <f t="shared" si="9"/>
        <v>681</v>
      </c>
      <c r="N16" s="3">
        <f t="shared" si="10"/>
        <v>168888</v>
      </c>
      <c r="O16" s="31">
        <v>760</v>
      </c>
      <c r="P16" s="3">
        <f t="shared" si="11"/>
        <v>188480</v>
      </c>
      <c r="Q16" s="31">
        <f t="shared" si="12"/>
        <v>799</v>
      </c>
      <c r="R16" s="3">
        <f t="shared" si="13"/>
        <v>198152</v>
      </c>
      <c r="T16" s="32">
        <f t="shared" si="0"/>
        <v>681</v>
      </c>
      <c r="U16" s="32">
        <f t="shared" si="1"/>
        <v>799</v>
      </c>
      <c r="V16" s="33"/>
      <c r="W16" s="34" cm="1">
        <f t="array" ref="W16">+MIN(IF(T16:U16&gt;0,T16:U16))</f>
        <v>681</v>
      </c>
      <c r="X16" s="34" cm="1">
        <f t="array" ref="X16">MAX(IF(T16:U16&gt;0,T16:U16))</f>
        <v>799</v>
      </c>
      <c r="Y16" s="35" cm="1">
        <f t="array" ref="Y16">ROUND(AVERAGE(IF(T16:U16&gt;0,T16:U16)),0)</f>
        <v>740</v>
      </c>
      <c r="Z16" s="35">
        <f t="shared" si="2"/>
        <v>740</v>
      </c>
      <c r="AA16" s="35">
        <f t="shared" si="3"/>
        <v>738</v>
      </c>
      <c r="AB16" s="35">
        <f t="shared" si="4"/>
        <v>740</v>
      </c>
      <c r="AC16" s="35">
        <f t="shared" si="5"/>
        <v>735</v>
      </c>
      <c r="AD16" s="35" cm="1">
        <f t="array" ref="AD16">STDEVA(IF(T16:U16&gt;0,T16:U16))</f>
        <v>83.438600180012614</v>
      </c>
      <c r="AF16" s="37" t="str">
        <f t="shared" si="14"/>
        <v>MAX</v>
      </c>
      <c r="AG16" s="36">
        <f t="shared" si="15"/>
        <v>799</v>
      </c>
      <c r="AI16" s="38"/>
      <c r="AJ16" s="66"/>
      <c r="AK16" s="68"/>
    </row>
    <row r="17" spans="2:37" ht="12">
      <c r="B17" s="2">
        <v>8</v>
      </c>
      <c r="C17" s="29" t="s">
        <v>155</v>
      </c>
      <c r="D17" s="6" t="s">
        <v>102</v>
      </c>
      <c r="E17" s="7" t="s">
        <v>103</v>
      </c>
      <c r="F17" s="7" t="s">
        <v>25</v>
      </c>
      <c r="G17" s="30" t="s">
        <v>164</v>
      </c>
      <c r="H17" s="10">
        <v>772</v>
      </c>
      <c r="I17" s="31">
        <v>616</v>
      </c>
      <c r="J17" s="3">
        <f t="shared" si="6"/>
        <v>475552</v>
      </c>
      <c r="K17" s="31">
        <f t="shared" si="7"/>
        <v>648</v>
      </c>
      <c r="L17" s="3">
        <f t="shared" si="8"/>
        <v>500256</v>
      </c>
      <c r="M17" s="31">
        <f t="shared" si="9"/>
        <v>681</v>
      </c>
      <c r="N17" s="3">
        <f t="shared" si="10"/>
        <v>525732</v>
      </c>
      <c r="O17" s="31">
        <v>760</v>
      </c>
      <c r="P17" s="3">
        <f t="shared" si="11"/>
        <v>586720</v>
      </c>
      <c r="Q17" s="31">
        <f t="shared" si="12"/>
        <v>799</v>
      </c>
      <c r="R17" s="3">
        <f t="shared" si="13"/>
        <v>616828</v>
      </c>
      <c r="T17" s="32">
        <f t="shared" si="0"/>
        <v>681</v>
      </c>
      <c r="U17" s="32">
        <f t="shared" si="1"/>
        <v>799</v>
      </c>
      <c r="V17" s="33"/>
      <c r="W17" s="34" cm="1">
        <f t="array" ref="W17">+MIN(IF(T17:U17&gt;0,T17:U17))</f>
        <v>681</v>
      </c>
      <c r="X17" s="34" cm="1">
        <f t="array" ref="X17">MAX(IF(T17:U17&gt;0,T17:U17))</f>
        <v>799</v>
      </c>
      <c r="Y17" s="35" cm="1">
        <f t="array" ref="Y17">ROUND(AVERAGE(IF(T17:U17&gt;0,T17:U17)),0)</f>
        <v>740</v>
      </c>
      <c r="Z17" s="35">
        <f t="shared" si="2"/>
        <v>740</v>
      </c>
      <c r="AA17" s="35">
        <f t="shared" si="3"/>
        <v>738</v>
      </c>
      <c r="AB17" s="35">
        <f t="shared" si="4"/>
        <v>740</v>
      </c>
      <c r="AC17" s="35">
        <f t="shared" si="5"/>
        <v>735</v>
      </c>
      <c r="AD17" s="35" cm="1">
        <f t="array" ref="AD17">STDEVA(IF(T17:U17&gt;0,T17:U17))</f>
        <v>83.438600180012614</v>
      </c>
      <c r="AF17" s="37" t="str">
        <f t="shared" si="14"/>
        <v>MAX</v>
      </c>
      <c r="AG17" s="36">
        <f t="shared" si="15"/>
        <v>799</v>
      </c>
      <c r="AI17" s="38"/>
      <c r="AJ17" s="66"/>
      <c r="AK17" s="68"/>
    </row>
    <row r="18" spans="2:37" ht="12">
      <c r="B18" s="2">
        <v>9</v>
      </c>
      <c r="C18" s="29" t="s">
        <v>155</v>
      </c>
      <c r="D18" s="6" t="s">
        <v>157</v>
      </c>
      <c r="E18" s="7"/>
      <c r="F18" s="39" t="s">
        <v>158</v>
      </c>
      <c r="G18" s="30" t="s">
        <v>164</v>
      </c>
      <c r="H18" s="40">
        <v>9490</v>
      </c>
      <c r="I18" s="31">
        <v>616</v>
      </c>
      <c r="J18" s="3">
        <f t="shared" si="6"/>
        <v>5845840</v>
      </c>
      <c r="K18" s="31">
        <f t="shared" si="7"/>
        <v>648</v>
      </c>
      <c r="L18" s="3">
        <f t="shared" si="8"/>
        <v>6149520</v>
      </c>
      <c r="M18" s="31">
        <f t="shared" si="9"/>
        <v>681</v>
      </c>
      <c r="N18" s="3">
        <f t="shared" si="10"/>
        <v>6462690</v>
      </c>
      <c r="O18" s="31">
        <v>760</v>
      </c>
      <c r="P18" s="3">
        <f t="shared" si="11"/>
        <v>7212400</v>
      </c>
      <c r="Q18" s="31">
        <f t="shared" si="12"/>
        <v>799</v>
      </c>
      <c r="R18" s="3">
        <f t="shared" si="13"/>
        <v>7582510</v>
      </c>
      <c r="T18" s="32">
        <f t="shared" si="0"/>
        <v>681</v>
      </c>
      <c r="U18" s="32">
        <f t="shared" si="1"/>
        <v>799</v>
      </c>
      <c r="V18" s="33"/>
      <c r="W18" s="34" cm="1">
        <f t="array" ref="W18">+MIN(IF(T18:U18&gt;0,T18:U18))</f>
        <v>681</v>
      </c>
      <c r="X18" s="34" cm="1">
        <f t="array" ref="X18">MAX(IF(T18:U18&gt;0,T18:U18))</f>
        <v>799</v>
      </c>
      <c r="Y18" s="35" cm="1">
        <f t="array" ref="Y18">ROUND(AVERAGE(IF(T18:U18&gt;0,T18:U18)),0)</f>
        <v>740</v>
      </c>
      <c r="Z18" s="35">
        <f t="shared" si="2"/>
        <v>740</v>
      </c>
      <c r="AA18" s="35">
        <f t="shared" si="3"/>
        <v>738</v>
      </c>
      <c r="AB18" s="35">
        <f t="shared" si="4"/>
        <v>740</v>
      </c>
      <c r="AC18" s="35">
        <f t="shared" si="5"/>
        <v>735</v>
      </c>
      <c r="AD18" s="35" cm="1">
        <f t="array" ref="AD18">STDEVA(IF(T18:U18&gt;0,T18:U18))</f>
        <v>83.438600180012614</v>
      </c>
      <c r="AF18" s="37" t="str">
        <f t="shared" si="14"/>
        <v>MAX</v>
      </c>
      <c r="AG18" s="36">
        <f t="shared" si="15"/>
        <v>799</v>
      </c>
      <c r="AI18" s="38"/>
      <c r="AJ18" s="66"/>
      <c r="AK18" s="68"/>
    </row>
    <row r="19" spans="2:37" ht="12">
      <c r="B19" s="2">
        <v>10</v>
      </c>
      <c r="C19" s="29" t="s">
        <v>155</v>
      </c>
      <c r="D19" s="6" t="s">
        <v>157</v>
      </c>
      <c r="E19" s="7"/>
      <c r="F19" s="39" t="s">
        <v>159</v>
      </c>
      <c r="G19" s="30" t="s">
        <v>164</v>
      </c>
      <c r="H19" s="40">
        <v>2312</v>
      </c>
      <c r="I19" s="31">
        <v>616</v>
      </c>
      <c r="J19" s="3">
        <f t="shared" si="6"/>
        <v>1424192</v>
      </c>
      <c r="K19" s="31">
        <f t="shared" si="7"/>
        <v>648</v>
      </c>
      <c r="L19" s="3">
        <f t="shared" si="8"/>
        <v>1498176</v>
      </c>
      <c r="M19" s="31">
        <f t="shared" si="9"/>
        <v>681</v>
      </c>
      <c r="N19" s="3">
        <f t="shared" si="10"/>
        <v>1574472</v>
      </c>
      <c r="O19" s="31">
        <v>760</v>
      </c>
      <c r="P19" s="3">
        <f t="shared" si="11"/>
        <v>1757120</v>
      </c>
      <c r="Q19" s="31">
        <f t="shared" si="12"/>
        <v>799</v>
      </c>
      <c r="R19" s="3">
        <f t="shared" si="13"/>
        <v>1847288</v>
      </c>
      <c r="T19" s="32">
        <f t="shared" si="0"/>
        <v>681</v>
      </c>
      <c r="U19" s="32">
        <f t="shared" si="1"/>
        <v>799</v>
      </c>
      <c r="V19" s="33"/>
      <c r="W19" s="34" cm="1">
        <f t="array" ref="W19">+MIN(IF(T19:U19&gt;0,T19:U19))</f>
        <v>681</v>
      </c>
      <c r="X19" s="34" cm="1">
        <f t="array" ref="X19">MAX(IF(T19:U19&gt;0,T19:U19))</f>
        <v>799</v>
      </c>
      <c r="Y19" s="35" cm="1">
        <f t="array" ref="Y19">ROUND(AVERAGE(IF(T19:U19&gt;0,T19:U19)),0)</f>
        <v>740</v>
      </c>
      <c r="Z19" s="35">
        <f t="shared" si="2"/>
        <v>740</v>
      </c>
      <c r="AA19" s="35">
        <f t="shared" si="3"/>
        <v>738</v>
      </c>
      <c r="AB19" s="35">
        <f t="shared" si="4"/>
        <v>740</v>
      </c>
      <c r="AC19" s="35">
        <f t="shared" si="5"/>
        <v>735</v>
      </c>
      <c r="AD19" s="35" cm="1">
        <f t="array" ref="AD19">STDEVA(IF(T19:U19&gt;0,T19:U19))</f>
        <v>83.438600180012614</v>
      </c>
      <c r="AF19" s="37" t="str">
        <f t="shared" si="14"/>
        <v>MAX</v>
      </c>
      <c r="AG19" s="36">
        <f t="shared" si="15"/>
        <v>799</v>
      </c>
      <c r="AI19" s="38"/>
      <c r="AJ19" s="66"/>
      <c r="AK19" s="68"/>
    </row>
    <row r="20" spans="2:37" ht="22.8">
      <c r="B20" s="2">
        <v>11</v>
      </c>
      <c r="C20" s="29" t="s">
        <v>155</v>
      </c>
      <c r="D20" s="6" t="s">
        <v>157</v>
      </c>
      <c r="E20" s="7"/>
      <c r="F20" s="39" t="s">
        <v>160</v>
      </c>
      <c r="G20" s="30" t="s">
        <v>164</v>
      </c>
      <c r="H20" s="41">
        <v>222</v>
      </c>
      <c r="I20" s="31">
        <v>616</v>
      </c>
      <c r="J20" s="3">
        <f t="shared" si="6"/>
        <v>136752</v>
      </c>
      <c r="K20" s="31">
        <f t="shared" si="7"/>
        <v>648</v>
      </c>
      <c r="L20" s="3">
        <f t="shared" si="8"/>
        <v>143856</v>
      </c>
      <c r="M20" s="31">
        <f t="shared" si="9"/>
        <v>681</v>
      </c>
      <c r="N20" s="3">
        <f t="shared" si="10"/>
        <v>151182</v>
      </c>
      <c r="O20" s="31">
        <v>760</v>
      </c>
      <c r="P20" s="3">
        <f t="shared" si="11"/>
        <v>168720</v>
      </c>
      <c r="Q20" s="31">
        <f t="shared" si="12"/>
        <v>799</v>
      </c>
      <c r="R20" s="3">
        <f t="shared" si="13"/>
        <v>177378</v>
      </c>
      <c r="T20" s="32">
        <f t="shared" si="0"/>
        <v>681</v>
      </c>
      <c r="U20" s="32">
        <f t="shared" si="1"/>
        <v>799</v>
      </c>
      <c r="V20" s="33"/>
      <c r="W20" s="34" cm="1">
        <f t="array" ref="W20">+MIN(IF(T20:U20&gt;0,T20:U20))</f>
        <v>681</v>
      </c>
      <c r="X20" s="34" cm="1">
        <f t="array" ref="X20">MAX(IF(T20:U20&gt;0,T20:U20))</f>
        <v>799</v>
      </c>
      <c r="Y20" s="35" cm="1">
        <f t="array" ref="Y20">ROUND(AVERAGE(IF(T20:U20&gt;0,T20:U20)),0)</f>
        <v>740</v>
      </c>
      <c r="Z20" s="35">
        <f t="shared" si="2"/>
        <v>740</v>
      </c>
      <c r="AA20" s="35">
        <f t="shared" si="3"/>
        <v>738</v>
      </c>
      <c r="AB20" s="35">
        <f t="shared" si="4"/>
        <v>740</v>
      </c>
      <c r="AC20" s="35">
        <f t="shared" si="5"/>
        <v>735</v>
      </c>
      <c r="AD20" s="35" cm="1">
        <f t="array" ref="AD20">STDEVA(IF(T20:U20&gt;0,T20:U20))</f>
        <v>83.438600180012614</v>
      </c>
      <c r="AF20" s="37" t="str">
        <f t="shared" si="14"/>
        <v>MAX</v>
      </c>
      <c r="AG20" s="36">
        <f t="shared" si="15"/>
        <v>799</v>
      </c>
      <c r="AI20" s="38"/>
      <c r="AJ20" s="66"/>
      <c r="AK20" s="68"/>
    </row>
    <row r="21" spans="2:37" ht="12">
      <c r="B21" s="2">
        <v>12</v>
      </c>
      <c r="C21" s="29" t="s">
        <v>155</v>
      </c>
      <c r="D21" s="6" t="s">
        <v>157</v>
      </c>
      <c r="E21" s="7"/>
      <c r="F21" s="39" t="s">
        <v>161</v>
      </c>
      <c r="G21" s="30" t="s">
        <v>164</v>
      </c>
      <c r="H21" s="40">
        <v>3662</v>
      </c>
      <c r="I21" s="31">
        <v>616</v>
      </c>
      <c r="J21" s="3">
        <f t="shared" si="6"/>
        <v>2255792</v>
      </c>
      <c r="K21" s="31">
        <f t="shared" si="7"/>
        <v>648</v>
      </c>
      <c r="L21" s="3">
        <f t="shared" si="8"/>
        <v>2372976</v>
      </c>
      <c r="M21" s="31">
        <f t="shared" si="9"/>
        <v>681</v>
      </c>
      <c r="N21" s="3">
        <f t="shared" si="10"/>
        <v>2493822</v>
      </c>
      <c r="O21" s="31">
        <v>760</v>
      </c>
      <c r="P21" s="3">
        <f t="shared" si="11"/>
        <v>2783120</v>
      </c>
      <c r="Q21" s="31">
        <f t="shared" si="12"/>
        <v>799</v>
      </c>
      <c r="R21" s="3">
        <f t="shared" si="13"/>
        <v>2925938</v>
      </c>
      <c r="T21" s="32">
        <f t="shared" si="0"/>
        <v>681</v>
      </c>
      <c r="U21" s="32">
        <f t="shared" si="1"/>
        <v>799</v>
      </c>
      <c r="V21" s="33"/>
      <c r="W21" s="34" cm="1">
        <f t="array" ref="W21">+MIN(IF(T21:U21&gt;0,T21:U21))</f>
        <v>681</v>
      </c>
      <c r="X21" s="34" cm="1">
        <f t="array" ref="X21">MAX(IF(T21:U21&gt;0,T21:U21))</f>
        <v>799</v>
      </c>
      <c r="Y21" s="35" cm="1">
        <f t="array" ref="Y21">ROUND(AVERAGE(IF(T21:U21&gt;0,T21:U21)),0)</f>
        <v>740</v>
      </c>
      <c r="Z21" s="35">
        <f t="shared" si="2"/>
        <v>740</v>
      </c>
      <c r="AA21" s="35">
        <f t="shared" si="3"/>
        <v>738</v>
      </c>
      <c r="AB21" s="35">
        <f t="shared" si="4"/>
        <v>740</v>
      </c>
      <c r="AC21" s="35">
        <f t="shared" si="5"/>
        <v>735</v>
      </c>
      <c r="AD21" s="35" cm="1">
        <f t="array" ref="AD21">STDEVA(IF(T21:U21&gt;0,T21:U21))</f>
        <v>83.438600180012614</v>
      </c>
      <c r="AF21" s="37" t="str">
        <f t="shared" si="14"/>
        <v>MAX</v>
      </c>
      <c r="AG21" s="36">
        <f t="shared" si="15"/>
        <v>799</v>
      </c>
      <c r="AI21" s="38"/>
      <c r="AJ21" s="66"/>
      <c r="AK21" s="68"/>
    </row>
    <row r="22" spans="2:37" ht="12">
      <c r="B22" s="2">
        <v>13</v>
      </c>
      <c r="C22" s="29" t="s">
        <v>155</v>
      </c>
      <c r="D22" s="8" t="s">
        <v>104</v>
      </c>
      <c r="E22" s="7" t="s">
        <v>106</v>
      </c>
      <c r="F22" s="7" t="s">
        <v>26</v>
      </c>
      <c r="G22" s="30" t="s">
        <v>164</v>
      </c>
      <c r="H22" s="10">
        <v>113</v>
      </c>
      <c r="I22" s="31">
        <v>616</v>
      </c>
      <c r="J22" s="3">
        <f t="shared" si="6"/>
        <v>69608</v>
      </c>
      <c r="K22" s="31">
        <f t="shared" si="7"/>
        <v>648</v>
      </c>
      <c r="L22" s="3">
        <f t="shared" si="8"/>
        <v>73224</v>
      </c>
      <c r="M22" s="31">
        <f t="shared" si="9"/>
        <v>681</v>
      </c>
      <c r="N22" s="3">
        <f t="shared" si="10"/>
        <v>76953</v>
      </c>
      <c r="O22" s="31">
        <v>760</v>
      </c>
      <c r="P22" s="3">
        <f t="shared" si="11"/>
        <v>85880</v>
      </c>
      <c r="Q22" s="31">
        <f t="shared" si="12"/>
        <v>799</v>
      </c>
      <c r="R22" s="3">
        <f t="shared" si="13"/>
        <v>90287</v>
      </c>
      <c r="T22" s="32">
        <f t="shared" si="0"/>
        <v>681</v>
      </c>
      <c r="U22" s="32">
        <f t="shared" si="1"/>
        <v>799</v>
      </c>
      <c r="V22" s="33"/>
      <c r="W22" s="34" cm="1">
        <f t="array" ref="W22">+MIN(IF(T22:U22&gt;0,T22:U22))</f>
        <v>681</v>
      </c>
      <c r="X22" s="34" cm="1">
        <f t="array" ref="X22">MAX(IF(T22:U22&gt;0,T22:U22))</f>
        <v>799</v>
      </c>
      <c r="Y22" s="35" cm="1">
        <f t="array" ref="Y22">ROUND(AVERAGE(IF(T22:U22&gt;0,T22:U22)),0)</f>
        <v>740</v>
      </c>
      <c r="Z22" s="35">
        <f t="shared" si="2"/>
        <v>740</v>
      </c>
      <c r="AA22" s="35">
        <f t="shared" si="3"/>
        <v>738</v>
      </c>
      <c r="AB22" s="35">
        <f t="shared" si="4"/>
        <v>740</v>
      </c>
      <c r="AC22" s="35">
        <f t="shared" si="5"/>
        <v>735</v>
      </c>
      <c r="AD22" s="35" cm="1">
        <f t="array" ref="AD22">STDEVA(IF(T22:U22&gt;0,T22:U22))</f>
        <v>83.438600180012614</v>
      </c>
      <c r="AF22" s="37" t="str">
        <f t="shared" si="14"/>
        <v>MAX</v>
      </c>
      <c r="AG22" s="36">
        <f t="shared" si="15"/>
        <v>799</v>
      </c>
      <c r="AI22" s="38"/>
      <c r="AJ22" s="66"/>
      <c r="AK22" s="68"/>
    </row>
    <row r="23" spans="2:37" ht="12">
      <c r="B23" s="2">
        <v>14</v>
      </c>
      <c r="C23" s="29" t="s">
        <v>155</v>
      </c>
      <c r="D23" s="8" t="s">
        <v>105</v>
      </c>
      <c r="E23" s="7" t="s">
        <v>108</v>
      </c>
      <c r="F23" s="7" t="s">
        <v>27</v>
      </c>
      <c r="G23" s="30" t="s">
        <v>164</v>
      </c>
      <c r="H23" s="10">
        <v>812</v>
      </c>
      <c r="I23" s="31">
        <v>616</v>
      </c>
      <c r="J23" s="3">
        <f t="shared" si="6"/>
        <v>500192</v>
      </c>
      <c r="K23" s="31">
        <f t="shared" si="7"/>
        <v>648</v>
      </c>
      <c r="L23" s="3">
        <f t="shared" si="8"/>
        <v>526176</v>
      </c>
      <c r="M23" s="31">
        <f t="shared" si="9"/>
        <v>681</v>
      </c>
      <c r="N23" s="3">
        <f t="shared" si="10"/>
        <v>552972</v>
      </c>
      <c r="O23" s="31">
        <v>760</v>
      </c>
      <c r="P23" s="3">
        <f t="shared" si="11"/>
        <v>617120</v>
      </c>
      <c r="Q23" s="31">
        <f t="shared" si="12"/>
        <v>799</v>
      </c>
      <c r="R23" s="3">
        <f t="shared" si="13"/>
        <v>648788</v>
      </c>
      <c r="T23" s="32">
        <f t="shared" si="0"/>
        <v>681</v>
      </c>
      <c r="U23" s="32">
        <f t="shared" si="1"/>
        <v>799</v>
      </c>
      <c r="V23" s="33"/>
      <c r="W23" s="34" cm="1">
        <f t="array" ref="W23">+MIN(IF(T23:U23&gt;0,T23:U23))</f>
        <v>681</v>
      </c>
      <c r="X23" s="34" cm="1">
        <f t="array" ref="X23">MAX(IF(T23:U23&gt;0,T23:U23))</f>
        <v>799</v>
      </c>
      <c r="Y23" s="35" cm="1">
        <f t="array" ref="Y23">ROUND(AVERAGE(IF(T23:U23&gt;0,T23:U23)),0)</f>
        <v>740</v>
      </c>
      <c r="Z23" s="35">
        <f t="shared" si="2"/>
        <v>740</v>
      </c>
      <c r="AA23" s="35">
        <f t="shared" si="3"/>
        <v>738</v>
      </c>
      <c r="AB23" s="35">
        <f t="shared" si="4"/>
        <v>740</v>
      </c>
      <c r="AC23" s="35">
        <f t="shared" si="5"/>
        <v>735</v>
      </c>
      <c r="AD23" s="35" cm="1">
        <f t="array" ref="AD23">STDEVA(IF(T23:U23&gt;0,T23:U23))</f>
        <v>83.438600180012614</v>
      </c>
      <c r="AF23" s="37" t="str">
        <f t="shared" si="14"/>
        <v>MAX</v>
      </c>
      <c r="AG23" s="36">
        <f t="shared" si="15"/>
        <v>799</v>
      </c>
      <c r="AI23" s="38"/>
      <c r="AJ23" s="66"/>
      <c r="AK23" s="68"/>
    </row>
    <row r="24" spans="2:37" ht="22.8">
      <c r="B24" s="2">
        <v>15</v>
      </c>
      <c r="C24" s="29" t="s">
        <v>155</v>
      </c>
      <c r="D24" s="8" t="s">
        <v>162</v>
      </c>
      <c r="E24" s="7"/>
      <c r="F24" s="39" t="s">
        <v>163</v>
      </c>
      <c r="G24" s="30" t="s">
        <v>164</v>
      </c>
      <c r="H24" s="40">
        <v>120</v>
      </c>
      <c r="I24" s="31">
        <v>616</v>
      </c>
      <c r="J24" s="3">
        <f t="shared" si="6"/>
        <v>73920</v>
      </c>
      <c r="K24" s="31">
        <f t="shared" si="7"/>
        <v>648</v>
      </c>
      <c r="L24" s="3">
        <f t="shared" si="8"/>
        <v>77760</v>
      </c>
      <c r="M24" s="31">
        <f t="shared" si="9"/>
        <v>681</v>
      </c>
      <c r="N24" s="3">
        <f t="shared" si="10"/>
        <v>81720</v>
      </c>
      <c r="O24" s="31">
        <v>760</v>
      </c>
      <c r="P24" s="3">
        <f t="shared" si="11"/>
        <v>91200</v>
      </c>
      <c r="Q24" s="31">
        <f t="shared" si="12"/>
        <v>799</v>
      </c>
      <c r="R24" s="3">
        <f t="shared" si="13"/>
        <v>95880</v>
      </c>
      <c r="T24" s="32">
        <f t="shared" si="0"/>
        <v>681</v>
      </c>
      <c r="U24" s="32">
        <f t="shared" si="1"/>
        <v>799</v>
      </c>
      <c r="V24" s="33"/>
      <c r="W24" s="34" cm="1">
        <f t="array" ref="W24">+MIN(IF(T24:U24&gt;0,T24:U24))</f>
        <v>681</v>
      </c>
      <c r="X24" s="34" cm="1">
        <f t="array" ref="X24">MAX(IF(T24:U24&gt;0,T24:U24))</f>
        <v>799</v>
      </c>
      <c r="Y24" s="35" cm="1">
        <f t="array" ref="Y24">ROUND(AVERAGE(IF(T24:U24&gt;0,T24:U24)),0)</f>
        <v>740</v>
      </c>
      <c r="Z24" s="35">
        <f t="shared" si="2"/>
        <v>740</v>
      </c>
      <c r="AA24" s="35">
        <f t="shared" si="3"/>
        <v>738</v>
      </c>
      <c r="AB24" s="35">
        <f t="shared" si="4"/>
        <v>740</v>
      </c>
      <c r="AC24" s="35">
        <f t="shared" si="5"/>
        <v>735</v>
      </c>
      <c r="AD24" s="35" cm="1">
        <f t="array" ref="AD24">STDEVA(IF(T24:U24&gt;0,T24:U24))</f>
        <v>83.438600180012614</v>
      </c>
      <c r="AF24" s="37" t="str">
        <f t="shared" si="14"/>
        <v>MAX</v>
      </c>
      <c r="AG24" s="36">
        <f t="shared" si="15"/>
        <v>799</v>
      </c>
      <c r="AI24" s="38"/>
      <c r="AJ24" s="66"/>
      <c r="AK24" s="68"/>
    </row>
    <row r="25" spans="2:37" ht="22.8">
      <c r="B25" s="2">
        <v>16</v>
      </c>
      <c r="C25" s="29" t="s">
        <v>155</v>
      </c>
      <c r="D25" s="8" t="s">
        <v>107</v>
      </c>
      <c r="E25" s="7" t="s">
        <v>110</v>
      </c>
      <c r="F25" s="7" t="s">
        <v>28</v>
      </c>
      <c r="G25" s="30" t="s">
        <v>164</v>
      </c>
      <c r="H25" s="10">
        <v>1120</v>
      </c>
      <c r="I25" s="31">
        <v>616</v>
      </c>
      <c r="J25" s="3">
        <f t="shared" si="6"/>
        <v>689920</v>
      </c>
      <c r="K25" s="31">
        <f t="shared" si="7"/>
        <v>648</v>
      </c>
      <c r="L25" s="3">
        <f t="shared" si="8"/>
        <v>725760</v>
      </c>
      <c r="M25" s="31">
        <f t="shared" si="9"/>
        <v>681</v>
      </c>
      <c r="N25" s="3">
        <f t="shared" si="10"/>
        <v>762720</v>
      </c>
      <c r="O25" s="31">
        <v>760</v>
      </c>
      <c r="P25" s="3">
        <f t="shared" si="11"/>
        <v>851200</v>
      </c>
      <c r="Q25" s="31">
        <f t="shared" si="12"/>
        <v>799</v>
      </c>
      <c r="R25" s="3">
        <f t="shared" si="13"/>
        <v>894880</v>
      </c>
      <c r="T25" s="32">
        <f t="shared" si="0"/>
        <v>681</v>
      </c>
      <c r="U25" s="32">
        <f t="shared" si="1"/>
        <v>799</v>
      </c>
      <c r="V25" s="33"/>
      <c r="W25" s="34" cm="1">
        <f t="array" ref="W25">+MIN(IF(T25:U25&gt;0,T25:U25))</f>
        <v>681</v>
      </c>
      <c r="X25" s="34" cm="1">
        <f t="array" ref="X25">MAX(IF(T25:U25&gt;0,T25:U25))</f>
        <v>799</v>
      </c>
      <c r="Y25" s="35" cm="1">
        <f t="array" ref="Y25">ROUND(AVERAGE(IF(T25:U25&gt;0,T25:U25)),0)</f>
        <v>740</v>
      </c>
      <c r="Z25" s="35">
        <f t="shared" si="2"/>
        <v>740</v>
      </c>
      <c r="AA25" s="35">
        <f t="shared" si="3"/>
        <v>738</v>
      </c>
      <c r="AB25" s="35">
        <f t="shared" si="4"/>
        <v>740</v>
      </c>
      <c r="AC25" s="35">
        <f t="shared" si="5"/>
        <v>735</v>
      </c>
      <c r="AD25" s="35" cm="1">
        <f t="array" ref="AD25">STDEVA(IF(T25:U25&gt;0,T25:U25))</f>
        <v>83.438600180012614</v>
      </c>
      <c r="AF25" s="37" t="str">
        <f t="shared" si="14"/>
        <v>MAX</v>
      </c>
      <c r="AG25" s="36">
        <f t="shared" si="15"/>
        <v>799</v>
      </c>
      <c r="AI25" s="38"/>
      <c r="AJ25" s="66"/>
      <c r="AK25" s="68"/>
    </row>
    <row r="26" spans="2:37" ht="22.8">
      <c r="B26" s="2">
        <v>17</v>
      </c>
      <c r="C26" s="29" t="s">
        <v>155</v>
      </c>
      <c r="D26" s="8" t="s">
        <v>109</v>
      </c>
      <c r="E26" s="7" t="s">
        <v>112</v>
      </c>
      <c r="F26" s="7" t="s">
        <v>29</v>
      </c>
      <c r="G26" s="30" t="s">
        <v>164</v>
      </c>
      <c r="H26" s="10">
        <v>200</v>
      </c>
      <c r="I26" s="31">
        <v>616</v>
      </c>
      <c r="J26" s="3">
        <f t="shared" si="6"/>
        <v>123200</v>
      </c>
      <c r="K26" s="31">
        <f t="shared" si="7"/>
        <v>648</v>
      </c>
      <c r="L26" s="3">
        <f t="shared" si="8"/>
        <v>129600</v>
      </c>
      <c r="M26" s="31">
        <f t="shared" si="9"/>
        <v>681</v>
      </c>
      <c r="N26" s="3">
        <f t="shared" si="10"/>
        <v>136200</v>
      </c>
      <c r="O26" s="31">
        <v>760</v>
      </c>
      <c r="P26" s="3">
        <f t="shared" si="11"/>
        <v>152000</v>
      </c>
      <c r="Q26" s="31">
        <f t="shared" si="12"/>
        <v>799</v>
      </c>
      <c r="R26" s="3">
        <f t="shared" si="13"/>
        <v>159800</v>
      </c>
      <c r="T26" s="32">
        <f t="shared" si="0"/>
        <v>681</v>
      </c>
      <c r="U26" s="32">
        <f t="shared" si="1"/>
        <v>799</v>
      </c>
      <c r="V26" s="33"/>
      <c r="W26" s="34" cm="1">
        <f t="array" ref="W26">+MIN(IF(T26:U26&gt;0,T26:U26))</f>
        <v>681</v>
      </c>
      <c r="X26" s="34" cm="1">
        <f t="array" ref="X26">MAX(IF(T26:U26&gt;0,T26:U26))</f>
        <v>799</v>
      </c>
      <c r="Y26" s="35" cm="1">
        <f t="array" ref="Y26">ROUND(AVERAGE(IF(T26:U26&gt;0,T26:U26)),0)</f>
        <v>740</v>
      </c>
      <c r="Z26" s="35">
        <f t="shared" si="2"/>
        <v>740</v>
      </c>
      <c r="AA26" s="35">
        <f t="shared" si="3"/>
        <v>738</v>
      </c>
      <c r="AB26" s="35">
        <f t="shared" si="4"/>
        <v>740</v>
      </c>
      <c r="AC26" s="35">
        <f t="shared" si="5"/>
        <v>735</v>
      </c>
      <c r="AD26" s="35" cm="1">
        <f t="array" ref="AD26">STDEVA(IF(T26:U26&gt;0,T26:U26))</f>
        <v>83.438600180012614</v>
      </c>
      <c r="AF26" s="37" t="str">
        <f t="shared" si="14"/>
        <v>MAX</v>
      </c>
      <c r="AG26" s="36">
        <f t="shared" si="15"/>
        <v>799</v>
      </c>
      <c r="AI26" s="38"/>
      <c r="AJ26" s="66"/>
      <c r="AK26" s="68"/>
    </row>
    <row r="27" spans="2:37" ht="22.8">
      <c r="B27" s="2">
        <v>18</v>
      </c>
      <c r="C27" s="29" t="s">
        <v>155</v>
      </c>
      <c r="D27" s="8" t="s">
        <v>111</v>
      </c>
      <c r="E27" s="7" t="s">
        <v>114</v>
      </c>
      <c r="F27" s="7" t="s">
        <v>30</v>
      </c>
      <c r="G27" s="30" t="s">
        <v>164</v>
      </c>
      <c r="H27" s="10">
        <v>3000</v>
      </c>
      <c r="I27" s="31">
        <v>616</v>
      </c>
      <c r="J27" s="3">
        <f t="shared" si="6"/>
        <v>1848000</v>
      </c>
      <c r="K27" s="31">
        <f t="shared" si="7"/>
        <v>648</v>
      </c>
      <c r="L27" s="3">
        <f t="shared" si="8"/>
        <v>1944000</v>
      </c>
      <c r="M27" s="31">
        <f t="shared" si="9"/>
        <v>681</v>
      </c>
      <c r="N27" s="3">
        <f t="shared" si="10"/>
        <v>2043000</v>
      </c>
      <c r="O27" s="31">
        <v>760</v>
      </c>
      <c r="P27" s="3">
        <f t="shared" si="11"/>
        <v>2280000</v>
      </c>
      <c r="Q27" s="31">
        <f t="shared" si="12"/>
        <v>799</v>
      </c>
      <c r="R27" s="3">
        <f t="shared" si="13"/>
        <v>2397000</v>
      </c>
      <c r="T27" s="32">
        <f t="shared" si="0"/>
        <v>681</v>
      </c>
      <c r="U27" s="32">
        <f t="shared" si="1"/>
        <v>799</v>
      </c>
      <c r="V27" s="33"/>
      <c r="W27" s="34" cm="1">
        <f t="array" ref="W27">+MIN(IF(T27:U27&gt;0,T27:U27))</f>
        <v>681</v>
      </c>
      <c r="X27" s="34" cm="1">
        <f t="array" ref="X27">MAX(IF(T27:U27&gt;0,T27:U27))</f>
        <v>799</v>
      </c>
      <c r="Y27" s="35" cm="1">
        <f t="array" ref="Y27">ROUND(AVERAGE(IF(T27:U27&gt;0,T27:U27)),0)</f>
        <v>740</v>
      </c>
      <c r="Z27" s="35">
        <f t="shared" si="2"/>
        <v>740</v>
      </c>
      <c r="AA27" s="35">
        <f t="shared" si="3"/>
        <v>738</v>
      </c>
      <c r="AB27" s="35">
        <f t="shared" si="4"/>
        <v>740</v>
      </c>
      <c r="AC27" s="35">
        <f t="shared" si="5"/>
        <v>735</v>
      </c>
      <c r="AD27" s="35" cm="1">
        <f t="array" ref="AD27">STDEVA(IF(T27:U27&gt;0,T27:U27))</f>
        <v>83.438600180012614</v>
      </c>
      <c r="AF27" s="37" t="str">
        <f t="shared" si="14"/>
        <v>MAX</v>
      </c>
      <c r="AG27" s="36">
        <f t="shared" si="15"/>
        <v>799</v>
      </c>
      <c r="AI27" s="38"/>
      <c r="AJ27" s="66"/>
      <c r="AK27" s="68"/>
    </row>
    <row r="28" spans="2:37" ht="12">
      <c r="B28" s="2">
        <v>19</v>
      </c>
      <c r="C28" s="29" t="s">
        <v>155</v>
      </c>
      <c r="D28" s="6" t="s">
        <v>113</v>
      </c>
      <c r="E28" s="7" t="s">
        <v>116</v>
      </c>
      <c r="F28" s="7" t="s">
        <v>31</v>
      </c>
      <c r="G28" s="30" t="s">
        <v>164</v>
      </c>
      <c r="H28" s="10">
        <v>286</v>
      </c>
      <c r="I28" s="31">
        <v>616</v>
      </c>
      <c r="J28" s="3">
        <f t="shared" si="6"/>
        <v>176176</v>
      </c>
      <c r="K28" s="31">
        <f t="shared" si="7"/>
        <v>648</v>
      </c>
      <c r="L28" s="3">
        <f t="shared" si="8"/>
        <v>185328</v>
      </c>
      <c r="M28" s="31">
        <f t="shared" si="9"/>
        <v>681</v>
      </c>
      <c r="N28" s="3">
        <f t="shared" si="10"/>
        <v>194766</v>
      </c>
      <c r="O28" s="31">
        <v>760</v>
      </c>
      <c r="P28" s="3">
        <f t="shared" si="11"/>
        <v>217360</v>
      </c>
      <c r="Q28" s="31">
        <f t="shared" si="12"/>
        <v>799</v>
      </c>
      <c r="R28" s="3">
        <f t="shared" si="13"/>
        <v>228514</v>
      </c>
      <c r="T28" s="32">
        <f t="shared" si="0"/>
        <v>681</v>
      </c>
      <c r="U28" s="32">
        <f t="shared" si="1"/>
        <v>799</v>
      </c>
      <c r="V28" s="33"/>
      <c r="W28" s="34" cm="1">
        <f t="array" ref="W28">+MIN(IF(T28:U28&gt;0,T28:U28))</f>
        <v>681</v>
      </c>
      <c r="X28" s="34" cm="1">
        <f t="array" ref="X28">MAX(IF(T28:U28&gt;0,T28:U28))</f>
        <v>799</v>
      </c>
      <c r="Y28" s="35" cm="1">
        <f t="array" ref="Y28">ROUND(AVERAGE(IF(T28:U28&gt;0,T28:U28)),0)</f>
        <v>740</v>
      </c>
      <c r="Z28" s="35">
        <f t="shared" si="2"/>
        <v>740</v>
      </c>
      <c r="AA28" s="35">
        <f t="shared" si="3"/>
        <v>738</v>
      </c>
      <c r="AB28" s="35">
        <f t="shared" si="4"/>
        <v>740</v>
      </c>
      <c r="AC28" s="35">
        <f t="shared" si="5"/>
        <v>735</v>
      </c>
      <c r="AD28" s="35" cm="1">
        <f t="array" ref="AD28">STDEVA(IF(T28:U28&gt;0,T28:U28))</f>
        <v>83.438600180012614</v>
      </c>
      <c r="AF28" s="37" t="str">
        <f t="shared" si="14"/>
        <v>MAX</v>
      </c>
      <c r="AG28" s="36">
        <f t="shared" si="15"/>
        <v>799</v>
      </c>
      <c r="AI28" s="38"/>
      <c r="AJ28" s="66"/>
      <c r="AK28" s="68"/>
    </row>
    <row r="29" spans="2:37" ht="22.8">
      <c r="B29" s="2">
        <v>20</v>
      </c>
      <c r="C29" s="29" t="s">
        <v>155</v>
      </c>
      <c r="D29" s="6" t="s">
        <v>115</v>
      </c>
      <c r="E29" s="7" t="s">
        <v>117</v>
      </c>
      <c r="F29" s="7" t="s">
        <v>32</v>
      </c>
      <c r="G29" s="30" t="s">
        <v>164</v>
      </c>
      <c r="H29" s="10">
        <v>238</v>
      </c>
      <c r="I29" s="31">
        <v>616</v>
      </c>
      <c r="J29" s="3">
        <f t="shared" si="6"/>
        <v>146608</v>
      </c>
      <c r="K29" s="31">
        <f t="shared" si="7"/>
        <v>648</v>
      </c>
      <c r="L29" s="3">
        <f t="shared" si="8"/>
        <v>154224</v>
      </c>
      <c r="M29" s="31">
        <f t="shared" si="9"/>
        <v>681</v>
      </c>
      <c r="N29" s="3">
        <f t="shared" si="10"/>
        <v>162078</v>
      </c>
      <c r="O29" s="31">
        <v>760</v>
      </c>
      <c r="P29" s="3">
        <f t="shared" si="11"/>
        <v>180880</v>
      </c>
      <c r="Q29" s="31">
        <f t="shared" si="12"/>
        <v>799</v>
      </c>
      <c r="R29" s="3">
        <f t="shared" si="13"/>
        <v>190162</v>
      </c>
      <c r="T29" s="32">
        <f t="shared" si="0"/>
        <v>681</v>
      </c>
      <c r="U29" s="32">
        <f t="shared" si="1"/>
        <v>799</v>
      </c>
      <c r="V29" s="33"/>
      <c r="W29" s="34" cm="1">
        <f t="array" ref="W29">+MIN(IF(T29:U29&gt;0,T29:U29))</f>
        <v>681</v>
      </c>
      <c r="X29" s="34" cm="1">
        <f t="array" ref="X29">MAX(IF(T29:U29&gt;0,T29:U29))</f>
        <v>799</v>
      </c>
      <c r="Y29" s="35" cm="1">
        <f t="array" ref="Y29">ROUND(AVERAGE(IF(T29:U29&gt;0,T29:U29)),0)</f>
        <v>740</v>
      </c>
      <c r="Z29" s="35">
        <f t="shared" si="2"/>
        <v>740</v>
      </c>
      <c r="AA29" s="35">
        <f t="shared" si="3"/>
        <v>738</v>
      </c>
      <c r="AB29" s="35">
        <f t="shared" si="4"/>
        <v>740</v>
      </c>
      <c r="AC29" s="35">
        <f t="shared" si="5"/>
        <v>735</v>
      </c>
      <c r="AD29" s="35" cm="1">
        <f t="array" ref="AD29">STDEVA(IF(T29:U29&gt;0,T29:U29))</f>
        <v>83.438600180012614</v>
      </c>
      <c r="AF29" s="37" t="str">
        <f t="shared" si="14"/>
        <v>MAX</v>
      </c>
      <c r="AG29" s="36">
        <f t="shared" si="15"/>
        <v>799</v>
      </c>
      <c r="AI29" s="38"/>
      <c r="AJ29" s="66"/>
      <c r="AK29" s="68"/>
    </row>
    <row r="30" spans="2:37" ht="12">
      <c r="B30" s="2">
        <v>21</v>
      </c>
      <c r="C30" s="29" t="s">
        <v>155</v>
      </c>
      <c r="D30" s="6" t="s">
        <v>84</v>
      </c>
      <c r="E30" s="7" t="s">
        <v>119</v>
      </c>
      <c r="F30" s="7" t="s">
        <v>33</v>
      </c>
      <c r="G30" s="30" t="s">
        <v>164</v>
      </c>
      <c r="H30" s="10">
        <v>4800</v>
      </c>
      <c r="I30" s="31">
        <v>616</v>
      </c>
      <c r="J30" s="3">
        <f t="shared" si="6"/>
        <v>2956800</v>
      </c>
      <c r="K30" s="31">
        <f t="shared" si="7"/>
        <v>648</v>
      </c>
      <c r="L30" s="3">
        <f t="shared" si="8"/>
        <v>3110400</v>
      </c>
      <c r="M30" s="31">
        <f t="shared" si="9"/>
        <v>681</v>
      </c>
      <c r="N30" s="3">
        <f t="shared" si="10"/>
        <v>3268800</v>
      </c>
      <c r="O30" s="31">
        <v>760</v>
      </c>
      <c r="P30" s="3">
        <f t="shared" si="11"/>
        <v>3648000</v>
      </c>
      <c r="Q30" s="31">
        <f t="shared" si="12"/>
        <v>799</v>
      </c>
      <c r="R30" s="3">
        <f t="shared" si="13"/>
        <v>3835200</v>
      </c>
      <c r="T30" s="32">
        <f t="shared" si="0"/>
        <v>681</v>
      </c>
      <c r="U30" s="32">
        <f t="shared" si="1"/>
        <v>799</v>
      </c>
      <c r="V30" s="33"/>
      <c r="W30" s="34" cm="1">
        <f t="array" ref="W30">+MIN(IF(T30:U30&gt;0,T30:U30))</f>
        <v>681</v>
      </c>
      <c r="X30" s="34" cm="1">
        <f t="array" ref="X30">MAX(IF(T30:U30&gt;0,T30:U30))</f>
        <v>799</v>
      </c>
      <c r="Y30" s="35" cm="1">
        <f t="array" ref="Y30">ROUND(AVERAGE(IF(T30:U30&gt;0,T30:U30)),0)</f>
        <v>740</v>
      </c>
      <c r="Z30" s="35">
        <f t="shared" si="2"/>
        <v>740</v>
      </c>
      <c r="AA30" s="35">
        <f t="shared" si="3"/>
        <v>738</v>
      </c>
      <c r="AB30" s="35">
        <f t="shared" si="4"/>
        <v>740</v>
      </c>
      <c r="AC30" s="35">
        <f t="shared" si="5"/>
        <v>735</v>
      </c>
      <c r="AD30" s="35" cm="1">
        <f t="array" ref="AD30">STDEVA(IF(T30:U30&gt;0,T30:U30))</f>
        <v>83.438600180012614</v>
      </c>
      <c r="AF30" s="37" t="str">
        <f t="shared" si="14"/>
        <v>MAX</v>
      </c>
      <c r="AG30" s="36">
        <f t="shared" si="15"/>
        <v>799</v>
      </c>
      <c r="AI30" s="38"/>
      <c r="AJ30" s="66"/>
      <c r="AK30" s="68"/>
    </row>
    <row r="31" spans="2:37" ht="12">
      <c r="B31" s="2">
        <v>22</v>
      </c>
      <c r="C31" s="29" t="s">
        <v>155</v>
      </c>
      <c r="D31" s="6" t="s">
        <v>118</v>
      </c>
      <c r="E31" s="7" t="s">
        <v>121</v>
      </c>
      <c r="F31" s="7" t="s">
        <v>34</v>
      </c>
      <c r="G31" s="30" t="s">
        <v>164</v>
      </c>
      <c r="H31" s="10">
        <v>1318</v>
      </c>
      <c r="I31" s="31">
        <v>616</v>
      </c>
      <c r="J31" s="3">
        <f t="shared" si="6"/>
        <v>811888</v>
      </c>
      <c r="K31" s="31">
        <f t="shared" si="7"/>
        <v>648</v>
      </c>
      <c r="L31" s="3">
        <f t="shared" si="8"/>
        <v>854064</v>
      </c>
      <c r="M31" s="31">
        <f t="shared" si="9"/>
        <v>681</v>
      </c>
      <c r="N31" s="3">
        <f t="shared" si="10"/>
        <v>897558</v>
      </c>
      <c r="O31" s="31">
        <v>760</v>
      </c>
      <c r="P31" s="3">
        <f t="shared" si="11"/>
        <v>1001680</v>
      </c>
      <c r="Q31" s="31">
        <f t="shared" si="12"/>
        <v>799</v>
      </c>
      <c r="R31" s="3">
        <f t="shared" si="13"/>
        <v>1053082</v>
      </c>
      <c r="T31" s="32">
        <f t="shared" si="0"/>
        <v>681</v>
      </c>
      <c r="U31" s="32">
        <f t="shared" si="1"/>
        <v>799</v>
      </c>
      <c r="V31" s="33"/>
      <c r="W31" s="34" cm="1">
        <f t="array" ref="W31">+MIN(IF(T31:U31&gt;0,T31:U31))</f>
        <v>681</v>
      </c>
      <c r="X31" s="34" cm="1">
        <f t="array" ref="X31">MAX(IF(T31:U31&gt;0,T31:U31))</f>
        <v>799</v>
      </c>
      <c r="Y31" s="35" cm="1">
        <f t="array" ref="Y31">ROUND(AVERAGE(IF(T31:U31&gt;0,T31:U31)),0)</f>
        <v>740</v>
      </c>
      <c r="Z31" s="35">
        <f t="shared" si="2"/>
        <v>740</v>
      </c>
      <c r="AA31" s="35">
        <f t="shared" si="3"/>
        <v>738</v>
      </c>
      <c r="AB31" s="35">
        <f t="shared" si="4"/>
        <v>740</v>
      </c>
      <c r="AC31" s="35">
        <f t="shared" si="5"/>
        <v>735</v>
      </c>
      <c r="AD31" s="35" cm="1">
        <f t="array" ref="AD31">STDEVA(IF(T31:U31&gt;0,T31:U31))</f>
        <v>83.438600180012614</v>
      </c>
      <c r="AF31" s="37" t="str">
        <f t="shared" si="14"/>
        <v>MAX</v>
      </c>
      <c r="AG31" s="36">
        <f t="shared" si="15"/>
        <v>799</v>
      </c>
      <c r="AI31" s="38"/>
      <c r="AJ31" s="66"/>
      <c r="AK31" s="68"/>
    </row>
    <row r="32" spans="2:37" ht="12">
      <c r="B32" s="2">
        <v>23</v>
      </c>
      <c r="C32" s="29" t="s">
        <v>155</v>
      </c>
      <c r="D32" s="6" t="s">
        <v>120</v>
      </c>
      <c r="E32" s="6" t="s">
        <v>35</v>
      </c>
      <c r="F32" s="7" t="s">
        <v>123</v>
      </c>
      <c r="G32" s="30" t="s">
        <v>164</v>
      </c>
      <c r="H32" s="10">
        <v>546</v>
      </c>
      <c r="I32" s="31">
        <v>616</v>
      </c>
      <c r="J32" s="3">
        <f t="shared" si="6"/>
        <v>336336</v>
      </c>
      <c r="K32" s="31">
        <f t="shared" si="7"/>
        <v>648</v>
      </c>
      <c r="L32" s="3">
        <f t="shared" si="8"/>
        <v>353808</v>
      </c>
      <c r="M32" s="31">
        <f t="shared" si="9"/>
        <v>681</v>
      </c>
      <c r="N32" s="3">
        <f t="shared" si="10"/>
        <v>371826</v>
      </c>
      <c r="O32" s="31">
        <v>760</v>
      </c>
      <c r="P32" s="3">
        <f t="shared" si="11"/>
        <v>414960</v>
      </c>
      <c r="Q32" s="31">
        <f t="shared" si="12"/>
        <v>799</v>
      </c>
      <c r="R32" s="3">
        <f t="shared" si="13"/>
        <v>436254</v>
      </c>
      <c r="T32" s="32">
        <f t="shared" si="0"/>
        <v>681</v>
      </c>
      <c r="U32" s="32">
        <f t="shared" si="1"/>
        <v>799</v>
      </c>
      <c r="V32" s="33"/>
      <c r="W32" s="34" cm="1">
        <f t="array" ref="W32">+MIN(IF(T32:U32&gt;0,T32:U32))</f>
        <v>681</v>
      </c>
      <c r="X32" s="34" cm="1">
        <f t="array" ref="X32">MAX(IF(T32:U32&gt;0,T32:U32))</f>
        <v>799</v>
      </c>
      <c r="Y32" s="35" cm="1">
        <f t="array" ref="Y32">ROUND(AVERAGE(IF(T32:U32&gt;0,T32:U32)),0)</f>
        <v>740</v>
      </c>
      <c r="Z32" s="35">
        <f t="shared" si="2"/>
        <v>740</v>
      </c>
      <c r="AA32" s="35">
        <f t="shared" si="3"/>
        <v>738</v>
      </c>
      <c r="AB32" s="35">
        <f t="shared" si="4"/>
        <v>740</v>
      </c>
      <c r="AC32" s="35">
        <f t="shared" si="5"/>
        <v>735</v>
      </c>
      <c r="AD32" s="35" cm="1">
        <f t="array" ref="AD32">STDEVA(IF(T32:U32&gt;0,T32:U32))</f>
        <v>83.438600180012614</v>
      </c>
      <c r="AF32" s="37" t="str">
        <f t="shared" si="14"/>
        <v>MAX</v>
      </c>
      <c r="AG32" s="36">
        <f t="shared" si="15"/>
        <v>799</v>
      </c>
      <c r="AI32" s="38"/>
      <c r="AJ32" s="66"/>
      <c r="AK32" s="68"/>
    </row>
    <row r="33" spans="2:37" ht="22.8">
      <c r="B33" s="2">
        <v>24</v>
      </c>
      <c r="C33" s="29" t="s">
        <v>155</v>
      </c>
      <c r="D33" s="6" t="s">
        <v>165</v>
      </c>
      <c r="E33" s="6" t="s">
        <v>184</v>
      </c>
      <c r="F33" s="39" t="s">
        <v>166</v>
      </c>
      <c r="G33" s="30" t="s">
        <v>164</v>
      </c>
      <c r="H33" s="40">
        <v>117</v>
      </c>
      <c r="I33" s="31">
        <v>616</v>
      </c>
      <c r="J33" s="3">
        <f t="shared" si="6"/>
        <v>72072</v>
      </c>
      <c r="K33" s="31">
        <f t="shared" si="7"/>
        <v>648</v>
      </c>
      <c r="L33" s="3">
        <f t="shared" si="8"/>
        <v>75816</v>
      </c>
      <c r="M33" s="31">
        <f t="shared" si="9"/>
        <v>681</v>
      </c>
      <c r="N33" s="3">
        <f t="shared" si="10"/>
        <v>79677</v>
      </c>
      <c r="O33" s="31">
        <v>760</v>
      </c>
      <c r="P33" s="3">
        <f t="shared" si="11"/>
        <v>88920</v>
      </c>
      <c r="Q33" s="31">
        <f t="shared" si="12"/>
        <v>799</v>
      </c>
      <c r="R33" s="3">
        <f t="shared" si="13"/>
        <v>93483</v>
      </c>
      <c r="T33" s="32">
        <f t="shared" si="0"/>
        <v>681</v>
      </c>
      <c r="U33" s="32">
        <f t="shared" si="1"/>
        <v>799</v>
      </c>
      <c r="V33" s="33"/>
      <c r="W33" s="34" cm="1">
        <f t="array" ref="W33">+MIN(IF(T33:U33&gt;0,T33:U33))</f>
        <v>681</v>
      </c>
      <c r="X33" s="34" cm="1">
        <f t="array" ref="X33">MAX(IF(T33:U33&gt;0,T33:U33))</f>
        <v>799</v>
      </c>
      <c r="Y33" s="35" cm="1">
        <f t="array" ref="Y33">ROUND(AVERAGE(IF(T33:U33&gt;0,T33:U33)),0)</f>
        <v>740</v>
      </c>
      <c r="Z33" s="35">
        <f t="shared" si="2"/>
        <v>740</v>
      </c>
      <c r="AA33" s="35">
        <f t="shared" si="3"/>
        <v>738</v>
      </c>
      <c r="AB33" s="35">
        <f t="shared" si="4"/>
        <v>740</v>
      </c>
      <c r="AC33" s="35">
        <f t="shared" si="5"/>
        <v>735</v>
      </c>
      <c r="AD33" s="35" cm="1">
        <f t="array" ref="AD33">STDEVA(IF(T33:U33&gt;0,T33:U33))</f>
        <v>83.438600180012614</v>
      </c>
      <c r="AF33" s="37" t="str">
        <f t="shared" si="14"/>
        <v>MAX</v>
      </c>
      <c r="AG33" s="36">
        <f t="shared" si="15"/>
        <v>799</v>
      </c>
      <c r="AI33" s="38"/>
      <c r="AJ33" s="66"/>
      <c r="AK33" s="68"/>
    </row>
    <row r="34" spans="2:37" ht="22.8">
      <c r="B34" s="2">
        <v>25</v>
      </c>
      <c r="C34" s="29" t="s">
        <v>155</v>
      </c>
      <c r="D34" s="6" t="s">
        <v>151</v>
      </c>
      <c r="E34" s="6" t="s">
        <v>181</v>
      </c>
      <c r="F34" s="39" t="s">
        <v>81</v>
      </c>
      <c r="G34" s="30" t="s">
        <v>164</v>
      </c>
      <c r="H34" s="40">
        <v>100</v>
      </c>
      <c r="I34" s="31">
        <v>616</v>
      </c>
      <c r="J34" s="3">
        <f t="shared" si="6"/>
        <v>61600</v>
      </c>
      <c r="K34" s="31">
        <f t="shared" si="7"/>
        <v>648</v>
      </c>
      <c r="L34" s="3">
        <f t="shared" si="8"/>
        <v>64800</v>
      </c>
      <c r="M34" s="31">
        <f t="shared" si="9"/>
        <v>681</v>
      </c>
      <c r="N34" s="3">
        <f t="shared" si="10"/>
        <v>68100</v>
      </c>
      <c r="O34" s="31">
        <v>760</v>
      </c>
      <c r="P34" s="3">
        <f t="shared" si="11"/>
        <v>76000</v>
      </c>
      <c r="Q34" s="31">
        <f t="shared" si="12"/>
        <v>799</v>
      </c>
      <c r="R34" s="3">
        <f t="shared" si="13"/>
        <v>79900</v>
      </c>
      <c r="T34" s="32">
        <f t="shared" si="0"/>
        <v>681</v>
      </c>
      <c r="U34" s="32">
        <f t="shared" si="1"/>
        <v>799</v>
      </c>
      <c r="V34" s="33"/>
      <c r="W34" s="34" cm="1">
        <f t="array" ref="W34">+MIN(IF(T34:U34&gt;0,T34:U34))</f>
        <v>681</v>
      </c>
      <c r="X34" s="34" cm="1">
        <f t="array" ref="X34">MAX(IF(T34:U34&gt;0,T34:U34))</f>
        <v>799</v>
      </c>
      <c r="Y34" s="35" cm="1">
        <f t="array" ref="Y34">ROUND(AVERAGE(IF(T34:U34&gt;0,T34:U34)),0)</f>
        <v>740</v>
      </c>
      <c r="Z34" s="35">
        <f t="shared" si="2"/>
        <v>740</v>
      </c>
      <c r="AA34" s="35">
        <f t="shared" si="3"/>
        <v>738</v>
      </c>
      <c r="AB34" s="35">
        <f t="shared" si="4"/>
        <v>740</v>
      </c>
      <c r="AC34" s="35">
        <f t="shared" si="5"/>
        <v>735</v>
      </c>
      <c r="AD34" s="35" cm="1">
        <f t="array" ref="AD34">STDEVA(IF(T34:U34&gt;0,T34:U34))</f>
        <v>83.438600180012614</v>
      </c>
      <c r="AF34" s="37" t="str">
        <f t="shared" si="14"/>
        <v>MAX</v>
      </c>
      <c r="AG34" s="36">
        <f t="shared" si="15"/>
        <v>799</v>
      </c>
      <c r="AI34" s="38"/>
      <c r="AJ34" s="66"/>
      <c r="AK34" s="68"/>
    </row>
    <row r="35" spans="2:37" ht="12">
      <c r="B35" s="2">
        <v>26</v>
      </c>
      <c r="C35" s="29" t="s">
        <v>155</v>
      </c>
      <c r="D35" s="6" t="s">
        <v>122</v>
      </c>
      <c r="E35" s="6" t="s">
        <v>182</v>
      </c>
      <c r="F35" s="7" t="s">
        <v>124</v>
      </c>
      <c r="G35" s="30" t="s">
        <v>164</v>
      </c>
      <c r="H35" s="42">
        <v>125</v>
      </c>
      <c r="I35" s="31">
        <v>616</v>
      </c>
      <c r="J35" s="3">
        <f t="shared" si="6"/>
        <v>77000</v>
      </c>
      <c r="K35" s="31">
        <f t="shared" si="7"/>
        <v>648</v>
      </c>
      <c r="L35" s="3">
        <f t="shared" si="8"/>
        <v>81000</v>
      </c>
      <c r="M35" s="31">
        <f t="shared" si="9"/>
        <v>681</v>
      </c>
      <c r="N35" s="3">
        <f t="shared" si="10"/>
        <v>85125</v>
      </c>
      <c r="O35" s="31">
        <v>760</v>
      </c>
      <c r="P35" s="3">
        <f t="shared" si="11"/>
        <v>95000</v>
      </c>
      <c r="Q35" s="31">
        <f t="shared" si="12"/>
        <v>799</v>
      </c>
      <c r="R35" s="3">
        <f t="shared" si="13"/>
        <v>99875</v>
      </c>
      <c r="T35" s="32">
        <f t="shared" si="0"/>
        <v>681</v>
      </c>
      <c r="U35" s="32">
        <f t="shared" si="1"/>
        <v>799</v>
      </c>
      <c r="V35" s="33"/>
      <c r="W35" s="34" cm="1">
        <f t="array" ref="W35">+MIN(IF(T35:U35&gt;0,T35:U35))</f>
        <v>681</v>
      </c>
      <c r="X35" s="34" cm="1">
        <f t="array" ref="X35">MAX(IF(T35:U35&gt;0,T35:U35))</f>
        <v>799</v>
      </c>
      <c r="Y35" s="35" cm="1">
        <f t="array" ref="Y35">ROUND(AVERAGE(IF(T35:U35&gt;0,T35:U35)),0)</f>
        <v>740</v>
      </c>
      <c r="Z35" s="35">
        <f t="shared" si="2"/>
        <v>740</v>
      </c>
      <c r="AA35" s="35">
        <f t="shared" si="3"/>
        <v>738</v>
      </c>
      <c r="AB35" s="35">
        <f t="shared" si="4"/>
        <v>740</v>
      </c>
      <c r="AC35" s="35">
        <f t="shared" si="5"/>
        <v>735</v>
      </c>
      <c r="AD35" s="35" cm="1">
        <f t="array" ref="AD35">STDEVA(IF(T35:U35&gt;0,T35:U35))</f>
        <v>83.438600180012614</v>
      </c>
      <c r="AF35" s="37" t="str">
        <f t="shared" si="14"/>
        <v>MAX</v>
      </c>
      <c r="AG35" s="36">
        <f t="shared" si="15"/>
        <v>799</v>
      </c>
      <c r="AI35" s="38"/>
      <c r="AJ35" s="66"/>
      <c r="AK35" s="68"/>
    </row>
    <row r="36" spans="2:37" ht="22.8">
      <c r="B36" s="2">
        <v>27</v>
      </c>
      <c r="C36" s="29" t="s">
        <v>155</v>
      </c>
      <c r="D36" s="6" t="s">
        <v>125</v>
      </c>
      <c r="E36" s="15" t="s">
        <v>183</v>
      </c>
      <c r="F36" s="7" t="s">
        <v>37</v>
      </c>
      <c r="G36" s="30" t="s">
        <v>164</v>
      </c>
      <c r="H36" s="43">
        <v>65</v>
      </c>
      <c r="I36" s="31">
        <v>616</v>
      </c>
      <c r="J36" s="3">
        <f t="shared" si="6"/>
        <v>40040</v>
      </c>
      <c r="K36" s="31">
        <f t="shared" si="7"/>
        <v>648</v>
      </c>
      <c r="L36" s="3">
        <f t="shared" si="8"/>
        <v>42120</v>
      </c>
      <c r="M36" s="31">
        <f t="shared" si="9"/>
        <v>681</v>
      </c>
      <c r="N36" s="3">
        <f t="shared" si="10"/>
        <v>44265</v>
      </c>
      <c r="O36" s="31">
        <v>760</v>
      </c>
      <c r="P36" s="3">
        <f t="shared" si="11"/>
        <v>49400</v>
      </c>
      <c r="Q36" s="31">
        <f t="shared" si="12"/>
        <v>799</v>
      </c>
      <c r="R36" s="3">
        <f t="shared" si="13"/>
        <v>51935</v>
      </c>
      <c r="T36" s="32">
        <f t="shared" si="0"/>
        <v>681</v>
      </c>
      <c r="U36" s="32">
        <f t="shared" si="1"/>
        <v>799</v>
      </c>
      <c r="V36" s="33"/>
      <c r="W36" s="34" cm="1">
        <f t="array" ref="W36">+MIN(IF(T36:U36&gt;0,T36:U36))</f>
        <v>681</v>
      </c>
      <c r="X36" s="34" cm="1">
        <f t="array" ref="X36">MAX(IF(T36:U36&gt;0,T36:U36))</f>
        <v>799</v>
      </c>
      <c r="Y36" s="35" cm="1">
        <f t="array" ref="Y36">ROUND(AVERAGE(IF(T36:U36&gt;0,T36:U36)),0)</f>
        <v>740</v>
      </c>
      <c r="Z36" s="35">
        <f t="shared" si="2"/>
        <v>740</v>
      </c>
      <c r="AA36" s="35">
        <f t="shared" si="3"/>
        <v>738</v>
      </c>
      <c r="AB36" s="35">
        <f t="shared" si="4"/>
        <v>740</v>
      </c>
      <c r="AC36" s="35">
        <f t="shared" si="5"/>
        <v>735</v>
      </c>
      <c r="AD36" s="35" cm="1">
        <f t="array" ref="AD36">STDEVA(IF(T36:U36&gt;0,T36:U36))</f>
        <v>83.438600180012614</v>
      </c>
      <c r="AF36" s="37" t="str">
        <f t="shared" si="14"/>
        <v>MAX</v>
      </c>
      <c r="AG36" s="36">
        <f t="shared" si="15"/>
        <v>799</v>
      </c>
      <c r="AI36" s="38"/>
      <c r="AJ36" s="66"/>
      <c r="AK36" s="68"/>
    </row>
    <row r="37" spans="2:37" ht="12">
      <c r="B37" s="2">
        <v>28</v>
      </c>
      <c r="C37" s="29" t="s">
        <v>155</v>
      </c>
      <c r="D37" s="6" t="s">
        <v>126</v>
      </c>
      <c r="E37" s="6" t="s">
        <v>36</v>
      </c>
      <c r="F37" s="7" t="s">
        <v>39</v>
      </c>
      <c r="G37" s="30" t="s">
        <v>164</v>
      </c>
      <c r="H37" s="43">
        <v>285</v>
      </c>
      <c r="I37" s="31">
        <v>616</v>
      </c>
      <c r="J37" s="3">
        <f t="shared" si="6"/>
        <v>175560</v>
      </c>
      <c r="K37" s="31">
        <f t="shared" si="7"/>
        <v>648</v>
      </c>
      <c r="L37" s="3">
        <f t="shared" si="8"/>
        <v>184680</v>
      </c>
      <c r="M37" s="31">
        <f t="shared" si="9"/>
        <v>681</v>
      </c>
      <c r="N37" s="3">
        <f t="shared" si="10"/>
        <v>194085</v>
      </c>
      <c r="O37" s="31">
        <v>760</v>
      </c>
      <c r="P37" s="3">
        <f t="shared" si="11"/>
        <v>216600</v>
      </c>
      <c r="Q37" s="31">
        <f t="shared" si="12"/>
        <v>799</v>
      </c>
      <c r="R37" s="3">
        <f t="shared" si="13"/>
        <v>227715</v>
      </c>
      <c r="T37" s="32">
        <f t="shared" si="0"/>
        <v>681</v>
      </c>
      <c r="U37" s="32">
        <f t="shared" si="1"/>
        <v>799</v>
      </c>
      <c r="V37" s="33"/>
      <c r="W37" s="34" cm="1">
        <f t="array" ref="W37">+MIN(IF(T37:U37&gt;0,T37:U37))</f>
        <v>681</v>
      </c>
      <c r="X37" s="34" cm="1">
        <f t="array" ref="X37">MAX(IF(T37:U37&gt;0,T37:U37))</f>
        <v>799</v>
      </c>
      <c r="Y37" s="35" cm="1">
        <f t="array" ref="Y37">ROUND(AVERAGE(IF(T37:U37&gt;0,T37:U37)),0)</f>
        <v>740</v>
      </c>
      <c r="Z37" s="35">
        <f t="shared" si="2"/>
        <v>740</v>
      </c>
      <c r="AA37" s="35">
        <f t="shared" si="3"/>
        <v>738</v>
      </c>
      <c r="AB37" s="35">
        <f t="shared" si="4"/>
        <v>740</v>
      </c>
      <c r="AC37" s="35">
        <f t="shared" si="5"/>
        <v>735</v>
      </c>
      <c r="AD37" s="35" cm="1">
        <f t="array" ref="AD37">STDEVA(IF(T37:U37&gt;0,T37:U37))</f>
        <v>83.438600180012614</v>
      </c>
      <c r="AF37" s="37" t="str">
        <f t="shared" si="14"/>
        <v>MAX</v>
      </c>
      <c r="AG37" s="36">
        <f t="shared" si="15"/>
        <v>799</v>
      </c>
      <c r="AI37" s="38"/>
      <c r="AJ37" s="66"/>
      <c r="AK37" s="68"/>
    </row>
    <row r="38" spans="2:37" ht="12">
      <c r="B38" s="2">
        <v>29</v>
      </c>
      <c r="C38" s="29" t="s">
        <v>155</v>
      </c>
      <c r="D38" s="6" t="s">
        <v>127</v>
      </c>
      <c r="E38" s="6" t="s">
        <v>38</v>
      </c>
      <c r="F38" s="7" t="s">
        <v>129</v>
      </c>
      <c r="G38" s="30" t="s">
        <v>164</v>
      </c>
      <c r="H38" s="43">
        <v>84</v>
      </c>
      <c r="I38" s="31">
        <v>616</v>
      </c>
      <c r="J38" s="3">
        <f t="shared" si="6"/>
        <v>51744</v>
      </c>
      <c r="K38" s="31">
        <f t="shared" si="7"/>
        <v>648</v>
      </c>
      <c r="L38" s="3">
        <f t="shared" si="8"/>
        <v>54432</v>
      </c>
      <c r="M38" s="31">
        <f t="shared" si="9"/>
        <v>681</v>
      </c>
      <c r="N38" s="3">
        <f t="shared" si="10"/>
        <v>57204</v>
      </c>
      <c r="O38" s="31">
        <v>760</v>
      </c>
      <c r="P38" s="3">
        <f t="shared" si="11"/>
        <v>63840</v>
      </c>
      <c r="Q38" s="31">
        <f t="shared" si="12"/>
        <v>799</v>
      </c>
      <c r="R38" s="3">
        <f t="shared" si="13"/>
        <v>67116</v>
      </c>
      <c r="T38" s="32">
        <f t="shared" si="0"/>
        <v>681</v>
      </c>
      <c r="U38" s="32">
        <f t="shared" si="1"/>
        <v>799</v>
      </c>
      <c r="V38" s="33"/>
      <c r="W38" s="34" cm="1">
        <f t="array" ref="W38">+MIN(IF(T38:U38&gt;0,T38:U38))</f>
        <v>681</v>
      </c>
      <c r="X38" s="34" cm="1">
        <f t="array" ref="X38">MAX(IF(T38:U38&gt;0,T38:U38))</f>
        <v>799</v>
      </c>
      <c r="Y38" s="35" cm="1">
        <f t="array" ref="Y38">ROUND(AVERAGE(IF(T38:U38&gt;0,T38:U38)),0)</f>
        <v>740</v>
      </c>
      <c r="Z38" s="35">
        <f t="shared" si="2"/>
        <v>740</v>
      </c>
      <c r="AA38" s="35">
        <f t="shared" si="3"/>
        <v>738</v>
      </c>
      <c r="AB38" s="35">
        <f t="shared" si="4"/>
        <v>740</v>
      </c>
      <c r="AC38" s="35">
        <f t="shared" si="5"/>
        <v>735</v>
      </c>
      <c r="AD38" s="35" cm="1">
        <f t="array" ref="AD38">STDEVA(IF(T38:U38&gt;0,T38:U38))</f>
        <v>83.438600180012614</v>
      </c>
      <c r="AF38" s="37" t="str">
        <f t="shared" si="14"/>
        <v>MAX</v>
      </c>
      <c r="AG38" s="36">
        <f t="shared" si="15"/>
        <v>799</v>
      </c>
      <c r="AI38" s="38"/>
      <c r="AJ38" s="66"/>
      <c r="AK38" s="68"/>
    </row>
    <row r="39" spans="2:37" ht="12">
      <c r="B39" s="2">
        <v>30</v>
      </c>
      <c r="C39" s="29" t="s">
        <v>155</v>
      </c>
      <c r="D39" s="6" t="s">
        <v>172</v>
      </c>
      <c r="E39" s="6" t="s">
        <v>173</v>
      </c>
      <c r="F39" s="44" t="s">
        <v>171</v>
      </c>
      <c r="G39" s="30" t="s">
        <v>164</v>
      </c>
      <c r="H39" s="43">
        <v>1500</v>
      </c>
      <c r="I39" s="31">
        <v>616</v>
      </c>
      <c r="J39" s="3">
        <f t="shared" si="6"/>
        <v>924000</v>
      </c>
      <c r="K39" s="31">
        <f t="shared" si="7"/>
        <v>648</v>
      </c>
      <c r="L39" s="3">
        <f t="shared" si="8"/>
        <v>972000</v>
      </c>
      <c r="M39" s="31">
        <f t="shared" si="9"/>
        <v>681</v>
      </c>
      <c r="N39" s="3">
        <f t="shared" si="10"/>
        <v>1021500</v>
      </c>
      <c r="O39" s="31">
        <v>760</v>
      </c>
      <c r="P39" s="3">
        <f t="shared" si="11"/>
        <v>1140000</v>
      </c>
      <c r="Q39" s="31">
        <f t="shared" si="12"/>
        <v>799</v>
      </c>
      <c r="R39" s="3">
        <f t="shared" si="13"/>
        <v>1198500</v>
      </c>
      <c r="T39" s="32">
        <f t="shared" si="0"/>
        <v>681</v>
      </c>
      <c r="U39" s="32">
        <f t="shared" si="1"/>
        <v>799</v>
      </c>
      <c r="V39" s="33"/>
      <c r="W39" s="34" cm="1">
        <f t="array" ref="W39">+MIN(IF(T39:U39&gt;0,T39:U39))</f>
        <v>681</v>
      </c>
      <c r="X39" s="34" cm="1">
        <f t="array" ref="X39">MAX(IF(T39:U39&gt;0,T39:U39))</f>
        <v>799</v>
      </c>
      <c r="Y39" s="35" cm="1">
        <f t="array" ref="Y39">ROUND(AVERAGE(IF(T39:U39&gt;0,T39:U39)),0)</f>
        <v>740</v>
      </c>
      <c r="Z39" s="35">
        <f t="shared" si="2"/>
        <v>740</v>
      </c>
      <c r="AA39" s="35">
        <f t="shared" si="3"/>
        <v>738</v>
      </c>
      <c r="AB39" s="35">
        <f t="shared" si="4"/>
        <v>740</v>
      </c>
      <c r="AC39" s="35">
        <f t="shared" si="5"/>
        <v>735</v>
      </c>
      <c r="AD39" s="35" cm="1">
        <f t="array" ref="AD39">STDEVA(IF(T39:U39&gt;0,T39:U39))</f>
        <v>83.438600180012614</v>
      </c>
      <c r="AF39" s="37" t="str">
        <f t="shared" si="14"/>
        <v>MAX</v>
      </c>
      <c r="AG39" s="36">
        <f t="shared" si="15"/>
        <v>799</v>
      </c>
      <c r="AI39" s="38"/>
      <c r="AJ39" s="66"/>
      <c r="AK39" s="68"/>
    </row>
    <row r="40" spans="2:37" ht="22.8">
      <c r="B40" s="2">
        <v>31</v>
      </c>
      <c r="C40" s="29" t="s">
        <v>155</v>
      </c>
      <c r="D40" s="6" t="s">
        <v>128</v>
      </c>
      <c r="E40" s="6" t="s">
        <v>40</v>
      </c>
      <c r="F40" s="7" t="s">
        <v>42</v>
      </c>
      <c r="G40" s="30" t="s">
        <v>164</v>
      </c>
      <c r="H40" s="43">
        <v>100</v>
      </c>
      <c r="I40" s="31">
        <v>616</v>
      </c>
      <c r="J40" s="3">
        <f t="shared" si="6"/>
        <v>61600</v>
      </c>
      <c r="K40" s="31">
        <f t="shared" si="7"/>
        <v>648</v>
      </c>
      <c r="L40" s="3">
        <f t="shared" si="8"/>
        <v>64800</v>
      </c>
      <c r="M40" s="31">
        <f t="shared" si="9"/>
        <v>681</v>
      </c>
      <c r="N40" s="3">
        <f t="shared" si="10"/>
        <v>68100</v>
      </c>
      <c r="O40" s="31">
        <v>760</v>
      </c>
      <c r="P40" s="3">
        <f t="shared" si="11"/>
        <v>76000</v>
      </c>
      <c r="Q40" s="31">
        <f t="shared" si="12"/>
        <v>799</v>
      </c>
      <c r="R40" s="3">
        <f t="shared" si="13"/>
        <v>79900</v>
      </c>
      <c r="T40" s="32">
        <f t="shared" si="0"/>
        <v>681</v>
      </c>
      <c r="U40" s="32">
        <f t="shared" si="1"/>
        <v>799</v>
      </c>
      <c r="V40" s="33"/>
      <c r="W40" s="34" cm="1">
        <f t="array" ref="W40">+MIN(IF(T40:U40&gt;0,T40:U40))</f>
        <v>681</v>
      </c>
      <c r="X40" s="34" cm="1">
        <f t="array" ref="X40">MAX(IF(T40:U40&gt;0,T40:U40))</f>
        <v>799</v>
      </c>
      <c r="Y40" s="35" cm="1">
        <f t="array" ref="Y40">ROUND(AVERAGE(IF(T40:U40&gt;0,T40:U40)),0)</f>
        <v>740</v>
      </c>
      <c r="Z40" s="35">
        <f t="shared" si="2"/>
        <v>740</v>
      </c>
      <c r="AA40" s="35">
        <f t="shared" si="3"/>
        <v>738</v>
      </c>
      <c r="AB40" s="35">
        <f t="shared" si="4"/>
        <v>740</v>
      </c>
      <c r="AC40" s="35">
        <f t="shared" si="5"/>
        <v>735</v>
      </c>
      <c r="AD40" s="35" cm="1">
        <f t="array" ref="AD40">STDEVA(IF(T40:U40&gt;0,T40:U40))</f>
        <v>83.438600180012614</v>
      </c>
      <c r="AF40" s="37" t="str">
        <f t="shared" si="14"/>
        <v>MAX</v>
      </c>
      <c r="AG40" s="36">
        <f t="shared" si="15"/>
        <v>799</v>
      </c>
      <c r="AI40" s="38"/>
      <c r="AJ40" s="66"/>
      <c r="AK40" s="68"/>
    </row>
    <row r="41" spans="2:37" ht="12">
      <c r="B41" s="2">
        <v>32</v>
      </c>
      <c r="C41" s="29" t="s">
        <v>155</v>
      </c>
      <c r="D41" s="6" t="s">
        <v>130</v>
      </c>
      <c r="E41" s="6" t="s">
        <v>41</v>
      </c>
      <c r="F41" s="7" t="s">
        <v>44</v>
      </c>
      <c r="G41" s="30" t="s">
        <v>164</v>
      </c>
      <c r="H41" s="43">
        <v>328</v>
      </c>
      <c r="I41" s="31">
        <v>616</v>
      </c>
      <c r="J41" s="3">
        <f t="shared" si="6"/>
        <v>202048</v>
      </c>
      <c r="K41" s="31">
        <f t="shared" si="7"/>
        <v>648</v>
      </c>
      <c r="L41" s="3">
        <f t="shared" si="8"/>
        <v>212544</v>
      </c>
      <c r="M41" s="31">
        <f t="shared" si="9"/>
        <v>681</v>
      </c>
      <c r="N41" s="3">
        <f t="shared" si="10"/>
        <v>223368</v>
      </c>
      <c r="O41" s="31">
        <v>760</v>
      </c>
      <c r="P41" s="3">
        <f t="shared" si="11"/>
        <v>249280</v>
      </c>
      <c r="Q41" s="31">
        <f t="shared" si="12"/>
        <v>799</v>
      </c>
      <c r="R41" s="3">
        <f t="shared" si="13"/>
        <v>262072</v>
      </c>
      <c r="T41" s="32">
        <f t="shared" si="0"/>
        <v>681</v>
      </c>
      <c r="U41" s="32">
        <f t="shared" si="1"/>
        <v>799</v>
      </c>
      <c r="V41" s="33"/>
      <c r="W41" s="34" cm="1">
        <f t="array" ref="W41">+MIN(IF(T41:U41&gt;0,T41:U41))</f>
        <v>681</v>
      </c>
      <c r="X41" s="34" cm="1">
        <f t="array" ref="X41">MAX(IF(T41:U41&gt;0,T41:U41))</f>
        <v>799</v>
      </c>
      <c r="Y41" s="35" cm="1">
        <f t="array" ref="Y41">ROUND(AVERAGE(IF(T41:U41&gt;0,T41:U41)),0)</f>
        <v>740</v>
      </c>
      <c r="Z41" s="35">
        <f t="shared" si="2"/>
        <v>740</v>
      </c>
      <c r="AA41" s="35">
        <f t="shared" si="3"/>
        <v>738</v>
      </c>
      <c r="AB41" s="35">
        <f t="shared" si="4"/>
        <v>740</v>
      </c>
      <c r="AC41" s="35">
        <f t="shared" si="5"/>
        <v>735</v>
      </c>
      <c r="AD41" s="35" cm="1">
        <f t="array" ref="AD41">STDEVA(IF(T41:U41&gt;0,T41:U41))</f>
        <v>83.438600180012614</v>
      </c>
      <c r="AF41" s="37" t="str">
        <f t="shared" si="14"/>
        <v>MAX</v>
      </c>
      <c r="AG41" s="36">
        <f t="shared" si="15"/>
        <v>799</v>
      </c>
      <c r="AI41" s="38"/>
      <c r="AJ41" s="66"/>
      <c r="AK41" s="68"/>
    </row>
    <row r="42" spans="2:37" ht="12">
      <c r="B42" s="2">
        <v>33</v>
      </c>
      <c r="C42" s="29" t="s">
        <v>155</v>
      </c>
      <c r="D42" s="6" t="s">
        <v>131</v>
      </c>
      <c r="E42" s="6" t="s">
        <v>43</v>
      </c>
      <c r="F42" s="7" t="s">
        <v>46</v>
      </c>
      <c r="G42" s="30" t="s">
        <v>164</v>
      </c>
      <c r="H42" s="43">
        <v>199</v>
      </c>
      <c r="I42" s="31">
        <v>616</v>
      </c>
      <c r="J42" s="3">
        <f t="shared" si="6"/>
        <v>122584</v>
      </c>
      <c r="K42" s="31">
        <f t="shared" si="7"/>
        <v>648</v>
      </c>
      <c r="L42" s="3">
        <f t="shared" si="8"/>
        <v>128952</v>
      </c>
      <c r="M42" s="31">
        <f t="shared" si="9"/>
        <v>681</v>
      </c>
      <c r="N42" s="3">
        <f t="shared" si="10"/>
        <v>135519</v>
      </c>
      <c r="O42" s="31">
        <v>760</v>
      </c>
      <c r="P42" s="3">
        <f t="shared" si="11"/>
        <v>151240</v>
      </c>
      <c r="Q42" s="31">
        <f t="shared" si="12"/>
        <v>799</v>
      </c>
      <c r="R42" s="3">
        <f t="shared" si="13"/>
        <v>159001</v>
      </c>
      <c r="T42" s="32">
        <f t="shared" ref="T42:T73" si="16">+M42</f>
        <v>681</v>
      </c>
      <c r="U42" s="32">
        <f t="shared" ref="U42:U73" si="17">+Q42</f>
        <v>799</v>
      </c>
      <c r="V42" s="33"/>
      <c r="W42" s="34" cm="1">
        <f t="array" ref="W42">+MIN(IF(T42:U42&gt;0,T42:U42))</f>
        <v>681</v>
      </c>
      <c r="X42" s="34" cm="1">
        <f t="array" ref="X42">MAX(IF(T42:U42&gt;0,T42:U42))</f>
        <v>799</v>
      </c>
      <c r="Y42" s="35" cm="1">
        <f t="array" ref="Y42">ROUND(AVERAGE(IF(T42:U42&gt;0,T42:U42)),0)</f>
        <v>740</v>
      </c>
      <c r="Z42" s="35">
        <f t="shared" ref="Z42:Z73" si="18">ROUND(MEDIAN(T42,U42),0)</f>
        <v>740</v>
      </c>
      <c r="AA42" s="35">
        <f t="shared" ref="AA42:AA73" si="19">ROUND(GEOMEAN(T42,U42),0)</f>
        <v>738</v>
      </c>
      <c r="AB42" s="35">
        <f t="shared" ref="AB42:AB73" si="20">ROUND(TRIMMEAN(T42:U42,$AB$3),0)</f>
        <v>740</v>
      </c>
      <c r="AC42" s="35">
        <f t="shared" ref="AC42:AC73" si="21">ROUND(HARMEAN(T42:U42),0)</f>
        <v>735</v>
      </c>
      <c r="AD42" s="35" cm="1">
        <f t="array" ref="AD42">STDEVA(IF(T42:U42&gt;0,T42:U42))</f>
        <v>83.438600180012614</v>
      </c>
      <c r="AF42" s="37" t="str">
        <f t="shared" si="14"/>
        <v>MAX</v>
      </c>
      <c r="AG42" s="36">
        <f t="shared" si="15"/>
        <v>799</v>
      </c>
      <c r="AI42" s="38"/>
      <c r="AJ42" s="66"/>
      <c r="AK42" s="68"/>
    </row>
    <row r="43" spans="2:37" ht="34.200000000000003">
      <c r="B43" s="2">
        <v>34</v>
      </c>
      <c r="C43" s="29" t="s">
        <v>155</v>
      </c>
      <c r="D43" s="6" t="s">
        <v>132</v>
      </c>
      <c r="E43" s="6" t="s">
        <v>45</v>
      </c>
      <c r="F43" s="7" t="s">
        <v>48</v>
      </c>
      <c r="G43" s="30" t="s">
        <v>164</v>
      </c>
      <c r="H43" s="43">
        <v>120</v>
      </c>
      <c r="I43" s="31">
        <v>616</v>
      </c>
      <c r="J43" s="3">
        <f t="shared" si="6"/>
        <v>73920</v>
      </c>
      <c r="K43" s="31">
        <f t="shared" si="7"/>
        <v>648</v>
      </c>
      <c r="L43" s="3">
        <f t="shared" si="8"/>
        <v>77760</v>
      </c>
      <c r="M43" s="31">
        <f t="shared" si="9"/>
        <v>681</v>
      </c>
      <c r="N43" s="3">
        <f t="shared" si="10"/>
        <v>81720</v>
      </c>
      <c r="O43" s="31">
        <v>760</v>
      </c>
      <c r="P43" s="3">
        <f t="shared" si="11"/>
        <v>91200</v>
      </c>
      <c r="Q43" s="31">
        <f t="shared" si="12"/>
        <v>799</v>
      </c>
      <c r="R43" s="3">
        <f t="shared" si="13"/>
        <v>95880</v>
      </c>
      <c r="T43" s="32">
        <f t="shared" si="16"/>
        <v>681</v>
      </c>
      <c r="U43" s="32">
        <f t="shared" si="17"/>
        <v>799</v>
      </c>
      <c r="V43" s="33"/>
      <c r="W43" s="34" cm="1">
        <f t="array" ref="W43">+MIN(IF(T43:U43&gt;0,T43:U43))</f>
        <v>681</v>
      </c>
      <c r="X43" s="34" cm="1">
        <f t="array" ref="X43">MAX(IF(T43:U43&gt;0,T43:U43))</f>
        <v>799</v>
      </c>
      <c r="Y43" s="35" cm="1">
        <f t="array" ref="Y43">ROUND(AVERAGE(IF(T43:U43&gt;0,T43:U43)),0)</f>
        <v>740</v>
      </c>
      <c r="Z43" s="35">
        <f t="shared" si="18"/>
        <v>740</v>
      </c>
      <c r="AA43" s="35">
        <f t="shared" si="19"/>
        <v>738</v>
      </c>
      <c r="AB43" s="35">
        <f t="shared" si="20"/>
        <v>740</v>
      </c>
      <c r="AC43" s="35">
        <f t="shared" si="21"/>
        <v>735</v>
      </c>
      <c r="AD43" s="35" cm="1">
        <f t="array" ref="AD43">STDEVA(IF(T43:U43&gt;0,T43:U43))</f>
        <v>83.438600180012614</v>
      </c>
      <c r="AF43" s="37" t="str">
        <f t="shared" si="14"/>
        <v>MAX</v>
      </c>
      <c r="AG43" s="36">
        <f t="shared" si="15"/>
        <v>799</v>
      </c>
      <c r="AI43" s="38"/>
      <c r="AJ43" s="66"/>
      <c r="AK43" s="68"/>
    </row>
    <row r="44" spans="2:37" ht="12">
      <c r="B44" s="2">
        <v>35</v>
      </c>
      <c r="C44" s="29" t="s">
        <v>155</v>
      </c>
      <c r="D44" s="6" t="s">
        <v>133</v>
      </c>
      <c r="E44" s="6" t="s">
        <v>47</v>
      </c>
      <c r="F44" s="7" t="s">
        <v>50</v>
      </c>
      <c r="G44" s="30" t="s">
        <v>164</v>
      </c>
      <c r="H44" s="43">
        <v>90</v>
      </c>
      <c r="I44" s="31">
        <v>616</v>
      </c>
      <c r="J44" s="3">
        <f t="shared" si="6"/>
        <v>55440</v>
      </c>
      <c r="K44" s="31">
        <f t="shared" si="7"/>
        <v>648</v>
      </c>
      <c r="L44" s="3">
        <f t="shared" si="8"/>
        <v>58320</v>
      </c>
      <c r="M44" s="31">
        <f t="shared" si="9"/>
        <v>681</v>
      </c>
      <c r="N44" s="3">
        <f t="shared" si="10"/>
        <v>61290</v>
      </c>
      <c r="O44" s="31">
        <v>760</v>
      </c>
      <c r="P44" s="3">
        <f t="shared" si="11"/>
        <v>68400</v>
      </c>
      <c r="Q44" s="31">
        <f t="shared" si="12"/>
        <v>799</v>
      </c>
      <c r="R44" s="3">
        <f t="shared" si="13"/>
        <v>71910</v>
      </c>
      <c r="T44" s="32">
        <f t="shared" si="16"/>
        <v>681</v>
      </c>
      <c r="U44" s="32">
        <f t="shared" si="17"/>
        <v>799</v>
      </c>
      <c r="V44" s="33"/>
      <c r="W44" s="34" cm="1">
        <f t="array" ref="W44">+MIN(IF(T44:U44&gt;0,T44:U44))</f>
        <v>681</v>
      </c>
      <c r="X44" s="34" cm="1">
        <f t="array" ref="X44">MAX(IF(T44:U44&gt;0,T44:U44))</f>
        <v>799</v>
      </c>
      <c r="Y44" s="35" cm="1">
        <f t="array" ref="Y44">ROUND(AVERAGE(IF(T44:U44&gt;0,T44:U44)),0)</f>
        <v>740</v>
      </c>
      <c r="Z44" s="35">
        <f t="shared" si="18"/>
        <v>740</v>
      </c>
      <c r="AA44" s="35">
        <f t="shared" si="19"/>
        <v>738</v>
      </c>
      <c r="AB44" s="35">
        <f t="shared" si="20"/>
        <v>740</v>
      </c>
      <c r="AC44" s="35">
        <f t="shared" si="21"/>
        <v>735</v>
      </c>
      <c r="AD44" s="35" cm="1">
        <f t="array" ref="AD44">STDEVA(IF(T44:U44&gt;0,T44:U44))</f>
        <v>83.438600180012614</v>
      </c>
      <c r="AF44" s="37" t="str">
        <f t="shared" si="14"/>
        <v>MAX</v>
      </c>
      <c r="AG44" s="36">
        <f t="shared" si="15"/>
        <v>799</v>
      </c>
      <c r="AI44" s="38"/>
      <c r="AJ44" s="66"/>
      <c r="AK44" s="68"/>
    </row>
    <row r="45" spans="2:37" ht="22.8">
      <c r="B45" s="2">
        <v>36</v>
      </c>
      <c r="C45" s="29" t="s">
        <v>155</v>
      </c>
      <c r="D45" s="6" t="s">
        <v>134</v>
      </c>
      <c r="E45" s="6" t="s">
        <v>49</v>
      </c>
      <c r="F45" s="7" t="s">
        <v>52</v>
      </c>
      <c r="G45" s="30" t="s">
        <v>164</v>
      </c>
      <c r="H45" s="43">
        <v>790</v>
      </c>
      <c r="I45" s="31">
        <v>616</v>
      </c>
      <c r="J45" s="3">
        <f t="shared" si="6"/>
        <v>486640</v>
      </c>
      <c r="K45" s="31">
        <f t="shared" si="7"/>
        <v>648</v>
      </c>
      <c r="L45" s="3">
        <f t="shared" si="8"/>
        <v>511920</v>
      </c>
      <c r="M45" s="31">
        <f t="shared" si="9"/>
        <v>681</v>
      </c>
      <c r="N45" s="3">
        <f t="shared" si="10"/>
        <v>537990</v>
      </c>
      <c r="O45" s="31">
        <v>760</v>
      </c>
      <c r="P45" s="3">
        <f t="shared" si="11"/>
        <v>600400</v>
      </c>
      <c r="Q45" s="31">
        <f t="shared" si="12"/>
        <v>799</v>
      </c>
      <c r="R45" s="3">
        <f t="shared" si="13"/>
        <v>631210</v>
      </c>
      <c r="T45" s="32">
        <f t="shared" si="16"/>
        <v>681</v>
      </c>
      <c r="U45" s="32">
        <f t="shared" si="17"/>
        <v>799</v>
      </c>
      <c r="V45" s="33"/>
      <c r="W45" s="34" cm="1">
        <f t="array" ref="W45">+MIN(IF(T45:U45&gt;0,T45:U45))</f>
        <v>681</v>
      </c>
      <c r="X45" s="34" cm="1">
        <f t="array" ref="X45">MAX(IF(T45:U45&gt;0,T45:U45))</f>
        <v>799</v>
      </c>
      <c r="Y45" s="35" cm="1">
        <f t="array" ref="Y45">ROUND(AVERAGE(IF(T45:U45&gt;0,T45:U45)),0)</f>
        <v>740</v>
      </c>
      <c r="Z45" s="35">
        <f t="shared" si="18"/>
        <v>740</v>
      </c>
      <c r="AA45" s="35">
        <f t="shared" si="19"/>
        <v>738</v>
      </c>
      <c r="AB45" s="35">
        <f t="shared" si="20"/>
        <v>740</v>
      </c>
      <c r="AC45" s="35">
        <f t="shared" si="21"/>
        <v>735</v>
      </c>
      <c r="AD45" s="35" cm="1">
        <f t="array" ref="AD45">STDEVA(IF(T45:U45&gt;0,T45:U45))</f>
        <v>83.438600180012614</v>
      </c>
      <c r="AF45" s="37" t="str">
        <f t="shared" si="14"/>
        <v>MAX</v>
      </c>
      <c r="AG45" s="36">
        <f t="shared" si="15"/>
        <v>799</v>
      </c>
      <c r="AI45" s="38"/>
      <c r="AJ45" s="66"/>
      <c r="AK45" s="68"/>
    </row>
    <row r="46" spans="2:37" ht="22.8">
      <c r="B46" s="2">
        <v>37</v>
      </c>
      <c r="C46" s="29" t="s">
        <v>155</v>
      </c>
      <c r="D46" s="6" t="s">
        <v>167</v>
      </c>
      <c r="E46" s="6" t="s">
        <v>175</v>
      </c>
      <c r="F46" s="44" t="s">
        <v>169</v>
      </c>
      <c r="G46" s="30" t="s">
        <v>164</v>
      </c>
      <c r="H46" s="43">
        <v>80</v>
      </c>
      <c r="I46" s="31">
        <v>616</v>
      </c>
      <c r="J46" s="3">
        <f t="shared" si="6"/>
        <v>49280</v>
      </c>
      <c r="K46" s="31">
        <f t="shared" si="7"/>
        <v>648</v>
      </c>
      <c r="L46" s="3">
        <f t="shared" si="8"/>
        <v>51840</v>
      </c>
      <c r="M46" s="31">
        <f t="shared" si="9"/>
        <v>681</v>
      </c>
      <c r="N46" s="3">
        <f t="shared" si="10"/>
        <v>54480</v>
      </c>
      <c r="O46" s="31">
        <v>760</v>
      </c>
      <c r="P46" s="3">
        <f t="shared" si="11"/>
        <v>60800</v>
      </c>
      <c r="Q46" s="31">
        <f t="shared" si="12"/>
        <v>799</v>
      </c>
      <c r="R46" s="3">
        <f t="shared" si="13"/>
        <v>63920</v>
      </c>
      <c r="T46" s="32">
        <f t="shared" si="16"/>
        <v>681</v>
      </c>
      <c r="U46" s="32">
        <f t="shared" si="17"/>
        <v>799</v>
      </c>
      <c r="V46" s="33"/>
      <c r="W46" s="34" cm="1">
        <f t="array" ref="W46">+MIN(IF(T46:U46&gt;0,T46:U46))</f>
        <v>681</v>
      </c>
      <c r="X46" s="34" cm="1">
        <f t="array" ref="X46">MAX(IF(T46:U46&gt;0,T46:U46))</f>
        <v>799</v>
      </c>
      <c r="Y46" s="35" cm="1">
        <f t="array" ref="Y46">ROUND(AVERAGE(IF(T46:U46&gt;0,T46:U46)),0)</f>
        <v>740</v>
      </c>
      <c r="Z46" s="35">
        <f t="shared" si="18"/>
        <v>740</v>
      </c>
      <c r="AA46" s="35">
        <f t="shared" si="19"/>
        <v>738</v>
      </c>
      <c r="AB46" s="35">
        <f t="shared" si="20"/>
        <v>740</v>
      </c>
      <c r="AC46" s="35">
        <f t="shared" si="21"/>
        <v>735</v>
      </c>
      <c r="AD46" s="35" cm="1">
        <f t="array" ref="AD46">STDEVA(IF(T46:U46&gt;0,T46:U46))</f>
        <v>83.438600180012614</v>
      </c>
      <c r="AF46" s="37" t="str">
        <f t="shared" si="14"/>
        <v>MAX</v>
      </c>
      <c r="AG46" s="36">
        <f t="shared" si="15"/>
        <v>799</v>
      </c>
      <c r="AI46" s="38"/>
      <c r="AJ46" s="66"/>
      <c r="AK46" s="68"/>
    </row>
    <row r="47" spans="2:37" ht="22.8">
      <c r="B47" s="2">
        <v>38</v>
      </c>
      <c r="C47" s="29" t="s">
        <v>155</v>
      </c>
      <c r="D47" s="6" t="s">
        <v>168</v>
      </c>
      <c r="E47" s="6" t="s">
        <v>174</v>
      </c>
      <c r="F47" s="44" t="s">
        <v>170</v>
      </c>
      <c r="G47" s="30" t="s">
        <v>164</v>
      </c>
      <c r="H47" s="43">
        <v>50</v>
      </c>
      <c r="I47" s="31">
        <v>616</v>
      </c>
      <c r="J47" s="3">
        <f t="shared" si="6"/>
        <v>30800</v>
      </c>
      <c r="K47" s="31">
        <f t="shared" si="7"/>
        <v>648</v>
      </c>
      <c r="L47" s="3">
        <f t="shared" si="8"/>
        <v>32400</v>
      </c>
      <c r="M47" s="31">
        <f t="shared" si="9"/>
        <v>681</v>
      </c>
      <c r="N47" s="3">
        <f t="shared" si="10"/>
        <v>34050</v>
      </c>
      <c r="O47" s="31">
        <v>760</v>
      </c>
      <c r="P47" s="3">
        <f t="shared" si="11"/>
        <v>38000</v>
      </c>
      <c r="Q47" s="31">
        <f t="shared" si="12"/>
        <v>799</v>
      </c>
      <c r="R47" s="3">
        <f t="shared" si="13"/>
        <v>39950</v>
      </c>
      <c r="T47" s="32">
        <f t="shared" si="16"/>
        <v>681</v>
      </c>
      <c r="U47" s="32">
        <f t="shared" si="17"/>
        <v>799</v>
      </c>
      <c r="V47" s="33"/>
      <c r="W47" s="34" cm="1">
        <f t="array" ref="W47">+MIN(IF(T47:U47&gt;0,T47:U47))</f>
        <v>681</v>
      </c>
      <c r="X47" s="34" cm="1">
        <f t="array" ref="X47">MAX(IF(T47:U47&gt;0,T47:U47))</f>
        <v>799</v>
      </c>
      <c r="Y47" s="35" cm="1">
        <f t="array" ref="Y47">ROUND(AVERAGE(IF(T47:U47&gt;0,T47:U47)),0)</f>
        <v>740</v>
      </c>
      <c r="Z47" s="35">
        <f t="shared" si="18"/>
        <v>740</v>
      </c>
      <c r="AA47" s="35">
        <f t="shared" si="19"/>
        <v>738</v>
      </c>
      <c r="AB47" s="35">
        <f t="shared" si="20"/>
        <v>740</v>
      </c>
      <c r="AC47" s="35">
        <f t="shared" si="21"/>
        <v>735</v>
      </c>
      <c r="AD47" s="35" cm="1">
        <f t="array" ref="AD47">STDEVA(IF(T47:U47&gt;0,T47:U47))</f>
        <v>83.438600180012614</v>
      </c>
      <c r="AF47" s="37" t="str">
        <f t="shared" si="14"/>
        <v>MAX</v>
      </c>
      <c r="AG47" s="36">
        <f t="shared" si="15"/>
        <v>799</v>
      </c>
      <c r="AI47" s="38"/>
      <c r="AJ47" s="66"/>
      <c r="AK47" s="68"/>
    </row>
    <row r="48" spans="2:37" ht="12">
      <c r="B48" s="2">
        <v>39</v>
      </c>
      <c r="C48" s="29" t="s">
        <v>155</v>
      </c>
      <c r="D48" s="6" t="s">
        <v>135</v>
      </c>
      <c r="E48" s="6" t="s">
        <v>51</v>
      </c>
      <c r="F48" s="7" t="s">
        <v>54</v>
      </c>
      <c r="G48" s="30" t="s">
        <v>164</v>
      </c>
      <c r="H48" s="43">
        <v>149</v>
      </c>
      <c r="I48" s="31">
        <v>616</v>
      </c>
      <c r="J48" s="3">
        <f t="shared" si="6"/>
        <v>91784</v>
      </c>
      <c r="K48" s="31">
        <f t="shared" si="7"/>
        <v>648</v>
      </c>
      <c r="L48" s="3">
        <f t="shared" si="8"/>
        <v>96552</v>
      </c>
      <c r="M48" s="31">
        <f t="shared" si="9"/>
        <v>681</v>
      </c>
      <c r="N48" s="3">
        <f t="shared" si="10"/>
        <v>101469</v>
      </c>
      <c r="O48" s="31">
        <v>760</v>
      </c>
      <c r="P48" s="3">
        <f t="shared" si="11"/>
        <v>113240</v>
      </c>
      <c r="Q48" s="31">
        <f t="shared" si="12"/>
        <v>799</v>
      </c>
      <c r="R48" s="3">
        <f t="shared" si="13"/>
        <v>119051</v>
      </c>
      <c r="T48" s="32">
        <f t="shared" si="16"/>
        <v>681</v>
      </c>
      <c r="U48" s="32">
        <f t="shared" si="17"/>
        <v>799</v>
      </c>
      <c r="V48" s="33"/>
      <c r="W48" s="34" cm="1">
        <f t="array" ref="W48">+MIN(IF(T48:U48&gt;0,T48:U48))</f>
        <v>681</v>
      </c>
      <c r="X48" s="34" cm="1">
        <f t="array" ref="X48">MAX(IF(T48:U48&gt;0,T48:U48))</f>
        <v>799</v>
      </c>
      <c r="Y48" s="35" cm="1">
        <f t="array" ref="Y48">ROUND(AVERAGE(IF(T48:U48&gt;0,T48:U48)),0)</f>
        <v>740</v>
      </c>
      <c r="Z48" s="35">
        <f t="shared" si="18"/>
        <v>740</v>
      </c>
      <c r="AA48" s="35">
        <f t="shared" si="19"/>
        <v>738</v>
      </c>
      <c r="AB48" s="35">
        <f t="shared" si="20"/>
        <v>740</v>
      </c>
      <c r="AC48" s="35">
        <f t="shared" si="21"/>
        <v>735</v>
      </c>
      <c r="AD48" s="35" cm="1">
        <f t="array" ref="AD48">STDEVA(IF(T48:U48&gt;0,T48:U48))</f>
        <v>83.438600180012614</v>
      </c>
      <c r="AF48" s="37" t="str">
        <f t="shared" si="14"/>
        <v>MAX</v>
      </c>
      <c r="AG48" s="36">
        <f t="shared" si="15"/>
        <v>799</v>
      </c>
      <c r="AI48" s="38"/>
      <c r="AJ48" s="66"/>
      <c r="AK48" s="68"/>
    </row>
    <row r="49" spans="2:37" ht="22.8">
      <c r="B49" s="2">
        <v>40</v>
      </c>
      <c r="C49" s="29" t="s">
        <v>155</v>
      </c>
      <c r="D49" s="6" t="s">
        <v>177</v>
      </c>
      <c r="E49" s="6" t="s">
        <v>179</v>
      </c>
      <c r="F49" s="44" t="s">
        <v>176</v>
      </c>
      <c r="G49" s="30" t="s">
        <v>164</v>
      </c>
      <c r="H49" s="43">
        <v>200</v>
      </c>
      <c r="I49" s="31">
        <v>616</v>
      </c>
      <c r="J49" s="3">
        <f t="shared" si="6"/>
        <v>123200</v>
      </c>
      <c r="K49" s="31">
        <f t="shared" si="7"/>
        <v>648</v>
      </c>
      <c r="L49" s="3">
        <f t="shared" si="8"/>
        <v>129600</v>
      </c>
      <c r="M49" s="31">
        <f t="shared" si="9"/>
        <v>681</v>
      </c>
      <c r="N49" s="3">
        <f t="shared" si="10"/>
        <v>136200</v>
      </c>
      <c r="O49" s="31">
        <v>760</v>
      </c>
      <c r="P49" s="3">
        <f t="shared" si="11"/>
        <v>152000</v>
      </c>
      <c r="Q49" s="31">
        <f t="shared" si="12"/>
        <v>799</v>
      </c>
      <c r="R49" s="3">
        <f t="shared" si="13"/>
        <v>159800</v>
      </c>
      <c r="T49" s="32">
        <f t="shared" si="16"/>
        <v>681</v>
      </c>
      <c r="U49" s="32">
        <f t="shared" si="17"/>
        <v>799</v>
      </c>
      <c r="V49" s="33"/>
      <c r="W49" s="34" cm="1">
        <f t="array" ref="W49">+MIN(IF(T49:U49&gt;0,T49:U49))</f>
        <v>681</v>
      </c>
      <c r="X49" s="34" cm="1">
        <f t="array" ref="X49">MAX(IF(T49:U49&gt;0,T49:U49))</f>
        <v>799</v>
      </c>
      <c r="Y49" s="35" cm="1">
        <f t="array" ref="Y49">ROUND(AVERAGE(IF(T49:U49&gt;0,T49:U49)),0)</f>
        <v>740</v>
      </c>
      <c r="Z49" s="35">
        <f t="shared" si="18"/>
        <v>740</v>
      </c>
      <c r="AA49" s="35">
        <f t="shared" si="19"/>
        <v>738</v>
      </c>
      <c r="AB49" s="35">
        <f t="shared" si="20"/>
        <v>740</v>
      </c>
      <c r="AC49" s="35">
        <f t="shared" si="21"/>
        <v>735</v>
      </c>
      <c r="AD49" s="35" cm="1">
        <f t="array" ref="AD49">STDEVA(IF(T49:U49&gt;0,T49:U49))</f>
        <v>83.438600180012614</v>
      </c>
      <c r="AF49" s="37" t="str">
        <f t="shared" si="14"/>
        <v>MAX</v>
      </c>
      <c r="AG49" s="36">
        <f t="shared" si="15"/>
        <v>799</v>
      </c>
      <c r="AI49" s="38"/>
      <c r="AJ49" s="66"/>
      <c r="AK49" s="68"/>
    </row>
    <row r="50" spans="2:37" ht="12">
      <c r="B50" s="2">
        <v>41</v>
      </c>
      <c r="C50" s="29" t="s">
        <v>155</v>
      </c>
      <c r="D50" s="6" t="s">
        <v>191</v>
      </c>
      <c r="E50" s="6" t="s">
        <v>53</v>
      </c>
      <c r="F50" s="7" t="s">
        <v>56</v>
      </c>
      <c r="G50" s="30" t="s">
        <v>164</v>
      </c>
      <c r="H50" s="46">
        <v>300</v>
      </c>
      <c r="I50" s="31">
        <v>616</v>
      </c>
      <c r="J50" s="3">
        <f t="shared" si="6"/>
        <v>184800</v>
      </c>
      <c r="K50" s="31">
        <f t="shared" si="7"/>
        <v>648</v>
      </c>
      <c r="L50" s="3">
        <f t="shared" si="8"/>
        <v>194400</v>
      </c>
      <c r="M50" s="31">
        <f t="shared" si="9"/>
        <v>681</v>
      </c>
      <c r="N50" s="3">
        <f t="shared" si="10"/>
        <v>204300</v>
      </c>
      <c r="O50" s="31">
        <v>760</v>
      </c>
      <c r="P50" s="3">
        <f t="shared" si="11"/>
        <v>228000</v>
      </c>
      <c r="Q50" s="31">
        <f t="shared" si="12"/>
        <v>799</v>
      </c>
      <c r="R50" s="3">
        <f t="shared" si="13"/>
        <v>239700</v>
      </c>
      <c r="T50" s="32">
        <f t="shared" si="16"/>
        <v>681</v>
      </c>
      <c r="U50" s="32">
        <f t="shared" si="17"/>
        <v>799</v>
      </c>
      <c r="V50" s="33"/>
      <c r="W50" s="34" cm="1">
        <f t="array" ref="W50">+MIN(IF(T50:U50&gt;0,T50:U50))</f>
        <v>681</v>
      </c>
      <c r="X50" s="34" cm="1">
        <f t="array" ref="X50">MAX(IF(T50:U50&gt;0,T50:U50))</f>
        <v>799</v>
      </c>
      <c r="Y50" s="35" cm="1">
        <f t="array" ref="Y50">ROUND(AVERAGE(IF(T50:U50&gt;0,T50:U50)),0)</f>
        <v>740</v>
      </c>
      <c r="Z50" s="35">
        <f t="shared" si="18"/>
        <v>740</v>
      </c>
      <c r="AA50" s="35">
        <f t="shared" si="19"/>
        <v>738</v>
      </c>
      <c r="AB50" s="35">
        <f t="shared" si="20"/>
        <v>740</v>
      </c>
      <c r="AC50" s="35">
        <f t="shared" si="21"/>
        <v>735</v>
      </c>
      <c r="AD50" s="35" cm="1">
        <f t="array" ref="AD50">STDEVA(IF(T50:U50&gt;0,T50:U50))</f>
        <v>83.438600180012614</v>
      </c>
      <c r="AF50" s="37" t="str">
        <f t="shared" si="14"/>
        <v>MAX</v>
      </c>
      <c r="AG50" s="36">
        <f t="shared" si="15"/>
        <v>799</v>
      </c>
      <c r="AI50" s="38"/>
      <c r="AJ50" s="66"/>
      <c r="AK50" s="68"/>
    </row>
    <row r="51" spans="2:37" ht="12">
      <c r="B51" s="2">
        <v>42</v>
      </c>
      <c r="C51" s="29" t="s">
        <v>155</v>
      </c>
      <c r="D51" s="6" t="s">
        <v>137</v>
      </c>
      <c r="E51" s="6" t="s">
        <v>55</v>
      </c>
      <c r="F51" s="7" t="s">
        <v>57</v>
      </c>
      <c r="G51" s="30" t="s">
        <v>164</v>
      </c>
      <c r="H51" s="43">
        <v>700</v>
      </c>
      <c r="I51" s="31">
        <v>616</v>
      </c>
      <c r="J51" s="3">
        <f t="shared" si="6"/>
        <v>431200</v>
      </c>
      <c r="K51" s="31">
        <f t="shared" si="7"/>
        <v>648</v>
      </c>
      <c r="L51" s="3">
        <f t="shared" si="8"/>
        <v>453600</v>
      </c>
      <c r="M51" s="31">
        <f t="shared" si="9"/>
        <v>681</v>
      </c>
      <c r="N51" s="3">
        <f t="shared" si="10"/>
        <v>476700</v>
      </c>
      <c r="O51" s="31">
        <v>760</v>
      </c>
      <c r="P51" s="3">
        <f t="shared" si="11"/>
        <v>532000</v>
      </c>
      <c r="Q51" s="31">
        <f t="shared" si="12"/>
        <v>799</v>
      </c>
      <c r="R51" s="3">
        <f t="shared" si="13"/>
        <v>559300</v>
      </c>
      <c r="T51" s="32">
        <f t="shared" si="16"/>
        <v>681</v>
      </c>
      <c r="U51" s="32">
        <f t="shared" si="17"/>
        <v>799</v>
      </c>
      <c r="V51" s="33"/>
      <c r="W51" s="34" cm="1">
        <f t="array" ref="W51">+MIN(IF(T51:U51&gt;0,T51:U51))</f>
        <v>681</v>
      </c>
      <c r="X51" s="34" cm="1">
        <f t="array" ref="X51">MAX(IF(T51:U51&gt;0,T51:U51))</f>
        <v>799</v>
      </c>
      <c r="Y51" s="35" cm="1">
        <f t="array" ref="Y51">ROUND(AVERAGE(IF(T51:U51&gt;0,T51:U51)),0)</f>
        <v>740</v>
      </c>
      <c r="Z51" s="35">
        <f t="shared" si="18"/>
        <v>740</v>
      </c>
      <c r="AA51" s="35">
        <f t="shared" si="19"/>
        <v>738</v>
      </c>
      <c r="AB51" s="35">
        <f t="shared" si="20"/>
        <v>740</v>
      </c>
      <c r="AC51" s="35">
        <f t="shared" si="21"/>
        <v>735</v>
      </c>
      <c r="AD51" s="35" cm="1">
        <f t="array" ref="AD51">STDEVA(IF(T51:U51&gt;0,T51:U51))</f>
        <v>83.438600180012614</v>
      </c>
      <c r="AF51" s="37" t="str">
        <f t="shared" si="14"/>
        <v>MAX</v>
      </c>
      <c r="AG51" s="36">
        <f t="shared" si="15"/>
        <v>799</v>
      </c>
      <c r="AI51" s="38"/>
      <c r="AJ51" s="66"/>
      <c r="AK51" s="68"/>
    </row>
    <row r="52" spans="2:37" ht="12">
      <c r="B52" s="2">
        <v>43</v>
      </c>
      <c r="C52" s="29" t="s">
        <v>155</v>
      </c>
      <c r="D52" s="6" t="s">
        <v>138</v>
      </c>
      <c r="E52" s="15"/>
      <c r="F52" s="7" t="s">
        <v>59</v>
      </c>
      <c r="G52" s="30" t="s">
        <v>164</v>
      </c>
      <c r="H52" s="43">
        <v>967</v>
      </c>
      <c r="I52" s="31">
        <v>616</v>
      </c>
      <c r="J52" s="3">
        <f t="shared" si="6"/>
        <v>595672</v>
      </c>
      <c r="K52" s="31">
        <f t="shared" si="7"/>
        <v>648</v>
      </c>
      <c r="L52" s="3">
        <f t="shared" si="8"/>
        <v>626616</v>
      </c>
      <c r="M52" s="31">
        <f t="shared" si="9"/>
        <v>681</v>
      </c>
      <c r="N52" s="3">
        <f t="shared" si="10"/>
        <v>658527</v>
      </c>
      <c r="O52" s="31">
        <v>760</v>
      </c>
      <c r="P52" s="3">
        <f t="shared" si="11"/>
        <v>734920</v>
      </c>
      <c r="Q52" s="31">
        <f t="shared" si="12"/>
        <v>799</v>
      </c>
      <c r="R52" s="3">
        <f t="shared" si="13"/>
        <v>772633</v>
      </c>
      <c r="T52" s="32">
        <f t="shared" si="16"/>
        <v>681</v>
      </c>
      <c r="U52" s="32">
        <f t="shared" si="17"/>
        <v>799</v>
      </c>
      <c r="V52" s="33"/>
      <c r="W52" s="34" cm="1">
        <f t="array" ref="W52">+MIN(IF(T52:U52&gt;0,T52:U52))</f>
        <v>681</v>
      </c>
      <c r="X52" s="34" cm="1">
        <f t="array" ref="X52">MAX(IF(T52:U52&gt;0,T52:U52))</f>
        <v>799</v>
      </c>
      <c r="Y52" s="35" cm="1">
        <f t="array" ref="Y52">ROUND(AVERAGE(IF(T52:U52&gt;0,T52:U52)),0)</f>
        <v>740</v>
      </c>
      <c r="Z52" s="35">
        <f t="shared" si="18"/>
        <v>740</v>
      </c>
      <c r="AA52" s="35">
        <f t="shared" si="19"/>
        <v>738</v>
      </c>
      <c r="AB52" s="35">
        <f t="shared" si="20"/>
        <v>740</v>
      </c>
      <c r="AC52" s="35">
        <f t="shared" si="21"/>
        <v>735</v>
      </c>
      <c r="AD52" s="35" cm="1">
        <f t="array" ref="AD52">STDEVA(IF(T52:U52&gt;0,T52:U52))</f>
        <v>83.438600180012614</v>
      </c>
      <c r="AF52" s="37" t="str">
        <f t="shared" si="14"/>
        <v>MAX</v>
      </c>
      <c r="AG52" s="36">
        <f t="shared" si="15"/>
        <v>799</v>
      </c>
      <c r="AI52" s="38"/>
      <c r="AJ52" s="66"/>
      <c r="AK52" s="68"/>
    </row>
    <row r="53" spans="2:37" ht="12">
      <c r="B53" s="2">
        <v>44</v>
      </c>
      <c r="C53" s="29" t="s">
        <v>155</v>
      </c>
      <c r="D53" s="6" t="s">
        <v>139</v>
      </c>
      <c r="E53" s="6" t="s">
        <v>58</v>
      </c>
      <c r="F53" s="7" t="s">
        <v>61</v>
      </c>
      <c r="G53" s="30" t="s">
        <v>164</v>
      </c>
      <c r="H53" s="43">
        <v>20</v>
      </c>
      <c r="I53" s="31">
        <v>616</v>
      </c>
      <c r="J53" s="3">
        <f t="shared" si="6"/>
        <v>12320</v>
      </c>
      <c r="K53" s="31">
        <f t="shared" si="7"/>
        <v>648</v>
      </c>
      <c r="L53" s="3">
        <f t="shared" si="8"/>
        <v>12960</v>
      </c>
      <c r="M53" s="31">
        <f t="shared" si="9"/>
        <v>681</v>
      </c>
      <c r="N53" s="3">
        <f t="shared" si="10"/>
        <v>13620</v>
      </c>
      <c r="O53" s="31">
        <v>760</v>
      </c>
      <c r="P53" s="3">
        <f t="shared" si="11"/>
        <v>15200</v>
      </c>
      <c r="Q53" s="31">
        <f t="shared" si="12"/>
        <v>799</v>
      </c>
      <c r="R53" s="3">
        <f t="shared" si="13"/>
        <v>15980</v>
      </c>
      <c r="T53" s="32">
        <f t="shared" si="16"/>
        <v>681</v>
      </c>
      <c r="U53" s="32">
        <f t="shared" si="17"/>
        <v>799</v>
      </c>
      <c r="V53" s="33"/>
      <c r="W53" s="34" cm="1">
        <f t="array" ref="W53">+MIN(IF(T53:U53&gt;0,T53:U53))</f>
        <v>681</v>
      </c>
      <c r="X53" s="34" cm="1">
        <f t="array" ref="X53">MAX(IF(T53:U53&gt;0,T53:U53))</f>
        <v>799</v>
      </c>
      <c r="Y53" s="35" cm="1">
        <f t="array" ref="Y53">ROUND(AVERAGE(IF(T53:U53&gt;0,T53:U53)),0)</f>
        <v>740</v>
      </c>
      <c r="Z53" s="35">
        <f t="shared" si="18"/>
        <v>740</v>
      </c>
      <c r="AA53" s="35">
        <f t="shared" si="19"/>
        <v>738</v>
      </c>
      <c r="AB53" s="35">
        <f t="shared" si="20"/>
        <v>740</v>
      </c>
      <c r="AC53" s="35">
        <f t="shared" si="21"/>
        <v>735</v>
      </c>
      <c r="AD53" s="35" cm="1">
        <f t="array" ref="AD53">STDEVA(IF(T53:U53&gt;0,T53:U53))</f>
        <v>83.438600180012614</v>
      </c>
      <c r="AF53" s="37" t="str">
        <f t="shared" si="14"/>
        <v>MAX</v>
      </c>
      <c r="AG53" s="36">
        <f t="shared" si="15"/>
        <v>799</v>
      </c>
      <c r="AI53" s="38"/>
      <c r="AJ53" s="66"/>
      <c r="AK53" s="68"/>
    </row>
    <row r="54" spans="2:37" ht="12">
      <c r="B54" s="2">
        <v>45</v>
      </c>
      <c r="C54" s="29" t="s">
        <v>155</v>
      </c>
      <c r="D54" s="6" t="s">
        <v>140</v>
      </c>
      <c r="E54" s="6" t="s">
        <v>60</v>
      </c>
      <c r="F54" s="7" t="s">
        <v>63</v>
      </c>
      <c r="G54" s="30" t="s">
        <v>164</v>
      </c>
      <c r="H54" s="43">
        <v>260</v>
      </c>
      <c r="I54" s="31">
        <v>616</v>
      </c>
      <c r="J54" s="3">
        <f t="shared" si="6"/>
        <v>160160</v>
      </c>
      <c r="K54" s="31">
        <f t="shared" si="7"/>
        <v>648</v>
      </c>
      <c r="L54" s="3">
        <f t="shared" si="8"/>
        <v>168480</v>
      </c>
      <c r="M54" s="31">
        <f t="shared" si="9"/>
        <v>681</v>
      </c>
      <c r="N54" s="3">
        <f t="shared" si="10"/>
        <v>177060</v>
      </c>
      <c r="O54" s="31">
        <v>760</v>
      </c>
      <c r="P54" s="3">
        <f t="shared" si="11"/>
        <v>197600</v>
      </c>
      <c r="Q54" s="31">
        <f t="shared" si="12"/>
        <v>799</v>
      </c>
      <c r="R54" s="3">
        <f t="shared" si="13"/>
        <v>207740</v>
      </c>
      <c r="T54" s="32">
        <f t="shared" si="16"/>
        <v>681</v>
      </c>
      <c r="U54" s="32">
        <f t="shared" si="17"/>
        <v>799</v>
      </c>
      <c r="V54" s="33"/>
      <c r="W54" s="34" cm="1">
        <f t="array" ref="W54">+MIN(IF(T54:U54&gt;0,T54:U54))</f>
        <v>681</v>
      </c>
      <c r="X54" s="34" cm="1">
        <f t="array" ref="X54">MAX(IF(T54:U54&gt;0,T54:U54))</f>
        <v>799</v>
      </c>
      <c r="Y54" s="35" cm="1">
        <f t="array" ref="Y54">ROUND(AVERAGE(IF(T54:U54&gt;0,T54:U54)),0)</f>
        <v>740</v>
      </c>
      <c r="Z54" s="35">
        <f t="shared" si="18"/>
        <v>740</v>
      </c>
      <c r="AA54" s="35">
        <f t="shared" si="19"/>
        <v>738</v>
      </c>
      <c r="AB54" s="35">
        <f t="shared" si="20"/>
        <v>740</v>
      </c>
      <c r="AC54" s="35">
        <f t="shared" si="21"/>
        <v>735</v>
      </c>
      <c r="AD54" s="35" cm="1">
        <f t="array" ref="AD54">STDEVA(IF(T54:U54&gt;0,T54:U54))</f>
        <v>83.438600180012614</v>
      </c>
      <c r="AF54" s="37" t="str">
        <f t="shared" si="14"/>
        <v>MAX</v>
      </c>
      <c r="AG54" s="36">
        <f t="shared" si="15"/>
        <v>799</v>
      </c>
      <c r="AI54" s="38"/>
      <c r="AJ54" s="66"/>
      <c r="AK54" s="68"/>
    </row>
    <row r="55" spans="2:37" ht="12">
      <c r="B55" s="2">
        <v>46</v>
      </c>
      <c r="C55" s="29" t="s">
        <v>155</v>
      </c>
      <c r="D55" s="6" t="s">
        <v>141</v>
      </c>
      <c r="E55" s="6" t="s">
        <v>62</v>
      </c>
      <c r="F55" s="7" t="s">
        <v>65</v>
      </c>
      <c r="G55" s="30" t="s">
        <v>164</v>
      </c>
      <c r="H55" s="43">
        <v>250</v>
      </c>
      <c r="I55" s="31">
        <v>616</v>
      </c>
      <c r="J55" s="3">
        <f t="shared" si="6"/>
        <v>154000</v>
      </c>
      <c r="K55" s="31">
        <f t="shared" si="7"/>
        <v>648</v>
      </c>
      <c r="L55" s="3">
        <f t="shared" si="8"/>
        <v>162000</v>
      </c>
      <c r="M55" s="31">
        <f t="shared" si="9"/>
        <v>681</v>
      </c>
      <c r="N55" s="3">
        <f t="shared" si="10"/>
        <v>170250</v>
      </c>
      <c r="O55" s="31">
        <v>760</v>
      </c>
      <c r="P55" s="3">
        <f t="shared" si="11"/>
        <v>190000</v>
      </c>
      <c r="Q55" s="31">
        <f t="shared" si="12"/>
        <v>799</v>
      </c>
      <c r="R55" s="3">
        <f t="shared" si="13"/>
        <v>199750</v>
      </c>
      <c r="T55" s="32">
        <f t="shared" si="16"/>
        <v>681</v>
      </c>
      <c r="U55" s="32">
        <f t="shared" si="17"/>
        <v>799</v>
      </c>
      <c r="V55" s="33"/>
      <c r="W55" s="34" cm="1">
        <f t="array" ref="W55">+MIN(IF(T55:U55&gt;0,T55:U55))</f>
        <v>681</v>
      </c>
      <c r="X55" s="34" cm="1">
        <f t="array" ref="X55">MAX(IF(T55:U55&gt;0,T55:U55))</f>
        <v>799</v>
      </c>
      <c r="Y55" s="35" cm="1">
        <f t="array" ref="Y55">ROUND(AVERAGE(IF(T55:U55&gt;0,T55:U55)),0)</f>
        <v>740</v>
      </c>
      <c r="Z55" s="35">
        <f t="shared" si="18"/>
        <v>740</v>
      </c>
      <c r="AA55" s="35">
        <f t="shared" si="19"/>
        <v>738</v>
      </c>
      <c r="AB55" s="35">
        <f t="shared" si="20"/>
        <v>740</v>
      </c>
      <c r="AC55" s="35">
        <f t="shared" si="21"/>
        <v>735</v>
      </c>
      <c r="AD55" s="35" cm="1">
        <f t="array" ref="AD55">STDEVA(IF(T55:U55&gt;0,T55:U55))</f>
        <v>83.438600180012614</v>
      </c>
      <c r="AF55" s="37" t="str">
        <f t="shared" si="14"/>
        <v>MAX</v>
      </c>
      <c r="AG55" s="36">
        <f t="shared" si="15"/>
        <v>799</v>
      </c>
      <c r="AI55" s="38"/>
      <c r="AJ55" s="66"/>
      <c r="AK55" s="68"/>
    </row>
    <row r="56" spans="2:37" ht="22.8">
      <c r="B56" s="2">
        <v>47</v>
      </c>
      <c r="C56" s="29" t="s">
        <v>155</v>
      </c>
      <c r="D56" s="6" t="s">
        <v>142</v>
      </c>
      <c r="E56" s="6" t="s">
        <v>64</v>
      </c>
      <c r="F56" s="7" t="s">
        <v>82</v>
      </c>
      <c r="G56" s="30" t="s">
        <v>164</v>
      </c>
      <c r="H56" s="43">
        <v>125</v>
      </c>
      <c r="I56" s="31">
        <v>616</v>
      </c>
      <c r="J56" s="3">
        <f t="shared" si="6"/>
        <v>77000</v>
      </c>
      <c r="K56" s="31">
        <f t="shared" si="7"/>
        <v>648</v>
      </c>
      <c r="L56" s="3">
        <f t="shared" si="8"/>
        <v>81000</v>
      </c>
      <c r="M56" s="31">
        <f t="shared" si="9"/>
        <v>681</v>
      </c>
      <c r="N56" s="3">
        <f t="shared" si="10"/>
        <v>85125</v>
      </c>
      <c r="O56" s="31">
        <v>760</v>
      </c>
      <c r="P56" s="3">
        <f t="shared" si="11"/>
        <v>95000</v>
      </c>
      <c r="Q56" s="31">
        <f t="shared" si="12"/>
        <v>799</v>
      </c>
      <c r="R56" s="3">
        <f t="shared" si="13"/>
        <v>99875</v>
      </c>
      <c r="T56" s="32">
        <f t="shared" si="16"/>
        <v>681</v>
      </c>
      <c r="U56" s="32">
        <f t="shared" si="17"/>
        <v>799</v>
      </c>
      <c r="V56" s="33"/>
      <c r="W56" s="34" cm="1">
        <f t="array" ref="W56">+MIN(IF(T56:U56&gt;0,T56:U56))</f>
        <v>681</v>
      </c>
      <c r="X56" s="34" cm="1">
        <f t="array" ref="X56">MAX(IF(T56:U56&gt;0,T56:U56))</f>
        <v>799</v>
      </c>
      <c r="Y56" s="35" cm="1">
        <f t="array" ref="Y56">ROUND(AVERAGE(IF(T56:U56&gt;0,T56:U56)),0)</f>
        <v>740</v>
      </c>
      <c r="Z56" s="35">
        <f t="shared" si="18"/>
        <v>740</v>
      </c>
      <c r="AA56" s="35">
        <f t="shared" si="19"/>
        <v>738</v>
      </c>
      <c r="AB56" s="35">
        <f t="shared" si="20"/>
        <v>740</v>
      </c>
      <c r="AC56" s="35">
        <f t="shared" si="21"/>
        <v>735</v>
      </c>
      <c r="AD56" s="35" cm="1">
        <f t="array" ref="AD56">STDEVA(IF(T56:U56&gt;0,T56:U56))</f>
        <v>83.438600180012614</v>
      </c>
      <c r="AF56" s="37" t="str">
        <f t="shared" si="14"/>
        <v>MAX</v>
      </c>
      <c r="AG56" s="36">
        <f t="shared" si="15"/>
        <v>799</v>
      </c>
      <c r="AI56" s="38"/>
      <c r="AJ56" s="66"/>
      <c r="AK56" s="68"/>
    </row>
    <row r="57" spans="2:37" ht="22.8">
      <c r="B57" s="2">
        <v>48</v>
      </c>
      <c r="C57" s="29" t="s">
        <v>155</v>
      </c>
      <c r="D57" s="6" t="s">
        <v>143</v>
      </c>
      <c r="E57" s="6" t="s">
        <v>66</v>
      </c>
      <c r="F57" s="7" t="s">
        <v>68</v>
      </c>
      <c r="G57" s="30" t="s">
        <v>164</v>
      </c>
      <c r="H57" s="43">
        <v>146</v>
      </c>
      <c r="I57" s="31">
        <v>616</v>
      </c>
      <c r="J57" s="3">
        <f t="shared" si="6"/>
        <v>89936</v>
      </c>
      <c r="K57" s="31">
        <f t="shared" si="7"/>
        <v>648</v>
      </c>
      <c r="L57" s="3">
        <f t="shared" si="8"/>
        <v>94608</v>
      </c>
      <c r="M57" s="31">
        <f t="shared" si="9"/>
        <v>681</v>
      </c>
      <c r="N57" s="3">
        <f t="shared" si="10"/>
        <v>99426</v>
      </c>
      <c r="O57" s="31">
        <v>760</v>
      </c>
      <c r="P57" s="3">
        <f t="shared" si="11"/>
        <v>110960</v>
      </c>
      <c r="Q57" s="31">
        <f t="shared" si="12"/>
        <v>799</v>
      </c>
      <c r="R57" s="3">
        <f t="shared" si="13"/>
        <v>116654</v>
      </c>
      <c r="T57" s="32">
        <f t="shared" si="16"/>
        <v>681</v>
      </c>
      <c r="U57" s="32">
        <f t="shared" si="17"/>
        <v>799</v>
      </c>
      <c r="V57" s="33"/>
      <c r="W57" s="34" cm="1">
        <f t="array" ref="W57">+MIN(IF(T57:U57&gt;0,T57:U57))</f>
        <v>681</v>
      </c>
      <c r="X57" s="34" cm="1">
        <f t="array" ref="X57">MAX(IF(T57:U57&gt;0,T57:U57))</f>
        <v>799</v>
      </c>
      <c r="Y57" s="35" cm="1">
        <f t="array" ref="Y57">ROUND(AVERAGE(IF(T57:U57&gt;0,T57:U57)),0)</f>
        <v>740</v>
      </c>
      <c r="Z57" s="35">
        <f t="shared" si="18"/>
        <v>740</v>
      </c>
      <c r="AA57" s="35">
        <f t="shared" si="19"/>
        <v>738</v>
      </c>
      <c r="AB57" s="35">
        <f t="shared" si="20"/>
        <v>740</v>
      </c>
      <c r="AC57" s="35">
        <f t="shared" si="21"/>
        <v>735</v>
      </c>
      <c r="AD57" s="35" cm="1">
        <f t="array" ref="AD57">STDEVA(IF(T57:U57&gt;0,T57:U57))</f>
        <v>83.438600180012614</v>
      </c>
      <c r="AF57" s="37" t="str">
        <f t="shared" si="14"/>
        <v>MAX</v>
      </c>
      <c r="AG57" s="36">
        <f t="shared" si="15"/>
        <v>799</v>
      </c>
      <c r="AI57" s="38"/>
      <c r="AJ57" s="66"/>
      <c r="AK57" s="68"/>
    </row>
    <row r="58" spans="2:37" ht="12">
      <c r="B58" s="2">
        <v>49</v>
      </c>
      <c r="C58" s="29" t="s">
        <v>155</v>
      </c>
      <c r="D58" s="6" t="s">
        <v>144</v>
      </c>
      <c r="E58" s="6" t="s">
        <v>67</v>
      </c>
      <c r="F58" s="7" t="s">
        <v>70</v>
      </c>
      <c r="G58" s="30" t="s">
        <v>164</v>
      </c>
      <c r="H58" s="43">
        <v>1100</v>
      </c>
      <c r="I58" s="31">
        <v>616</v>
      </c>
      <c r="J58" s="3">
        <f t="shared" si="6"/>
        <v>677600</v>
      </c>
      <c r="K58" s="31">
        <f t="shared" si="7"/>
        <v>648</v>
      </c>
      <c r="L58" s="3">
        <f t="shared" si="8"/>
        <v>712800</v>
      </c>
      <c r="M58" s="31">
        <f t="shared" si="9"/>
        <v>681</v>
      </c>
      <c r="N58" s="3">
        <f t="shared" si="10"/>
        <v>749100</v>
      </c>
      <c r="O58" s="31">
        <v>760</v>
      </c>
      <c r="P58" s="3">
        <f t="shared" si="11"/>
        <v>836000</v>
      </c>
      <c r="Q58" s="31">
        <f t="shared" si="12"/>
        <v>799</v>
      </c>
      <c r="R58" s="3">
        <f t="shared" si="13"/>
        <v>878900</v>
      </c>
      <c r="T58" s="32">
        <f t="shared" si="16"/>
        <v>681</v>
      </c>
      <c r="U58" s="32">
        <f t="shared" si="17"/>
        <v>799</v>
      </c>
      <c r="V58" s="33"/>
      <c r="W58" s="34" cm="1">
        <f t="array" ref="W58">+MIN(IF(T58:U58&gt;0,T58:U58))</f>
        <v>681</v>
      </c>
      <c r="X58" s="34" cm="1">
        <f t="array" ref="X58">MAX(IF(T58:U58&gt;0,T58:U58))</f>
        <v>799</v>
      </c>
      <c r="Y58" s="35" cm="1">
        <f t="array" ref="Y58">ROUND(AVERAGE(IF(T58:U58&gt;0,T58:U58)),0)</f>
        <v>740</v>
      </c>
      <c r="Z58" s="35">
        <f t="shared" si="18"/>
        <v>740</v>
      </c>
      <c r="AA58" s="35">
        <f t="shared" si="19"/>
        <v>738</v>
      </c>
      <c r="AB58" s="35">
        <f t="shared" si="20"/>
        <v>740</v>
      </c>
      <c r="AC58" s="35">
        <f t="shared" si="21"/>
        <v>735</v>
      </c>
      <c r="AD58" s="35" cm="1">
        <f t="array" ref="AD58">STDEVA(IF(T58:U58&gt;0,T58:U58))</f>
        <v>83.438600180012614</v>
      </c>
      <c r="AF58" s="37" t="str">
        <f t="shared" si="14"/>
        <v>MAX</v>
      </c>
      <c r="AG58" s="36">
        <f t="shared" si="15"/>
        <v>799</v>
      </c>
      <c r="AI58" s="38"/>
      <c r="AJ58" s="66"/>
      <c r="AK58" s="68"/>
    </row>
    <row r="59" spans="2:37" ht="22.8">
      <c r="B59" s="2">
        <v>50</v>
      </c>
      <c r="C59" s="29" t="s">
        <v>155</v>
      </c>
      <c r="D59" s="6" t="s">
        <v>145</v>
      </c>
      <c r="E59" s="6" t="s">
        <v>69</v>
      </c>
      <c r="F59" s="7" t="s">
        <v>72</v>
      </c>
      <c r="G59" s="30" t="s">
        <v>164</v>
      </c>
      <c r="H59" s="43">
        <v>823</v>
      </c>
      <c r="I59" s="31">
        <v>616</v>
      </c>
      <c r="J59" s="3">
        <f t="shared" si="6"/>
        <v>506968</v>
      </c>
      <c r="K59" s="31">
        <f t="shared" si="7"/>
        <v>648</v>
      </c>
      <c r="L59" s="3">
        <f t="shared" si="8"/>
        <v>533304</v>
      </c>
      <c r="M59" s="31">
        <f t="shared" si="9"/>
        <v>681</v>
      </c>
      <c r="N59" s="3">
        <f t="shared" si="10"/>
        <v>560463</v>
      </c>
      <c r="O59" s="31">
        <v>760</v>
      </c>
      <c r="P59" s="3">
        <f t="shared" si="11"/>
        <v>625480</v>
      </c>
      <c r="Q59" s="31">
        <f t="shared" si="12"/>
        <v>799</v>
      </c>
      <c r="R59" s="3">
        <f t="shared" si="13"/>
        <v>657577</v>
      </c>
      <c r="T59" s="32">
        <f t="shared" si="16"/>
        <v>681</v>
      </c>
      <c r="U59" s="32">
        <f t="shared" si="17"/>
        <v>799</v>
      </c>
      <c r="V59" s="33"/>
      <c r="W59" s="34" cm="1">
        <f t="array" ref="W59">+MIN(IF(T59:U59&gt;0,T59:U59))</f>
        <v>681</v>
      </c>
      <c r="X59" s="34" cm="1">
        <f t="array" ref="X59">MAX(IF(T59:U59&gt;0,T59:U59))</f>
        <v>799</v>
      </c>
      <c r="Y59" s="35" cm="1">
        <f t="array" ref="Y59">ROUND(AVERAGE(IF(T59:U59&gt;0,T59:U59)),0)</f>
        <v>740</v>
      </c>
      <c r="Z59" s="35">
        <f t="shared" si="18"/>
        <v>740</v>
      </c>
      <c r="AA59" s="35">
        <f t="shared" si="19"/>
        <v>738</v>
      </c>
      <c r="AB59" s="35">
        <f t="shared" si="20"/>
        <v>740</v>
      </c>
      <c r="AC59" s="35">
        <f t="shared" si="21"/>
        <v>735</v>
      </c>
      <c r="AD59" s="35" cm="1">
        <f t="array" ref="AD59">STDEVA(IF(T59:U59&gt;0,T59:U59))</f>
        <v>83.438600180012614</v>
      </c>
      <c r="AF59" s="37" t="str">
        <f t="shared" si="14"/>
        <v>MAX</v>
      </c>
      <c r="AG59" s="36">
        <f t="shared" si="15"/>
        <v>799</v>
      </c>
      <c r="AI59" s="38"/>
      <c r="AJ59" s="66"/>
      <c r="AK59" s="68"/>
    </row>
    <row r="60" spans="2:37" ht="12">
      <c r="B60" s="2">
        <v>51</v>
      </c>
      <c r="C60" s="29" t="s">
        <v>155</v>
      </c>
      <c r="D60" s="6" t="s">
        <v>146</v>
      </c>
      <c r="E60" s="6" t="s">
        <v>71</v>
      </c>
      <c r="F60" s="7" t="s">
        <v>74</v>
      </c>
      <c r="G60" s="30" t="s">
        <v>164</v>
      </c>
      <c r="H60" s="43">
        <v>234</v>
      </c>
      <c r="I60" s="31">
        <v>616</v>
      </c>
      <c r="J60" s="3">
        <f t="shared" si="6"/>
        <v>144144</v>
      </c>
      <c r="K60" s="31">
        <f t="shared" si="7"/>
        <v>648</v>
      </c>
      <c r="L60" s="3">
        <f t="shared" si="8"/>
        <v>151632</v>
      </c>
      <c r="M60" s="31">
        <f t="shared" si="9"/>
        <v>681</v>
      </c>
      <c r="N60" s="3">
        <f t="shared" si="10"/>
        <v>159354</v>
      </c>
      <c r="O60" s="31">
        <v>760</v>
      </c>
      <c r="P60" s="3">
        <f t="shared" si="11"/>
        <v>177840</v>
      </c>
      <c r="Q60" s="31">
        <f t="shared" si="12"/>
        <v>799</v>
      </c>
      <c r="R60" s="3">
        <f t="shared" si="13"/>
        <v>186966</v>
      </c>
      <c r="T60" s="32">
        <f t="shared" si="16"/>
        <v>681</v>
      </c>
      <c r="U60" s="32">
        <f t="shared" si="17"/>
        <v>799</v>
      </c>
      <c r="V60" s="33"/>
      <c r="W60" s="34" cm="1">
        <f t="array" ref="W60">+MIN(IF(T60:U60&gt;0,T60:U60))</f>
        <v>681</v>
      </c>
      <c r="X60" s="34" cm="1">
        <f t="array" ref="X60">MAX(IF(T60:U60&gt;0,T60:U60))</f>
        <v>799</v>
      </c>
      <c r="Y60" s="35" cm="1">
        <f t="array" ref="Y60">ROUND(AVERAGE(IF(T60:U60&gt;0,T60:U60)),0)</f>
        <v>740</v>
      </c>
      <c r="Z60" s="35">
        <f t="shared" si="18"/>
        <v>740</v>
      </c>
      <c r="AA60" s="35">
        <f t="shared" si="19"/>
        <v>738</v>
      </c>
      <c r="AB60" s="35">
        <f t="shared" si="20"/>
        <v>740</v>
      </c>
      <c r="AC60" s="35">
        <f t="shared" si="21"/>
        <v>735</v>
      </c>
      <c r="AD60" s="35" cm="1">
        <f t="array" ref="AD60">STDEVA(IF(T60:U60&gt;0,T60:U60))</f>
        <v>83.438600180012614</v>
      </c>
      <c r="AF60" s="37" t="str">
        <f t="shared" si="14"/>
        <v>MAX</v>
      </c>
      <c r="AG60" s="36">
        <f t="shared" si="15"/>
        <v>799</v>
      </c>
      <c r="AI60" s="38"/>
      <c r="AJ60" s="66"/>
      <c r="AK60" s="68"/>
    </row>
    <row r="61" spans="2:37" ht="12">
      <c r="B61" s="2">
        <v>52</v>
      </c>
      <c r="C61" s="29" t="s">
        <v>155</v>
      </c>
      <c r="D61" s="6" t="s">
        <v>147</v>
      </c>
      <c r="E61" s="6" t="s">
        <v>73</v>
      </c>
      <c r="F61" s="7" t="s">
        <v>76</v>
      </c>
      <c r="G61" s="30" t="s">
        <v>164</v>
      </c>
      <c r="H61" s="43">
        <v>45</v>
      </c>
      <c r="I61" s="31">
        <v>616</v>
      </c>
      <c r="J61" s="3">
        <f t="shared" si="6"/>
        <v>27720</v>
      </c>
      <c r="K61" s="31">
        <f t="shared" si="7"/>
        <v>648</v>
      </c>
      <c r="L61" s="3">
        <f t="shared" si="8"/>
        <v>29160</v>
      </c>
      <c r="M61" s="31">
        <f t="shared" si="9"/>
        <v>681</v>
      </c>
      <c r="N61" s="3">
        <f t="shared" si="10"/>
        <v>30645</v>
      </c>
      <c r="O61" s="31">
        <v>760</v>
      </c>
      <c r="P61" s="3">
        <f t="shared" si="11"/>
        <v>34200</v>
      </c>
      <c r="Q61" s="31">
        <f t="shared" si="12"/>
        <v>799</v>
      </c>
      <c r="R61" s="3">
        <f t="shared" si="13"/>
        <v>35955</v>
      </c>
      <c r="T61" s="32">
        <f t="shared" si="16"/>
        <v>681</v>
      </c>
      <c r="U61" s="32">
        <f t="shared" si="17"/>
        <v>799</v>
      </c>
      <c r="V61" s="33"/>
      <c r="W61" s="34" cm="1">
        <f t="array" ref="W61">+MIN(IF(T61:U61&gt;0,T61:U61))</f>
        <v>681</v>
      </c>
      <c r="X61" s="34" cm="1">
        <f t="array" ref="X61">MAX(IF(T61:U61&gt;0,T61:U61))</f>
        <v>799</v>
      </c>
      <c r="Y61" s="35" cm="1">
        <f t="array" ref="Y61">ROUND(AVERAGE(IF(T61:U61&gt;0,T61:U61)),0)</f>
        <v>740</v>
      </c>
      <c r="Z61" s="35">
        <f t="shared" si="18"/>
        <v>740</v>
      </c>
      <c r="AA61" s="35">
        <f t="shared" si="19"/>
        <v>738</v>
      </c>
      <c r="AB61" s="35">
        <f t="shared" si="20"/>
        <v>740</v>
      </c>
      <c r="AC61" s="35">
        <f t="shared" si="21"/>
        <v>735</v>
      </c>
      <c r="AD61" s="35" cm="1">
        <f t="array" ref="AD61">STDEVA(IF(T61:U61&gt;0,T61:U61))</f>
        <v>83.438600180012614</v>
      </c>
      <c r="AF61" s="37" t="str">
        <f t="shared" si="14"/>
        <v>MAX</v>
      </c>
      <c r="AG61" s="36">
        <f t="shared" si="15"/>
        <v>799</v>
      </c>
      <c r="AI61" s="38"/>
      <c r="AJ61" s="66"/>
      <c r="AK61" s="68"/>
    </row>
    <row r="62" spans="2:37" ht="22.8">
      <c r="B62" s="2">
        <v>53</v>
      </c>
      <c r="C62" s="29" t="s">
        <v>155</v>
      </c>
      <c r="D62" s="6" t="s">
        <v>148</v>
      </c>
      <c r="E62" s="6" t="s">
        <v>75</v>
      </c>
      <c r="F62" s="7" t="s">
        <v>78</v>
      </c>
      <c r="G62" s="30" t="s">
        <v>164</v>
      </c>
      <c r="H62" s="43">
        <v>325</v>
      </c>
      <c r="I62" s="31">
        <v>616</v>
      </c>
      <c r="J62" s="3">
        <f t="shared" si="6"/>
        <v>200200</v>
      </c>
      <c r="K62" s="31">
        <f t="shared" si="7"/>
        <v>648</v>
      </c>
      <c r="L62" s="3">
        <f t="shared" si="8"/>
        <v>210600</v>
      </c>
      <c r="M62" s="31">
        <f t="shared" si="9"/>
        <v>681</v>
      </c>
      <c r="N62" s="3">
        <f t="shared" si="10"/>
        <v>221325</v>
      </c>
      <c r="O62" s="31">
        <v>760</v>
      </c>
      <c r="P62" s="3">
        <f t="shared" si="11"/>
        <v>247000</v>
      </c>
      <c r="Q62" s="31">
        <f t="shared" si="12"/>
        <v>799</v>
      </c>
      <c r="R62" s="3">
        <f t="shared" si="13"/>
        <v>259675</v>
      </c>
      <c r="T62" s="32">
        <f t="shared" si="16"/>
        <v>681</v>
      </c>
      <c r="U62" s="32">
        <f t="shared" si="17"/>
        <v>799</v>
      </c>
      <c r="V62" s="33"/>
      <c r="W62" s="34" cm="1">
        <f t="array" ref="W62">+MIN(IF(T62:U62&gt;0,T62:U62))</f>
        <v>681</v>
      </c>
      <c r="X62" s="34" cm="1">
        <f t="array" ref="X62">MAX(IF(T62:U62&gt;0,T62:U62))</f>
        <v>799</v>
      </c>
      <c r="Y62" s="35" cm="1">
        <f t="array" ref="Y62">ROUND(AVERAGE(IF(T62:U62&gt;0,T62:U62)),0)</f>
        <v>740</v>
      </c>
      <c r="Z62" s="35">
        <f t="shared" si="18"/>
        <v>740</v>
      </c>
      <c r="AA62" s="35">
        <f t="shared" si="19"/>
        <v>738</v>
      </c>
      <c r="AB62" s="35">
        <f t="shared" si="20"/>
        <v>740</v>
      </c>
      <c r="AC62" s="35">
        <f t="shared" si="21"/>
        <v>735</v>
      </c>
      <c r="AD62" s="35" cm="1">
        <f t="array" ref="AD62">STDEVA(IF(T62:U62&gt;0,T62:U62))</f>
        <v>83.438600180012614</v>
      </c>
      <c r="AF62" s="37" t="str">
        <f t="shared" si="14"/>
        <v>MAX</v>
      </c>
      <c r="AG62" s="36">
        <f t="shared" si="15"/>
        <v>799</v>
      </c>
      <c r="AI62" s="38"/>
      <c r="AJ62" s="66"/>
      <c r="AK62" s="68"/>
    </row>
    <row r="63" spans="2:37" ht="12">
      <c r="B63" s="2">
        <v>54</v>
      </c>
      <c r="C63" s="29" t="s">
        <v>155</v>
      </c>
      <c r="D63" s="6" t="s">
        <v>149</v>
      </c>
      <c r="E63" s="6" t="s">
        <v>77</v>
      </c>
      <c r="F63" s="7" t="s">
        <v>80</v>
      </c>
      <c r="G63" s="30" t="s">
        <v>164</v>
      </c>
      <c r="H63" s="43">
        <v>135</v>
      </c>
      <c r="I63" s="31">
        <v>616</v>
      </c>
      <c r="J63" s="3">
        <f t="shared" si="6"/>
        <v>83160</v>
      </c>
      <c r="K63" s="31">
        <f t="shared" si="7"/>
        <v>648</v>
      </c>
      <c r="L63" s="3">
        <f t="shared" si="8"/>
        <v>87480</v>
      </c>
      <c r="M63" s="31">
        <f t="shared" si="9"/>
        <v>681</v>
      </c>
      <c r="N63" s="3">
        <f t="shared" si="10"/>
        <v>91935</v>
      </c>
      <c r="O63" s="31">
        <v>760</v>
      </c>
      <c r="P63" s="3">
        <f t="shared" si="11"/>
        <v>102600</v>
      </c>
      <c r="Q63" s="31">
        <f t="shared" si="12"/>
        <v>799</v>
      </c>
      <c r="R63" s="3">
        <f t="shared" si="13"/>
        <v>107865</v>
      </c>
      <c r="T63" s="32">
        <f t="shared" si="16"/>
        <v>681</v>
      </c>
      <c r="U63" s="32">
        <f t="shared" si="17"/>
        <v>799</v>
      </c>
      <c r="V63" s="33"/>
      <c r="W63" s="34" cm="1">
        <f t="array" ref="W63">+MIN(IF(T63:U63&gt;0,T63:U63))</f>
        <v>681</v>
      </c>
      <c r="X63" s="34" cm="1">
        <f t="array" ref="X63">MAX(IF(T63:U63&gt;0,T63:U63))</f>
        <v>799</v>
      </c>
      <c r="Y63" s="35" cm="1">
        <f t="array" ref="Y63">ROUND(AVERAGE(IF(T63:U63&gt;0,T63:U63)),0)</f>
        <v>740</v>
      </c>
      <c r="Z63" s="35">
        <f t="shared" si="18"/>
        <v>740</v>
      </c>
      <c r="AA63" s="35">
        <f t="shared" si="19"/>
        <v>738</v>
      </c>
      <c r="AB63" s="35">
        <f t="shared" si="20"/>
        <v>740</v>
      </c>
      <c r="AC63" s="35">
        <f t="shared" si="21"/>
        <v>735</v>
      </c>
      <c r="AD63" s="35" cm="1">
        <f t="array" ref="AD63">STDEVA(IF(T63:U63&gt;0,T63:U63))</f>
        <v>83.438600180012614</v>
      </c>
      <c r="AF63" s="37" t="str">
        <f t="shared" si="14"/>
        <v>MAX</v>
      </c>
      <c r="AG63" s="36">
        <f t="shared" si="15"/>
        <v>799</v>
      </c>
      <c r="AI63" s="38"/>
      <c r="AJ63" s="66"/>
      <c r="AK63" s="68"/>
    </row>
    <row r="64" spans="2:37" s="58" customFormat="1" ht="22.8">
      <c r="B64" s="52">
        <v>55</v>
      </c>
      <c r="C64" s="53" t="s">
        <v>155</v>
      </c>
      <c r="D64" s="54" t="s">
        <v>150</v>
      </c>
      <c r="E64" s="54" t="s">
        <v>79</v>
      </c>
      <c r="F64" s="55" t="s">
        <v>81</v>
      </c>
      <c r="G64" s="56" t="s">
        <v>164</v>
      </c>
      <c r="H64" s="46">
        <v>44</v>
      </c>
      <c r="I64" s="31">
        <v>616</v>
      </c>
      <c r="J64" s="3">
        <f t="shared" si="6"/>
        <v>27104</v>
      </c>
      <c r="K64" s="31">
        <f t="shared" si="7"/>
        <v>648</v>
      </c>
      <c r="L64" s="3">
        <f t="shared" si="8"/>
        <v>28512</v>
      </c>
      <c r="M64" s="31">
        <f t="shared" si="9"/>
        <v>681</v>
      </c>
      <c r="N64" s="3">
        <f t="shared" si="10"/>
        <v>29964</v>
      </c>
      <c r="O64" s="45">
        <v>760</v>
      </c>
      <c r="P64" s="57">
        <f t="shared" si="11"/>
        <v>33440</v>
      </c>
      <c r="Q64" s="31">
        <f t="shared" si="12"/>
        <v>799</v>
      </c>
      <c r="R64" s="57">
        <f t="shared" si="13"/>
        <v>35156</v>
      </c>
      <c r="T64" s="59">
        <f t="shared" si="16"/>
        <v>681</v>
      </c>
      <c r="U64" s="59">
        <f t="shared" si="17"/>
        <v>799</v>
      </c>
      <c r="V64" s="60"/>
      <c r="W64" s="61" cm="1">
        <f t="array" ref="W64">+MIN(IF(T64:U64&gt;0,T64:U64))</f>
        <v>681</v>
      </c>
      <c r="X64" s="61" cm="1">
        <f t="array" ref="X64">MAX(IF(T64:U64&gt;0,T64:U64))</f>
        <v>799</v>
      </c>
      <c r="Y64" s="35" cm="1">
        <f t="array" ref="Y64">ROUND(AVERAGE(IF(T64:U64&gt;0,T64:U64)),0)</f>
        <v>740</v>
      </c>
      <c r="Z64" s="35">
        <f t="shared" si="18"/>
        <v>740</v>
      </c>
      <c r="AA64" s="35">
        <f t="shared" si="19"/>
        <v>738</v>
      </c>
      <c r="AB64" s="62">
        <f t="shared" si="20"/>
        <v>740</v>
      </c>
      <c r="AC64" s="62">
        <f t="shared" si="21"/>
        <v>735</v>
      </c>
      <c r="AD64" s="62" cm="1">
        <f t="array" ref="AD64">STDEVA(IF(T64:U64&gt;0,T64:U64))</f>
        <v>83.438600180012614</v>
      </c>
      <c r="AF64" s="37" t="str">
        <f t="shared" si="14"/>
        <v>MAX</v>
      </c>
      <c r="AG64" s="36">
        <f t="shared" si="15"/>
        <v>799</v>
      </c>
      <c r="AI64" s="38"/>
      <c r="AJ64" s="67"/>
      <c r="AK64" s="68"/>
    </row>
    <row r="65" spans="2:37" ht="34.200000000000003">
      <c r="B65" s="2">
        <v>47</v>
      </c>
      <c r="C65" s="47" t="s">
        <v>156</v>
      </c>
      <c r="D65" s="6" t="s">
        <v>86</v>
      </c>
      <c r="E65" s="7" t="s">
        <v>87</v>
      </c>
      <c r="F65" s="7" t="s">
        <v>88</v>
      </c>
      <c r="G65" s="30" t="s">
        <v>164</v>
      </c>
      <c r="H65" s="10">
        <v>283</v>
      </c>
      <c r="I65" s="31">
        <v>3474</v>
      </c>
      <c r="J65" s="3">
        <f t="shared" si="6"/>
        <v>983142</v>
      </c>
      <c r="K65" s="31">
        <f t="shared" si="7"/>
        <v>3655</v>
      </c>
      <c r="L65" s="3">
        <f t="shared" si="8"/>
        <v>1034365</v>
      </c>
      <c r="M65" s="31">
        <f t="shared" si="9"/>
        <v>3841</v>
      </c>
      <c r="N65" s="3">
        <f t="shared" si="10"/>
        <v>1087003</v>
      </c>
      <c r="O65" s="31">
        <v>4100</v>
      </c>
      <c r="P65" s="3">
        <f t="shared" si="11"/>
        <v>1160300</v>
      </c>
      <c r="Q65" s="31">
        <f t="shared" si="12"/>
        <v>4309</v>
      </c>
      <c r="R65" s="3">
        <f t="shared" si="13"/>
        <v>1219447</v>
      </c>
      <c r="T65" s="32">
        <f t="shared" si="16"/>
        <v>3841</v>
      </c>
      <c r="U65" s="32">
        <f t="shared" si="17"/>
        <v>4309</v>
      </c>
      <c r="V65" s="33"/>
      <c r="W65" s="34" cm="1">
        <f t="array" ref="W65">+MIN(IF(T65:U65&gt;0,T65:U65))</f>
        <v>3841</v>
      </c>
      <c r="X65" s="34" cm="1">
        <f t="array" ref="X65">MAX(IF(T65:U65&gt;0,T65:U65))</f>
        <v>4309</v>
      </c>
      <c r="Y65" s="35" cm="1">
        <f t="array" ref="Y65">ROUND(AVERAGE(IF(T65:U65&gt;0,T65:U65)),0)</f>
        <v>4075</v>
      </c>
      <c r="Z65" s="35">
        <f t="shared" si="18"/>
        <v>4075</v>
      </c>
      <c r="AA65" s="35">
        <f t="shared" si="19"/>
        <v>4068</v>
      </c>
      <c r="AB65" s="35">
        <f t="shared" si="20"/>
        <v>4075</v>
      </c>
      <c r="AC65" s="35">
        <f t="shared" si="21"/>
        <v>4062</v>
      </c>
      <c r="AD65" s="35" cm="1">
        <f t="array" ref="AD65">STDEVA(IF(T65:U65&gt;0,T65:U65))</f>
        <v>330.92597359530424</v>
      </c>
      <c r="AF65" s="37" t="str">
        <f t="shared" si="14"/>
        <v>MAX</v>
      </c>
      <c r="AG65" s="36">
        <f t="shared" si="15"/>
        <v>4309</v>
      </c>
      <c r="AI65" s="38"/>
      <c r="AJ65" s="66"/>
      <c r="AK65" s="68"/>
    </row>
    <row r="66" spans="2:37" ht="12">
      <c r="B66" s="2">
        <v>48</v>
      </c>
      <c r="C66" s="47" t="s">
        <v>156</v>
      </c>
      <c r="D66" s="6" t="s">
        <v>89</v>
      </c>
      <c r="E66" s="7" t="s">
        <v>90</v>
      </c>
      <c r="F66" s="7" t="s">
        <v>20</v>
      </c>
      <c r="G66" s="30" t="s">
        <v>164</v>
      </c>
      <c r="H66" s="10">
        <v>67</v>
      </c>
      <c r="I66" s="31">
        <v>3474</v>
      </c>
      <c r="J66" s="3">
        <f t="shared" si="6"/>
        <v>232758</v>
      </c>
      <c r="K66" s="31">
        <f t="shared" si="7"/>
        <v>3655</v>
      </c>
      <c r="L66" s="3">
        <f t="shared" si="8"/>
        <v>244885</v>
      </c>
      <c r="M66" s="31">
        <f t="shared" si="9"/>
        <v>3841</v>
      </c>
      <c r="N66" s="3">
        <f t="shared" si="10"/>
        <v>257347</v>
      </c>
      <c r="O66" s="31">
        <v>4100</v>
      </c>
      <c r="P66" s="3">
        <f t="shared" si="11"/>
        <v>274700</v>
      </c>
      <c r="Q66" s="31">
        <f t="shared" si="12"/>
        <v>4309</v>
      </c>
      <c r="R66" s="3">
        <f t="shared" si="13"/>
        <v>288703</v>
      </c>
      <c r="T66" s="32">
        <f t="shared" si="16"/>
        <v>3841</v>
      </c>
      <c r="U66" s="32">
        <f t="shared" si="17"/>
        <v>4309</v>
      </c>
      <c r="V66" s="33"/>
      <c r="W66" s="34" cm="1">
        <f t="array" ref="W66">+MIN(IF(T66:U66&gt;0,T66:U66))</f>
        <v>3841</v>
      </c>
      <c r="X66" s="34" cm="1">
        <f t="array" ref="X66">MAX(IF(T66:U66&gt;0,T66:U66))</f>
        <v>4309</v>
      </c>
      <c r="Y66" s="35" cm="1">
        <f t="array" ref="Y66">ROUND(AVERAGE(IF(T66:U66&gt;0,T66:U66)),0)</f>
        <v>4075</v>
      </c>
      <c r="Z66" s="35">
        <f t="shared" si="18"/>
        <v>4075</v>
      </c>
      <c r="AA66" s="35">
        <f t="shared" si="19"/>
        <v>4068</v>
      </c>
      <c r="AB66" s="35">
        <f t="shared" si="20"/>
        <v>4075</v>
      </c>
      <c r="AC66" s="35">
        <f t="shared" si="21"/>
        <v>4062</v>
      </c>
      <c r="AD66" s="35" cm="1">
        <f t="array" ref="AD66">STDEVA(IF(T66:U66&gt;0,T66:U66))</f>
        <v>330.92597359530424</v>
      </c>
      <c r="AF66" s="37" t="str">
        <f t="shared" si="14"/>
        <v>MAX</v>
      </c>
      <c r="AG66" s="36">
        <f t="shared" si="15"/>
        <v>4309</v>
      </c>
      <c r="AI66" s="38"/>
      <c r="AJ66" s="66"/>
      <c r="AK66" s="68"/>
    </row>
    <row r="67" spans="2:37" ht="22.8">
      <c r="B67" s="2">
        <v>49</v>
      </c>
      <c r="C67" s="47" t="s">
        <v>156</v>
      </c>
      <c r="D67" s="6" t="s">
        <v>91</v>
      </c>
      <c r="E67" s="7" t="s">
        <v>92</v>
      </c>
      <c r="F67" s="7" t="s">
        <v>21</v>
      </c>
      <c r="G67" s="30" t="s">
        <v>164</v>
      </c>
      <c r="H67" s="10">
        <v>16</v>
      </c>
      <c r="I67" s="31">
        <v>3474</v>
      </c>
      <c r="J67" s="3">
        <f t="shared" si="6"/>
        <v>55584</v>
      </c>
      <c r="K67" s="31">
        <f t="shared" si="7"/>
        <v>3655</v>
      </c>
      <c r="L67" s="3">
        <f t="shared" si="8"/>
        <v>58480</v>
      </c>
      <c r="M67" s="31">
        <f t="shared" si="9"/>
        <v>3841</v>
      </c>
      <c r="N67" s="3">
        <f t="shared" si="10"/>
        <v>61456</v>
      </c>
      <c r="O67" s="31">
        <v>4100</v>
      </c>
      <c r="P67" s="3">
        <f t="shared" si="11"/>
        <v>65600</v>
      </c>
      <c r="Q67" s="31">
        <f t="shared" si="12"/>
        <v>4309</v>
      </c>
      <c r="R67" s="3">
        <f t="shared" si="13"/>
        <v>68944</v>
      </c>
      <c r="T67" s="32">
        <f t="shared" si="16"/>
        <v>3841</v>
      </c>
      <c r="U67" s="32">
        <f t="shared" si="17"/>
        <v>4309</v>
      </c>
      <c r="V67" s="33"/>
      <c r="W67" s="34" cm="1">
        <f t="array" ref="W67">+MIN(IF(T67:U67&gt;0,T67:U67))</f>
        <v>3841</v>
      </c>
      <c r="X67" s="34" cm="1">
        <f t="array" ref="X67">MAX(IF(T67:U67&gt;0,T67:U67))</f>
        <v>4309</v>
      </c>
      <c r="Y67" s="35" cm="1">
        <f t="array" ref="Y67">ROUND(AVERAGE(IF(T67:U67&gt;0,T67:U67)),0)</f>
        <v>4075</v>
      </c>
      <c r="Z67" s="35">
        <f t="shared" si="18"/>
        <v>4075</v>
      </c>
      <c r="AA67" s="35">
        <f t="shared" si="19"/>
        <v>4068</v>
      </c>
      <c r="AB67" s="35">
        <f t="shared" si="20"/>
        <v>4075</v>
      </c>
      <c r="AC67" s="35">
        <f t="shared" si="21"/>
        <v>4062</v>
      </c>
      <c r="AD67" s="35" cm="1">
        <f t="array" ref="AD67">STDEVA(IF(T67:U67&gt;0,T67:U67))</f>
        <v>330.92597359530424</v>
      </c>
      <c r="AF67" s="37" t="str">
        <f t="shared" si="14"/>
        <v>MAX</v>
      </c>
      <c r="AG67" s="36">
        <f t="shared" si="15"/>
        <v>4309</v>
      </c>
      <c r="AI67" s="38"/>
      <c r="AJ67" s="66"/>
      <c r="AK67" s="68"/>
    </row>
    <row r="68" spans="2:37" ht="12">
      <c r="B68" s="2">
        <v>50</v>
      </c>
      <c r="C68" s="47" t="s">
        <v>156</v>
      </c>
      <c r="D68" s="6" t="s">
        <v>93</v>
      </c>
      <c r="E68" s="7" t="s">
        <v>94</v>
      </c>
      <c r="F68" s="7" t="s">
        <v>22</v>
      </c>
      <c r="G68" s="30" t="s">
        <v>164</v>
      </c>
      <c r="H68" s="10">
        <v>66</v>
      </c>
      <c r="I68" s="31">
        <v>3474</v>
      </c>
      <c r="J68" s="3">
        <f t="shared" si="6"/>
        <v>229284</v>
      </c>
      <c r="K68" s="31">
        <f t="shared" si="7"/>
        <v>3655</v>
      </c>
      <c r="L68" s="3">
        <f t="shared" si="8"/>
        <v>241230</v>
      </c>
      <c r="M68" s="31">
        <f t="shared" si="9"/>
        <v>3841</v>
      </c>
      <c r="N68" s="3">
        <f t="shared" si="10"/>
        <v>253506</v>
      </c>
      <c r="O68" s="31">
        <v>4100</v>
      </c>
      <c r="P68" s="3">
        <f t="shared" si="11"/>
        <v>270600</v>
      </c>
      <c r="Q68" s="31">
        <f t="shared" si="12"/>
        <v>4309</v>
      </c>
      <c r="R68" s="3">
        <f t="shared" si="13"/>
        <v>284394</v>
      </c>
      <c r="T68" s="32">
        <f t="shared" si="16"/>
        <v>3841</v>
      </c>
      <c r="U68" s="32">
        <f t="shared" si="17"/>
        <v>4309</v>
      </c>
      <c r="V68" s="33"/>
      <c r="W68" s="34" cm="1">
        <f t="array" ref="W68">+MIN(IF(T68:U68&gt;0,T68:U68))</f>
        <v>3841</v>
      </c>
      <c r="X68" s="34" cm="1">
        <f t="array" ref="X68">MAX(IF(T68:U68&gt;0,T68:U68))</f>
        <v>4309</v>
      </c>
      <c r="Y68" s="35" cm="1">
        <f t="array" ref="Y68">ROUND(AVERAGE(IF(T68:U68&gt;0,T68:U68)),0)</f>
        <v>4075</v>
      </c>
      <c r="Z68" s="35">
        <f t="shared" si="18"/>
        <v>4075</v>
      </c>
      <c r="AA68" s="35">
        <f t="shared" si="19"/>
        <v>4068</v>
      </c>
      <c r="AB68" s="35">
        <f t="shared" si="20"/>
        <v>4075</v>
      </c>
      <c r="AC68" s="35">
        <f t="shared" si="21"/>
        <v>4062</v>
      </c>
      <c r="AD68" s="35" cm="1">
        <f t="array" ref="AD68">STDEVA(IF(T68:U68&gt;0,T68:U68))</f>
        <v>330.92597359530424</v>
      </c>
      <c r="AF68" s="37" t="str">
        <f t="shared" si="14"/>
        <v>MAX</v>
      </c>
      <c r="AG68" s="36">
        <f t="shared" si="15"/>
        <v>4309</v>
      </c>
      <c r="AI68" s="38"/>
      <c r="AJ68" s="66"/>
      <c r="AK68" s="68"/>
    </row>
    <row r="69" spans="2:37" ht="22.8">
      <c r="B69" s="2">
        <v>51</v>
      </c>
      <c r="C69" s="47" t="s">
        <v>156</v>
      </c>
      <c r="D69" s="6" t="s">
        <v>95</v>
      </c>
      <c r="E69" s="7" t="s">
        <v>96</v>
      </c>
      <c r="F69" s="7" t="s">
        <v>23</v>
      </c>
      <c r="G69" s="30" t="s">
        <v>164</v>
      </c>
      <c r="H69" s="10">
        <v>18</v>
      </c>
      <c r="I69" s="31">
        <v>3474</v>
      </c>
      <c r="J69" s="3">
        <f t="shared" si="6"/>
        <v>62532</v>
      </c>
      <c r="K69" s="31">
        <f t="shared" si="7"/>
        <v>3655</v>
      </c>
      <c r="L69" s="3">
        <f t="shared" si="8"/>
        <v>65790</v>
      </c>
      <c r="M69" s="31">
        <f t="shared" si="9"/>
        <v>3841</v>
      </c>
      <c r="N69" s="3">
        <f t="shared" si="10"/>
        <v>69138</v>
      </c>
      <c r="O69" s="31">
        <v>4100</v>
      </c>
      <c r="P69" s="3">
        <f t="shared" si="11"/>
        <v>73800</v>
      </c>
      <c r="Q69" s="31">
        <f t="shared" si="12"/>
        <v>4309</v>
      </c>
      <c r="R69" s="3">
        <f t="shared" si="13"/>
        <v>77562</v>
      </c>
      <c r="T69" s="32">
        <f t="shared" si="16"/>
        <v>3841</v>
      </c>
      <c r="U69" s="32">
        <f t="shared" si="17"/>
        <v>4309</v>
      </c>
      <c r="V69" s="33"/>
      <c r="W69" s="34" cm="1">
        <f t="array" ref="W69">+MIN(IF(T69:U69&gt;0,T69:U69))</f>
        <v>3841</v>
      </c>
      <c r="X69" s="34" cm="1">
        <f t="array" ref="X69">MAX(IF(T69:U69&gt;0,T69:U69))</f>
        <v>4309</v>
      </c>
      <c r="Y69" s="35" cm="1">
        <f t="array" ref="Y69">ROUND(AVERAGE(IF(T69:U69&gt;0,T69:U69)),0)</f>
        <v>4075</v>
      </c>
      <c r="Z69" s="35">
        <f t="shared" si="18"/>
        <v>4075</v>
      </c>
      <c r="AA69" s="35">
        <f t="shared" si="19"/>
        <v>4068</v>
      </c>
      <c r="AB69" s="35">
        <f t="shared" si="20"/>
        <v>4075</v>
      </c>
      <c r="AC69" s="35">
        <f t="shared" si="21"/>
        <v>4062</v>
      </c>
      <c r="AD69" s="35" cm="1">
        <f t="array" ref="AD69">STDEVA(IF(T69:U69&gt;0,T69:U69))</f>
        <v>330.92597359530424</v>
      </c>
      <c r="AF69" s="37" t="str">
        <f t="shared" si="14"/>
        <v>MAX</v>
      </c>
      <c r="AG69" s="36">
        <f t="shared" si="15"/>
        <v>4309</v>
      </c>
      <c r="AI69" s="38"/>
      <c r="AJ69" s="66"/>
      <c r="AK69" s="68"/>
    </row>
    <row r="70" spans="2:37" ht="12">
      <c r="B70" s="2">
        <v>52</v>
      </c>
      <c r="C70" s="47" t="s">
        <v>156</v>
      </c>
      <c r="D70" s="6" t="s">
        <v>97</v>
      </c>
      <c r="E70" s="7" t="s">
        <v>98</v>
      </c>
      <c r="F70" s="7" t="s">
        <v>24</v>
      </c>
      <c r="G70" s="30" t="s">
        <v>164</v>
      </c>
      <c r="H70" s="10">
        <v>30</v>
      </c>
      <c r="I70" s="31">
        <v>3474</v>
      </c>
      <c r="J70" s="3">
        <f t="shared" si="6"/>
        <v>104220</v>
      </c>
      <c r="K70" s="31">
        <f t="shared" si="7"/>
        <v>3655</v>
      </c>
      <c r="L70" s="3">
        <f t="shared" si="8"/>
        <v>109650</v>
      </c>
      <c r="M70" s="31">
        <f t="shared" si="9"/>
        <v>3841</v>
      </c>
      <c r="N70" s="3">
        <f t="shared" si="10"/>
        <v>115230</v>
      </c>
      <c r="O70" s="31">
        <v>4100</v>
      </c>
      <c r="P70" s="3">
        <f t="shared" si="11"/>
        <v>123000</v>
      </c>
      <c r="Q70" s="31">
        <f t="shared" si="12"/>
        <v>4309</v>
      </c>
      <c r="R70" s="3">
        <f t="shared" si="13"/>
        <v>129270</v>
      </c>
      <c r="T70" s="32">
        <f t="shared" si="16"/>
        <v>3841</v>
      </c>
      <c r="U70" s="32">
        <f t="shared" si="17"/>
        <v>4309</v>
      </c>
      <c r="V70" s="33"/>
      <c r="W70" s="34" cm="1">
        <f t="array" ref="W70">+MIN(IF(T70:U70&gt;0,T70:U70))</f>
        <v>3841</v>
      </c>
      <c r="X70" s="34" cm="1">
        <f t="array" ref="X70">MAX(IF(T70:U70&gt;0,T70:U70))</f>
        <v>4309</v>
      </c>
      <c r="Y70" s="35" cm="1">
        <f t="array" ref="Y70">ROUND(AVERAGE(IF(T70:U70&gt;0,T70:U70)),0)</f>
        <v>4075</v>
      </c>
      <c r="Z70" s="35">
        <f t="shared" si="18"/>
        <v>4075</v>
      </c>
      <c r="AA70" s="35">
        <f t="shared" si="19"/>
        <v>4068</v>
      </c>
      <c r="AB70" s="35">
        <f t="shared" si="20"/>
        <v>4075</v>
      </c>
      <c r="AC70" s="35">
        <f t="shared" si="21"/>
        <v>4062</v>
      </c>
      <c r="AD70" s="35" cm="1">
        <f t="array" ref="AD70">STDEVA(IF(T70:U70&gt;0,T70:U70))</f>
        <v>330.92597359530424</v>
      </c>
      <c r="AF70" s="37" t="str">
        <f t="shared" si="14"/>
        <v>MAX</v>
      </c>
      <c r="AG70" s="36">
        <f t="shared" si="15"/>
        <v>4309</v>
      </c>
      <c r="AI70" s="38"/>
      <c r="AJ70" s="66"/>
      <c r="AK70" s="68"/>
    </row>
    <row r="71" spans="2:37" ht="12">
      <c r="B71" s="2">
        <v>53</v>
      </c>
      <c r="C71" s="47" t="s">
        <v>156</v>
      </c>
      <c r="D71" s="6" t="s">
        <v>99</v>
      </c>
      <c r="E71" s="7" t="s">
        <v>100</v>
      </c>
      <c r="F71" s="7" t="s">
        <v>101</v>
      </c>
      <c r="G71" s="30" t="s">
        <v>164</v>
      </c>
      <c r="H71" s="10">
        <v>31</v>
      </c>
      <c r="I71" s="31">
        <v>3474</v>
      </c>
      <c r="J71" s="3">
        <f t="shared" si="6"/>
        <v>107694</v>
      </c>
      <c r="K71" s="31">
        <f t="shared" si="7"/>
        <v>3655</v>
      </c>
      <c r="L71" s="3">
        <f t="shared" si="8"/>
        <v>113305</v>
      </c>
      <c r="M71" s="31">
        <f t="shared" si="9"/>
        <v>3841</v>
      </c>
      <c r="N71" s="3">
        <f t="shared" si="10"/>
        <v>119071</v>
      </c>
      <c r="O71" s="31">
        <v>4100</v>
      </c>
      <c r="P71" s="3">
        <f t="shared" si="11"/>
        <v>127100</v>
      </c>
      <c r="Q71" s="31">
        <f t="shared" si="12"/>
        <v>4309</v>
      </c>
      <c r="R71" s="3">
        <f t="shared" si="13"/>
        <v>133579</v>
      </c>
      <c r="T71" s="32">
        <f t="shared" si="16"/>
        <v>3841</v>
      </c>
      <c r="U71" s="32">
        <f t="shared" si="17"/>
        <v>4309</v>
      </c>
      <c r="V71" s="33"/>
      <c r="W71" s="34" cm="1">
        <f t="array" ref="W71">+MIN(IF(T71:U71&gt;0,T71:U71))</f>
        <v>3841</v>
      </c>
      <c r="X71" s="34" cm="1">
        <f t="array" ref="X71">MAX(IF(T71:U71&gt;0,T71:U71))</f>
        <v>4309</v>
      </c>
      <c r="Y71" s="35" cm="1">
        <f t="array" ref="Y71">ROUND(AVERAGE(IF(T71:U71&gt;0,T71:U71)),0)</f>
        <v>4075</v>
      </c>
      <c r="Z71" s="35">
        <f t="shared" si="18"/>
        <v>4075</v>
      </c>
      <c r="AA71" s="35">
        <f t="shared" si="19"/>
        <v>4068</v>
      </c>
      <c r="AB71" s="35">
        <f t="shared" si="20"/>
        <v>4075</v>
      </c>
      <c r="AC71" s="35">
        <f t="shared" si="21"/>
        <v>4062</v>
      </c>
      <c r="AD71" s="35" cm="1">
        <f t="array" ref="AD71">STDEVA(IF(T71:U71&gt;0,T71:U71))</f>
        <v>330.92597359530424</v>
      </c>
      <c r="AF71" s="37" t="str">
        <f t="shared" si="14"/>
        <v>MAX</v>
      </c>
      <c r="AG71" s="36">
        <f t="shared" si="15"/>
        <v>4309</v>
      </c>
      <c r="AI71" s="38"/>
      <c r="AJ71" s="66"/>
      <c r="AK71" s="68"/>
    </row>
    <row r="72" spans="2:37" ht="12">
      <c r="B72" s="2">
        <v>54</v>
      </c>
      <c r="C72" s="47" t="s">
        <v>156</v>
      </c>
      <c r="D72" s="6" t="s">
        <v>102</v>
      </c>
      <c r="E72" s="7" t="s">
        <v>103</v>
      </c>
      <c r="F72" s="7" t="s">
        <v>25</v>
      </c>
      <c r="G72" s="30" t="s">
        <v>164</v>
      </c>
      <c r="H72" s="10">
        <v>38</v>
      </c>
      <c r="I72" s="31">
        <v>3474</v>
      </c>
      <c r="J72" s="3">
        <f t="shared" si="6"/>
        <v>132012</v>
      </c>
      <c r="K72" s="31">
        <f t="shared" si="7"/>
        <v>3655</v>
      </c>
      <c r="L72" s="3">
        <f t="shared" si="8"/>
        <v>138890</v>
      </c>
      <c r="M72" s="31">
        <f t="shared" si="9"/>
        <v>3841</v>
      </c>
      <c r="N72" s="3">
        <f t="shared" si="10"/>
        <v>145958</v>
      </c>
      <c r="O72" s="31">
        <v>4100</v>
      </c>
      <c r="P72" s="3">
        <f t="shared" si="11"/>
        <v>155800</v>
      </c>
      <c r="Q72" s="31">
        <f t="shared" si="12"/>
        <v>4309</v>
      </c>
      <c r="R72" s="3">
        <f t="shared" si="13"/>
        <v>163742</v>
      </c>
      <c r="T72" s="32">
        <f t="shared" si="16"/>
        <v>3841</v>
      </c>
      <c r="U72" s="32">
        <f t="shared" si="17"/>
        <v>4309</v>
      </c>
      <c r="V72" s="33"/>
      <c r="W72" s="34" cm="1">
        <f t="array" ref="W72">+MIN(IF(T72:U72&gt;0,T72:U72))</f>
        <v>3841</v>
      </c>
      <c r="X72" s="34" cm="1">
        <f t="array" ref="X72">MAX(IF(T72:U72&gt;0,T72:U72))</f>
        <v>4309</v>
      </c>
      <c r="Y72" s="35" cm="1">
        <f t="array" ref="Y72">ROUND(AVERAGE(IF(T72:U72&gt;0,T72:U72)),0)</f>
        <v>4075</v>
      </c>
      <c r="Z72" s="35">
        <f t="shared" si="18"/>
        <v>4075</v>
      </c>
      <c r="AA72" s="35">
        <f t="shared" si="19"/>
        <v>4068</v>
      </c>
      <c r="AB72" s="35">
        <f t="shared" si="20"/>
        <v>4075</v>
      </c>
      <c r="AC72" s="35">
        <f t="shared" si="21"/>
        <v>4062</v>
      </c>
      <c r="AD72" s="35" cm="1">
        <f t="array" ref="AD72">STDEVA(IF(T72:U72&gt;0,T72:U72))</f>
        <v>330.92597359530424</v>
      </c>
      <c r="AF72" s="37" t="str">
        <f t="shared" si="14"/>
        <v>MAX</v>
      </c>
      <c r="AG72" s="36">
        <f t="shared" si="15"/>
        <v>4309</v>
      </c>
      <c r="AI72" s="38"/>
      <c r="AJ72" s="66"/>
      <c r="AK72" s="68"/>
    </row>
    <row r="73" spans="2:37" ht="12">
      <c r="B73" s="2">
        <v>55</v>
      </c>
      <c r="C73" s="47" t="s">
        <v>156</v>
      </c>
      <c r="D73" s="6" t="s">
        <v>157</v>
      </c>
      <c r="E73" s="7"/>
      <c r="F73" s="39" t="s">
        <v>158</v>
      </c>
      <c r="G73" s="30" t="s">
        <v>164</v>
      </c>
      <c r="H73" s="10">
        <v>357</v>
      </c>
      <c r="I73" s="31">
        <v>3474</v>
      </c>
      <c r="J73" s="3">
        <f t="shared" si="6"/>
        <v>1240218</v>
      </c>
      <c r="K73" s="31">
        <f t="shared" si="7"/>
        <v>3655</v>
      </c>
      <c r="L73" s="3">
        <f t="shared" si="8"/>
        <v>1304835</v>
      </c>
      <c r="M73" s="31">
        <f t="shared" si="9"/>
        <v>3841</v>
      </c>
      <c r="N73" s="3">
        <f t="shared" si="10"/>
        <v>1371237</v>
      </c>
      <c r="O73" s="31">
        <v>4100</v>
      </c>
      <c r="P73" s="3">
        <f t="shared" si="11"/>
        <v>1463700</v>
      </c>
      <c r="Q73" s="31">
        <f t="shared" si="12"/>
        <v>4309</v>
      </c>
      <c r="R73" s="3">
        <f t="shared" si="13"/>
        <v>1538313</v>
      </c>
      <c r="T73" s="32">
        <f t="shared" si="16"/>
        <v>3841</v>
      </c>
      <c r="U73" s="32">
        <f t="shared" si="17"/>
        <v>4309</v>
      </c>
      <c r="V73" s="33"/>
      <c r="W73" s="34" cm="1">
        <f t="array" ref="W73">+MIN(IF(T73:U73&gt;0,T73:U73))</f>
        <v>3841</v>
      </c>
      <c r="X73" s="34" cm="1">
        <f t="array" ref="X73">MAX(IF(T73:U73&gt;0,T73:U73))</f>
        <v>4309</v>
      </c>
      <c r="Y73" s="35" cm="1">
        <f t="array" ref="Y73">ROUND(AVERAGE(IF(T73:U73&gt;0,T73:U73)),0)</f>
        <v>4075</v>
      </c>
      <c r="Z73" s="35">
        <f t="shared" si="18"/>
        <v>4075</v>
      </c>
      <c r="AA73" s="35">
        <f t="shared" si="19"/>
        <v>4068</v>
      </c>
      <c r="AB73" s="35">
        <f t="shared" si="20"/>
        <v>4075</v>
      </c>
      <c r="AC73" s="35">
        <f t="shared" si="21"/>
        <v>4062</v>
      </c>
      <c r="AD73" s="35" cm="1">
        <f t="array" ref="AD73">STDEVA(IF(T73:U73&gt;0,T73:U73))</f>
        <v>330.92597359530424</v>
      </c>
      <c r="AF73" s="37" t="str">
        <f t="shared" si="14"/>
        <v>MAX</v>
      </c>
      <c r="AG73" s="36">
        <f t="shared" si="15"/>
        <v>4309</v>
      </c>
      <c r="AI73" s="38"/>
      <c r="AJ73" s="66"/>
      <c r="AK73" s="68"/>
    </row>
    <row r="74" spans="2:37" ht="12">
      <c r="B74" s="2">
        <v>56</v>
      </c>
      <c r="C74" s="47" t="s">
        <v>156</v>
      </c>
      <c r="D74" s="6" t="s">
        <v>157</v>
      </c>
      <c r="E74" s="7"/>
      <c r="F74" s="39" t="s">
        <v>159</v>
      </c>
      <c r="G74" s="30" t="s">
        <v>164</v>
      </c>
      <c r="H74" s="10">
        <v>3826</v>
      </c>
      <c r="I74" s="31">
        <v>3474</v>
      </c>
      <c r="J74" s="3">
        <f t="shared" si="6"/>
        <v>13291524</v>
      </c>
      <c r="K74" s="31">
        <f t="shared" si="7"/>
        <v>3655</v>
      </c>
      <c r="L74" s="3">
        <f t="shared" si="8"/>
        <v>13984030</v>
      </c>
      <c r="M74" s="31">
        <f t="shared" si="9"/>
        <v>3841</v>
      </c>
      <c r="N74" s="3">
        <f t="shared" si="10"/>
        <v>14695666</v>
      </c>
      <c r="O74" s="31">
        <v>4100</v>
      </c>
      <c r="P74" s="3">
        <f t="shared" si="11"/>
        <v>15686600</v>
      </c>
      <c r="Q74" s="31">
        <f t="shared" si="12"/>
        <v>4309</v>
      </c>
      <c r="R74" s="3">
        <f t="shared" si="13"/>
        <v>16486234</v>
      </c>
      <c r="T74" s="32">
        <f t="shared" ref="T74:T105" si="22">+M74</f>
        <v>3841</v>
      </c>
      <c r="U74" s="32">
        <f t="shared" ref="U74:U105" si="23">+Q74</f>
        <v>4309</v>
      </c>
      <c r="V74" s="33"/>
      <c r="W74" s="34" cm="1">
        <f t="array" ref="W74">+MIN(IF(T74:U74&gt;0,T74:U74))</f>
        <v>3841</v>
      </c>
      <c r="X74" s="34" cm="1">
        <f t="array" ref="X74">MAX(IF(T74:U74&gt;0,T74:U74))</f>
        <v>4309</v>
      </c>
      <c r="Y74" s="35" cm="1">
        <f t="array" ref="Y74">ROUND(AVERAGE(IF(T74:U74&gt;0,T74:U74)),0)</f>
        <v>4075</v>
      </c>
      <c r="Z74" s="35">
        <f t="shared" ref="Z74:Z105" si="24">ROUND(MEDIAN(T74,U74),0)</f>
        <v>4075</v>
      </c>
      <c r="AA74" s="35">
        <f t="shared" ref="AA74:AA105" si="25">ROUND(GEOMEAN(T74,U74),0)</f>
        <v>4068</v>
      </c>
      <c r="AB74" s="35">
        <f t="shared" ref="AB74:AB105" si="26">ROUND(TRIMMEAN(T74:U74,$AB$3),0)</f>
        <v>4075</v>
      </c>
      <c r="AC74" s="35">
        <f t="shared" ref="AC74:AC105" si="27">ROUND(HARMEAN(T74:U74),0)</f>
        <v>4062</v>
      </c>
      <c r="AD74" s="35" cm="1">
        <f t="array" ref="AD74">STDEVA(IF(T74:U74&gt;0,T74:U74))</f>
        <v>330.92597359530424</v>
      </c>
      <c r="AF74" s="37" t="str">
        <f t="shared" si="14"/>
        <v>MAX</v>
      </c>
      <c r="AG74" s="36">
        <f t="shared" si="15"/>
        <v>4309</v>
      </c>
      <c r="AI74" s="38"/>
      <c r="AJ74" s="66"/>
      <c r="AK74" s="68"/>
    </row>
    <row r="75" spans="2:37" ht="22.8">
      <c r="B75" s="2">
        <v>57</v>
      </c>
      <c r="C75" s="47" t="s">
        <v>156</v>
      </c>
      <c r="D75" s="6" t="s">
        <v>157</v>
      </c>
      <c r="E75" s="7"/>
      <c r="F75" s="39" t="s">
        <v>160</v>
      </c>
      <c r="G75" s="30" t="s">
        <v>164</v>
      </c>
      <c r="H75" s="10">
        <v>12</v>
      </c>
      <c r="I75" s="31">
        <v>3474</v>
      </c>
      <c r="J75" s="3">
        <f t="shared" ref="J75:J118" si="28">+H75*I75</f>
        <v>41688</v>
      </c>
      <c r="K75" s="31">
        <f t="shared" ref="K75:K118" si="29">ROUND(I75+(I75*5.2%),0)</f>
        <v>3655</v>
      </c>
      <c r="L75" s="3">
        <f t="shared" ref="L75:L118" si="30">+H75*K75</f>
        <v>43860</v>
      </c>
      <c r="M75" s="31">
        <f t="shared" ref="M75:M118" si="31">ROUND(K75+(K75*5.1%),0)</f>
        <v>3841</v>
      </c>
      <c r="N75" s="3">
        <f t="shared" ref="N75:N118" si="32">+H75*M75</f>
        <v>46092</v>
      </c>
      <c r="O75" s="31">
        <v>4100</v>
      </c>
      <c r="P75" s="3">
        <f t="shared" ref="P75:P118" si="33">+H75*O75</f>
        <v>49200</v>
      </c>
      <c r="Q75" s="31">
        <f t="shared" ref="Q75:Q118" si="34">ROUND(O75+(O75*5.1%),0)</f>
        <v>4309</v>
      </c>
      <c r="R75" s="3">
        <f t="shared" ref="R75:R118" si="35">+H75*Q75</f>
        <v>51708</v>
      </c>
      <c r="T75" s="32">
        <f t="shared" si="22"/>
        <v>3841</v>
      </c>
      <c r="U75" s="32">
        <f t="shared" si="23"/>
        <v>4309</v>
      </c>
      <c r="V75" s="33"/>
      <c r="W75" s="34" cm="1">
        <f t="array" ref="W75">+MIN(IF(T75:U75&gt;0,T75:U75))</f>
        <v>3841</v>
      </c>
      <c r="X75" s="34" cm="1">
        <f t="array" ref="X75">MAX(IF(T75:U75&gt;0,T75:U75))</f>
        <v>4309</v>
      </c>
      <c r="Y75" s="35" cm="1">
        <f t="array" ref="Y75">ROUND(AVERAGE(IF(T75:U75&gt;0,T75:U75)),0)</f>
        <v>4075</v>
      </c>
      <c r="Z75" s="35">
        <f t="shared" si="24"/>
        <v>4075</v>
      </c>
      <c r="AA75" s="35">
        <f t="shared" si="25"/>
        <v>4068</v>
      </c>
      <c r="AB75" s="35">
        <f t="shared" si="26"/>
        <v>4075</v>
      </c>
      <c r="AC75" s="35">
        <f t="shared" si="27"/>
        <v>4062</v>
      </c>
      <c r="AD75" s="35" cm="1">
        <f t="array" ref="AD75">STDEVA(IF(T75:U75&gt;0,T75:U75))</f>
        <v>330.92597359530424</v>
      </c>
      <c r="AF75" s="37" t="str">
        <f t="shared" ref="AF75:AF118" si="36">_xlfn.XLOOKUP(AG75,X75:AD75,$X$8:$AD$8,0)</f>
        <v>MAX</v>
      </c>
      <c r="AG75" s="36">
        <f t="shared" ref="AG75:AG118" si="37">+MAX(X75:AC75)</f>
        <v>4309</v>
      </c>
      <c r="AI75" s="38"/>
      <c r="AJ75" s="66"/>
      <c r="AK75" s="68"/>
    </row>
    <row r="76" spans="2:37" ht="12">
      <c r="B76" s="2">
        <v>59</v>
      </c>
      <c r="C76" s="47" t="s">
        <v>156</v>
      </c>
      <c r="D76" s="8" t="s">
        <v>104</v>
      </c>
      <c r="E76" s="7" t="s">
        <v>106</v>
      </c>
      <c r="F76" s="7" t="s">
        <v>26</v>
      </c>
      <c r="G76" s="30" t="s">
        <v>164</v>
      </c>
      <c r="H76" s="10">
        <v>27</v>
      </c>
      <c r="I76" s="31">
        <v>3474</v>
      </c>
      <c r="J76" s="3">
        <f t="shared" si="28"/>
        <v>93798</v>
      </c>
      <c r="K76" s="31">
        <f t="shared" si="29"/>
        <v>3655</v>
      </c>
      <c r="L76" s="3">
        <f t="shared" si="30"/>
        <v>98685</v>
      </c>
      <c r="M76" s="31">
        <f t="shared" si="31"/>
        <v>3841</v>
      </c>
      <c r="N76" s="3">
        <f t="shared" si="32"/>
        <v>103707</v>
      </c>
      <c r="O76" s="31">
        <v>4100</v>
      </c>
      <c r="P76" s="3">
        <f t="shared" si="33"/>
        <v>110700</v>
      </c>
      <c r="Q76" s="31">
        <f t="shared" si="34"/>
        <v>4309</v>
      </c>
      <c r="R76" s="3">
        <f t="shared" si="35"/>
        <v>116343</v>
      </c>
      <c r="T76" s="32">
        <f t="shared" si="22"/>
        <v>3841</v>
      </c>
      <c r="U76" s="32">
        <f t="shared" si="23"/>
        <v>4309</v>
      </c>
      <c r="V76" s="33"/>
      <c r="W76" s="34" cm="1">
        <f t="array" ref="W76">+MIN(IF(T76:U76&gt;0,T76:U76))</f>
        <v>3841</v>
      </c>
      <c r="X76" s="34" cm="1">
        <f t="array" ref="X76">MAX(IF(T76:U76&gt;0,T76:U76))</f>
        <v>4309</v>
      </c>
      <c r="Y76" s="35" cm="1">
        <f t="array" ref="Y76">ROUND(AVERAGE(IF(T76:U76&gt;0,T76:U76)),0)</f>
        <v>4075</v>
      </c>
      <c r="Z76" s="35">
        <f t="shared" si="24"/>
        <v>4075</v>
      </c>
      <c r="AA76" s="35">
        <f t="shared" si="25"/>
        <v>4068</v>
      </c>
      <c r="AB76" s="35">
        <f t="shared" si="26"/>
        <v>4075</v>
      </c>
      <c r="AC76" s="35">
        <f t="shared" si="27"/>
        <v>4062</v>
      </c>
      <c r="AD76" s="35" cm="1">
        <f t="array" ref="AD76">STDEVA(IF(T76:U76&gt;0,T76:U76))</f>
        <v>330.92597359530424</v>
      </c>
      <c r="AF76" s="37" t="str">
        <f t="shared" si="36"/>
        <v>MAX</v>
      </c>
      <c r="AG76" s="36">
        <f t="shared" si="37"/>
        <v>4309</v>
      </c>
      <c r="AI76" s="38"/>
      <c r="AJ76" s="66"/>
      <c r="AK76" s="68"/>
    </row>
    <row r="77" spans="2:37" ht="12">
      <c r="B77" s="2">
        <v>60</v>
      </c>
      <c r="C77" s="47" t="s">
        <v>156</v>
      </c>
      <c r="D77" s="8" t="s">
        <v>105</v>
      </c>
      <c r="E77" s="7" t="s">
        <v>108</v>
      </c>
      <c r="F77" s="7" t="s">
        <v>27</v>
      </c>
      <c r="G77" s="30" t="s">
        <v>164</v>
      </c>
      <c r="H77" s="10">
        <v>63</v>
      </c>
      <c r="I77" s="31">
        <v>3474</v>
      </c>
      <c r="J77" s="3">
        <f t="shared" si="28"/>
        <v>218862</v>
      </c>
      <c r="K77" s="31">
        <f t="shared" si="29"/>
        <v>3655</v>
      </c>
      <c r="L77" s="3">
        <f t="shared" si="30"/>
        <v>230265</v>
      </c>
      <c r="M77" s="31">
        <f t="shared" si="31"/>
        <v>3841</v>
      </c>
      <c r="N77" s="3">
        <f t="shared" si="32"/>
        <v>241983</v>
      </c>
      <c r="O77" s="31">
        <v>4100</v>
      </c>
      <c r="P77" s="3">
        <f t="shared" si="33"/>
        <v>258300</v>
      </c>
      <c r="Q77" s="31">
        <f t="shared" si="34"/>
        <v>4309</v>
      </c>
      <c r="R77" s="3">
        <f t="shared" si="35"/>
        <v>271467</v>
      </c>
      <c r="T77" s="32">
        <f t="shared" si="22"/>
        <v>3841</v>
      </c>
      <c r="U77" s="32">
        <f t="shared" si="23"/>
        <v>4309</v>
      </c>
      <c r="V77" s="33"/>
      <c r="W77" s="34" cm="1">
        <f t="array" ref="W77">+MIN(IF(T77:U77&gt;0,T77:U77))</f>
        <v>3841</v>
      </c>
      <c r="X77" s="34" cm="1">
        <f t="array" ref="X77">MAX(IF(T77:U77&gt;0,T77:U77))</f>
        <v>4309</v>
      </c>
      <c r="Y77" s="35" cm="1">
        <f t="array" ref="Y77">ROUND(AVERAGE(IF(T77:U77&gt;0,T77:U77)),0)</f>
        <v>4075</v>
      </c>
      <c r="Z77" s="35">
        <f t="shared" si="24"/>
        <v>4075</v>
      </c>
      <c r="AA77" s="35">
        <f t="shared" si="25"/>
        <v>4068</v>
      </c>
      <c r="AB77" s="35">
        <f t="shared" si="26"/>
        <v>4075</v>
      </c>
      <c r="AC77" s="35">
        <f t="shared" si="27"/>
        <v>4062</v>
      </c>
      <c r="AD77" s="35" cm="1">
        <f t="array" ref="AD77">STDEVA(IF(T77:U77&gt;0,T77:U77))</f>
        <v>330.92597359530424</v>
      </c>
      <c r="AF77" s="37" t="str">
        <f t="shared" si="36"/>
        <v>MAX</v>
      </c>
      <c r="AG77" s="36">
        <f t="shared" si="37"/>
        <v>4309</v>
      </c>
      <c r="AI77" s="38"/>
      <c r="AJ77" s="66"/>
      <c r="AK77" s="68"/>
    </row>
    <row r="78" spans="2:37" ht="22.8">
      <c r="B78" s="2">
        <v>61</v>
      </c>
      <c r="C78" s="47" t="s">
        <v>156</v>
      </c>
      <c r="D78" s="8" t="s">
        <v>162</v>
      </c>
      <c r="E78" s="7"/>
      <c r="F78" s="39" t="s">
        <v>163</v>
      </c>
      <c r="G78" s="30" t="s">
        <v>164</v>
      </c>
      <c r="H78" s="10">
        <v>13</v>
      </c>
      <c r="I78" s="31">
        <v>3474</v>
      </c>
      <c r="J78" s="3">
        <f t="shared" si="28"/>
        <v>45162</v>
      </c>
      <c r="K78" s="31">
        <f t="shared" si="29"/>
        <v>3655</v>
      </c>
      <c r="L78" s="3">
        <f t="shared" si="30"/>
        <v>47515</v>
      </c>
      <c r="M78" s="31">
        <f t="shared" si="31"/>
        <v>3841</v>
      </c>
      <c r="N78" s="3">
        <f t="shared" si="32"/>
        <v>49933</v>
      </c>
      <c r="O78" s="31">
        <v>4100</v>
      </c>
      <c r="P78" s="3">
        <f t="shared" si="33"/>
        <v>53300</v>
      </c>
      <c r="Q78" s="31">
        <f t="shared" si="34"/>
        <v>4309</v>
      </c>
      <c r="R78" s="3">
        <f t="shared" si="35"/>
        <v>56017</v>
      </c>
      <c r="T78" s="32">
        <f t="shared" si="22"/>
        <v>3841</v>
      </c>
      <c r="U78" s="32">
        <f t="shared" si="23"/>
        <v>4309</v>
      </c>
      <c r="V78" s="33"/>
      <c r="W78" s="34" cm="1">
        <f t="array" ref="W78">+MIN(IF(T78:U78&gt;0,T78:U78))</f>
        <v>3841</v>
      </c>
      <c r="X78" s="34" cm="1">
        <f t="array" ref="X78">MAX(IF(T78:U78&gt;0,T78:U78))</f>
        <v>4309</v>
      </c>
      <c r="Y78" s="35" cm="1">
        <f t="array" ref="Y78">ROUND(AVERAGE(IF(T78:U78&gt;0,T78:U78)),0)</f>
        <v>4075</v>
      </c>
      <c r="Z78" s="35">
        <f t="shared" si="24"/>
        <v>4075</v>
      </c>
      <c r="AA78" s="35">
        <f t="shared" si="25"/>
        <v>4068</v>
      </c>
      <c r="AB78" s="35">
        <f t="shared" si="26"/>
        <v>4075</v>
      </c>
      <c r="AC78" s="35">
        <f t="shared" si="27"/>
        <v>4062</v>
      </c>
      <c r="AD78" s="35" cm="1">
        <f t="array" ref="AD78">STDEVA(IF(T78:U78&gt;0,T78:U78))</f>
        <v>330.92597359530424</v>
      </c>
      <c r="AF78" s="37" t="str">
        <f t="shared" si="36"/>
        <v>MAX</v>
      </c>
      <c r="AG78" s="36">
        <f t="shared" si="37"/>
        <v>4309</v>
      </c>
      <c r="AI78" s="38"/>
      <c r="AJ78" s="66"/>
      <c r="AK78" s="68"/>
    </row>
    <row r="79" spans="2:37" ht="22.8">
      <c r="B79" s="2">
        <v>62</v>
      </c>
      <c r="C79" s="47" t="s">
        <v>156</v>
      </c>
      <c r="D79" s="8" t="s">
        <v>107</v>
      </c>
      <c r="E79" s="7" t="s">
        <v>110</v>
      </c>
      <c r="F79" s="7" t="s">
        <v>28</v>
      </c>
      <c r="G79" s="30" t="s">
        <v>164</v>
      </c>
      <c r="H79" s="10">
        <v>180</v>
      </c>
      <c r="I79" s="31">
        <v>3474</v>
      </c>
      <c r="J79" s="3">
        <f t="shared" si="28"/>
        <v>625320</v>
      </c>
      <c r="K79" s="31">
        <f t="shared" si="29"/>
        <v>3655</v>
      </c>
      <c r="L79" s="3">
        <f t="shared" si="30"/>
        <v>657900</v>
      </c>
      <c r="M79" s="31">
        <f t="shared" si="31"/>
        <v>3841</v>
      </c>
      <c r="N79" s="3">
        <f t="shared" si="32"/>
        <v>691380</v>
      </c>
      <c r="O79" s="31">
        <v>4100</v>
      </c>
      <c r="P79" s="3">
        <f t="shared" si="33"/>
        <v>738000</v>
      </c>
      <c r="Q79" s="31">
        <f t="shared" si="34"/>
        <v>4309</v>
      </c>
      <c r="R79" s="3">
        <f t="shared" si="35"/>
        <v>775620</v>
      </c>
      <c r="T79" s="32">
        <f t="shared" si="22"/>
        <v>3841</v>
      </c>
      <c r="U79" s="32">
        <f t="shared" si="23"/>
        <v>4309</v>
      </c>
      <c r="V79" s="33"/>
      <c r="W79" s="34" cm="1">
        <f t="array" ref="W79">+MIN(IF(T79:U79&gt;0,T79:U79))</f>
        <v>3841</v>
      </c>
      <c r="X79" s="34" cm="1">
        <f t="array" ref="X79">MAX(IF(T79:U79&gt;0,T79:U79))</f>
        <v>4309</v>
      </c>
      <c r="Y79" s="35" cm="1">
        <f t="array" ref="Y79">ROUND(AVERAGE(IF(T79:U79&gt;0,T79:U79)),0)</f>
        <v>4075</v>
      </c>
      <c r="Z79" s="35">
        <f t="shared" si="24"/>
        <v>4075</v>
      </c>
      <c r="AA79" s="35">
        <f t="shared" si="25"/>
        <v>4068</v>
      </c>
      <c r="AB79" s="35">
        <f t="shared" si="26"/>
        <v>4075</v>
      </c>
      <c r="AC79" s="35">
        <f t="shared" si="27"/>
        <v>4062</v>
      </c>
      <c r="AD79" s="35" cm="1">
        <f t="array" ref="AD79">STDEVA(IF(T79:U79&gt;0,T79:U79))</f>
        <v>330.92597359530424</v>
      </c>
      <c r="AF79" s="37" t="str">
        <f t="shared" si="36"/>
        <v>MAX</v>
      </c>
      <c r="AG79" s="36">
        <f t="shared" si="37"/>
        <v>4309</v>
      </c>
      <c r="AI79" s="38"/>
      <c r="AJ79" s="66"/>
      <c r="AK79" s="68"/>
    </row>
    <row r="80" spans="2:37" ht="22.8">
      <c r="B80" s="2">
        <v>63</v>
      </c>
      <c r="C80" s="47" t="s">
        <v>156</v>
      </c>
      <c r="D80" s="8" t="s">
        <v>109</v>
      </c>
      <c r="E80" s="7" t="s">
        <v>112</v>
      </c>
      <c r="F80" s="7" t="s">
        <v>29</v>
      </c>
      <c r="G80" s="30" t="s">
        <v>164</v>
      </c>
      <c r="H80" s="10">
        <v>100</v>
      </c>
      <c r="I80" s="31">
        <v>3474</v>
      </c>
      <c r="J80" s="3">
        <f t="shared" si="28"/>
        <v>347400</v>
      </c>
      <c r="K80" s="31">
        <f t="shared" si="29"/>
        <v>3655</v>
      </c>
      <c r="L80" s="3">
        <f t="shared" si="30"/>
        <v>365500</v>
      </c>
      <c r="M80" s="31">
        <f t="shared" si="31"/>
        <v>3841</v>
      </c>
      <c r="N80" s="3">
        <f t="shared" si="32"/>
        <v>384100</v>
      </c>
      <c r="O80" s="31">
        <v>4100</v>
      </c>
      <c r="P80" s="3">
        <f t="shared" si="33"/>
        <v>410000</v>
      </c>
      <c r="Q80" s="31">
        <f t="shared" si="34"/>
        <v>4309</v>
      </c>
      <c r="R80" s="3">
        <f t="shared" si="35"/>
        <v>430900</v>
      </c>
      <c r="T80" s="32">
        <f t="shared" si="22"/>
        <v>3841</v>
      </c>
      <c r="U80" s="32">
        <f t="shared" si="23"/>
        <v>4309</v>
      </c>
      <c r="V80" s="33"/>
      <c r="W80" s="34" cm="1">
        <f t="array" ref="W80">+MIN(IF(T80:U80&gt;0,T80:U80))</f>
        <v>3841</v>
      </c>
      <c r="X80" s="34" cm="1">
        <f t="array" ref="X80">MAX(IF(T80:U80&gt;0,T80:U80))</f>
        <v>4309</v>
      </c>
      <c r="Y80" s="35" cm="1">
        <f t="array" ref="Y80">ROUND(AVERAGE(IF(T80:U80&gt;0,T80:U80)),0)</f>
        <v>4075</v>
      </c>
      <c r="Z80" s="35">
        <f t="shared" si="24"/>
        <v>4075</v>
      </c>
      <c r="AA80" s="35">
        <f t="shared" si="25"/>
        <v>4068</v>
      </c>
      <c r="AB80" s="35">
        <f t="shared" si="26"/>
        <v>4075</v>
      </c>
      <c r="AC80" s="35">
        <f t="shared" si="27"/>
        <v>4062</v>
      </c>
      <c r="AD80" s="35" cm="1">
        <f t="array" ref="AD80">STDEVA(IF(T80:U80&gt;0,T80:U80))</f>
        <v>330.92597359530424</v>
      </c>
      <c r="AF80" s="37" t="str">
        <f t="shared" si="36"/>
        <v>MAX</v>
      </c>
      <c r="AG80" s="36">
        <f t="shared" si="37"/>
        <v>4309</v>
      </c>
      <c r="AI80" s="38"/>
      <c r="AJ80" s="66"/>
      <c r="AK80" s="68"/>
    </row>
    <row r="81" spans="2:37" ht="22.8">
      <c r="B81" s="2">
        <v>64</v>
      </c>
      <c r="C81" s="47" t="s">
        <v>156</v>
      </c>
      <c r="D81" s="8" t="s">
        <v>111</v>
      </c>
      <c r="E81" s="7" t="s">
        <v>114</v>
      </c>
      <c r="F81" s="7" t="s">
        <v>30</v>
      </c>
      <c r="G81" s="30" t="s">
        <v>164</v>
      </c>
      <c r="H81" s="10">
        <v>10</v>
      </c>
      <c r="I81" s="31">
        <v>3474</v>
      </c>
      <c r="J81" s="3">
        <f t="shared" si="28"/>
        <v>34740</v>
      </c>
      <c r="K81" s="31">
        <f t="shared" si="29"/>
        <v>3655</v>
      </c>
      <c r="L81" s="3">
        <f t="shared" si="30"/>
        <v>36550</v>
      </c>
      <c r="M81" s="31">
        <f t="shared" si="31"/>
        <v>3841</v>
      </c>
      <c r="N81" s="3">
        <f t="shared" si="32"/>
        <v>38410</v>
      </c>
      <c r="O81" s="31">
        <v>4100</v>
      </c>
      <c r="P81" s="3">
        <f t="shared" si="33"/>
        <v>41000</v>
      </c>
      <c r="Q81" s="31">
        <f t="shared" si="34"/>
        <v>4309</v>
      </c>
      <c r="R81" s="3">
        <f t="shared" si="35"/>
        <v>43090</v>
      </c>
      <c r="T81" s="32">
        <f t="shared" si="22"/>
        <v>3841</v>
      </c>
      <c r="U81" s="32">
        <f t="shared" si="23"/>
        <v>4309</v>
      </c>
      <c r="V81" s="33"/>
      <c r="W81" s="34" cm="1">
        <f t="array" ref="W81">+MIN(IF(T81:U81&gt;0,T81:U81))</f>
        <v>3841</v>
      </c>
      <c r="X81" s="34" cm="1">
        <f t="array" ref="X81">MAX(IF(T81:U81&gt;0,T81:U81))</f>
        <v>4309</v>
      </c>
      <c r="Y81" s="35" cm="1">
        <f t="array" ref="Y81">ROUND(AVERAGE(IF(T81:U81&gt;0,T81:U81)),0)</f>
        <v>4075</v>
      </c>
      <c r="Z81" s="35">
        <f t="shared" si="24"/>
        <v>4075</v>
      </c>
      <c r="AA81" s="35">
        <f t="shared" si="25"/>
        <v>4068</v>
      </c>
      <c r="AB81" s="35">
        <f t="shared" si="26"/>
        <v>4075</v>
      </c>
      <c r="AC81" s="35">
        <f t="shared" si="27"/>
        <v>4062</v>
      </c>
      <c r="AD81" s="35" cm="1">
        <f t="array" ref="AD81">STDEVA(IF(T81:U81&gt;0,T81:U81))</f>
        <v>330.92597359530424</v>
      </c>
      <c r="AF81" s="37" t="str">
        <f t="shared" si="36"/>
        <v>MAX</v>
      </c>
      <c r="AG81" s="36">
        <f t="shared" si="37"/>
        <v>4309</v>
      </c>
      <c r="AI81" s="38"/>
      <c r="AJ81" s="66"/>
      <c r="AK81" s="68"/>
    </row>
    <row r="82" spans="2:37" ht="12">
      <c r="B82" s="2">
        <v>65</v>
      </c>
      <c r="C82" s="47" t="s">
        <v>156</v>
      </c>
      <c r="D82" s="6" t="s">
        <v>113</v>
      </c>
      <c r="E82" s="7" t="s">
        <v>116</v>
      </c>
      <c r="F82" s="7" t="s">
        <v>31</v>
      </c>
      <c r="G82" s="30" t="s">
        <v>164</v>
      </c>
      <c r="H82" s="10">
        <v>36</v>
      </c>
      <c r="I82" s="31">
        <v>3474</v>
      </c>
      <c r="J82" s="3">
        <f t="shared" si="28"/>
        <v>125064</v>
      </c>
      <c r="K82" s="31">
        <f t="shared" si="29"/>
        <v>3655</v>
      </c>
      <c r="L82" s="3">
        <f t="shared" si="30"/>
        <v>131580</v>
      </c>
      <c r="M82" s="31">
        <f t="shared" si="31"/>
        <v>3841</v>
      </c>
      <c r="N82" s="3">
        <f t="shared" si="32"/>
        <v>138276</v>
      </c>
      <c r="O82" s="31">
        <v>4100</v>
      </c>
      <c r="P82" s="3">
        <f t="shared" si="33"/>
        <v>147600</v>
      </c>
      <c r="Q82" s="31">
        <f t="shared" si="34"/>
        <v>4309</v>
      </c>
      <c r="R82" s="3">
        <f t="shared" si="35"/>
        <v>155124</v>
      </c>
      <c r="T82" s="32">
        <f t="shared" si="22"/>
        <v>3841</v>
      </c>
      <c r="U82" s="32">
        <f t="shared" si="23"/>
        <v>4309</v>
      </c>
      <c r="V82" s="33"/>
      <c r="W82" s="34" cm="1">
        <f t="array" ref="W82">+MIN(IF(T82:U82&gt;0,T82:U82))</f>
        <v>3841</v>
      </c>
      <c r="X82" s="34" cm="1">
        <f t="array" ref="X82">MAX(IF(T82:U82&gt;0,T82:U82))</f>
        <v>4309</v>
      </c>
      <c r="Y82" s="35" cm="1">
        <f t="array" ref="Y82">ROUND(AVERAGE(IF(T82:U82&gt;0,T82:U82)),0)</f>
        <v>4075</v>
      </c>
      <c r="Z82" s="35">
        <f t="shared" si="24"/>
        <v>4075</v>
      </c>
      <c r="AA82" s="35">
        <f t="shared" si="25"/>
        <v>4068</v>
      </c>
      <c r="AB82" s="35">
        <f t="shared" si="26"/>
        <v>4075</v>
      </c>
      <c r="AC82" s="35">
        <f t="shared" si="27"/>
        <v>4062</v>
      </c>
      <c r="AD82" s="35" cm="1">
        <f t="array" ref="AD82">STDEVA(IF(T82:U82&gt;0,T82:U82))</f>
        <v>330.92597359530424</v>
      </c>
      <c r="AF82" s="37" t="str">
        <f t="shared" si="36"/>
        <v>MAX</v>
      </c>
      <c r="AG82" s="36">
        <f t="shared" si="37"/>
        <v>4309</v>
      </c>
      <c r="AI82" s="38"/>
      <c r="AJ82" s="66"/>
      <c r="AK82" s="68"/>
    </row>
    <row r="83" spans="2:37" ht="22.8">
      <c r="B83" s="2">
        <v>66</v>
      </c>
      <c r="C83" s="47" t="s">
        <v>156</v>
      </c>
      <c r="D83" s="6" t="s">
        <v>115</v>
      </c>
      <c r="E83" s="7" t="s">
        <v>117</v>
      </c>
      <c r="F83" s="7" t="s">
        <v>32</v>
      </c>
      <c r="G83" s="30" t="s">
        <v>164</v>
      </c>
      <c r="H83" s="10">
        <v>4</v>
      </c>
      <c r="I83" s="31">
        <v>3474</v>
      </c>
      <c r="J83" s="3">
        <f t="shared" si="28"/>
        <v>13896</v>
      </c>
      <c r="K83" s="31">
        <f t="shared" si="29"/>
        <v>3655</v>
      </c>
      <c r="L83" s="3">
        <f t="shared" si="30"/>
        <v>14620</v>
      </c>
      <c r="M83" s="31">
        <f t="shared" si="31"/>
        <v>3841</v>
      </c>
      <c r="N83" s="3">
        <f t="shared" si="32"/>
        <v>15364</v>
      </c>
      <c r="O83" s="31">
        <v>4100</v>
      </c>
      <c r="P83" s="3">
        <f t="shared" si="33"/>
        <v>16400</v>
      </c>
      <c r="Q83" s="31">
        <f t="shared" si="34"/>
        <v>4309</v>
      </c>
      <c r="R83" s="3">
        <f t="shared" si="35"/>
        <v>17236</v>
      </c>
      <c r="T83" s="32">
        <f t="shared" si="22"/>
        <v>3841</v>
      </c>
      <c r="U83" s="32">
        <f t="shared" si="23"/>
        <v>4309</v>
      </c>
      <c r="V83" s="33"/>
      <c r="W83" s="34" cm="1">
        <f t="array" ref="W83">+MIN(IF(T83:U83&gt;0,T83:U83))</f>
        <v>3841</v>
      </c>
      <c r="X83" s="34" cm="1">
        <f t="array" ref="X83">MAX(IF(T83:U83&gt;0,T83:U83))</f>
        <v>4309</v>
      </c>
      <c r="Y83" s="35" cm="1">
        <f t="array" ref="Y83">ROUND(AVERAGE(IF(T83:U83&gt;0,T83:U83)),0)</f>
        <v>4075</v>
      </c>
      <c r="Z83" s="35">
        <f t="shared" si="24"/>
        <v>4075</v>
      </c>
      <c r="AA83" s="35">
        <f t="shared" si="25"/>
        <v>4068</v>
      </c>
      <c r="AB83" s="35">
        <f t="shared" si="26"/>
        <v>4075</v>
      </c>
      <c r="AC83" s="35">
        <f t="shared" si="27"/>
        <v>4062</v>
      </c>
      <c r="AD83" s="35" cm="1">
        <f t="array" ref="AD83">STDEVA(IF(T83:U83&gt;0,T83:U83))</f>
        <v>330.92597359530424</v>
      </c>
      <c r="AF83" s="37" t="str">
        <f t="shared" si="36"/>
        <v>MAX</v>
      </c>
      <c r="AG83" s="36">
        <f t="shared" si="37"/>
        <v>4309</v>
      </c>
      <c r="AI83" s="38"/>
      <c r="AJ83" s="66"/>
      <c r="AK83" s="68"/>
    </row>
    <row r="84" spans="2:37" ht="12">
      <c r="B84" s="2">
        <v>67</v>
      </c>
      <c r="C84" s="47" t="s">
        <v>156</v>
      </c>
      <c r="D84" s="6" t="s">
        <v>84</v>
      </c>
      <c r="E84" s="7" t="s">
        <v>119</v>
      </c>
      <c r="F84" s="7" t="s">
        <v>33</v>
      </c>
      <c r="G84" s="30" t="s">
        <v>164</v>
      </c>
      <c r="H84" s="10">
        <v>101</v>
      </c>
      <c r="I84" s="31">
        <v>3474</v>
      </c>
      <c r="J84" s="3">
        <f t="shared" si="28"/>
        <v>350874</v>
      </c>
      <c r="K84" s="31">
        <f t="shared" si="29"/>
        <v>3655</v>
      </c>
      <c r="L84" s="3">
        <f t="shared" si="30"/>
        <v>369155</v>
      </c>
      <c r="M84" s="31">
        <f t="shared" si="31"/>
        <v>3841</v>
      </c>
      <c r="N84" s="3">
        <f t="shared" si="32"/>
        <v>387941</v>
      </c>
      <c r="O84" s="31">
        <v>4100</v>
      </c>
      <c r="P84" s="3">
        <f t="shared" si="33"/>
        <v>414100</v>
      </c>
      <c r="Q84" s="31">
        <f t="shared" si="34"/>
        <v>4309</v>
      </c>
      <c r="R84" s="3">
        <f t="shared" si="35"/>
        <v>435209</v>
      </c>
      <c r="T84" s="32">
        <f t="shared" si="22"/>
        <v>3841</v>
      </c>
      <c r="U84" s="32">
        <f t="shared" si="23"/>
        <v>4309</v>
      </c>
      <c r="V84" s="33"/>
      <c r="W84" s="34" cm="1">
        <f t="array" ref="W84">+MIN(IF(T84:U84&gt;0,T84:U84))</f>
        <v>3841</v>
      </c>
      <c r="X84" s="34" cm="1">
        <f t="array" ref="X84">MAX(IF(T84:U84&gt;0,T84:U84))</f>
        <v>4309</v>
      </c>
      <c r="Y84" s="35" cm="1">
        <f t="array" ref="Y84">ROUND(AVERAGE(IF(T84:U84&gt;0,T84:U84)),0)</f>
        <v>4075</v>
      </c>
      <c r="Z84" s="35">
        <f t="shared" si="24"/>
        <v>4075</v>
      </c>
      <c r="AA84" s="35">
        <f t="shared" si="25"/>
        <v>4068</v>
      </c>
      <c r="AB84" s="35">
        <f t="shared" si="26"/>
        <v>4075</v>
      </c>
      <c r="AC84" s="35">
        <f t="shared" si="27"/>
        <v>4062</v>
      </c>
      <c r="AD84" s="35" cm="1">
        <f t="array" ref="AD84">STDEVA(IF(T84:U84&gt;0,T84:U84))</f>
        <v>330.92597359530424</v>
      </c>
      <c r="AF84" s="37" t="str">
        <f t="shared" si="36"/>
        <v>MAX</v>
      </c>
      <c r="AG84" s="36">
        <f t="shared" si="37"/>
        <v>4309</v>
      </c>
      <c r="AI84" s="38"/>
      <c r="AJ84" s="66"/>
      <c r="AK84" s="68"/>
    </row>
    <row r="85" spans="2:37" ht="12">
      <c r="B85" s="2">
        <v>68</v>
      </c>
      <c r="C85" s="47" t="s">
        <v>156</v>
      </c>
      <c r="D85" s="6" t="s">
        <v>118</v>
      </c>
      <c r="E85" s="7" t="s">
        <v>121</v>
      </c>
      <c r="F85" s="7" t="s">
        <v>34</v>
      </c>
      <c r="G85" s="30" t="s">
        <v>164</v>
      </c>
      <c r="H85" s="10">
        <v>62</v>
      </c>
      <c r="I85" s="31">
        <v>3474</v>
      </c>
      <c r="J85" s="3">
        <f t="shared" si="28"/>
        <v>215388</v>
      </c>
      <c r="K85" s="31">
        <f t="shared" si="29"/>
        <v>3655</v>
      </c>
      <c r="L85" s="3">
        <f t="shared" si="30"/>
        <v>226610</v>
      </c>
      <c r="M85" s="31">
        <f t="shared" si="31"/>
        <v>3841</v>
      </c>
      <c r="N85" s="3">
        <f t="shared" si="32"/>
        <v>238142</v>
      </c>
      <c r="O85" s="31">
        <v>4100</v>
      </c>
      <c r="P85" s="3">
        <f t="shared" si="33"/>
        <v>254200</v>
      </c>
      <c r="Q85" s="31">
        <f t="shared" si="34"/>
        <v>4309</v>
      </c>
      <c r="R85" s="3">
        <f t="shared" si="35"/>
        <v>267158</v>
      </c>
      <c r="T85" s="32">
        <f t="shared" si="22"/>
        <v>3841</v>
      </c>
      <c r="U85" s="32">
        <f t="shared" si="23"/>
        <v>4309</v>
      </c>
      <c r="V85" s="33"/>
      <c r="W85" s="34" cm="1">
        <f t="array" ref="W85">+MIN(IF(T85:U85&gt;0,T85:U85))</f>
        <v>3841</v>
      </c>
      <c r="X85" s="34" cm="1">
        <f t="array" ref="X85">MAX(IF(T85:U85&gt;0,T85:U85))</f>
        <v>4309</v>
      </c>
      <c r="Y85" s="35" cm="1">
        <f t="array" ref="Y85">ROUND(AVERAGE(IF(T85:U85&gt;0,T85:U85)),0)</f>
        <v>4075</v>
      </c>
      <c r="Z85" s="35">
        <f t="shared" si="24"/>
        <v>4075</v>
      </c>
      <c r="AA85" s="35">
        <f t="shared" si="25"/>
        <v>4068</v>
      </c>
      <c r="AB85" s="35">
        <f t="shared" si="26"/>
        <v>4075</v>
      </c>
      <c r="AC85" s="35">
        <f t="shared" si="27"/>
        <v>4062</v>
      </c>
      <c r="AD85" s="35" cm="1">
        <f t="array" ref="AD85">STDEVA(IF(T85:U85&gt;0,T85:U85))</f>
        <v>330.92597359530424</v>
      </c>
      <c r="AF85" s="37" t="str">
        <f t="shared" si="36"/>
        <v>MAX</v>
      </c>
      <c r="AG85" s="36">
        <f t="shared" si="37"/>
        <v>4309</v>
      </c>
      <c r="AI85" s="38"/>
      <c r="AJ85" s="66"/>
      <c r="AK85" s="68"/>
    </row>
    <row r="86" spans="2:37" ht="12">
      <c r="B86" s="2">
        <v>69</v>
      </c>
      <c r="C86" s="47" t="s">
        <v>156</v>
      </c>
      <c r="D86" s="6" t="s">
        <v>120</v>
      </c>
      <c r="E86" s="6" t="s">
        <v>35</v>
      </c>
      <c r="F86" s="7" t="s">
        <v>123</v>
      </c>
      <c r="G86" s="30" t="s">
        <v>164</v>
      </c>
      <c r="H86" s="10">
        <v>55</v>
      </c>
      <c r="I86" s="31">
        <v>3474</v>
      </c>
      <c r="J86" s="3">
        <f t="shared" si="28"/>
        <v>191070</v>
      </c>
      <c r="K86" s="31">
        <f t="shared" si="29"/>
        <v>3655</v>
      </c>
      <c r="L86" s="3">
        <f t="shared" si="30"/>
        <v>201025</v>
      </c>
      <c r="M86" s="31">
        <f t="shared" si="31"/>
        <v>3841</v>
      </c>
      <c r="N86" s="3">
        <f t="shared" si="32"/>
        <v>211255</v>
      </c>
      <c r="O86" s="31">
        <v>4100</v>
      </c>
      <c r="P86" s="3">
        <f t="shared" si="33"/>
        <v>225500</v>
      </c>
      <c r="Q86" s="31">
        <f t="shared" si="34"/>
        <v>4309</v>
      </c>
      <c r="R86" s="3">
        <f t="shared" si="35"/>
        <v>236995</v>
      </c>
      <c r="T86" s="32">
        <f t="shared" si="22"/>
        <v>3841</v>
      </c>
      <c r="U86" s="32">
        <f t="shared" si="23"/>
        <v>4309</v>
      </c>
      <c r="V86" s="33"/>
      <c r="W86" s="34" cm="1">
        <f t="array" ref="W86">+MIN(IF(T86:U86&gt;0,T86:U86))</f>
        <v>3841</v>
      </c>
      <c r="X86" s="34" cm="1">
        <f t="array" ref="X86">MAX(IF(T86:U86&gt;0,T86:U86))</f>
        <v>4309</v>
      </c>
      <c r="Y86" s="35" cm="1">
        <f t="array" ref="Y86">ROUND(AVERAGE(IF(T86:U86&gt;0,T86:U86)),0)</f>
        <v>4075</v>
      </c>
      <c r="Z86" s="35">
        <f t="shared" si="24"/>
        <v>4075</v>
      </c>
      <c r="AA86" s="35">
        <f t="shared" si="25"/>
        <v>4068</v>
      </c>
      <c r="AB86" s="35">
        <f t="shared" si="26"/>
        <v>4075</v>
      </c>
      <c r="AC86" s="35">
        <f t="shared" si="27"/>
        <v>4062</v>
      </c>
      <c r="AD86" s="35" cm="1">
        <f t="array" ref="AD86">STDEVA(IF(T86:U86&gt;0,T86:U86))</f>
        <v>330.92597359530424</v>
      </c>
      <c r="AF86" s="37" t="str">
        <f t="shared" si="36"/>
        <v>MAX</v>
      </c>
      <c r="AG86" s="36">
        <f t="shared" si="37"/>
        <v>4309</v>
      </c>
      <c r="AI86" s="38"/>
      <c r="AJ86" s="66"/>
      <c r="AK86" s="68"/>
    </row>
    <row r="87" spans="2:37" ht="22.8">
      <c r="B87" s="2">
        <v>70</v>
      </c>
      <c r="C87" s="29" t="s">
        <v>156</v>
      </c>
      <c r="D87" s="6" t="s">
        <v>165</v>
      </c>
      <c r="E87" s="6" t="s">
        <v>180</v>
      </c>
      <c r="F87" s="106" t="s">
        <v>166</v>
      </c>
      <c r="G87" s="107" t="s">
        <v>164</v>
      </c>
      <c r="H87" s="10">
        <v>25</v>
      </c>
      <c r="I87" s="108">
        <v>3474</v>
      </c>
      <c r="J87" s="3">
        <f t="shared" si="28"/>
        <v>86850</v>
      </c>
      <c r="K87" s="108">
        <f t="shared" si="29"/>
        <v>3655</v>
      </c>
      <c r="L87" s="3">
        <f t="shared" si="30"/>
        <v>91375</v>
      </c>
      <c r="M87" s="108">
        <f t="shared" si="31"/>
        <v>3841</v>
      </c>
      <c r="N87" s="3">
        <f t="shared" si="32"/>
        <v>96025</v>
      </c>
      <c r="O87" s="108">
        <v>4100</v>
      </c>
      <c r="P87" s="3">
        <f t="shared" si="33"/>
        <v>102500</v>
      </c>
      <c r="Q87" s="108">
        <f t="shared" si="34"/>
        <v>4309</v>
      </c>
      <c r="R87" s="3">
        <f t="shared" si="35"/>
        <v>107725</v>
      </c>
      <c r="T87" s="109">
        <f t="shared" si="22"/>
        <v>3841</v>
      </c>
      <c r="U87" s="109">
        <f t="shared" si="23"/>
        <v>4309</v>
      </c>
      <c r="V87" s="110"/>
      <c r="W87" s="111" cm="1">
        <f t="array" ref="W87">+MIN(IF(T87:U87&gt;0,T87:U87))</f>
        <v>3841</v>
      </c>
      <c r="X87" s="111" cm="1">
        <f t="array" ref="X87">MAX(IF(T87:U87&gt;0,T87:U87))</f>
        <v>4309</v>
      </c>
      <c r="Y87" s="36" cm="1">
        <f t="array" ref="Y87">ROUND(AVERAGE(IF(T87:U87&gt;0,T87:U87)),0)</f>
        <v>4075</v>
      </c>
      <c r="Z87" s="36">
        <f t="shared" si="24"/>
        <v>4075</v>
      </c>
      <c r="AA87" s="36">
        <f t="shared" si="25"/>
        <v>4068</v>
      </c>
      <c r="AB87" s="36">
        <f t="shared" si="26"/>
        <v>4075</v>
      </c>
      <c r="AC87" s="36">
        <f t="shared" si="27"/>
        <v>4062</v>
      </c>
      <c r="AD87" s="36" cm="1">
        <f t="array" ref="AD87">STDEVA(IF(T87:U87&gt;0,T87:U87))</f>
        <v>330.92597359530424</v>
      </c>
      <c r="AF87" s="37" t="str">
        <f t="shared" si="36"/>
        <v>MAX</v>
      </c>
      <c r="AG87" s="36">
        <f t="shared" si="37"/>
        <v>4309</v>
      </c>
      <c r="AI87" s="38"/>
      <c r="AJ87" s="66"/>
      <c r="AK87" s="68"/>
    </row>
    <row r="88" spans="2:37" ht="22.8">
      <c r="B88" s="2"/>
      <c r="C88" s="29" t="s">
        <v>156</v>
      </c>
      <c r="D88" s="6" t="s">
        <v>151</v>
      </c>
      <c r="E88" s="6" t="s">
        <v>181</v>
      </c>
      <c r="F88" s="106" t="s">
        <v>81</v>
      </c>
      <c r="G88" s="107" t="s">
        <v>164</v>
      </c>
      <c r="H88" s="10">
        <v>10</v>
      </c>
      <c r="I88" s="108">
        <v>3474</v>
      </c>
      <c r="J88" s="3">
        <f t="shared" si="28"/>
        <v>34740</v>
      </c>
      <c r="K88" s="108">
        <f t="shared" si="29"/>
        <v>3655</v>
      </c>
      <c r="L88" s="3">
        <f t="shared" si="30"/>
        <v>36550</v>
      </c>
      <c r="M88" s="108">
        <f t="shared" si="31"/>
        <v>3841</v>
      </c>
      <c r="N88" s="3">
        <f t="shared" si="32"/>
        <v>38410</v>
      </c>
      <c r="O88" s="108">
        <v>4100</v>
      </c>
      <c r="P88" s="3">
        <f t="shared" si="33"/>
        <v>41000</v>
      </c>
      <c r="Q88" s="108">
        <f t="shared" si="34"/>
        <v>4309</v>
      </c>
      <c r="R88" s="3">
        <f t="shared" si="35"/>
        <v>43090</v>
      </c>
      <c r="T88" s="109">
        <f t="shared" si="22"/>
        <v>3841</v>
      </c>
      <c r="U88" s="109">
        <f t="shared" si="23"/>
        <v>4309</v>
      </c>
      <c r="V88" s="110"/>
      <c r="W88" s="111" cm="1">
        <f t="array" ref="W88">+MIN(IF(T88:U88&gt;0,T88:U88))</f>
        <v>3841</v>
      </c>
      <c r="X88" s="111" cm="1">
        <f t="array" ref="X88">MAX(IF(T88:U88&gt;0,T88:U88))</f>
        <v>4309</v>
      </c>
      <c r="Y88" s="36" cm="1">
        <f t="array" ref="Y88">ROUND(AVERAGE(IF(T88:U88&gt;0,T88:U88)),0)</f>
        <v>4075</v>
      </c>
      <c r="Z88" s="36">
        <f t="shared" si="24"/>
        <v>4075</v>
      </c>
      <c r="AA88" s="36">
        <f t="shared" si="25"/>
        <v>4068</v>
      </c>
      <c r="AB88" s="36">
        <f t="shared" si="26"/>
        <v>4075</v>
      </c>
      <c r="AC88" s="36">
        <f t="shared" si="27"/>
        <v>4062</v>
      </c>
      <c r="AD88" s="36" cm="1">
        <f t="array" ref="AD88">STDEVA(IF(T88:U88&gt;0,T88:U88))</f>
        <v>330.92597359530424</v>
      </c>
      <c r="AF88" s="37" t="str">
        <f t="shared" si="36"/>
        <v>MAX</v>
      </c>
      <c r="AG88" s="36">
        <f t="shared" si="37"/>
        <v>4309</v>
      </c>
      <c r="AI88" s="38"/>
      <c r="AJ88" s="66"/>
      <c r="AK88" s="68"/>
    </row>
    <row r="89" spans="2:37" ht="12">
      <c r="B89" s="2">
        <v>71</v>
      </c>
      <c r="C89" s="29" t="s">
        <v>156</v>
      </c>
      <c r="D89" s="6" t="s">
        <v>122</v>
      </c>
      <c r="E89" s="6" t="s">
        <v>182</v>
      </c>
      <c r="F89" s="7" t="s">
        <v>124</v>
      </c>
      <c r="G89" s="107" t="s">
        <v>164</v>
      </c>
      <c r="H89" s="10">
        <v>10</v>
      </c>
      <c r="I89" s="108">
        <v>3474</v>
      </c>
      <c r="J89" s="3">
        <f t="shared" si="28"/>
        <v>34740</v>
      </c>
      <c r="K89" s="108">
        <f t="shared" si="29"/>
        <v>3655</v>
      </c>
      <c r="L89" s="3">
        <f t="shared" si="30"/>
        <v>36550</v>
      </c>
      <c r="M89" s="108">
        <f t="shared" si="31"/>
        <v>3841</v>
      </c>
      <c r="N89" s="3">
        <f t="shared" si="32"/>
        <v>38410</v>
      </c>
      <c r="O89" s="108">
        <v>4100</v>
      </c>
      <c r="P89" s="3">
        <f t="shared" si="33"/>
        <v>41000</v>
      </c>
      <c r="Q89" s="108">
        <f t="shared" si="34"/>
        <v>4309</v>
      </c>
      <c r="R89" s="3">
        <f t="shared" si="35"/>
        <v>43090</v>
      </c>
      <c r="T89" s="109">
        <f t="shared" si="22"/>
        <v>3841</v>
      </c>
      <c r="U89" s="109">
        <f t="shared" si="23"/>
        <v>4309</v>
      </c>
      <c r="V89" s="110"/>
      <c r="W89" s="111" cm="1">
        <f t="array" ref="W89">+MIN(IF(T89:U89&gt;0,T89:U89))</f>
        <v>3841</v>
      </c>
      <c r="X89" s="111" cm="1">
        <f t="array" ref="X89">MAX(IF(T89:U89&gt;0,T89:U89))</f>
        <v>4309</v>
      </c>
      <c r="Y89" s="36" cm="1">
        <f t="array" ref="Y89">ROUND(AVERAGE(IF(T89:U89&gt;0,T89:U89)),0)</f>
        <v>4075</v>
      </c>
      <c r="Z89" s="36">
        <f t="shared" si="24"/>
        <v>4075</v>
      </c>
      <c r="AA89" s="36">
        <f t="shared" si="25"/>
        <v>4068</v>
      </c>
      <c r="AB89" s="36">
        <f t="shared" si="26"/>
        <v>4075</v>
      </c>
      <c r="AC89" s="36">
        <f t="shared" si="27"/>
        <v>4062</v>
      </c>
      <c r="AD89" s="36" cm="1">
        <f t="array" ref="AD89">STDEVA(IF(T89:U89&gt;0,T89:U89))</f>
        <v>330.92597359530424</v>
      </c>
      <c r="AF89" s="37" t="str">
        <f t="shared" si="36"/>
        <v>MAX</v>
      </c>
      <c r="AG89" s="36">
        <f t="shared" si="37"/>
        <v>4309</v>
      </c>
      <c r="AI89" s="38"/>
      <c r="AJ89" s="66"/>
      <c r="AK89" s="68"/>
    </row>
    <row r="90" spans="2:37" ht="22.8">
      <c r="B90" s="2">
        <v>72</v>
      </c>
      <c r="C90" s="29" t="s">
        <v>156</v>
      </c>
      <c r="D90" s="6" t="s">
        <v>125</v>
      </c>
      <c r="E90" s="15" t="s">
        <v>183</v>
      </c>
      <c r="F90" s="7" t="s">
        <v>37</v>
      </c>
      <c r="G90" s="107" t="s">
        <v>164</v>
      </c>
      <c r="H90" s="10">
        <v>10</v>
      </c>
      <c r="I90" s="108">
        <v>3474</v>
      </c>
      <c r="J90" s="3">
        <f t="shared" si="28"/>
        <v>34740</v>
      </c>
      <c r="K90" s="108">
        <f t="shared" si="29"/>
        <v>3655</v>
      </c>
      <c r="L90" s="3">
        <f t="shared" si="30"/>
        <v>36550</v>
      </c>
      <c r="M90" s="108">
        <f t="shared" si="31"/>
        <v>3841</v>
      </c>
      <c r="N90" s="3">
        <f t="shared" si="32"/>
        <v>38410</v>
      </c>
      <c r="O90" s="108">
        <v>4100</v>
      </c>
      <c r="P90" s="3">
        <f t="shared" si="33"/>
        <v>41000</v>
      </c>
      <c r="Q90" s="108">
        <f t="shared" si="34"/>
        <v>4309</v>
      </c>
      <c r="R90" s="3">
        <f t="shared" si="35"/>
        <v>43090</v>
      </c>
      <c r="T90" s="109">
        <f t="shared" si="22"/>
        <v>3841</v>
      </c>
      <c r="U90" s="109">
        <f t="shared" si="23"/>
        <v>4309</v>
      </c>
      <c r="V90" s="110"/>
      <c r="W90" s="111" cm="1">
        <f t="array" ref="W90">+MIN(IF(T90:U90&gt;0,T90:U90))</f>
        <v>3841</v>
      </c>
      <c r="X90" s="111" cm="1">
        <f t="array" ref="X90">MAX(IF(T90:U90&gt;0,T90:U90))</f>
        <v>4309</v>
      </c>
      <c r="Y90" s="36" cm="1">
        <f t="array" ref="Y90">ROUND(AVERAGE(IF(T90:U90&gt;0,T90:U90)),0)</f>
        <v>4075</v>
      </c>
      <c r="Z90" s="36">
        <f t="shared" si="24"/>
        <v>4075</v>
      </c>
      <c r="AA90" s="36">
        <f t="shared" si="25"/>
        <v>4068</v>
      </c>
      <c r="AB90" s="36">
        <f t="shared" si="26"/>
        <v>4075</v>
      </c>
      <c r="AC90" s="36">
        <f t="shared" si="27"/>
        <v>4062</v>
      </c>
      <c r="AD90" s="36" cm="1">
        <f t="array" ref="AD90">STDEVA(IF(T90:U90&gt;0,T90:U90))</f>
        <v>330.92597359530424</v>
      </c>
      <c r="AF90" s="37" t="str">
        <f t="shared" si="36"/>
        <v>MAX</v>
      </c>
      <c r="AG90" s="36">
        <f t="shared" si="37"/>
        <v>4309</v>
      </c>
      <c r="AI90" s="38"/>
      <c r="AJ90" s="66"/>
      <c r="AK90" s="68"/>
    </row>
    <row r="91" spans="2:37" ht="12">
      <c r="B91" s="2">
        <v>73</v>
      </c>
      <c r="C91" s="29" t="s">
        <v>156</v>
      </c>
      <c r="D91" s="6" t="s">
        <v>126</v>
      </c>
      <c r="E91" s="6" t="s">
        <v>36</v>
      </c>
      <c r="F91" s="7" t="s">
        <v>39</v>
      </c>
      <c r="G91" s="107" t="s">
        <v>164</v>
      </c>
      <c r="H91" s="10">
        <v>10</v>
      </c>
      <c r="I91" s="108">
        <v>3474</v>
      </c>
      <c r="J91" s="3">
        <f t="shared" si="28"/>
        <v>34740</v>
      </c>
      <c r="K91" s="108">
        <f t="shared" si="29"/>
        <v>3655</v>
      </c>
      <c r="L91" s="3">
        <f t="shared" si="30"/>
        <v>36550</v>
      </c>
      <c r="M91" s="108">
        <f t="shared" si="31"/>
        <v>3841</v>
      </c>
      <c r="N91" s="3">
        <f t="shared" si="32"/>
        <v>38410</v>
      </c>
      <c r="O91" s="108">
        <v>4100</v>
      </c>
      <c r="P91" s="3">
        <f t="shared" si="33"/>
        <v>41000</v>
      </c>
      <c r="Q91" s="108">
        <f t="shared" si="34"/>
        <v>4309</v>
      </c>
      <c r="R91" s="3">
        <f t="shared" si="35"/>
        <v>43090</v>
      </c>
      <c r="T91" s="109">
        <f t="shared" si="22"/>
        <v>3841</v>
      </c>
      <c r="U91" s="109">
        <f t="shared" si="23"/>
        <v>4309</v>
      </c>
      <c r="V91" s="110"/>
      <c r="W91" s="111" cm="1">
        <f t="array" ref="W91">+MIN(IF(T91:U91&gt;0,T91:U91))</f>
        <v>3841</v>
      </c>
      <c r="X91" s="111" cm="1">
        <f t="array" ref="X91">MAX(IF(T91:U91&gt;0,T91:U91))</f>
        <v>4309</v>
      </c>
      <c r="Y91" s="36" cm="1">
        <f t="array" ref="Y91">ROUND(AVERAGE(IF(T91:U91&gt;0,T91:U91)),0)</f>
        <v>4075</v>
      </c>
      <c r="Z91" s="36">
        <f t="shared" si="24"/>
        <v>4075</v>
      </c>
      <c r="AA91" s="36">
        <f t="shared" si="25"/>
        <v>4068</v>
      </c>
      <c r="AB91" s="36">
        <f t="shared" si="26"/>
        <v>4075</v>
      </c>
      <c r="AC91" s="36">
        <f t="shared" si="27"/>
        <v>4062</v>
      </c>
      <c r="AD91" s="36" cm="1">
        <f t="array" ref="AD91">STDEVA(IF(T91:U91&gt;0,T91:U91))</f>
        <v>330.92597359530424</v>
      </c>
      <c r="AF91" s="37" t="str">
        <f t="shared" si="36"/>
        <v>MAX</v>
      </c>
      <c r="AG91" s="36">
        <f t="shared" si="37"/>
        <v>4309</v>
      </c>
      <c r="AI91" s="38"/>
      <c r="AJ91" s="66"/>
      <c r="AK91" s="68"/>
    </row>
    <row r="92" spans="2:37" ht="12">
      <c r="B92" s="2">
        <v>74</v>
      </c>
      <c r="C92" s="47" t="s">
        <v>156</v>
      </c>
      <c r="D92" s="6" t="s">
        <v>127</v>
      </c>
      <c r="E92" s="6" t="s">
        <v>38</v>
      </c>
      <c r="F92" s="7" t="s">
        <v>129</v>
      </c>
      <c r="G92" s="30" t="s">
        <v>164</v>
      </c>
      <c r="H92" s="10">
        <v>24</v>
      </c>
      <c r="I92" s="31">
        <v>3474</v>
      </c>
      <c r="J92" s="3">
        <f t="shared" si="28"/>
        <v>83376</v>
      </c>
      <c r="K92" s="31">
        <f t="shared" si="29"/>
        <v>3655</v>
      </c>
      <c r="L92" s="3">
        <f t="shared" si="30"/>
        <v>87720</v>
      </c>
      <c r="M92" s="31">
        <f t="shared" si="31"/>
        <v>3841</v>
      </c>
      <c r="N92" s="3">
        <f t="shared" si="32"/>
        <v>92184</v>
      </c>
      <c r="O92" s="31">
        <v>4100</v>
      </c>
      <c r="P92" s="3">
        <f t="shared" si="33"/>
        <v>98400</v>
      </c>
      <c r="Q92" s="31">
        <f t="shared" si="34"/>
        <v>4309</v>
      </c>
      <c r="R92" s="3">
        <f t="shared" si="35"/>
        <v>103416</v>
      </c>
      <c r="T92" s="32">
        <f t="shared" si="22"/>
        <v>3841</v>
      </c>
      <c r="U92" s="32">
        <f t="shared" si="23"/>
        <v>4309</v>
      </c>
      <c r="V92" s="33"/>
      <c r="W92" s="34" cm="1">
        <f t="array" ref="W92">+MIN(IF(T92:U92&gt;0,T92:U92))</f>
        <v>3841</v>
      </c>
      <c r="X92" s="34" cm="1">
        <f t="array" ref="X92">MAX(IF(T92:U92&gt;0,T92:U92))</f>
        <v>4309</v>
      </c>
      <c r="Y92" s="35" cm="1">
        <f t="array" ref="Y92">ROUND(AVERAGE(IF(T92:U92&gt;0,T92:U92)),0)</f>
        <v>4075</v>
      </c>
      <c r="Z92" s="35">
        <f t="shared" si="24"/>
        <v>4075</v>
      </c>
      <c r="AA92" s="35">
        <f t="shared" si="25"/>
        <v>4068</v>
      </c>
      <c r="AB92" s="35">
        <f t="shared" si="26"/>
        <v>4075</v>
      </c>
      <c r="AC92" s="35">
        <f t="shared" si="27"/>
        <v>4062</v>
      </c>
      <c r="AD92" s="35" cm="1">
        <f t="array" ref="AD92">STDEVA(IF(T92:U92&gt;0,T92:U92))</f>
        <v>330.92597359530424</v>
      </c>
      <c r="AF92" s="37" t="str">
        <f t="shared" si="36"/>
        <v>MAX</v>
      </c>
      <c r="AG92" s="36">
        <f t="shared" si="37"/>
        <v>4309</v>
      </c>
      <c r="AI92" s="38"/>
      <c r="AJ92" s="66"/>
      <c r="AK92" s="68"/>
    </row>
    <row r="93" spans="2:37" ht="12">
      <c r="B93" s="2">
        <v>75</v>
      </c>
      <c r="C93" s="47" t="s">
        <v>156</v>
      </c>
      <c r="D93" s="6" t="s">
        <v>172</v>
      </c>
      <c r="E93" s="6" t="s">
        <v>173</v>
      </c>
      <c r="F93" s="44" t="s">
        <v>171</v>
      </c>
      <c r="G93" s="30" t="s">
        <v>164</v>
      </c>
      <c r="H93" s="10">
        <v>25</v>
      </c>
      <c r="I93" s="31">
        <v>3474</v>
      </c>
      <c r="J93" s="3">
        <f t="shared" si="28"/>
        <v>86850</v>
      </c>
      <c r="K93" s="31">
        <f t="shared" si="29"/>
        <v>3655</v>
      </c>
      <c r="L93" s="3">
        <f t="shared" si="30"/>
        <v>91375</v>
      </c>
      <c r="M93" s="31">
        <f t="shared" si="31"/>
        <v>3841</v>
      </c>
      <c r="N93" s="3">
        <f t="shared" si="32"/>
        <v>96025</v>
      </c>
      <c r="O93" s="31">
        <v>4100</v>
      </c>
      <c r="P93" s="3">
        <f t="shared" si="33"/>
        <v>102500</v>
      </c>
      <c r="Q93" s="31">
        <f t="shared" si="34"/>
        <v>4309</v>
      </c>
      <c r="R93" s="3">
        <f t="shared" si="35"/>
        <v>107725</v>
      </c>
      <c r="T93" s="32">
        <f t="shared" si="22"/>
        <v>3841</v>
      </c>
      <c r="U93" s="32">
        <f t="shared" si="23"/>
        <v>4309</v>
      </c>
      <c r="V93" s="33"/>
      <c r="W93" s="34" cm="1">
        <f t="array" ref="W93">+MIN(IF(T93:U93&gt;0,T93:U93))</f>
        <v>3841</v>
      </c>
      <c r="X93" s="34" cm="1">
        <f t="array" ref="X93">MAX(IF(T93:U93&gt;0,T93:U93))</f>
        <v>4309</v>
      </c>
      <c r="Y93" s="35" cm="1">
        <f t="array" ref="Y93">ROUND(AVERAGE(IF(T93:U93&gt;0,T93:U93)),0)</f>
        <v>4075</v>
      </c>
      <c r="Z93" s="35">
        <f t="shared" si="24"/>
        <v>4075</v>
      </c>
      <c r="AA93" s="35">
        <f t="shared" si="25"/>
        <v>4068</v>
      </c>
      <c r="AB93" s="35">
        <f t="shared" si="26"/>
        <v>4075</v>
      </c>
      <c r="AC93" s="35">
        <f t="shared" si="27"/>
        <v>4062</v>
      </c>
      <c r="AD93" s="35" cm="1">
        <f t="array" ref="AD93">STDEVA(IF(T93:U93&gt;0,T93:U93))</f>
        <v>330.92597359530424</v>
      </c>
      <c r="AF93" s="37" t="str">
        <f t="shared" si="36"/>
        <v>MAX</v>
      </c>
      <c r="AG93" s="36">
        <f t="shared" si="37"/>
        <v>4309</v>
      </c>
      <c r="AI93" s="38"/>
      <c r="AJ93" s="66"/>
      <c r="AK93" s="68"/>
    </row>
    <row r="94" spans="2:37" ht="22.8">
      <c r="B94" s="2">
        <v>76</v>
      </c>
      <c r="C94" s="47" t="s">
        <v>156</v>
      </c>
      <c r="D94" s="6" t="s">
        <v>128</v>
      </c>
      <c r="E94" s="6" t="s">
        <v>40</v>
      </c>
      <c r="F94" s="7" t="s">
        <v>42</v>
      </c>
      <c r="G94" s="30" t="s">
        <v>164</v>
      </c>
      <c r="H94" s="10">
        <v>10</v>
      </c>
      <c r="I94" s="31">
        <v>3474</v>
      </c>
      <c r="J94" s="3">
        <f t="shared" si="28"/>
        <v>34740</v>
      </c>
      <c r="K94" s="31">
        <f t="shared" si="29"/>
        <v>3655</v>
      </c>
      <c r="L94" s="3">
        <f t="shared" si="30"/>
        <v>36550</v>
      </c>
      <c r="M94" s="31">
        <f t="shared" si="31"/>
        <v>3841</v>
      </c>
      <c r="N94" s="3">
        <f t="shared" si="32"/>
        <v>38410</v>
      </c>
      <c r="O94" s="31">
        <v>4100</v>
      </c>
      <c r="P94" s="3">
        <f t="shared" si="33"/>
        <v>41000</v>
      </c>
      <c r="Q94" s="31">
        <f t="shared" si="34"/>
        <v>4309</v>
      </c>
      <c r="R94" s="3">
        <f t="shared" si="35"/>
        <v>43090</v>
      </c>
      <c r="T94" s="32">
        <f t="shared" si="22"/>
        <v>3841</v>
      </c>
      <c r="U94" s="32">
        <f t="shared" si="23"/>
        <v>4309</v>
      </c>
      <c r="V94" s="33"/>
      <c r="W94" s="34" cm="1">
        <f t="array" ref="W94">+MIN(IF(T94:U94&gt;0,T94:U94))</f>
        <v>3841</v>
      </c>
      <c r="X94" s="34" cm="1">
        <f t="array" ref="X94">MAX(IF(T94:U94&gt;0,T94:U94))</f>
        <v>4309</v>
      </c>
      <c r="Y94" s="35" cm="1">
        <f t="array" ref="Y94">ROUND(AVERAGE(IF(T94:U94&gt;0,T94:U94)),0)</f>
        <v>4075</v>
      </c>
      <c r="Z94" s="35">
        <f t="shared" si="24"/>
        <v>4075</v>
      </c>
      <c r="AA94" s="35">
        <f t="shared" si="25"/>
        <v>4068</v>
      </c>
      <c r="AB94" s="35">
        <f t="shared" si="26"/>
        <v>4075</v>
      </c>
      <c r="AC94" s="35">
        <f t="shared" si="27"/>
        <v>4062</v>
      </c>
      <c r="AD94" s="35" cm="1">
        <f t="array" ref="AD94">STDEVA(IF(T94:U94&gt;0,T94:U94))</f>
        <v>330.92597359530424</v>
      </c>
      <c r="AF94" s="37" t="str">
        <f t="shared" si="36"/>
        <v>MAX</v>
      </c>
      <c r="AG94" s="36">
        <f t="shared" si="37"/>
        <v>4309</v>
      </c>
      <c r="AI94" s="38"/>
      <c r="AJ94" s="66"/>
      <c r="AK94" s="68"/>
    </row>
    <row r="95" spans="2:37" ht="12">
      <c r="B95" s="2">
        <v>77</v>
      </c>
      <c r="C95" s="47" t="s">
        <v>156</v>
      </c>
      <c r="D95" s="6" t="s">
        <v>130</v>
      </c>
      <c r="E95" s="6" t="s">
        <v>41</v>
      </c>
      <c r="F95" s="7" t="s">
        <v>44</v>
      </c>
      <c r="G95" s="30" t="s">
        <v>164</v>
      </c>
      <c r="H95" s="10">
        <v>23</v>
      </c>
      <c r="I95" s="31">
        <v>3474</v>
      </c>
      <c r="J95" s="3">
        <f t="shared" si="28"/>
        <v>79902</v>
      </c>
      <c r="K95" s="31">
        <f t="shared" si="29"/>
        <v>3655</v>
      </c>
      <c r="L95" s="3">
        <f t="shared" si="30"/>
        <v>84065</v>
      </c>
      <c r="M95" s="31">
        <f t="shared" si="31"/>
        <v>3841</v>
      </c>
      <c r="N95" s="3">
        <f t="shared" si="32"/>
        <v>88343</v>
      </c>
      <c r="O95" s="31">
        <v>4100</v>
      </c>
      <c r="P95" s="3">
        <f t="shared" si="33"/>
        <v>94300</v>
      </c>
      <c r="Q95" s="31">
        <f t="shared" si="34"/>
        <v>4309</v>
      </c>
      <c r="R95" s="3">
        <f t="shared" si="35"/>
        <v>99107</v>
      </c>
      <c r="T95" s="32">
        <f t="shared" si="22"/>
        <v>3841</v>
      </c>
      <c r="U95" s="32">
        <f t="shared" si="23"/>
        <v>4309</v>
      </c>
      <c r="V95" s="33"/>
      <c r="W95" s="34" cm="1">
        <f t="array" ref="W95">+MIN(IF(T95:U95&gt;0,T95:U95))</f>
        <v>3841</v>
      </c>
      <c r="X95" s="34" cm="1">
        <f t="array" ref="X95">MAX(IF(T95:U95&gt;0,T95:U95))</f>
        <v>4309</v>
      </c>
      <c r="Y95" s="35" cm="1">
        <f t="array" ref="Y95">ROUND(AVERAGE(IF(T95:U95&gt;0,T95:U95)),0)</f>
        <v>4075</v>
      </c>
      <c r="Z95" s="35">
        <f t="shared" si="24"/>
        <v>4075</v>
      </c>
      <c r="AA95" s="35">
        <f t="shared" si="25"/>
        <v>4068</v>
      </c>
      <c r="AB95" s="35">
        <f t="shared" si="26"/>
        <v>4075</v>
      </c>
      <c r="AC95" s="35">
        <f t="shared" si="27"/>
        <v>4062</v>
      </c>
      <c r="AD95" s="35" cm="1">
        <f t="array" ref="AD95">STDEVA(IF(T95:U95&gt;0,T95:U95))</f>
        <v>330.92597359530424</v>
      </c>
      <c r="AF95" s="37" t="str">
        <f t="shared" si="36"/>
        <v>MAX</v>
      </c>
      <c r="AG95" s="36">
        <f t="shared" si="37"/>
        <v>4309</v>
      </c>
      <c r="AI95" s="38"/>
      <c r="AJ95" s="66"/>
      <c r="AK95" s="68"/>
    </row>
    <row r="96" spans="2:37" ht="12">
      <c r="B96" s="2">
        <v>78</v>
      </c>
      <c r="C96" s="47" t="s">
        <v>156</v>
      </c>
      <c r="D96" s="6" t="s">
        <v>131</v>
      </c>
      <c r="E96" s="6" t="s">
        <v>43</v>
      </c>
      <c r="F96" s="7" t="s">
        <v>46</v>
      </c>
      <c r="G96" s="30" t="s">
        <v>164</v>
      </c>
      <c r="H96" s="10">
        <v>9</v>
      </c>
      <c r="I96" s="31">
        <v>3474</v>
      </c>
      <c r="J96" s="3">
        <f t="shared" si="28"/>
        <v>31266</v>
      </c>
      <c r="K96" s="31">
        <f t="shared" si="29"/>
        <v>3655</v>
      </c>
      <c r="L96" s="3">
        <f t="shared" si="30"/>
        <v>32895</v>
      </c>
      <c r="M96" s="31">
        <f t="shared" si="31"/>
        <v>3841</v>
      </c>
      <c r="N96" s="3">
        <f t="shared" si="32"/>
        <v>34569</v>
      </c>
      <c r="O96" s="31">
        <v>4100</v>
      </c>
      <c r="P96" s="3">
        <f t="shared" si="33"/>
        <v>36900</v>
      </c>
      <c r="Q96" s="31">
        <f t="shared" si="34"/>
        <v>4309</v>
      </c>
      <c r="R96" s="3">
        <f t="shared" si="35"/>
        <v>38781</v>
      </c>
      <c r="T96" s="32">
        <f t="shared" si="22"/>
        <v>3841</v>
      </c>
      <c r="U96" s="32">
        <f t="shared" si="23"/>
        <v>4309</v>
      </c>
      <c r="V96" s="33"/>
      <c r="W96" s="34" cm="1">
        <f t="array" ref="W96">+MIN(IF(T96:U96&gt;0,T96:U96))</f>
        <v>3841</v>
      </c>
      <c r="X96" s="34" cm="1">
        <f t="array" ref="X96">MAX(IF(T96:U96&gt;0,T96:U96))</f>
        <v>4309</v>
      </c>
      <c r="Y96" s="35" cm="1">
        <f t="array" ref="Y96">ROUND(AVERAGE(IF(T96:U96&gt;0,T96:U96)),0)</f>
        <v>4075</v>
      </c>
      <c r="Z96" s="35">
        <f t="shared" si="24"/>
        <v>4075</v>
      </c>
      <c r="AA96" s="35">
        <f t="shared" si="25"/>
        <v>4068</v>
      </c>
      <c r="AB96" s="35">
        <f t="shared" si="26"/>
        <v>4075</v>
      </c>
      <c r="AC96" s="35">
        <f t="shared" si="27"/>
        <v>4062</v>
      </c>
      <c r="AD96" s="35" cm="1">
        <f t="array" ref="AD96">STDEVA(IF(T96:U96&gt;0,T96:U96))</f>
        <v>330.92597359530424</v>
      </c>
      <c r="AF96" s="37" t="str">
        <f t="shared" si="36"/>
        <v>MAX</v>
      </c>
      <c r="AG96" s="36">
        <f t="shared" si="37"/>
        <v>4309</v>
      </c>
      <c r="AI96" s="38"/>
      <c r="AJ96" s="66"/>
      <c r="AK96" s="68"/>
    </row>
    <row r="97" spans="2:37" ht="34.200000000000003">
      <c r="B97" s="2">
        <v>79</v>
      </c>
      <c r="C97" s="47" t="s">
        <v>156</v>
      </c>
      <c r="D97" s="6" t="s">
        <v>132</v>
      </c>
      <c r="E97" s="6" t="s">
        <v>45</v>
      </c>
      <c r="F97" s="7" t="s">
        <v>48</v>
      </c>
      <c r="G97" s="30" t="s">
        <v>164</v>
      </c>
      <c r="H97" s="10">
        <v>10</v>
      </c>
      <c r="I97" s="31">
        <v>3474</v>
      </c>
      <c r="J97" s="3">
        <f t="shared" si="28"/>
        <v>34740</v>
      </c>
      <c r="K97" s="31">
        <f t="shared" si="29"/>
        <v>3655</v>
      </c>
      <c r="L97" s="3">
        <f t="shared" si="30"/>
        <v>36550</v>
      </c>
      <c r="M97" s="31">
        <f t="shared" si="31"/>
        <v>3841</v>
      </c>
      <c r="N97" s="3">
        <f t="shared" si="32"/>
        <v>38410</v>
      </c>
      <c r="O97" s="31">
        <v>4100</v>
      </c>
      <c r="P97" s="3">
        <f t="shared" si="33"/>
        <v>41000</v>
      </c>
      <c r="Q97" s="31">
        <f t="shared" si="34"/>
        <v>4309</v>
      </c>
      <c r="R97" s="3">
        <f t="shared" si="35"/>
        <v>43090</v>
      </c>
      <c r="T97" s="32">
        <f t="shared" si="22"/>
        <v>3841</v>
      </c>
      <c r="U97" s="32">
        <f t="shared" si="23"/>
        <v>4309</v>
      </c>
      <c r="V97" s="33"/>
      <c r="W97" s="34" cm="1">
        <f t="array" ref="W97">+MIN(IF(T97:U97&gt;0,T97:U97))</f>
        <v>3841</v>
      </c>
      <c r="X97" s="34" cm="1">
        <f t="array" ref="X97">MAX(IF(T97:U97&gt;0,T97:U97))</f>
        <v>4309</v>
      </c>
      <c r="Y97" s="35" cm="1">
        <f t="array" ref="Y97">ROUND(AVERAGE(IF(T97:U97&gt;0,T97:U97)),0)</f>
        <v>4075</v>
      </c>
      <c r="Z97" s="35">
        <f t="shared" si="24"/>
        <v>4075</v>
      </c>
      <c r="AA97" s="35">
        <f t="shared" si="25"/>
        <v>4068</v>
      </c>
      <c r="AB97" s="35">
        <f t="shared" si="26"/>
        <v>4075</v>
      </c>
      <c r="AC97" s="35">
        <f t="shared" si="27"/>
        <v>4062</v>
      </c>
      <c r="AD97" s="35" cm="1">
        <f t="array" ref="AD97">STDEVA(IF(T97:U97&gt;0,T97:U97))</f>
        <v>330.92597359530424</v>
      </c>
      <c r="AF97" s="37" t="str">
        <f t="shared" si="36"/>
        <v>MAX</v>
      </c>
      <c r="AG97" s="36">
        <f t="shared" si="37"/>
        <v>4309</v>
      </c>
      <c r="AI97" s="38"/>
      <c r="AJ97" s="66"/>
      <c r="AK97" s="68"/>
    </row>
    <row r="98" spans="2:37" ht="12">
      <c r="B98" s="2">
        <v>80</v>
      </c>
      <c r="C98" s="47" t="s">
        <v>156</v>
      </c>
      <c r="D98" s="6" t="s">
        <v>133</v>
      </c>
      <c r="E98" s="6" t="s">
        <v>47</v>
      </c>
      <c r="F98" s="7" t="s">
        <v>50</v>
      </c>
      <c r="G98" s="30" t="s">
        <v>164</v>
      </c>
      <c r="H98" s="10">
        <v>10</v>
      </c>
      <c r="I98" s="31">
        <v>3474</v>
      </c>
      <c r="J98" s="3">
        <f t="shared" si="28"/>
        <v>34740</v>
      </c>
      <c r="K98" s="31">
        <f t="shared" si="29"/>
        <v>3655</v>
      </c>
      <c r="L98" s="3">
        <f t="shared" si="30"/>
        <v>36550</v>
      </c>
      <c r="M98" s="31">
        <f t="shared" si="31"/>
        <v>3841</v>
      </c>
      <c r="N98" s="3">
        <f t="shared" si="32"/>
        <v>38410</v>
      </c>
      <c r="O98" s="31">
        <v>4100</v>
      </c>
      <c r="P98" s="3">
        <f t="shared" si="33"/>
        <v>41000</v>
      </c>
      <c r="Q98" s="31">
        <f t="shared" si="34"/>
        <v>4309</v>
      </c>
      <c r="R98" s="3">
        <f t="shared" si="35"/>
        <v>43090</v>
      </c>
      <c r="T98" s="32">
        <f t="shared" si="22"/>
        <v>3841</v>
      </c>
      <c r="U98" s="32">
        <f t="shared" si="23"/>
        <v>4309</v>
      </c>
      <c r="V98" s="33"/>
      <c r="W98" s="34" cm="1">
        <f t="array" ref="W98">+MIN(IF(T98:U98&gt;0,T98:U98))</f>
        <v>3841</v>
      </c>
      <c r="X98" s="34" cm="1">
        <f t="array" ref="X98">MAX(IF(T98:U98&gt;0,T98:U98))</f>
        <v>4309</v>
      </c>
      <c r="Y98" s="35" cm="1">
        <f t="array" ref="Y98">ROUND(AVERAGE(IF(T98:U98&gt;0,T98:U98)),0)</f>
        <v>4075</v>
      </c>
      <c r="Z98" s="35">
        <f t="shared" si="24"/>
        <v>4075</v>
      </c>
      <c r="AA98" s="35">
        <f t="shared" si="25"/>
        <v>4068</v>
      </c>
      <c r="AB98" s="35">
        <f t="shared" si="26"/>
        <v>4075</v>
      </c>
      <c r="AC98" s="35">
        <f t="shared" si="27"/>
        <v>4062</v>
      </c>
      <c r="AD98" s="35" cm="1">
        <f t="array" ref="AD98">STDEVA(IF(T98:U98&gt;0,T98:U98))</f>
        <v>330.92597359530424</v>
      </c>
      <c r="AF98" s="37" t="str">
        <f t="shared" si="36"/>
        <v>MAX</v>
      </c>
      <c r="AG98" s="36">
        <f t="shared" si="37"/>
        <v>4309</v>
      </c>
      <c r="AI98" s="38"/>
      <c r="AJ98" s="66"/>
      <c r="AK98" s="68"/>
    </row>
    <row r="99" spans="2:37" ht="22.8">
      <c r="B99" s="2">
        <v>81</v>
      </c>
      <c r="C99" s="47" t="s">
        <v>156</v>
      </c>
      <c r="D99" s="6" t="s">
        <v>134</v>
      </c>
      <c r="E99" s="6" t="s">
        <v>49</v>
      </c>
      <c r="F99" s="7" t="s">
        <v>52</v>
      </c>
      <c r="G99" s="30" t="s">
        <v>164</v>
      </c>
      <c r="H99" s="10">
        <v>10</v>
      </c>
      <c r="I99" s="31">
        <v>3474</v>
      </c>
      <c r="J99" s="3">
        <f t="shared" si="28"/>
        <v>34740</v>
      </c>
      <c r="K99" s="31">
        <f t="shared" si="29"/>
        <v>3655</v>
      </c>
      <c r="L99" s="3">
        <f t="shared" si="30"/>
        <v>36550</v>
      </c>
      <c r="M99" s="31">
        <f t="shared" si="31"/>
        <v>3841</v>
      </c>
      <c r="N99" s="3">
        <f t="shared" si="32"/>
        <v>38410</v>
      </c>
      <c r="O99" s="31">
        <v>4100</v>
      </c>
      <c r="P99" s="3">
        <f t="shared" si="33"/>
        <v>41000</v>
      </c>
      <c r="Q99" s="31">
        <f t="shared" si="34"/>
        <v>4309</v>
      </c>
      <c r="R99" s="3">
        <f t="shared" si="35"/>
        <v>43090</v>
      </c>
      <c r="T99" s="32">
        <f t="shared" si="22"/>
        <v>3841</v>
      </c>
      <c r="U99" s="32">
        <f t="shared" si="23"/>
        <v>4309</v>
      </c>
      <c r="V99" s="33"/>
      <c r="W99" s="34" cm="1">
        <f t="array" ref="W99">+MIN(IF(T99:U99&gt;0,T99:U99))</f>
        <v>3841</v>
      </c>
      <c r="X99" s="34" cm="1">
        <f t="array" ref="X99">MAX(IF(T99:U99&gt;0,T99:U99))</f>
        <v>4309</v>
      </c>
      <c r="Y99" s="35" cm="1">
        <f t="array" ref="Y99">ROUND(AVERAGE(IF(T99:U99&gt;0,T99:U99)),0)</f>
        <v>4075</v>
      </c>
      <c r="Z99" s="35">
        <f t="shared" si="24"/>
        <v>4075</v>
      </c>
      <c r="AA99" s="35">
        <f t="shared" si="25"/>
        <v>4068</v>
      </c>
      <c r="AB99" s="35">
        <f t="shared" si="26"/>
        <v>4075</v>
      </c>
      <c r="AC99" s="35">
        <f t="shared" si="27"/>
        <v>4062</v>
      </c>
      <c r="AD99" s="35" cm="1">
        <f t="array" ref="AD99">STDEVA(IF(T99:U99&gt;0,T99:U99))</f>
        <v>330.92597359530424</v>
      </c>
      <c r="AF99" s="37" t="str">
        <f t="shared" si="36"/>
        <v>MAX</v>
      </c>
      <c r="AG99" s="36">
        <f t="shared" si="37"/>
        <v>4309</v>
      </c>
      <c r="AI99" s="38"/>
      <c r="AJ99" s="66"/>
      <c r="AK99" s="68"/>
    </row>
    <row r="100" spans="2:37" ht="22.8">
      <c r="B100" s="2">
        <v>82</v>
      </c>
      <c r="C100" s="47" t="s">
        <v>156</v>
      </c>
      <c r="D100" s="6" t="s">
        <v>167</v>
      </c>
      <c r="E100" s="6" t="s">
        <v>175</v>
      </c>
      <c r="F100" s="44" t="s">
        <v>169</v>
      </c>
      <c r="G100" s="30" t="s">
        <v>164</v>
      </c>
      <c r="H100" s="10">
        <v>10</v>
      </c>
      <c r="I100" s="31">
        <v>3474</v>
      </c>
      <c r="J100" s="3">
        <f t="shared" si="28"/>
        <v>34740</v>
      </c>
      <c r="K100" s="31">
        <f t="shared" si="29"/>
        <v>3655</v>
      </c>
      <c r="L100" s="3">
        <f t="shared" si="30"/>
        <v>36550</v>
      </c>
      <c r="M100" s="31">
        <f t="shared" si="31"/>
        <v>3841</v>
      </c>
      <c r="N100" s="3">
        <f t="shared" si="32"/>
        <v>38410</v>
      </c>
      <c r="O100" s="31">
        <v>4100</v>
      </c>
      <c r="P100" s="3">
        <f t="shared" si="33"/>
        <v>41000</v>
      </c>
      <c r="Q100" s="31">
        <f t="shared" si="34"/>
        <v>4309</v>
      </c>
      <c r="R100" s="3">
        <f t="shared" si="35"/>
        <v>43090</v>
      </c>
      <c r="T100" s="32">
        <f t="shared" si="22"/>
        <v>3841</v>
      </c>
      <c r="U100" s="32">
        <f t="shared" si="23"/>
        <v>4309</v>
      </c>
      <c r="V100" s="33"/>
      <c r="W100" s="34" cm="1">
        <f t="array" ref="W100">+MIN(IF(T100:U100&gt;0,T100:U100))</f>
        <v>3841</v>
      </c>
      <c r="X100" s="34" cm="1">
        <f t="array" ref="X100">MAX(IF(T100:U100&gt;0,T100:U100))</f>
        <v>4309</v>
      </c>
      <c r="Y100" s="35" cm="1">
        <f t="array" ref="Y100">ROUND(AVERAGE(IF(T100:U100&gt;0,T100:U100)),0)</f>
        <v>4075</v>
      </c>
      <c r="Z100" s="35">
        <f t="shared" si="24"/>
        <v>4075</v>
      </c>
      <c r="AA100" s="35">
        <f t="shared" si="25"/>
        <v>4068</v>
      </c>
      <c r="AB100" s="35">
        <f t="shared" si="26"/>
        <v>4075</v>
      </c>
      <c r="AC100" s="35">
        <f t="shared" si="27"/>
        <v>4062</v>
      </c>
      <c r="AD100" s="35" cm="1">
        <f t="array" ref="AD100">STDEVA(IF(T100:U100&gt;0,T100:U100))</f>
        <v>330.92597359530424</v>
      </c>
      <c r="AF100" s="37" t="str">
        <f t="shared" si="36"/>
        <v>MAX</v>
      </c>
      <c r="AG100" s="36">
        <f t="shared" si="37"/>
        <v>4309</v>
      </c>
      <c r="AI100" s="38"/>
      <c r="AJ100" s="66"/>
      <c r="AK100" s="68"/>
    </row>
    <row r="101" spans="2:37" ht="22.8">
      <c r="B101" s="2">
        <v>83</v>
      </c>
      <c r="C101" s="47" t="s">
        <v>156</v>
      </c>
      <c r="D101" s="6" t="s">
        <v>168</v>
      </c>
      <c r="E101" s="6" t="s">
        <v>174</v>
      </c>
      <c r="F101" s="44" t="s">
        <v>170</v>
      </c>
      <c r="G101" s="30" t="s">
        <v>164</v>
      </c>
      <c r="H101" s="10">
        <v>10</v>
      </c>
      <c r="I101" s="31">
        <v>3474</v>
      </c>
      <c r="J101" s="3">
        <f t="shared" si="28"/>
        <v>34740</v>
      </c>
      <c r="K101" s="31">
        <f t="shared" si="29"/>
        <v>3655</v>
      </c>
      <c r="L101" s="3">
        <f t="shared" si="30"/>
        <v>36550</v>
      </c>
      <c r="M101" s="31">
        <f t="shared" si="31"/>
        <v>3841</v>
      </c>
      <c r="N101" s="3">
        <f t="shared" si="32"/>
        <v>38410</v>
      </c>
      <c r="O101" s="31">
        <v>4100</v>
      </c>
      <c r="P101" s="3">
        <f t="shared" si="33"/>
        <v>41000</v>
      </c>
      <c r="Q101" s="31">
        <f t="shared" si="34"/>
        <v>4309</v>
      </c>
      <c r="R101" s="3">
        <f t="shared" si="35"/>
        <v>43090</v>
      </c>
      <c r="T101" s="32">
        <f t="shared" si="22"/>
        <v>3841</v>
      </c>
      <c r="U101" s="32">
        <f t="shared" si="23"/>
        <v>4309</v>
      </c>
      <c r="V101" s="33"/>
      <c r="W101" s="34" cm="1">
        <f t="array" ref="W101">+MIN(IF(T101:U101&gt;0,T101:U101))</f>
        <v>3841</v>
      </c>
      <c r="X101" s="34" cm="1">
        <f t="array" ref="X101">MAX(IF(T101:U101&gt;0,T101:U101))</f>
        <v>4309</v>
      </c>
      <c r="Y101" s="35" cm="1">
        <f t="array" ref="Y101">ROUND(AVERAGE(IF(T101:U101&gt;0,T101:U101)),0)</f>
        <v>4075</v>
      </c>
      <c r="Z101" s="35">
        <f t="shared" si="24"/>
        <v>4075</v>
      </c>
      <c r="AA101" s="35">
        <f t="shared" si="25"/>
        <v>4068</v>
      </c>
      <c r="AB101" s="35">
        <f t="shared" si="26"/>
        <v>4075</v>
      </c>
      <c r="AC101" s="35">
        <f t="shared" si="27"/>
        <v>4062</v>
      </c>
      <c r="AD101" s="35" cm="1">
        <f t="array" ref="AD101">STDEVA(IF(T101:U101&gt;0,T101:U101))</f>
        <v>330.92597359530424</v>
      </c>
      <c r="AF101" s="37" t="str">
        <f t="shared" si="36"/>
        <v>MAX</v>
      </c>
      <c r="AG101" s="36">
        <f t="shared" si="37"/>
        <v>4309</v>
      </c>
      <c r="AI101" s="38"/>
      <c r="AJ101" s="66"/>
      <c r="AK101" s="68"/>
    </row>
    <row r="102" spans="2:37" ht="12">
      <c r="B102" s="2">
        <v>84</v>
      </c>
      <c r="C102" s="47" t="s">
        <v>156</v>
      </c>
      <c r="D102" s="6" t="s">
        <v>135</v>
      </c>
      <c r="E102" s="6" t="s">
        <v>51</v>
      </c>
      <c r="F102" s="7" t="s">
        <v>54</v>
      </c>
      <c r="G102" s="30" t="s">
        <v>164</v>
      </c>
      <c r="H102" s="10">
        <v>12</v>
      </c>
      <c r="I102" s="31">
        <v>3474</v>
      </c>
      <c r="J102" s="3">
        <f t="shared" si="28"/>
        <v>41688</v>
      </c>
      <c r="K102" s="31">
        <f t="shared" si="29"/>
        <v>3655</v>
      </c>
      <c r="L102" s="3">
        <f t="shared" si="30"/>
        <v>43860</v>
      </c>
      <c r="M102" s="31">
        <f t="shared" si="31"/>
        <v>3841</v>
      </c>
      <c r="N102" s="3">
        <f t="shared" si="32"/>
        <v>46092</v>
      </c>
      <c r="O102" s="31">
        <v>4100</v>
      </c>
      <c r="P102" s="3">
        <f t="shared" si="33"/>
        <v>49200</v>
      </c>
      <c r="Q102" s="31">
        <f t="shared" si="34"/>
        <v>4309</v>
      </c>
      <c r="R102" s="3">
        <f t="shared" si="35"/>
        <v>51708</v>
      </c>
      <c r="T102" s="32">
        <f t="shared" si="22"/>
        <v>3841</v>
      </c>
      <c r="U102" s="32">
        <f t="shared" si="23"/>
        <v>4309</v>
      </c>
      <c r="V102" s="33"/>
      <c r="W102" s="34" cm="1">
        <f t="array" ref="W102">+MIN(IF(T102:U102&gt;0,T102:U102))</f>
        <v>3841</v>
      </c>
      <c r="X102" s="34" cm="1">
        <f t="array" ref="X102">MAX(IF(T102:U102&gt;0,T102:U102))</f>
        <v>4309</v>
      </c>
      <c r="Y102" s="35" cm="1">
        <f t="array" ref="Y102">ROUND(AVERAGE(IF(T102:U102&gt;0,T102:U102)),0)</f>
        <v>4075</v>
      </c>
      <c r="Z102" s="35">
        <f t="shared" si="24"/>
        <v>4075</v>
      </c>
      <c r="AA102" s="35">
        <f t="shared" si="25"/>
        <v>4068</v>
      </c>
      <c r="AB102" s="35">
        <f t="shared" si="26"/>
        <v>4075</v>
      </c>
      <c r="AC102" s="35">
        <f t="shared" si="27"/>
        <v>4062</v>
      </c>
      <c r="AD102" s="35" cm="1">
        <f t="array" ref="AD102">STDEVA(IF(T102:U102&gt;0,T102:U102))</f>
        <v>330.92597359530424</v>
      </c>
      <c r="AF102" s="37" t="str">
        <f t="shared" si="36"/>
        <v>MAX</v>
      </c>
      <c r="AG102" s="36">
        <f t="shared" si="37"/>
        <v>4309</v>
      </c>
      <c r="AI102" s="38"/>
      <c r="AJ102" s="66"/>
      <c r="AK102" s="68"/>
    </row>
    <row r="103" spans="2:37" ht="22.8">
      <c r="B103" s="2">
        <v>85</v>
      </c>
      <c r="C103" s="47" t="s">
        <v>156</v>
      </c>
      <c r="D103" s="6" t="s">
        <v>177</v>
      </c>
      <c r="E103" s="6" t="s">
        <v>179</v>
      </c>
      <c r="F103" s="44" t="s">
        <v>176</v>
      </c>
      <c r="G103" s="30" t="s">
        <v>164</v>
      </c>
      <c r="H103" s="10">
        <v>10</v>
      </c>
      <c r="I103" s="31">
        <v>3474</v>
      </c>
      <c r="J103" s="3">
        <f t="shared" si="28"/>
        <v>34740</v>
      </c>
      <c r="K103" s="31">
        <f t="shared" si="29"/>
        <v>3655</v>
      </c>
      <c r="L103" s="3">
        <f t="shared" si="30"/>
        <v>36550</v>
      </c>
      <c r="M103" s="31">
        <f t="shared" si="31"/>
        <v>3841</v>
      </c>
      <c r="N103" s="3">
        <f t="shared" si="32"/>
        <v>38410</v>
      </c>
      <c r="O103" s="31">
        <v>4100</v>
      </c>
      <c r="P103" s="3">
        <f t="shared" si="33"/>
        <v>41000</v>
      </c>
      <c r="Q103" s="31">
        <f t="shared" si="34"/>
        <v>4309</v>
      </c>
      <c r="R103" s="3">
        <f t="shared" si="35"/>
        <v>43090</v>
      </c>
      <c r="T103" s="32">
        <f t="shared" si="22"/>
        <v>3841</v>
      </c>
      <c r="U103" s="32">
        <f t="shared" si="23"/>
        <v>4309</v>
      </c>
      <c r="V103" s="33"/>
      <c r="W103" s="34" cm="1">
        <f t="array" ref="W103">+MIN(IF(T103:U103&gt;0,T103:U103))</f>
        <v>3841</v>
      </c>
      <c r="X103" s="34" cm="1">
        <f t="array" ref="X103">MAX(IF(T103:U103&gt;0,T103:U103))</f>
        <v>4309</v>
      </c>
      <c r="Y103" s="35" cm="1">
        <f t="array" ref="Y103">ROUND(AVERAGE(IF(T103:U103&gt;0,T103:U103)),0)</f>
        <v>4075</v>
      </c>
      <c r="Z103" s="35">
        <f t="shared" si="24"/>
        <v>4075</v>
      </c>
      <c r="AA103" s="35">
        <f t="shared" si="25"/>
        <v>4068</v>
      </c>
      <c r="AB103" s="35">
        <f t="shared" si="26"/>
        <v>4075</v>
      </c>
      <c r="AC103" s="35">
        <f t="shared" si="27"/>
        <v>4062</v>
      </c>
      <c r="AD103" s="35" cm="1">
        <f t="array" ref="AD103">STDEVA(IF(T103:U103&gt;0,T103:U103))</f>
        <v>330.92597359530424</v>
      </c>
      <c r="AF103" s="37" t="str">
        <f t="shared" si="36"/>
        <v>MAX</v>
      </c>
      <c r="AG103" s="36">
        <f t="shared" si="37"/>
        <v>4309</v>
      </c>
      <c r="AI103" s="38"/>
      <c r="AJ103" s="66"/>
      <c r="AK103" s="68"/>
    </row>
    <row r="104" spans="2:37" ht="12">
      <c r="B104" s="2">
        <v>86</v>
      </c>
      <c r="C104" s="47" t="s">
        <v>156</v>
      </c>
      <c r="D104" s="6" t="s">
        <v>136</v>
      </c>
      <c r="E104" s="6" t="s">
        <v>53</v>
      </c>
      <c r="F104" s="7" t="s">
        <v>56</v>
      </c>
      <c r="G104" s="30" t="s">
        <v>164</v>
      </c>
      <c r="H104" s="10">
        <v>10</v>
      </c>
      <c r="I104" s="31">
        <v>3474</v>
      </c>
      <c r="J104" s="3">
        <f t="shared" si="28"/>
        <v>34740</v>
      </c>
      <c r="K104" s="31">
        <f t="shared" si="29"/>
        <v>3655</v>
      </c>
      <c r="L104" s="3">
        <f t="shared" si="30"/>
        <v>36550</v>
      </c>
      <c r="M104" s="31">
        <f t="shared" si="31"/>
        <v>3841</v>
      </c>
      <c r="N104" s="3">
        <f t="shared" si="32"/>
        <v>38410</v>
      </c>
      <c r="O104" s="31">
        <v>4100</v>
      </c>
      <c r="P104" s="3">
        <f t="shared" si="33"/>
        <v>41000</v>
      </c>
      <c r="Q104" s="31">
        <f t="shared" si="34"/>
        <v>4309</v>
      </c>
      <c r="R104" s="3">
        <f t="shared" si="35"/>
        <v>43090</v>
      </c>
      <c r="T104" s="32">
        <f t="shared" si="22"/>
        <v>3841</v>
      </c>
      <c r="U104" s="32">
        <f t="shared" si="23"/>
        <v>4309</v>
      </c>
      <c r="V104" s="33"/>
      <c r="W104" s="34" cm="1">
        <f t="array" ref="W104">+MIN(IF(T104:U104&gt;0,T104:U104))</f>
        <v>3841</v>
      </c>
      <c r="X104" s="34" cm="1">
        <f t="array" ref="X104">MAX(IF(T104:U104&gt;0,T104:U104))</f>
        <v>4309</v>
      </c>
      <c r="Y104" s="35" cm="1">
        <f t="array" ref="Y104">ROUND(AVERAGE(IF(T104:U104&gt;0,T104:U104)),0)</f>
        <v>4075</v>
      </c>
      <c r="Z104" s="35">
        <f t="shared" si="24"/>
        <v>4075</v>
      </c>
      <c r="AA104" s="35">
        <f t="shared" si="25"/>
        <v>4068</v>
      </c>
      <c r="AB104" s="35">
        <f t="shared" si="26"/>
        <v>4075</v>
      </c>
      <c r="AC104" s="35">
        <f t="shared" si="27"/>
        <v>4062</v>
      </c>
      <c r="AD104" s="35" cm="1">
        <f t="array" ref="AD104">STDEVA(IF(T104:U104&gt;0,T104:U104))</f>
        <v>330.92597359530424</v>
      </c>
      <c r="AF104" s="37" t="str">
        <f t="shared" si="36"/>
        <v>MAX</v>
      </c>
      <c r="AG104" s="36">
        <f t="shared" si="37"/>
        <v>4309</v>
      </c>
      <c r="AI104" s="38"/>
      <c r="AJ104" s="66"/>
      <c r="AK104" s="68"/>
    </row>
    <row r="105" spans="2:37" ht="12">
      <c r="B105" s="2">
        <v>87</v>
      </c>
      <c r="C105" s="47" t="s">
        <v>156</v>
      </c>
      <c r="D105" s="6" t="s">
        <v>137</v>
      </c>
      <c r="E105" s="6" t="s">
        <v>55</v>
      </c>
      <c r="F105" s="7" t="s">
        <v>57</v>
      </c>
      <c r="G105" s="30" t="s">
        <v>164</v>
      </c>
      <c r="H105" s="10">
        <v>18</v>
      </c>
      <c r="I105" s="31">
        <v>3474</v>
      </c>
      <c r="J105" s="3">
        <f t="shared" si="28"/>
        <v>62532</v>
      </c>
      <c r="K105" s="31">
        <f t="shared" si="29"/>
        <v>3655</v>
      </c>
      <c r="L105" s="3">
        <f t="shared" si="30"/>
        <v>65790</v>
      </c>
      <c r="M105" s="31">
        <f t="shared" si="31"/>
        <v>3841</v>
      </c>
      <c r="N105" s="3">
        <f t="shared" si="32"/>
        <v>69138</v>
      </c>
      <c r="O105" s="31">
        <v>4100</v>
      </c>
      <c r="P105" s="3">
        <f t="shared" si="33"/>
        <v>73800</v>
      </c>
      <c r="Q105" s="31">
        <f t="shared" si="34"/>
        <v>4309</v>
      </c>
      <c r="R105" s="3">
        <f t="shared" si="35"/>
        <v>77562</v>
      </c>
      <c r="T105" s="32">
        <f t="shared" si="22"/>
        <v>3841</v>
      </c>
      <c r="U105" s="32">
        <f t="shared" si="23"/>
        <v>4309</v>
      </c>
      <c r="V105" s="33"/>
      <c r="W105" s="34" cm="1">
        <f t="array" ref="W105">+MIN(IF(T105:U105&gt;0,T105:U105))</f>
        <v>3841</v>
      </c>
      <c r="X105" s="34" cm="1">
        <f t="array" ref="X105">MAX(IF(T105:U105&gt;0,T105:U105))</f>
        <v>4309</v>
      </c>
      <c r="Y105" s="35" cm="1">
        <f t="array" ref="Y105">ROUND(AVERAGE(IF(T105:U105&gt;0,T105:U105)),0)</f>
        <v>4075</v>
      </c>
      <c r="Z105" s="35">
        <f t="shared" si="24"/>
        <v>4075</v>
      </c>
      <c r="AA105" s="35">
        <f t="shared" si="25"/>
        <v>4068</v>
      </c>
      <c r="AB105" s="35">
        <f t="shared" si="26"/>
        <v>4075</v>
      </c>
      <c r="AC105" s="35">
        <f t="shared" si="27"/>
        <v>4062</v>
      </c>
      <c r="AD105" s="35" cm="1">
        <f t="array" ref="AD105">STDEVA(IF(T105:U105&gt;0,T105:U105))</f>
        <v>330.92597359530424</v>
      </c>
      <c r="AF105" s="37" t="str">
        <f t="shared" si="36"/>
        <v>MAX</v>
      </c>
      <c r="AG105" s="36">
        <f t="shared" si="37"/>
        <v>4309</v>
      </c>
      <c r="AI105" s="38"/>
      <c r="AJ105" s="66"/>
      <c r="AK105" s="68"/>
    </row>
    <row r="106" spans="2:37" ht="12">
      <c r="B106" s="2">
        <v>88</v>
      </c>
      <c r="C106" s="47" t="s">
        <v>156</v>
      </c>
      <c r="D106" s="6" t="s">
        <v>138</v>
      </c>
      <c r="E106" s="15"/>
      <c r="F106" s="7" t="s">
        <v>59</v>
      </c>
      <c r="G106" s="30" t="s">
        <v>164</v>
      </c>
      <c r="H106" s="10">
        <v>26</v>
      </c>
      <c r="I106" s="31">
        <v>3474</v>
      </c>
      <c r="J106" s="3">
        <f t="shared" si="28"/>
        <v>90324</v>
      </c>
      <c r="K106" s="31">
        <f t="shared" si="29"/>
        <v>3655</v>
      </c>
      <c r="L106" s="3">
        <f t="shared" si="30"/>
        <v>95030</v>
      </c>
      <c r="M106" s="31">
        <f t="shared" si="31"/>
        <v>3841</v>
      </c>
      <c r="N106" s="3">
        <f t="shared" si="32"/>
        <v>99866</v>
      </c>
      <c r="O106" s="31">
        <v>4100</v>
      </c>
      <c r="P106" s="3">
        <f t="shared" si="33"/>
        <v>106600</v>
      </c>
      <c r="Q106" s="31">
        <f t="shared" si="34"/>
        <v>4309</v>
      </c>
      <c r="R106" s="3">
        <f t="shared" si="35"/>
        <v>112034</v>
      </c>
      <c r="T106" s="32">
        <f t="shared" ref="T106:T118" si="38">+M106</f>
        <v>3841</v>
      </c>
      <c r="U106" s="32">
        <f t="shared" ref="U106:U118" si="39">+Q106</f>
        <v>4309</v>
      </c>
      <c r="V106" s="33"/>
      <c r="W106" s="34" cm="1">
        <f t="array" ref="W106">+MIN(IF(T106:U106&gt;0,T106:U106))</f>
        <v>3841</v>
      </c>
      <c r="X106" s="34" cm="1">
        <f t="array" ref="X106">MAX(IF(T106:U106&gt;0,T106:U106))</f>
        <v>4309</v>
      </c>
      <c r="Y106" s="35" cm="1">
        <f t="array" ref="Y106">ROUND(AVERAGE(IF(T106:U106&gt;0,T106:U106)),0)</f>
        <v>4075</v>
      </c>
      <c r="Z106" s="35">
        <f t="shared" ref="Z106:Z118" si="40">ROUND(MEDIAN(T106,U106),0)</f>
        <v>4075</v>
      </c>
      <c r="AA106" s="35">
        <f t="shared" ref="AA106:AA118" si="41">ROUND(GEOMEAN(T106,U106),0)</f>
        <v>4068</v>
      </c>
      <c r="AB106" s="35">
        <f t="shared" ref="AB106:AB118" si="42">ROUND(TRIMMEAN(T106:U106,$AB$3),0)</f>
        <v>4075</v>
      </c>
      <c r="AC106" s="35">
        <f t="shared" ref="AC106:AC118" si="43">ROUND(HARMEAN(T106:U106),0)</f>
        <v>4062</v>
      </c>
      <c r="AD106" s="35" cm="1">
        <f t="array" ref="AD106">STDEVA(IF(T106:U106&gt;0,T106:U106))</f>
        <v>330.92597359530424</v>
      </c>
      <c r="AF106" s="37" t="str">
        <f t="shared" si="36"/>
        <v>MAX</v>
      </c>
      <c r="AG106" s="36">
        <f t="shared" si="37"/>
        <v>4309</v>
      </c>
      <c r="AI106" s="38"/>
      <c r="AJ106" s="66"/>
      <c r="AK106" s="68"/>
    </row>
    <row r="107" spans="2:37" ht="12">
      <c r="B107" s="2">
        <v>89</v>
      </c>
      <c r="C107" s="47" t="s">
        <v>156</v>
      </c>
      <c r="D107" s="6" t="s">
        <v>139</v>
      </c>
      <c r="E107" s="6" t="s">
        <v>58</v>
      </c>
      <c r="F107" s="7" t="s">
        <v>61</v>
      </c>
      <c r="G107" s="30" t="s">
        <v>164</v>
      </c>
      <c r="H107" s="10">
        <v>10</v>
      </c>
      <c r="I107" s="31">
        <v>3474</v>
      </c>
      <c r="J107" s="3">
        <f t="shared" si="28"/>
        <v>34740</v>
      </c>
      <c r="K107" s="31">
        <f t="shared" si="29"/>
        <v>3655</v>
      </c>
      <c r="L107" s="3">
        <f t="shared" si="30"/>
        <v>36550</v>
      </c>
      <c r="M107" s="31">
        <f t="shared" si="31"/>
        <v>3841</v>
      </c>
      <c r="N107" s="3">
        <f t="shared" si="32"/>
        <v>38410</v>
      </c>
      <c r="O107" s="31">
        <v>4100</v>
      </c>
      <c r="P107" s="3">
        <f t="shared" si="33"/>
        <v>41000</v>
      </c>
      <c r="Q107" s="31">
        <f t="shared" si="34"/>
        <v>4309</v>
      </c>
      <c r="R107" s="3">
        <f t="shared" si="35"/>
        <v>43090</v>
      </c>
      <c r="T107" s="32">
        <f t="shared" si="38"/>
        <v>3841</v>
      </c>
      <c r="U107" s="32">
        <f t="shared" si="39"/>
        <v>4309</v>
      </c>
      <c r="V107" s="33"/>
      <c r="W107" s="34" cm="1">
        <f t="array" ref="W107">+MIN(IF(T107:U107&gt;0,T107:U107))</f>
        <v>3841</v>
      </c>
      <c r="X107" s="34" cm="1">
        <f t="array" ref="X107">MAX(IF(T107:U107&gt;0,T107:U107))</f>
        <v>4309</v>
      </c>
      <c r="Y107" s="35" cm="1">
        <f t="array" ref="Y107">ROUND(AVERAGE(IF(T107:U107&gt;0,T107:U107)),0)</f>
        <v>4075</v>
      </c>
      <c r="Z107" s="35">
        <f t="shared" si="40"/>
        <v>4075</v>
      </c>
      <c r="AA107" s="35">
        <f t="shared" si="41"/>
        <v>4068</v>
      </c>
      <c r="AB107" s="35">
        <f t="shared" si="42"/>
        <v>4075</v>
      </c>
      <c r="AC107" s="35">
        <f t="shared" si="43"/>
        <v>4062</v>
      </c>
      <c r="AD107" s="35" cm="1">
        <f t="array" ref="AD107">STDEVA(IF(T107:U107&gt;0,T107:U107))</f>
        <v>330.92597359530424</v>
      </c>
      <c r="AF107" s="37" t="str">
        <f t="shared" si="36"/>
        <v>MAX</v>
      </c>
      <c r="AG107" s="36">
        <f t="shared" si="37"/>
        <v>4309</v>
      </c>
      <c r="AI107" s="38"/>
      <c r="AJ107" s="66"/>
      <c r="AK107" s="68"/>
    </row>
    <row r="108" spans="2:37" ht="12">
      <c r="B108" s="2">
        <v>90</v>
      </c>
      <c r="C108" s="47" t="s">
        <v>156</v>
      </c>
      <c r="D108" s="6" t="s">
        <v>140</v>
      </c>
      <c r="E108" s="6" t="s">
        <v>60</v>
      </c>
      <c r="F108" s="7" t="s">
        <v>63</v>
      </c>
      <c r="G108" s="30" t="s">
        <v>164</v>
      </c>
      <c r="H108" s="10">
        <v>10</v>
      </c>
      <c r="I108" s="31">
        <v>3474</v>
      </c>
      <c r="J108" s="3">
        <f t="shared" si="28"/>
        <v>34740</v>
      </c>
      <c r="K108" s="31">
        <f t="shared" si="29"/>
        <v>3655</v>
      </c>
      <c r="L108" s="3">
        <f t="shared" si="30"/>
        <v>36550</v>
      </c>
      <c r="M108" s="31">
        <f t="shared" si="31"/>
        <v>3841</v>
      </c>
      <c r="N108" s="3">
        <f t="shared" si="32"/>
        <v>38410</v>
      </c>
      <c r="O108" s="31">
        <v>4100</v>
      </c>
      <c r="P108" s="3">
        <f t="shared" si="33"/>
        <v>41000</v>
      </c>
      <c r="Q108" s="31">
        <f t="shared" si="34"/>
        <v>4309</v>
      </c>
      <c r="R108" s="3">
        <f t="shared" si="35"/>
        <v>43090</v>
      </c>
      <c r="T108" s="32">
        <f t="shared" si="38"/>
        <v>3841</v>
      </c>
      <c r="U108" s="32">
        <f t="shared" si="39"/>
        <v>4309</v>
      </c>
      <c r="V108" s="33"/>
      <c r="W108" s="34" cm="1">
        <f t="array" ref="W108">+MIN(IF(T108:U108&gt;0,T108:U108))</f>
        <v>3841</v>
      </c>
      <c r="X108" s="34" cm="1">
        <f t="array" ref="X108">MAX(IF(T108:U108&gt;0,T108:U108))</f>
        <v>4309</v>
      </c>
      <c r="Y108" s="35" cm="1">
        <f t="array" ref="Y108">ROUND(AVERAGE(IF(T108:U108&gt;0,T108:U108)),0)</f>
        <v>4075</v>
      </c>
      <c r="Z108" s="35">
        <f t="shared" si="40"/>
        <v>4075</v>
      </c>
      <c r="AA108" s="35">
        <f t="shared" si="41"/>
        <v>4068</v>
      </c>
      <c r="AB108" s="35">
        <f t="shared" si="42"/>
        <v>4075</v>
      </c>
      <c r="AC108" s="35">
        <f t="shared" si="43"/>
        <v>4062</v>
      </c>
      <c r="AD108" s="35" cm="1">
        <f t="array" ref="AD108">STDEVA(IF(T108:U108&gt;0,T108:U108))</f>
        <v>330.92597359530424</v>
      </c>
      <c r="AF108" s="37" t="str">
        <f t="shared" si="36"/>
        <v>MAX</v>
      </c>
      <c r="AG108" s="36">
        <f t="shared" si="37"/>
        <v>4309</v>
      </c>
      <c r="AI108" s="38"/>
      <c r="AJ108" s="66"/>
      <c r="AK108" s="68"/>
    </row>
    <row r="109" spans="2:37" ht="12">
      <c r="B109" s="2">
        <v>91</v>
      </c>
      <c r="C109" s="47" t="s">
        <v>156</v>
      </c>
      <c r="D109" s="6" t="s">
        <v>141</v>
      </c>
      <c r="E109" s="6" t="s">
        <v>62</v>
      </c>
      <c r="F109" s="7" t="s">
        <v>65</v>
      </c>
      <c r="G109" s="30" t="s">
        <v>164</v>
      </c>
      <c r="H109" s="10">
        <v>14</v>
      </c>
      <c r="I109" s="31">
        <v>3474</v>
      </c>
      <c r="J109" s="3">
        <f t="shared" si="28"/>
        <v>48636</v>
      </c>
      <c r="K109" s="31">
        <f t="shared" si="29"/>
        <v>3655</v>
      </c>
      <c r="L109" s="3">
        <f t="shared" si="30"/>
        <v>51170</v>
      </c>
      <c r="M109" s="31">
        <f t="shared" si="31"/>
        <v>3841</v>
      </c>
      <c r="N109" s="3">
        <f t="shared" si="32"/>
        <v>53774</v>
      </c>
      <c r="O109" s="31">
        <v>4100</v>
      </c>
      <c r="P109" s="3">
        <f t="shared" si="33"/>
        <v>57400</v>
      </c>
      <c r="Q109" s="31">
        <f t="shared" si="34"/>
        <v>4309</v>
      </c>
      <c r="R109" s="3">
        <f t="shared" si="35"/>
        <v>60326</v>
      </c>
      <c r="T109" s="32">
        <f t="shared" si="38"/>
        <v>3841</v>
      </c>
      <c r="U109" s="32">
        <f t="shared" si="39"/>
        <v>4309</v>
      </c>
      <c r="V109" s="33"/>
      <c r="W109" s="34" cm="1">
        <f t="array" ref="W109">+MIN(IF(T109:U109&gt;0,T109:U109))</f>
        <v>3841</v>
      </c>
      <c r="X109" s="34" cm="1">
        <f t="array" ref="X109">MAX(IF(T109:U109&gt;0,T109:U109))</f>
        <v>4309</v>
      </c>
      <c r="Y109" s="35" cm="1">
        <f t="array" ref="Y109">ROUND(AVERAGE(IF(T109:U109&gt;0,T109:U109)),0)</f>
        <v>4075</v>
      </c>
      <c r="Z109" s="35">
        <f t="shared" si="40"/>
        <v>4075</v>
      </c>
      <c r="AA109" s="35">
        <f t="shared" si="41"/>
        <v>4068</v>
      </c>
      <c r="AB109" s="35">
        <f t="shared" si="42"/>
        <v>4075</v>
      </c>
      <c r="AC109" s="35">
        <f t="shared" si="43"/>
        <v>4062</v>
      </c>
      <c r="AD109" s="35" cm="1">
        <f t="array" ref="AD109">STDEVA(IF(T109:U109&gt;0,T109:U109))</f>
        <v>330.92597359530424</v>
      </c>
      <c r="AF109" s="37" t="str">
        <f t="shared" si="36"/>
        <v>MAX</v>
      </c>
      <c r="AG109" s="36">
        <f t="shared" si="37"/>
        <v>4309</v>
      </c>
      <c r="AI109" s="38"/>
      <c r="AJ109" s="66"/>
      <c r="AK109" s="68"/>
    </row>
    <row r="110" spans="2:37" ht="22.8">
      <c r="B110" s="2">
        <v>92</v>
      </c>
      <c r="C110" s="47" t="s">
        <v>156</v>
      </c>
      <c r="D110" s="6" t="s">
        <v>142</v>
      </c>
      <c r="E110" s="6" t="s">
        <v>64</v>
      </c>
      <c r="F110" s="7" t="s">
        <v>82</v>
      </c>
      <c r="G110" s="30" t="s">
        <v>164</v>
      </c>
      <c r="H110" s="10">
        <v>10</v>
      </c>
      <c r="I110" s="31">
        <v>3474</v>
      </c>
      <c r="J110" s="3">
        <f t="shared" si="28"/>
        <v>34740</v>
      </c>
      <c r="K110" s="31">
        <f t="shared" si="29"/>
        <v>3655</v>
      </c>
      <c r="L110" s="3">
        <f t="shared" si="30"/>
        <v>36550</v>
      </c>
      <c r="M110" s="31">
        <f t="shared" si="31"/>
        <v>3841</v>
      </c>
      <c r="N110" s="3">
        <f t="shared" si="32"/>
        <v>38410</v>
      </c>
      <c r="O110" s="31">
        <v>4100</v>
      </c>
      <c r="P110" s="3">
        <f t="shared" si="33"/>
        <v>41000</v>
      </c>
      <c r="Q110" s="31">
        <f t="shared" si="34"/>
        <v>4309</v>
      </c>
      <c r="R110" s="3">
        <f t="shared" si="35"/>
        <v>43090</v>
      </c>
      <c r="T110" s="32">
        <f t="shared" si="38"/>
        <v>3841</v>
      </c>
      <c r="U110" s="32">
        <f t="shared" si="39"/>
        <v>4309</v>
      </c>
      <c r="V110" s="33"/>
      <c r="W110" s="34" cm="1">
        <f t="array" ref="W110">+MIN(IF(T110:U110&gt;0,T110:U110))</f>
        <v>3841</v>
      </c>
      <c r="X110" s="34" cm="1">
        <f t="array" ref="X110">MAX(IF(T110:U110&gt;0,T110:U110))</f>
        <v>4309</v>
      </c>
      <c r="Y110" s="35" cm="1">
        <f t="array" ref="Y110">ROUND(AVERAGE(IF(T110:U110&gt;0,T110:U110)),0)</f>
        <v>4075</v>
      </c>
      <c r="Z110" s="35">
        <f t="shared" si="40"/>
        <v>4075</v>
      </c>
      <c r="AA110" s="35">
        <f t="shared" si="41"/>
        <v>4068</v>
      </c>
      <c r="AB110" s="35">
        <f t="shared" si="42"/>
        <v>4075</v>
      </c>
      <c r="AC110" s="35">
        <f t="shared" si="43"/>
        <v>4062</v>
      </c>
      <c r="AD110" s="35" cm="1">
        <f t="array" ref="AD110">STDEVA(IF(T110:U110&gt;0,T110:U110))</f>
        <v>330.92597359530424</v>
      </c>
      <c r="AF110" s="37" t="str">
        <f t="shared" si="36"/>
        <v>MAX</v>
      </c>
      <c r="AG110" s="36">
        <f t="shared" si="37"/>
        <v>4309</v>
      </c>
      <c r="AI110" s="38"/>
      <c r="AJ110" s="66"/>
      <c r="AK110" s="68"/>
    </row>
    <row r="111" spans="2:37" ht="22.8">
      <c r="B111" s="2">
        <v>93</v>
      </c>
      <c r="C111" s="47" t="s">
        <v>156</v>
      </c>
      <c r="D111" s="6" t="s">
        <v>143</v>
      </c>
      <c r="E111" s="6" t="s">
        <v>66</v>
      </c>
      <c r="F111" s="7" t="s">
        <v>68</v>
      </c>
      <c r="G111" s="30" t="s">
        <v>164</v>
      </c>
      <c r="H111" s="10">
        <v>10</v>
      </c>
      <c r="I111" s="31">
        <v>3474</v>
      </c>
      <c r="J111" s="3">
        <f t="shared" si="28"/>
        <v>34740</v>
      </c>
      <c r="K111" s="31">
        <f t="shared" si="29"/>
        <v>3655</v>
      </c>
      <c r="L111" s="3">
        <f t="shared" si="30"/>
        <v>36550</v>
      </c>
      <c r="M111" s="31">
        <f t="shared" si="31"/>
        <v>3841</v>
      </c>
      <c r="N111" s="3">
        <f t="shared" si="32"/>
        <v>38410</v>
      </c>
      <c r="O111" s="31">
        <v>4100</v>
      </c>
      <c r="P111" s="3">
        <f t="shared" si="33"/>
        <v>41000</v>
      </c>
      <c r="Q111" s="31">
        <f t="shared" si="34"/>
        <v>4309</v>
      </c>
      <c r="R111" s="3">
        <f t="shared" si="35"/>
        <v>43090</v>
      </c>
      <c r="T111" s="32">
        <f t="shared" si="38"/>
        <v>3841</v>
      </c>
      <c r="U111" s="32">
        <f t="shared" si="39"/>
        <v>4309</v>
      </c>
      <c r="V111" s="33"/>
      <c r="W111" s="34" cm="1">
        <f t="array" ref="W111">+MIN(IF(T111:U111&gt;0,T111:U111))</f>
        <v>3841</v>
      </c>
      <c r="X111" s="34" cm="1">
        <f t="array" ref="X111">MAX(IF(T111:U111&gt;0,T111:U111))</f>
        <v>4309</v>
      </c>
      <c r="Y111" s="35" cm="1">
        <f t="array" ref="Y111">ROUND(AVERAGE(IF(T111:U111&gt;0,T111:U111)),0)</f>
        <v>4075</v>
      </c>
      <c r="Z111" s="35">
        <f t="shared" si="40"/>
        <v>4075</v>
      </c>
      <c r="AA111" s="35">
        <f t="shared" si="41"/>
        <v>4068</v>
      </c>
      <c r="AB111" s="35">
        <f t="shared" si="42"/>
        <v>4075</v>
      </c>
      <c r="AC111" s="35">
        <f t="shared" si="43"/>
        <v>4062</v>
      </c>
      <c r="AD111" s="35" cm="1">
        <f t="array" ref="AD111">STDEVA(IF(T111:U111&gt;0,T111:U111))</f>
        <v>330.92597359530424</v>
      </c>
      <c r="AF111" s="37" t="str">
        <f t="shared" si="36"/>
        <v>MAX</v>
      </c>
      <c r="AG111" s="36">
        <f t="shared" si="37"/>
        <v>4309</v>
      </c>
      <c r="AI111" s="38"/>
      <c r="AJ111" s="66"/>
      <c r="AK111" s="68"/>
    </row>
    <row r="112" spans="2:37" ht="12">
      <c r="B112" s="2">
        <v>94</v>
      </c>
      <c r="C112" s="47" t="s">
        <v>156</v>
      </c>
      <c r="D112" s="6" t="s">
        <v>144</v>
      </c>
      <c r="E112" s="6" t="s">
        <v>67</v>
      </c>
      <c r="F112" s="7" t="s">
        <v>70</v>
      </c>
      <c r="G112" s="30" t="s">
        <v>164</v>
      </c>
      <c r="H112" s="10">
        <v>9</v>
      </c>
      <c r="I112" s="31">
        <v>3474</v>
      </c>
      <c r="J112" s="3">
        <f t="shared" si="28"/>
        <v>31266</v>
      </c>
      <c r="K112" s="31">
        <f t="shared" si="29"/>
        <v>3655</v>
      </c>
      <c r="L112" s="3">
        <f t="shared" si="30"/>
        <v>32895</v>
      </c>
      <c r="M112" s="31">
        <f t="shared" si="31"/>
        <v>3841</v>
      </c>
      <c r="N112" s="3">
        <f t="shared" si="32"/>
        <v>34569</v>
      </c>
      <c r="O112" s="31">
        <v>4100</v>
      </c>
      <c r="P112" s="3">
        <f t="shared" si="33"/>
        <v>36900</v>
      </c>
      <c r="Q112" s="31">
        <f t="shared" si="34"/>
        <v>4309</v>
      </c>
      <c r="R112" s="3">
        <f t="shared" si="35"/>
        <v>38781</v>
      </c>
      <c r="T112" s="32">
        <f t="shared" si="38"/>
        <v>3841</v>
      </c>
      <c r="U112" s="32">
        <f t="shared" si="39"/>
        <v>4309</v>
      </c>
      <c r="V112" s="33"/>
      <c r="W112" s="34" cm="1">
        <f t="array" ref="W112">+MIN(IF(T112:U112&gt;0,T112:U112))</f>
        <v>3841</v>
      </c>
      <c r="X112" s="34" cm="1">
        <f t="array" ref="X112">MAX(IF(T112:U112&gt;0,T112:U112))</f>
        <v>4309</v>
      </c>
      <c r="Y112" s="35" cm="1">
        <f t="array" ref="Y112">ROUND(AVERAGE(IF(T112:U112&gt;0,T112:U112)),0)</f>
        <v>4075</v>
      </c>
      <c r="Z112" s="35">
        <f t="shared" si="40"/>
        <v>4075</v>
      </c>
      <c r="AA112" s="35">
        <f t="shared" si="41"/>
        <v>4068</v>
      </c>
      <c r="AB112" s="35">
        <f t="shared" si="42"/>
        <v>4075</v>
      </c>
      <c r="AC112" s="35">
        <f t="shared" si="43"/>
        <v>4062</v>
      </c>
      <c r="AD112" s="35" cm="1">
        <f t="array" ref="AD112">STDEVA(IF(T112:U112&gt;0,T112:U112))</f>
        <v>330.92597359530424</v>
      </c>
      <c r="AF112" s="37" t="str">
        <f t="shared" si="36"/>
        <v>MAX</v>
      </c>
      <c r="AG112" s="36">
        <f t="shared" si="37"/>
        <v>4309</v>
      </c>
      <c r="AI112" s="38"/>
      <c r="AJ112" s="66"/>
      <c r="AK112" s="68"/>
    </row>
    <row r="113" spans="1:37" ht="22.8">
      <c r="B113" s="2">
        <v>95</v>
      </c>
      <c r="C113" s="47" t="s">
        <v>156</v>
      </c>
      <c r="D113" s="6" t="s">
        <v>145</v>
      </c>
      <c r="E113" s="6" t="s">
        <v>69</v>
      </c>
      <c r="F113" s="7" t="s">
        <v>72</v>
      </c>
      <c r="G113" s="30" t="s">
        <v>164</v>
      </c>
      <c r="H113" s="10">
        <v>27</v>
      </c>
      <c r="I113" s="31">
        <v>3474</v>
      </c>
      <c r="J113" s="3">
        <f t="shared" si="28"/>
        <v>93798</v>
      </c>
      <c r="K113" s="31">
        <f t="shared" si="29"/>
        <v>3655</v>
      </c>
      <c r="L113" s="3">
        <f t="shared" si="30"/>
        <v>98685</v>
      </c>
      <c r="M113" s="31">
        <f t="shared" si="31"/>
        <v>3841</v>
      </c>
      <c r="N113" s="3">
        <f t="shared" si="32"/>
        <v>103707</v>
      </c>
      <c r="O113" s="31">
        <v>4100</v>
      </c>
      <c r="P113" s="3">
        <f t="shared" si="33"/>
        <v>110700</v>
      </c>
      <c r="Q113" s="31">
        <f t="shared" si="34"/>
        <v>4309</v>
      </c>
      <c r="R113" s="3">
        <f t="shared" si="35"/>
        <v>116343</v>
      </c>
      <c r="T113" s="32">
        <f t="shared" si="38"/>
        <v>3841</v>
      </c>
      <c r="U113" s="32">
        <f t="shared" si="39"/>
        <v>4309</v>
      </c>
      <c r="V113" s="33"/>
      <c r="W113" s="34" cm="1">
        <f t="array" ref="W113">+MIN(IF(T113:U113&gt;0,T113:U113))</f>
        <v>3841</v>
      </c>
      <c r="X113" s="34" cm="1">
        <f t="array" ref="X113">MAX(IF(T113:U113&gt;0,T113:U113))</f>
        <v>4309</v>
      </c>
      <c r="Y113" s="35" cm="1">
        <f t="array" ref="Y113">ROUND(AVERAGE(IF(T113:U113&gt;0,T113:U113)),0)</f>
        <v>4075</v>
      </c>
      <c r="Z113" s="35">
        <f t="shared" si="40"/>
        <v>4075</v>
      </c>
      <c r="AA113" s="35">
        <f t="shared" si="41"/>
        <v>4068</v>
      </c>
      <c r="AB113" s="35">
        <f t="shared" si="42"/>
        <v>4075</v>
      </c>
      <c r="AC113" s="35">
        <f t="shared" si="43"/>
        <v>4062</v>
      </c>
      <c r="AD113" s="35" cm="1">
        <f t="array" ref="AD113">STDEVA(IF(T113:U113&gt;0,T113:U113))</f>
        <v>330.92597359530424</v>
      </c>
      <c r="AF113" s="37" t="str">
        <f t="shared" si="36"/>
        <v>MAX</v>
      </c>
      <c r="AG113" s="36">
        <f t="shared" si="37"/>
        <v>4309</v>
      </c>
      <c r="AI113" s="38"/>
      <c r="AJ113" s="66"/>
      <c r="AK113" s="68"/>
    </row>
    <row r="114" spans="1:37" ht="12">
      <c r="B114" s="2">
        <v>101</v>
      </c>
      <c r="C114" s="47" t="s">
        <v>156</v>
      </c>
      <c r="D114" s="6" t="s">
        <v>146</v>
      </c>
      <c r="E114" s="6" t="s">
        <v>71</v>
      </c>
      <c r="F114" s="7" t="s">
        <v>74</v>
      </c>
      <c r="G114" s="30" t="s">
        <v>164</v>
      </c>
      <c r="H114" s="10">
        <v>5</v>
      </c>
      <c r="I114" s="31">
        <v>3474</v>
      </c>
      <c r="J114" s="3">
        <f t="shared" si="28"/>
        <v>17370</v>
      </c>
      <c r="K114" s="31">
        <f t="shared" si="29"/>
        <v>3655</v>
      </c>
      <c r="L114" s="3">
        <f t="shared" si="30"/>
        <v>18275</v>
      </c>
      <c r="M114" s="31">
        <f t="shared" si="31"/>
        <v>3841</v>
      </c>
      <c r="N114" s="3">
        <f t="shared" si="32"/>
        <v>19205</v>
      </c>
      <c r="O114" s="31">
        <v>4100</v>
      </c>
      <c r="P114" s="3">
        <f t="shared" si="33"/>
        <v>20500</v>
      </c>
      <c r="Q114" s="31">
        <f t="shared" si="34"/>
        <v>4309</v>
      </c>
      <c r="R114" s="3">
        <f t="shared" si="35"/>
        <v>21545</v>
      </c>
      <c r="T114" s="32">
        <f t="shared" si="38"/>
        <v>3841</v>
      </c>
      <c r="U114" s="32">
        <f t="shared" si="39"/>
        <v>4309</v>
      </c>
      <c r="V114" s="33"/>
      <c r="W114" s="34" cm="1">
        <f t="array" ref="W114">+MIN(IF(T114:U114&gt;0,T114:U114))</f>
        <v>3841</v>
      </c>
      <c r="X114" s="34" cm="1">
        <f t="array" ref="X114">MAX(IF(T114:U114&gt;0,T114:U114))</f>
        <v>4309</v>
      </c>
      <c r="Y114" s="35" cm="1">
        <f t="array" ref="Y114">ROUND(AVERAGE(IF(T114:U114&gt;0,T114:U114)),0)</f>
        <v>4075</v>
      </c>
      <c r="Z114" s="35">
        <f t="shared" si="40"/>
        <v>4075</v>
      </c>
      <c r="AA114" s="35">
        <f t="shared" si="41"/>
        <v>4068</v>
      </c>
      <c r="AB114" s="35">
        <f t="shared" si="42"/>
        <v>4075</v>
      </c>
      <c r="AC114" s="35">
        <f t="shared" si="43"/>
        <v>4062</v>
      </c>
      <c r="AD114" s="35" cm="1">
        <f t="array" ref="AD114">STDEVA(IF(T114:U114&gt;0,T114:U114))</f>
        <v>330.92597359530424</v>
      </c>
      <c r="AF114" s="37" t="str">
        <f t="shared" si="36"/>
        <v>MAX</v>
      </c>
      <c r="AG114" s="36">
        <f t="shared" si="37"/>
        <v>4309</v>
      </c>
      <c r="AI114" s="38"/>
      <c r="AJ114" s="66"/>
      <c r="AK114" s="68"/>
    </row>
    <row r="115" spans="1:37" ht="12">
      <c r="B115" s="2">
        <v>102</v>
      </c>
      <c r="C115" s="47" t="s">
        <v>156</v>
      </c>
      <c r="D115" s="6" t="s">
        <v>147</v>
      </c>
      <c r="E115" s="6" t="s">
        <v>73</v>
      </c>
      <c r="F115" s="7" t="s">
        <v>76</v>
      </c>
      <c r="G115" s="30" t="s">
        <v>164</v>
      </c>
      <c r="H115" s="10">
        <v>13</v>
      </c>
      <c r="I115" s="31">
        <v>3474</v>
      </c>
      <c r="J115" s="3">
        <f t="shared" si="28"/>
        <v>45162</v>
      </c>
      <c r="K115" s="31">
        <f t="shared" si="29"/>
        <v>3655</v>
      </c>
      <c r="L115" s="3">
        <f t="shared" si="30"/>
        <v>47515</v>
      </c>
      <c r="M115" s="31">
        <f t="shared" si="31"/>
        <v>3841</v>
      </c>
      <c r="N115" s="3">
        <f t="shared" si="32"/>
        <v>49933</v>
      </c>
      <c r="O115" s="31">
        <v>4100</v>
      </c>
      <c r="P115" s="3">
        <f t="shared" si="33"/>
        <v>53300</v>
      </c>
      <c r="Q115" s="31">
        <f t="shared" si="34"/>
        <v>4309</v>
      </c>
      <c r="R115" s="3">
        <f t="shared" si="35"/>
        <v>56017</v>
      </c>
      <c r="T115" s="32">
        <f t="shared" si="38"/>
        <v>3841</v>
      </c>
      <c r="U115" s="32">
        <f t="shared" si="39"/>
        <v>4309</v>
      </c>
      <c r="V115" s="33"/>
      <c r="W115" s="34" cm="1">
        <f t="array" ref="W115">+MIN(IF(T115:U115&gt;0,T115:U115))</f>
        <v>3841</v>
      </c>
      <c r="X115" s="34" cm="1">
        <f t="array" ref="X115">MAX(IF(T115:U115&gt;0,T115:U115))</f>
        <v>4309</v>
      </c>
      <c r="Y115" s="35" cm="1">
        <f t="array" ref="Y115">ROUND(AVERAGE(IF(T115:U115&gt;0,T115:U115)),0)</f>
        <v>4075</v>
      </c>
      <c r="Z115" s="35">
        <f t="shared" si="40"/>
        <v>4075</v>
      </c>
      <c r="AA115" s="35">
        <f t="shared" si="41"/>
        <v>4068</v>
      </c>
      <c r="AB115" s="35">
        <f t="shared" si="42"/>
        <v>4075</v>
      </c>
      <c r="AC115" s="35">
        <f t="shared" si="43"/>
        <v>4062</v>
      </c>
      <c r="AD115" s="35" cm="1">
        <f t="array" ref="AD115">STDEVA(IF(T115:U115&gt;0,T115:U115))</f>
        <v>330.92597359530424</v>
      </c>
      <c r="AF115" s="37" t="str">
        <f t="shared" si="36"/>
        <v>MAX</v>
      </c>
      <c r="AG115" s="36">
        <f t="shared" si="37"/>
        <v>4309</v>
      </c>
      <c r="AI115" s="38"/>
      <c r="AJ115" s="66"/>
      <c r="AK115" s="68"/>
    </row>
    <row r="116" spans="1:37" ht="22.8">
      <c r="B116" s="2">
        <v>103</v>
      </c>
      <c r="C116" s="47" t="s">
        <v>156</v>
      </c>
      <c r="D116" s="6" t="s">
        <v>148</v>
      </c>
      <c r="E116" s="6" t="s">
        <v>75</v>
      </c>
      <c r="F116" s="7" t="s">
        <v>78</v>
      </c>
      <c r="G116" s="30" t="s">
        <v>164</v>
      </c>
      <c r="H116" s="10">
        <v>10</v>
      </c>
      <c r="I116" s="31">
        <v>3474</v>
      </c>
      <c r="J116" s="3">
        <f t="shared" si="28"/>
        <v>34740</v>
      </c>
      <c r="K116" s="31">
        <f t="shared" si="29"/>
        <v>3655</v>
      </c>
      <c r="L116" s="3">
        <f t="shared" si="30"/>
        <v>36550</v>
      </c>
      <c r="M116" s="31">
        <f t="shared" si="31"/>
        <v>3841</v>
      </c>
      <c r="N116" s="3">
        <f t="shared" si="32"/>
        <v>38410</v>
      </c>
      <c r="O116" s="31">
        <v>4100</v>
      </c>
      <c r="P116" s="3">
        <f t="shared" si="33"/>
        <v>41000</v>
      </c>
      <c r="Q116" s="31">
        <f t="shared" si="34"/>
        <v>4309</v>
      </c>
      <c r="R116" s="3">
        <f t="shared" si="35"/>
        <v>43090</v>
      </c>
      <c r="T116" s="32">
        <f t="shared" si="38"/>
        <v>3841</v>
      </c>
      <c r="U116" s="32">
        <f t="shared" si="39"/>
        <v>4309</v>
      </c>
      <c r="V116" s="33"/>
      <c r="W116" s="34" cm="1">
        <f t="array" ref="W116">+MIN(IF(T116:U116&gt;0,T116:U116))</f>
        <v>3841</v>
      </c>
      <c r="X116" s="34" cm="1">
        <f t="array" ref="X116">MAX(IF(T116:U116&gt;0,T116:U116))</f>
        <v>4309</v>
      </c>
      <c r="Y116" s="35" cm="1">
        <f t="array" ref="Y116">ROUND(AVERAGE(IF(T116:U116&gt;0,T116:U116)),0)</f>
        <v>4075</v>
      </c>
      <c r="Z116" s="35">
        <f t="shared" si="40"/>
        <v>4075</v>
      </c>
      <c r="AA116" s="35">
        <f t="shared" si="41"/>
        <v>4068</v>
      </c>
      <c r="AB116" s="35">
        <f t="shared" si="42"/>
        <v>4075</v>
      </c>
      <c r="AC116" s="35">
        <f t="shared" si="43"/>
        <v>4062</v>
      </c>
      <c r="AD116" s="35" cm="1">
        <f t="array" ref="AD116">STDEVA(IF(T116:U116&gt;0,T116:U116))</f>
        <v>330.92597359530424</v>
      </c>
      <c r="AF116" s="37" t="str">
        <f t="shared" si="36"/>
        <v>MAX</v>
      </c>
      <c r="AG116" s="36">
        <f t="shared" si="37"/>
        <v>4309</v>
      </c>
      <c r="AI116" s="38"/>
      <c r="AJ116" s="66"/>
      <c r="AK116" s="68"/>
    </row>
    <row r="117" spans="1:37" ht="12">
      <c r="B117" s="2">
        <v>104</v>
      </c>
      <c r="C117" s="47" t="s">
        <v>156</v>
      </c>
      <c r="D117" s="6" t="s">
        <v>149</v>
      </c>
      <c r="E117" s="6" t="s">
        <v>77</v>
      </c>
      <c r="F117" s="7" t="s">
        <v>80</v>
      </c>
      <c r="G117" s="30" t="s">
        <v>164</v>
      </c>
      <c r="H117" s="10">
        <v>10</v>
      </c>
      <c r="I117" s="31">
        <v>3474</v>
      </c>
      <c r="J117" s="3">
        <f t="shared" si="28"/>
        <v>34740</v>
      </c>
      <c r="K117" s="31">
        <f t="shared" si="29"/>
        <v>3655</v>
      </c>
      <c r="L117" s="3">
        <f t="shared" si="30"/>
        <v>36550</v>
      </c>
      <c r="M117" s="31">
        <f t="shared" si="31"/>
        <v>3841</v>
      </c>
      <c r="N117" s="3">
        <f t="shared" si="32"/>
        <v>38410</v>
      </c>
      <c r="O117" s="31">
        <v>4100</v>
      </c>
      <c r="P117" s="3">
        <f t="shared" si="33"/>
        <v>41000</v>
      </c>
      <c r="Q117" s="31">
        <f t="shared" si="34"/>
        <v>4309</v>
      </c>
      <c r="R117" s="3">
        <f t="shared" si="35"/>
        <v>43090</v>
      </c>
      <c r="T117" s="32">
        <f t="shared" si="38"/>
        <v>3841</v>
      </c>
      <c r="U117" s="32">
        <f t="shared" si="39"/>
        <v>4309</v>
      </c>
      <c r="V117" s="33"/>
      <c r="W117" s="34" cm="1">
        <f t="array" ref="W117">+MIN(IF(T117:U117&gt;0,T117:U117))</f>
        <v>3841</v>
      </c>
      <c r="X117" s="34" cm="1">
        <f t="array" ref="X117">MAX(IF(T117:U117&gt;0,T117:U117))</f>
        <v>4309</v>
      </c>
      <c r="Y117" s="35" cm="1">
        <f t="array" ref="Y117">ROUND(AVERAGE(IF(T117:U117&gt;0,T117:U117)),0)</f>
        <v>4075</v>
      </c>
      <c r="Z117" s="35">
        <f t="shared" si="40"/>
        <v>4075</v>
      </c>
      <c r="AA117" s="35">
        <f t="shared" si="41"/>
        <v>4068</v>
      </c>
      <c r="AB117" s="35">
        <f t="shared" si="42"/>
        <v>4075</v>
      </c>
      <c r="AC117" s="35">
        <f t="shared" si="43"/>
        <v>4062</v>
      </c>
      <c r="AD117" s="35" cm="1">
        <f t="array" ref="AD117">STDEVA(IF(T117:U117&gt;0,T117:U117))</f>
        <v>330.92597359530424</v>
      </c>
      <c r="AF117" s="37" t="str">
        <f t="shared" si="36"/>
        <v>MAX</v>
      </c>
      <c r="AG117" s="36">
        <f t="shared" si="37"/>
        <v>4309</v>
      </c>
      <c r="AI117" s="38"/>
      <c r="AJ117" s="66"/>
      <c r="AK117" s="68"/>
    </row>
    <row r="118" spans="1:37" ht="22.8">
      <c r="B118" s="2">
        <v>105</v>
      </c>
      <c r="C118" s="47" t="s">
        <v>156</v>
      </c>
      <c r="D118" s="6" t="s">
        <v>150</v>
      </c>
      <c r="E118" s="6" t="s">
        <v>79</v>
      </c>
      <c r="F118" s="7" t="s">
        <v>81</v>
      </c>
      <c r="G118" s="30" t="s">
        <v>164</v>
      </c>
      <c r="H118" s="10">
        <v>5</v>
      </c>
      <c r="I118" s="31">
        <v>3474</v>
      </c>
      <c r="J118" s="3">
        <f t="shared" si="28"/>
        <v>17370</v>
      </c>
      <c r="K118" s="31">
        <f t="shared" si="29"/>
        <v>3655</v>
      </c>
      <c r="L118" s="3">
        <f t="shared" si="30"/>
        <v>18275</v>
      </c>
      <c r="M118" s="31">
        <f t="shared" si="31"/>
        <v>3841</v>
      </c>
      <c r="N118" s="3">
        <f t="shared" si="32"/>
        <v>19205</v>
      </c>
      <c r="O118" s="31">
        <v>4100</v>
      </c>
      <c r="P118" s="3">
        <f t="shared" si="33"/>
        <v>20500</v>
      </c>
      <c r="Q118" s="31">
        <f t="shared" si="34"/>
        <v>4309</v>
      </c>
      <c r="R118" s="3">
        <f t="shared" si="35"/>
        <v>21545</v>
      </c>
      <c r="T118" s="32">
        <f t="shared" si="38"/>
        <v>3841</v>
      </c>
      <c r="U118" s="32">
        <f t="shared" si="39"/>
        <v>4309</v>
      </c>
      <c r="V118" s="33"/>
      <c r="W118" s="34" cm="1">
        <f t="array" ref="W118">+MIN(IF(T118:U118&gt;0,T118:U118))</f>
        <v>3841</v>
      </c>
      <c r="X118" s="34" cm="1">
        <f t="array" ref="X118">MAX(IF(T118:U118&gt;0,T118:U118))</f>
        <v>4309</v>
      </c>
      <c r="Y118" s="35" cm="1">
        <f t="array" ref="Y118">ROUND(AVERAGE(IF(T118:U118&gt;0,T118:U118)),0)</f>
        <v>4075</v>
      </c>
      <c r="Z118" s="35">
        <f t="shared" si="40"/>
        <v>4075</v>
      </c>
      <c r="AA118" s="35">
        <f t="shared" si="41"/>
        <v>4068</v>
      </c>
      <c r="AB118" s="35">
        <f t="shared" si="42"/>
        <v>4075</v>
      </c>
      <c r="AC118" s="35">
        <f t="shared" si="43"/>
        <v>4062</v>
      </c>
      <c r="AD118" s="35" cm="1">
        <f t="array" ref="AD118">STDEVA(IF(T118:U118&gt;0,T118:U118))</f>
        <v>330.92597359530424</v>
      </c>
      <c r="AF118" s="37" t="str">
        <f t="shared" si="36"/>
        <v>MAX</v>
      </c>
      <c r="AG118" s="36">
        <f t="shared" si="37"/>
        <v>4309</v>
      </c>
      <c r="AI118" s="38"/>
      <c r="AJ118" s="66"/>
      <c r="AK118" s="68"/>
    </row>
    <row r="119" spans="1:37" ht="12">
      <c r="A119" s="17"/>
      <c r="B119" s="99" t="s">
        <v>83</v>
      </c>
      <c r="C119" s="99"/>
      <c r="D119" s="99"/>
      <c r="E119" s="99"/>
      <c r="F119" s="99"/>
      <c r="G119" s="99"/>
      <c r="H119" s="48">
        <f>SUM(H10:H118)</f>
        <v>48357</v>
      </c>
      <c r="I119" s="48"/>
      <c r="J119" s="5">
        <f>SUM(J10:J118)</f>
        <v>46392892</v>
      </c>
      <c r="K119" s="48"/>
      <c r="L119" s="5">
        <f>SUM(L10:L118)</f>
        <v>48806006</v>
      </c>
      <c r="M119" s="48"/>
      <c r="N119" s="5">
        <f>SUM(N10:N118)</f>
        <v>51290717</v>
      </c>
      <c r="O119" s="12"/>
      <c r="P119" s="5">
        <f>SUM(P10:P118)</f>
        <v>56156720</v>
      </c>
      <c r="Q119" s="4"/>
      <c r="R119" s="5">
        <f>SUM(R10:R118)</f>
        <v>59030343</v>
      </c>
      <c r="T119" s="19"/>
      <c r="U119" s="19"/>
      <c r="V119" s="19"/>
      <c r="W119" s="19"/>
      <c r="X119" s="49"/>
      <c r="Y119" s="49"/>
      <c r="AC119" s="38"/>
      <c r="AG119" s="65">
        <f>SUM(AG10:AG118)</f>
        <v>276631</v>
      </c>
      <c r="AJ119" s="65"/>
      <c r="AK119" s="69"/>
    </row>
    <row r="120" spans="1:37">
      <c r="P120" s="50"/>
    </row>
    <row r="122" spans="1:37" s="13" customFormat="1">
      <c r="C122" s="14"/>
      <c r="D122" s="14"/>
      <c r="E122" s="14"/>
      <c r="F122" s="14"/>
      <c r="G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F122" s="15"/>
      <c r="AG122" s="15"/>
    </row>
    <row r="123" spans="1:37" s="13" customFormat="1">
      <c r="C123" s="14"/>
      <c r="D123" s="14"/>
      <c r="E123" s="14"/>
      <c r="F123" s="14"/>
      <c r="G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F123" s="15"/>
      <c r="AG123" s="15"/>
    </row>
    <row r="124" spans="1:37" s="13" customFormat="1">
      <c r="C124" s="14"/>
      <c r="D124" s="14"/>
      <c r="E124" s="14"/>
      <c r="F124" s="14"/>
      <c r="G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F124" s="15"/>
      <c r="AG124" s="15"/>
    </row>
    <row r="125" spans="1:37" s="13" customFormat="1">
      <c r="C125" s="14"/>
      <c r="D125" s="14"/>
      <c r="E125" s="14"/>
      <c r="F125" s="14"/>
      <c r="G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F125" s="15"/>
      <c r="AG125" s="15"/>
    </row>
    <row r="126" spans="1:37" s="13" customFormat="1">
      <c r="C126" s="14"/>
      <c r="D126" s="14"/>
      <c r="E126" s="14"/>
      <c r="F126" s="14"/>
      <c r="G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F126" s="15"/>
      <c r="AG126" s="15"/>
    </row>
  </sheetData>
  <mergeCells count="18">
    <mergeCell ref="AF6:AG6"/>
    <mergeCell ref="W6:AC6"/>
    <mergeCell ref="B2:R3"/>
    <mergeCell ref="B6:R6"/>
    <mergeCell ref="T6:U6"/>
    <mergeCell ref="O8:P8"/>
    <mergeCell ref="Q8:R8"/>
    <mergeCell ref="B8:B9"/>
    <mergeCell ref="C8:C9"/>
    <mergeCell ref="D8:D9"/>
    <mergeCell ref="E8:E9"/>
    <mergeCell ref="F8:F9"/>
    <mergeCell ref="G8:G9"/>
    <mergeCell ref="B119:G119"/>
    <mergeCell ref="H8:H9"/>
    <mergeCell ref="I8:J8"/>
    <mergeCell ref="K8:L8"/>
    <mergeCell ref="M8:N8"/>
  </mergeCells>
  <conditionalFormatting sqref="J10:J119">
    <cfRule type="expression" dxfId="11" priority="3">
      <formula>$P10&lt;=#REF!</formula>
    </cfRule>
  </conditionalFormatting>
  <conditionalFormatting sqref="L10:L119">
    <cfRule type="expression" dxfId="10" priority="2">
      <formula>$P10&lt;=#REF!</formula>
    </cfRule>
  </conditionalFormatting>
  <conditionalFormatting sqref="N10:N119">
    <cfRule type="expression" dxfId="9" priority="1">
      <formula>$P10&lt;=#REF!</formula>
    </cfRule>
  </conditionalFormatting>
  <conditionalFormatting sqref="P10:P119 R119">
    <cfRule type="expression" dxfId="8" priority="7">
      <formula>$P10&lt;=#REF!</formula>
    </cfRule>
  </conditionalFormatting>
  <conditionalFormatting sqref="R10:R118">
    <cfRule type="expression" dxfId="7" priority="8">
      <formula>$R10&lt;=#REF!</formula>
    </cfRule>
  </conditionalFormatting>
  <dataValidations count="1">
    <dataValidation type="whole" allowBlank="1" showInputMessage="1" showErrorMessage="1" sqref="O10:O118 Q10:Q118" xr:uid="{00000000-0002-0000-0100-000000000000}">
      <formula1>1</formula1>
      <formula2>10000000000</formula2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126"/>
  <sheetViews>
    <sheetView topLeftCell="T1" zoomScale="80" zoomScaleNormal="80" workbookViewId="0">
      <selection activeCell="AA10" sqref="AA10"/>
    </sheetView>
  </sheetViews>
  <sheetFormatPr baseColWidth="10" defaultColWidth="10.44140625" defaultRowHeight="11.4"/>
  <cols>
    <col min="1" max="1" width="5.88671875" style="15" customWidth="1"/>
    <col min="2" max="2" width="9" style="13" customWidth="1"/>
    <col min="3" max="4" width="27.33203125" style="14" customWidth="1"/>
    <col min="5" max="5" width="25.109375" style="14" hidden="1" customWidth="1"/>
    <col min="6" max="6" width="39.88671875" style="14" hidden="1" customWidth="1"/>
    <col min="7" max="7" width="7.88671875" style="15" customWidth="1"/>
    <col min="8" max="8" width="13.88671875" style="13" bestFit="1" customWidth="1"/>
    <col min="9" max="14" width="21.88671875" style="15" customWidth="1"/>
    <col min="15" max="15" width="7.44140625" style="15" customWidth="1"/>
    <col min="16" max="18" width="18.109375" style="15" customWidth="1"/>
    <col min="19" max="19" width="3.88671875" style="15" customWidth="1"/>
    <col min="20" max="20" width="19.33203125" style="15" customWidth="1"/>
    <col min="21" max="21" width="18.88671875" style="15" customWidth="1"/>
    <col min="22" max="22" width="14.6640625" style="15" customWidth="1"/>
    <col min="23" max="23" width="21.44140625" style="15" customWidth="1"/>
    <col min="24" max="24" width="15.109375" style="15" customWidth="1"/>
    <col min="25" max="25" width="15.88671875" style="15" customWidth="1"/>
    <col min="26" max="26" width="13.33203125" style="15" customWidth="1"/>
    <col min="27" max="27" width="17.88671875" style="15" bestFit="1" customWidth="1"/>
    <col min="28" max="28" width="17.5546875" style="15" customWidth="1"/>
    <col min="29" max="29" width="4.6640625" style="15" customWidth="1"/>
    <col min="30" max="31" width="17.5546875" style="15" customWidth="1"/>
    <col min="32" max="33" width="23.88671875" style="15" customWidth="1"/>
    <col min="34" max="34" width="10.44140625" style="15"/>
    <col min="35" max="35" width="12.44140625" style="15" bestFit="1" customWidth="1"/>
    <col min="36" max="36" width="13.77734375" style="15" bestFit="1" customWidth="1"/>
    <col min="37" max="16384" width="10.44140625" style="15"/>
  </cols>
  <sheetData>
    <row r="1" spans="2:36" ht="22.5" customHeight="1"/>
    <row r="2" spans="2:36" ht="22.5" customHeight="1">
      <c r="B2" s="93" t="s">
        <v>0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2:36" ht="18.75" customHeight="1"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Z3" s="51">
        <v>0.2</v>
      </c>
    </row>
    <row r="4" spans="2:36" ht="12.75" customHeight="1">
      <c r="B4" s="17"/>
      <c r="C4" s="16"/>
      <c r="D4" s="16"/>
      <c r="E4" s="16"/>
      <c r="F4" s="16"/>
      <c r="G4" s="16"/>
      <c r="H4" s="16"/>
    </row>
    <row r="5" spans="2:36" ht="11.1" customHeight="1">
      <c r="B5" s="18"/>
      <c r="C5" s="19"/>
      <c r="D5" s="19"/>
      <c r="E5" s="19"/>
      <c r="F5" s="19"/>
      <c r="G5" s="19"/>
      <c r="H5" s="19"/>
    </row>
    <row r="6" spans="2:36" ht="33" customHeight="1">
      <c r="B6" s="94" t="s">
        <v>1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P6" s="95"/>
      <c r="Q6" s="95"/>
      <c r="R6" s="95"/>
      <c r="T6" s="95" t="s">
        <v>185</v>
      </c>
      <c r="U6" s="95"/>
      <c r="V6" s="95"/>
      <c r="X6" s="95"/>
      <c r="Y6" s="95"/>
      <c r="Z6" s="95"/>
      <c r="AA6" s="95"/>
      <c r="AD6" s="96" t="s">
        <v>189</v>
      </c>
      <c r="AE6" s="97"/>
      <c r="AF6" s="97"/>
      <c r="AG6" s="98"/>
    </row>
    <row r="7" spans="2:36" ht="12" customHeight="1">
      <c r="B7" s="20"/>
      <c r="C7" s="21"/>
      <c r="D7" s="21"/>
      <c r="E7" s="21"/>
      <c r="F7" s="21"/>
      <c r="G7" s="21"/>
      <c r="H7" s="21"/>
      <c r="I7" s="23"/>
      <c r="J7" s="23"/>
      <c r="K7" s="23"/>
      <c r="L7" s="23"/>
      <c r="M7" s="23"/>
      <c r="N7" s="23"/>
    </row>
    <row r="8" spans="2:36" ht="60" customHeight="1">
      <c r="B8" s="94" t="s">
        <v>3</v>
      </c>
      <c r="C8" s="94" t="s">
        <v>4</v>
      </c>
      <c r="D8" s="94" t="s">
        <v>152</v>
      </c>
      <c r="E8" s="94" t="s">
        <v>5</v>
      </c>
      <c r="F8" s="94" t="s">
        <v>6</v>
      </c>
      <c r="G8" s="94" t="s">
        <v>7</v>
      </c>
      <c r="H8" s="94" t="s">
        <v>8</v>
      </c>
      <c r="I8" s="94" t="s">
        <v>154</v>
      </c>
      <c r="J8" s="94"/>
      <c r="K8" s="94" t="s">
        <v>153</v>
      </c>
      <c r="L8" s="94"/>
      <c r="M8" s="94" t="s">
        <v>178</v>
      </c>
      <c r="N8" s="94"/>
      <c r="P8" s="11" t="str">
        <f>+I8</f>
        <v>PROVEEDOR 1
IGNER SAS</v>
      </c>
      <c r="Q8" s="11" t="str">
        <f>+K8</f>
        <v>PROVEEDOR 2
SOID SAS</v>
      </c>
      <c r="R8" s="11" t="str">
        <f>+M8</f>
        <v>PROVEEDOR 3
TECNICONTROL FUMIGACIONES SAS</v>
      </c>
      <c r="S8" s="24"/>
      <c r="T8" s="25" t="s">
        <v>9</v>
      </c>
      <c r="U8" s="25" t="s">
        <v>10</v>
      </c>
      <c r="V8" s="25" t="s">
        <v>11</v>
      </c>
      <c r="W8" s="26" t="s">
        <v>85</v>
      </c>
      <c r="X8" s="27" t="s">
        <v>13</v>
      </c>
      <c r="Y8" s="27" t="s">
        <v>14</v>
      </c>
      <c r="Z8" s="27" t="s">
        <v>15</v>
      </c>
      <c r="AA8" s="27" t="s">
        <v>16</v>
      </c>
      <c r="AB8" s="25" t="s">
        <v>12</v>
      </c>
      <c r="AD8" s="28" t="s">
        <v>17</v>
      </c>
      <c r="AE8" s="28" t="s">
        <v>186</v>
      </c>
      <c r="AF8" s="28" t="s">
        <v>187</v>
      </c>
      <c r="AG8" s="28" t="s">
        <v>188</v>
      </c>
    </row>
    <row r="9" spans="2:36" ht="12">
      <c r="B9" s="94"/>
      <c r="C9" s="94"/>
      <c r="D9" s="94"/>
      <c r="E9" s="94"/>
      <c r="F9" s="94"/>
      <c r="G9" s="94"/>
      <c r="H9" s="94"/>
      <c r="I9" s="9" t="s">
        <v>18</v>
      </c>
      <c r="J9" s="1" t="s">
        <v>19</v>
      </c>
      <c r="K9" s="9" t="s">
        <v>18</v>
      </c>
      <c r="L9" s="1" t="s">
        <v>19</v>
      </c>
      <c r="M9" s="9" t="s">
        <v>18</v>
      </c>
      <c r="N9" s="9" t="s">
        <v>19</v>
      </c>
    </row>
    <row r="10" spans="2:36" ht="34.200000000000003">
      <c r="B10" s="2">
        <v>1</v>
      </c>
      <c r="C10" s="29" t="s">
        <v>155</v>
      </c>
      <c r="D10" s="6" t="s">
        <v>86</v>
      </c>
      <c r="E10" s="7" t="s">
        <v>87</v>
      </c>
      <c r="F10" s="7" t="s">
        <v>88</v>
      </c>
      <c r="G10" s="30" t="s">
        <v>164</v>
      </c>
      <c r="H10" s="10">
        <v>490</v>
      </c>
      <c r="I10" s="31">
        <v>6420</v>
      </c>
      <c r="J10" s="3">
        <f t="shared" ref="J10:J41" si="0">+H10*I10</f>
        <v>3145800</v>
      </c>
      <c r="K10" s="31">
        <v>7000</v>
      </c>
      <c r="L10" s="3">
        <f t="shared" ref="L10:L41" si="1">+H10*K10</f>
        <v>3430000</v>
      </c>
      <c r="M10" s="31">
        <v>6000</v>
      </c>
      <c r="N10" s="3">
        <f t="shared" ref="N10:N41" si="2">+H10*M10</f>
        <v>2940000</v>
      </c>
      <c r="P10" s="32">
        <f t="shared" ref="P10:P41" si="3">+I10</f>
        <v>6420</v>
      </c>
      <c r="Q10" s="32">
        <f t="shared" ref="Q10:Q41" si="4">+K10</f>
        <v>7000</v>
      </c>
      <c r="R10" s="32">
        <f t="shared" ref="R10:R41" si="5">+M10</f>
        <v>6000</v>
      </c>
      <c r="S10" s="33"/>
      <c r="T10" s="34" cm="1">
        <f t="array" ref="T10">+MIN(IF(P10:R10&gt;0,P10:R10))</f>
        <v>6000</v>
      </c>
      <c r="U10" s="34" cm="1">
        <f t="array" ref="U10">MAX(IF(P10:R10&gt;0,P10:R10))</f>
        <v>7000</v>
      </c>
      <c r="V10" s="35" cm="1">
        <f t="array" ref="V10">ROUND(AVERAGE(IF(P10:R10&gt;0,P10:R10)),0)</f>
        <v>6473</v>
      </c>
      <c r="W10" s="35">
        <f t="shared" ref="W10:W73" si="6">+AVERAGE(T10,V10)</f>
        <v>6236.5</v>
      </c>
      <c r="X10" s="35">
        <f t="shared" ref="X10:X41" si="7">ROUND(MEDIAN(,P10,Q10,R10),0)</f>
        <v>6210</v>
      </c>
      <c r="Y10" s="35">
        <f t="shared" ref="Y10:Y41" si="8">ROUND(GEOMEAN(P10,Q10,R10),0)</f>
        <v>6460</v>
      </c>
      <c r="Z10" s="35">
        <f t="shared" ref="Z10:Z41" si="9">ROUND(TRIMMEAN(P10:R10,$Z$3),0)</f>
        <v>6473</v>
      </c>
      <c r="AA10" s="35">
        <f t="shared" ref="AA10:AA41" si="10">ROUND(HARMEAN(P10:R10),0)</f>
        <v>6448</v>
      </c>
      <c r="AB10" s="35" cm="1">
        <f t="array" ref="AB10">STDEVA(IF(P10:R10&gt;0,P10:R10))</f>
        <v>502.12880153734795</v>
      </c>
      <c r="AD10" s="37" t="str">
        <f t="shared" ref="AD10:AD74" si="11">_xlfn.XLOOKUP(AE10,V10:AB10,$V$8:$AB$8,0)</f>
        <v>Mediana estadística</v>
      </c>
      <c r="AE10" s="36">
        <f>+MIN(V10:AA10)</f>
        <v>6210</v>
      </c>
      <c r="AF10" s="36">
        <f t="shared" ref="AF10:AF41" si="12">+AE10*H10</f>
        <v>3042900</v>
      </c>
      <c r="AG10" s="36">
        <f>+AF10*3</f>
        <v>9128700</v>
      </c>
      <c r="AH10" s="15">
        <v>490</v>
      </c>
      <c r="AI10" s="38">
        <f t="shared" ref="AI10:AI41" si="13">+AH10-H10</f>
        <v>0</v>
      </c>
      <c r="AJ10" s="38"/>
    </row>
    <row r="11" spans="2:36" ht="28.8" customHeight="1">
      <c r="B11" s="2">
        <v>2</v>
      </c>
      <c r="C11" s="29" t="s">
        <v>155</v>
      </c>
      <c r="D11" s="6" t="s">
        <v>89</v>
      </c>
      <c r="E11" s="7" t="s">
        <v>90</v>
      </c>
      <c r="F11" s="7" t="s">
        <v>20</v>
      </c>
      <c r="G11" s="30" t="s">
        <v>164</v>
      </c>
      <c r="H11" s="10">
        <v>1114</v>
      </c>
      <c r="I11" s="31">
        <v>5120</v>
      </c>
      <c r="J11" s="3">
        <f t="shared" si="0"/>
        <v>5703680</v>
      </c>
      <c r="K11" s="31">
        <v>5000</v>
      </c>
      <c r="L11" s="3">
        <f t="shared" si="1"/>
        <v>5570000</v>
      </c>
      <c r="M11" s="31">
        <v>4000</v>
      </c>
      <c r="N11" s="3">
        <f t="shared" si="2"/>
        <v>4456000</v>
      </c>
      <c r="P11" s="32">
        <f t="shared" si="3"/>
        <v>5120</v>
      </c>
      <c r="Q11" s="32">
        <f t="shared" si="4"/>
        <v>5000</v>
      </c>
      <c r="R11" s="32">
        <f t="shared" si="5"/>
        <v>4000</v>
      </c>
      <c r="S11" s="33"/>
      <c r="T11" s="34" cm="1">
        <f t="array" ref="T11">+MIN(IF(P11:R11&gt;0,P11:R11))</f>
        <v>4000</v>
      </c>
      <c r="U11" s="34" cm="1">
        <f t="array" ref="U11">MAX(IF(P11:R11&gt;0,P11:R11))</f>
        <v>5120</v>
      </c>
      <c r="V11" s="35" cm="1">
        <f t="array" ref="V11">ROUND(AVERAGE(IF(P11:R11&gt;0,P11:R11)),0)</f>
        <v>4707</v>
      </c>
      <c r="W11" s="35">
        <f t="shared" si="6"/>
        <v>4353.5</v>
      </c>
      <c r="X11" s="35">
        <f t="shared" si="7"/>
        <v>4500</v>
      </c>
      <c r="Y11" s="35">
        <f t="shared" si="8"/>
        <v>4678</v>
      </c>
      <c r="Z11" s="35">
        <f t="shared" si="9"/>
        <v>4707</v>
      </c>
      <c r="AA11" s="35">
        <f t="shared" si="10"/>
        <v>4649</v>
      </c>
      <c r="AB11" s="35" cm="1">
        <f t="array" ref="AB11">STDEVA(IF(P11:R11&gt;0,P11:R11))</f>
        <v>614.92546973867661</v>
      </c>
      <c r="AD11" s="37" t="str">
        <f t="shared" si="11"/>
        <v>Media aritmetica baja</v>
      </c>
      <c r="AE11" s="36">
        <f t="shared" ref="AE11:AE74" si="14">+MIN(V11:AA11)</f>
        <v>4353.5</v>
      </c>
      <c r="AF11" s="36">
        <f t="shared" si="12"/>
        <v>4849799</v>
      </c>
      <c r="AG11" s="36">
        <f t="shared" ref="AG11:AG74" si="15">+AF11*3</f>
        <v>14549397</v>
      </c>
      <c r="AH11" s="15">
        <v>1114</v>
      </c>
      <c r="AI11" s="38">
        <f t="shared" si="13"/>
        <v>0</v>
      </c>
    </row>
    <row r="12" spans="2:36" ht="22.8">
      <c r="B12" s="2">
        <v>3</v>
      </c>
      <c r="C12" s="29" t="s">
        <v>155</v>
      </c>
      <c r="D12" s="6" t="s">
        <v>91</v>
      </c>
      <c r="E12" s="7" t="s">
        <v>92</v>
      </c>
      <c r="F12" s="7" t="s">
        <v>21</v>
      </c>
      <c r="G12" s="30" t="s">
        <v>164</v>
      </c>
      <c r="H12" s="10">
        <v>835</v>
      </c>
      <c r="I12" s="31">
        <v>6420</v>
      </c>
      <c r="J12" s="3">
        <f t="shared" si="0"/>
        <v>5360700</v>
      </c>
      <c r="K12" s="31">
        <v>7000</v>
      </c>
      <c r="L12" s="3">
        <f t="shared" si="1"/>
        <v>5845000</v>
      </c>
      <c r="M12" s="31">
        <v>6000</v>
      </c>
      <c r="N12" s="3">
        <f t="shared" si="2"/>
        <v>5010000</v>
      </c>
      <c r="P12" s="32">
        <f t="shared" si="3"/>
        <v>6420</v>
      </c>
      <c r="Q12" s="32">
        <f t="shared" si="4"/>
        <v>7000</v>
      </c>
      <c r="R12" s="32">
        <f t="shared" si="5"/>
        <v>6000</v>
      </c>
      <c r="S12" s="33"/>
      <c r="T12" s="34" cm="1">
        <f t="array" ref="T12">+MIN(IF(P12:R12&gt;0,P12:R12))</f>
        <v>6000</v>
      </c>
      <c r="U12" s="34" cm="1">
        <f t="array" ref="U12">MAX(IF(P12:R12&gt;0,P12:R12))</f>
        <v>7000</v>
      </c>
      <c r="V12" s="35" cm="1">
        <f t="array" ref="V12">ROUND(AVERAGE(IF(P12:R12&gt;0,P12:R12)),0)</f>
        <v>6473</v>
      </c>
      <c r="W12" s="35">
        <f t="shared" si="6"/>
        <v>6236.5</v>
      </c>
      <c r="X12" s="35">
        <f t="shared" si="7"/>
        <v>6210</v>
      </c>
      <c r="Y12" s="35">
        <f t="shared" si="8"/>
        <v>6460</v>
      </c>
      <c r="Z12" s="35">
        <f t="shared" si="9"/>
        <v>6473</v>
      </c>
      <c r="AA12" s="35">
        <f t="shared" si="10"/>
        <v>6448</v>
      </c>
      <c r="AB12" s="35" cm="1">
        <f t="array" ref="AB12">STDEVA(IF(P12:R12&gt;0,P12:R12))</f>
        <v>502.12880153734795</v>
      </c>
      <c r="AD12" s="37" t="str">
        <f t="shared" si="11"/>
        <v>Mediana estadística</v>
      </c>
      <c r="AE12" s="36">
        <f t="shared" si="14"/>
        <v>6210</v>
      </c>
      <c r="AF12" s="36">
        <f t="shared" si="12"/>
        <v>5185350</v>
      </c>
      <c r="AG12" s="36">
        <f t="shared" si="15"/>
        <v>15556050</v>
      </c>
      <c r="AH12" s="15">
        <v>835</v>
      </c>
      <c r="AI12" s="38">
        <f t="shared" si="13"/>
        <v>0</v>
      </c>
    </row>
    <row r="13" spans="2:36" ht="12">
      <c r="B13" s="2">
        <v>4</v>
      </c>
      <c r="C13" s="29" t="s">
        <v>155</v>
      </c>
      <c r="D13" s="6" t="s">
        <v>93</v>
      </c>
      <c r="E13" s="7" t="s">
        <v>94</v>
      </c>
      <c r="F13" s="7" t="s">
        <v>22</v>
      </c>
      <c r="G13" s="30" t="s">
        <v>164</v>
      </c>
      <c r="H13" s="10">
        <v>437</v>
      </c>
      <c r="I13" s="31">
        <v>7490</v>
      </c>
      <c r="J13" s="3">
        <f t="shared" si="0"/>
        <v>3273130</v>
      </c>
      <c r="K13" s="31">
        <v>8000</v>
      </c>
      <c r="L13" s="3">
        <f t="shared" si="1"/>
        <v>3496000</v>
      </c>
      <c r="M13" s="31">
        <v>7000</v>
      </c>
      <c r="N13" s="3">
        <f t="shared" si="2"/>
        <v>3059000</v>
      </c>
      <c r="P13" s="32">
        <f t="shared" si="3"/>
        <v>7490</v>
      </c>
      <c r="Q13" s="32">
        <f t="shared" si="4"/>
        <v>8000</v>
      </c>
      <c r="R13" s="32">
        <f t="shared" si="5"/>
        <v>7000</v>
      </c>
      <c r="S13" s="33"/>
      <c r="T13" s="34" cm="1">
        <f t="array" ref="T13">+MIN(IF(P13:R13&gt;0,P13:R13))</f>
        <v>7000</v>
      </c>
      <c r="U13" s="34" cm="1">
        <f t="array" ref="U13">MAX(IF(P13:R13&gt;0,P13:R13))</f>
        <v>8000</v>
      </c>
      <c r="V13" s="35" cm="1">
        <f t="array" ref="V13">ROUND(AVERAGE(IF(P13:R13&gt;0,P13:R13)),0)</f>
        <v>7497</v>
      </c>
      <c r="W13" s="35">
        <f t="shared" si="6"/>
        <v>7248.5</v>
      </c>
      <c r="X13" s="35">
        <f t="shared" si="7"/>
        <v>7245</v>
      </c>
      <c r="Y13" s="35">
        <f t="shared" si="8"/>
        <v>7486</v>
      </c>
      <c r="Z13" s="35">
        <f t="shared" si="9"/>
        <v>7497</v>
      </c>
      <c r="AA13" s="35">
        <f t="shared" si="10"/>
        <v>7474</v>
      </c>
      <c r="AB13" s="35" cm="1">
        <f t="array" ref="AB13">STDEVA(IF(P13:R13&gt;0,P13:R13))</f>
        <v>500.03333222229628</v>
      </c>
      <c r="AD13" s="37" t="str">
        <f t="shared" si="11"/>
        <v>Mediana estadística</v>
      </c>
      <c r="AE13" s="36">
        <f t="shared" si="14"/>
        <v>7245</v>
      </c>
      <c r="AF13" s="36">
        <f t="shared" si="12"/>
        <v>3166065</v>
      </c>
      <c r="AG13" s="36">
        <f t="shared" si="15"/>
        <v>9498195</v>
      </c>
      <c r="AH13" s="15">
        <v>437</v>
      </c>
      <c r="AI13" s="38">
        <f t="shared" si="13"/>
        <v>0</v>
      </c>
    </row>
    <row r="14" spans="2:36" ht="22.8">
      <c r="B14" s="2">
        <v>5</v>
      </c>
      <c r="C14" s="29" t="s">
        <v>155</v>
      </c>
      <c r="D14" s="6" t="s">
        <v>95</v>
      </c>
      <c r="E14" s="7" t="s">
        <v>96</v>
      </c>
      <c r="F14" s="7" t="s">
        <v>23</v>
      </c>
      <c r="G14" s="30" t="s">
        <v>164</v>
      </c>
      <c r="H14" s="10">
        <v>166</v>
      </c>
      <c r="I14" s="31">
        <v>8560</v>
      </c>
      <c r="J14" s="3">
        <f t="shared" si="0"/>
        <v>1420960</v>
      </c>
      <c r="K14" s="31">
        <v>9000</v>
      </c>
      <c r="L14" s="3">
        <f t="shared" si="1"/>
        <v>1494000</v>
      </c>
      <c r="M14" s="31">
        <v>8000</v>
      </c>
      <c r="N14" s="3">
        <f t="shared" si="2"/>
        <v>1328000</v>
      </c>
      <c r="P14" s="32">
        <f t="shared" si="3"/>
        <v>8560</v>
      </c>
      <c r="Q14" s="32">
        <f t="shared" si="4"/>
        <v>9000</v>
      </c>
      <c r="R14" s="32">
        <f t="shared" si="5"/>
        <v>8000</v>
      </c>
      <c r="S14" s="33"/>
      <c r="T14" s="34" cm="1">
        <f t="array" ref="T14">+MIN(IF(P14:R14&gt;0,P14:R14))</f>
        <v>8000</v>
      </c>
      <c r="U14" s="34" cm="1">
        <f t="array" ref="U14">MAX(IF(P14:R14&gt;0,P14:R14))</f>
        <v>9000</v>
      </c>
      <c r="V14" s="35" cm="1">
        <f t="array" ref="V14">ROUND(AVERAGE(IF(P14:R14&gt;0,P14:R14)),0)</f>
        <v>8520</v>
      </c>
      <c r="W14" s="35">
        <f t="shared" si="6"/>
        <v>8260</v>
      </c>
      <c r="X14" s="35">
        <f t="shared" si="7"/>
        <v>8280</v>
      </c>
      <c r="Y14" s="35">
        <f t="shared" si="8"/>
        <v>8510</v>
      </c>
      <c r="Z14" s="35">
        <f t="shared" si="9"/>
        <v>8520</v>
      </c>
      <c r="AA14" s="35">
        <f t="shared" si="10"/>
        <v>8500</v>
      </c>
      <c r="AB14" s="35" cm="1">
        <f t="array" ref="AB14">STDEVA(IF(P14:R14&gt;0,P14:R14))</f>
        <v>501.19856344566671</v>
      </c>
      <c r="AD14" s="37" t="str">
        <f t="shared" si="11"/>
        <v>Media aritmetica baja</v>
      </c>
      <c r="AE14" s="36">
        <f t="shared" si="14"/>
        <v>8260</v>
      </c>
      <c r="AF14" s="36">
        <f t="shared" si="12"/>
        <v>1371160</v>
      </c>
      <c r="AG14" s="36">
        <f t="shared" si="15"/>
        <v>4113480</v>
      </c>
      <c r="AH14" s="15">
        <v>166</v>
      </c>
      <c r="AI14" s="38">
        <f t="shared" si="13"/>
        <v>0</v>
      </c>
    </row>
    <row r="15" spans="2:36" ht="12">
      <c r="B15" s="2">
        <v>6</v>
      </c>
      <c r="C15" s="29" t="s">
        <v>155</v>
      </c>
      <c r="D15" s="6" t="s">
        <v>97</v>
      </c>
      <c r="E15" s="7" t="s">
        <v>98</v>
      </c>
      <c r="F15" s="7" t="s">
        <v>24</v>
      </c>
      <c r="G15" s="30" t="s">
        <v>164</v>
      </c>
      <c r="H15" s="10">
        <v>390</v>
      </c>
      <c r="I15" s="31">
        <v>7490</v>
      </c>
      <c r="J15" s="3">
        <f t="shared" si="0"/>
        <v>2921100</v>
      </c>
      <c r="K15" s="31">
        <v>8000</v>
      </c>
      <c r="L15" s="3">
        <f t="shared" si="1"/>
        <v>3120000</v>
      </c>
      <c r="M15" s="31">
        <v>7000</v>
      </c>
      <c r="N15" s="3">
        <f t="shared" si="2"/>
        <v>2730000</v>
      </c>
      <c r="P15" s="32">
        <f t="shared" si="3"/>
        <v>7490</v>
      </c>
      <c r="Q15" s="32">
        <f t="shared" si="4"/>
        <v>8000</v>
      </c>
      <c r="R15" s="32">
        <f t="shared" si="5"/>
        <v>7000</v>
      </c>
      <c r="S15" s="33"/>
      <c r="T15" s="34" cm="1">
        <f t="array" ref="T15">+MIN(IF(P15:R15&gt;0,P15:R15))</f>
        <v>7000</v>
      </c>
      <c r="U15" s="34" cm="1">
        <f t="array" ref="U15">MAX(IF(P15:R15&gt;0,P15:R15))</f>
        <v>8000</v>
      </c>
      <c r="V15" s="35" cm="1">
        <f t="array" ref="V15">ROUND(AVERAGE(IF(P15:R15&gt;0,P15:R15)),0)</f>
        <v>7497</v>
      </c>
      <c r="W15" s="35">
        <f t="shared" si="6"/>
        <v>7248.5</v>
      </c>
      <c r="X15" s="35">
        <f t="shared" si="7"/>
        <v>7245</v>
      </c>
      <c r="Y15" s="35">
        <f t="shared" si="8"/>
        <v>7486</v>
      </c>
      <c r="Z15" s="35">
        <f t="shared" si="9"/>
        <v>7497</v>
      </c>
      <c r="AA15" s="35">
        <f t="shared" si="10"/>
        <v>7474</v>
      </c>
      <c r="AB15" s="35" cm="1">
        <f t="array" ref="AB15">STDEVA(IF(P15:R15&gt;0,P15:R15))</f>
        <v>500.03333222229628</v>
      </c>
      <c r="AD15" s="37" t="str">
        <f t="shared" si="11"/>
        <v>Mediana estadística</v>
      </c>
      <c r="AE15" s="36">
        <f t="shared" si="14"/>
        <v>7245</v>
      </c>
      <c r="AF15" s="36">
        <f t="shared" si="12"/>
        <v>2825550</v>
      </c>
      <c r="AG15" s="36">
        <f t="shared" si="15"/>
        <v>8476650</v>
      </c>
      <c r="AH15" s="15">
        <v>390</v>
      </c>
      <c r="AI15" s="38">
        <f t="shared" si="13"/>
        <v>0</v>
      </c>
    </row>
    <row r="16" spans="2:36" ht="12">
      <c r="B16" s="2">
        <v>7</v>
      </c>
      <c r="C16" s="29" t="s">
        <v>155</v>
      </c>
      <c r="D16" s="6" t="s">
        <v>99</v>
      </c>
      <c r="E16" s="7" t="s">
        <v>100</v>
      </c>
      <c r="F16" s="7" t="s">
        <v>101</v>
      </c>
      <c r="G16" s="30" t="s">
        <v>164</v>
      </c>
      <c r="H16" s="10">
        <v>248</v>
      </c>
      <c r="I16" s="31">
        <v>8560</v>
      </c>
      <c r="J16" s="3">
        <f t="shared" si="0"/>
        <v>2122880</v>
      </c>
      <c r="K16" s="31">
        <v>9000</v>
      </c>
      <c r="L16" s="3">
        <f t="shared" si="1"/>
        <v>2232000</v>
      </c>
      <c r="M16" s="31">
        <v>8000</v>
      </c>
      <c r="N16" s="3">
        <f t="shared" si="2"/>
        <v>1984000</v>
      </c>
      <c r="P16" s="32">
        <f t="shared" si="3"/>
        <v>8560</v>
      </c>
      <c r="Q16" s="32">
        <f t="shared" si="4"/>
        <v>9000</v>
      </c>
      <c r="R16" s="32">
        <f t="shared" si="5"/>
        <v>8000</v>
      </c>
      <c r="S16" s="33"/>
      <c r="T16" s="34" cm="1">
        <f t="array" ref="T16">+MIN(IF(P16:R16&gt;0,P16:R16))</f>
        <v>8000</v>
      </c>
      <c r="U16" s="34" cm="1">
        <f t="array" ref="U16">MAX(IF(P16:R16&gt;0,P16:R16))</f>
        <v>9000</v>
      </c>
      <c r="V16" s="35" cm="1">
        <f t="array" ref="V16">ROUND(AVERAGE(IF(P16:R16&gt;0,P16:R16)),0)</f>
        <v>8520</v>
      </c>
      <c r="W16" s="35">
        <f t="shared" si="6"/>
        <v>8260</v>
      </c>
      <c r="X16" s="35">
        <f t="shared" si="7"/>
        <v>8280</v>
      </c>
      <c r="Y16" s="35">
        <f t="shared" si="8"/>
        <v>8510</v>
      </c>
      <c r="Z16" s="35">
        <f t="shared" si="9"/>
        <v>8520</v>
      </c>
      <c r="AA16" s="35">
        <f t="shared" si="10"/>
        <v>8500</v>
      </c>
      <c r="AB16" s="35" cm="1">
        <f t="array" ref="AB16">STDEVA(IF(P16:R16&gt;0,P16:R16))</f>
        <v>501.19856344566671</v>
      </c>
      <c r="AD16" s="37" t="str">
        <f t="shared" si="11"/>
        <v>Media aritmetica baja</v>
      </c>
      <c r="AE16" s="36">
        <f t="shared" si="14"/>
        <v>8260</v>
      </c>
      <c r="AF16" s="36">
        <f t="shared" si="12"/>
        <v>2048480</v>
      </c>
      <c r="AG16" s="36">
        <f t="shared" si="15"/>
        <v>6145440</v>
      </c>
      <c r="AH16" s="15">
        <v>248</v>
      </c>
      <c r="AI16" s="38">
        <f t="shared" si="13"/>
        <v>0</v>
      </c>
    </row>
    <row r="17" spans="2:35" ht="12">
      <c r="B17" s="2">
        <v>8</v>
      </c>
      <c r="C17" s="29" t="s">
        <v>155</v>
      </c>
      <c r="D17" s="6" t="s">
        <v>102</v>
      </c>
      <c r="E17" s="7" t="s">
        <v>103</v>
      </c>
      <c r="F17" s="7" t="s">
        <v>25</v>
      </c>
      <c r="G17" s="30" t="s">
        <v>164</v>
      </c>
      <c r="H17" s="10">
        <v>772</v>
      </c>
      <c r="I17" s="31">
        <v>6420</v>
      </c>
      <c r="J17" s="3">
        <f t="shared" si="0"/>
        <v>4956240</v>
      </c>
      <c r="K17" s="31">
        <v>7000</v>
      </c>
      <c r="L17" s="3">
        <f t="shared" si="1"/>
        <v>5404000</v>
      </c>
      <c r="M17" s="31">
        <v>6000</v>
      </c>
      <c r="N17" s="3">
        <f t="shared" si="2"/>
        <v>4632000</v>
      </c>
      <c r="P17" s="32">
        <f t="shared" si="3"/>
        <v>6420</v>
      </c>
      <c r="Q17" s="32">
        <f t="shared" si="4"/>
        <v>7000</v>
      </c>
      <c r="R17" s="32">
        <f t="shared" si="5"/>
        <v>6000</v>
      </c>
      <c r="S17" s="33"/>
      <c r="T17" s="34" cm="1">
        <f t="array" ref="T17">+MIN(IF(P17:R17&gt;0,P17:R17))</f>
        <v>6000</v>
      </c>
      <c r="U17" s="34" cm="1">
        <f t="array" ref="U17">MAX(IF(P17:R17&gt;0,P17:R17))</f>
        <v>7000</v>
      </c>
      <c r="V17" s="35" cm="1">
        <f t="array" ref="V17">ROUND(AVERAGE(IF(P17:R17&gt;0,P17:R17)),0)</f>
        <v>6473</v>
      </c>
      <c r="W17" s="35">
        <f t="shared" si="6"/>
        <v>6236.5</v>
      </c>
      <c r="X17" s="35">
        <f t="shared" si="7"/>
        <v>6210</v>
      </c>
      <c r="Y17" s="35">
        <f t="shared" si="8"/>
        <v>6460</v>
      </c>
      <c r="Z17" s="35">
        <f t="shared" si="9"/>
        <v>6473</v>
      </c>
      <c r="AA17" s="35">
        <f t="shared" si="10"/>
        <v>6448</v>
      </c>
      <c r="AB17" s="35" cm="1">
        <f t="array" ref="AB17">STDEVA(IF(P17:R17&gt;0,P17:R17))</f>
        <v>502.12880153734795</v>
      </c>
      <c r="AD17" s="37" t="str">
        <f t="shared" si="11"/>
        <v>Mediana estadística</v>
      </c>
      <c r="AE17" s="36">
        <f t="shared" si="14"/>
        <v>6210</v>
      </c>
      <c r="AF17" s="36">
        <f t="shared" si="12"/>
        <v>4794120</v>
      </c>
      <c r="AG17" s="36">
        <f t="shared" si="15"/>
        <v>14382360</v>
      </c>
      <c r="AH17" s="15">
        <v>772</v>
      </c>
      <c r="AI17" s="38">
        <f t="shared" si="13"/>
        <v>0</v>
      </c>
    </row>
    <row r="18" spans="2:35" ht="12">
      <c r="B18" s="2">
        <v>9</v>
      </c>
      <c r="C18" s="29" t="s">
        <v>155</v>
      </c>
      <c r="D18" s="6" t="s">
        <v>157</v>
      </c>
      <c r="E18" s="7"/>
      <c r="F18" s="39" t="s">
        <v>158</v>
      </c>
      <c r="G18" s="30" t="s">
        <v>164</v>
      </c>
      <c r="H18" s="40">
        <v>9490</v>
      </c>
      <c r="I18" s="31">
        <v>2140</v>
      </c>
      <c r="J18" s="3">
        <f t="shared" si="0"/>
        <v>20308600</v>
      </c>
      <c r="K18" s="31">
        <v>4000</v>
      </c>
      <c r="L18" s="3">
        <f t="shared" si="1"/>
        <v>37960000</v>
      </c>
      <c r="M18" s="31">
        <v>2000</v>
      </c>
      <c r="N18" s="3">
        <f t="shared" si="2"/>
        <v>18980000</v>
      </c>
      <c r="P18" s="32">
        <f t="shared" si="3"/>
        <v>2140</v>
      </c>
      <c r="Q18" s="32">
        <f t="shared" si="4"/>
        <v>4000</v>
      </c>
      <c r="R18" s="32">
        <f t="shared" si="5"/>
        <v>2000</v>
      </c>
      <c r="S18" s="33"/>
      <c r="T18" s="34" cm="1">
        <f t="array" ref="T18">+MIN(IF(P18:R18&gt;0,P18:R18))</f>
        <v>2000</v>
      </c>
      <c r="U18" s="34" cm="1">
        <f t="array" ref="U18">MAX(IF(P18:R18&gt;0,P18:R18))</f>
        <v>4000</v>
      </c>
      <c r="V18" s="35" cm="1">
        <f t="array" ref="V18">ROUND(AVERAGE(IF(P18:R18&gt;0,P18:R18)),0)</f>
        <v>2713</v>
      </c>
      <c r="W18" s="35">
        <f t="shared" si="6"/>
        <v>2356.5</v>
      </c>
      <c r="X18" s="35">
        <f t="shared" si="7"/>
        <v>2070</v>
      </c>
      <c r="Y18" s="35">
        <f t="shared" si="8"/>
        <v>2577</v>
      </c>
      <c r="Z18" s="35">
        <f t="shared" si="9"/>
        <v>2713</v>
      </c>
      <c r="AA18" s="35">
        <f t="shared" si="10"/>
        <v>2464</v>
      </c>
      <c r="AB18" s="35" cm="1">
        <f t="array" ref="AB18">STDEVA(IF(P18:R18&gt;0,P18:R18))</f>
        <v>1116.4825718896529</v>
      </c>
      <c r="AD18" s="37" t="str">
        <f t="shared" si="11"/>
        <v>Mediana estadística</v>
      </c>
      <c r="AE18" s="36">
        <f t="shared" si="14"/>
        <v>2070</v>
      </c>
      <c r="AF18" s="36">
        <f t="shared" si="12"/>
        <v>19644300</v>
      </c>
      <c r="AG18" s="36">
        <f t="shared" si="15"/>
        <v>58932900</v>
      </c>
      <c r="AH18" s="15">
        <v>9490</v>
      </c>
      <c r="AI18" s="38">
        <f t="shared" si="13"/>
        <v>0</v>
      </c>
    </row>
    <row r="19" spans="2:35" ht="12">
      <c r="B19" s="2">
        <v>10</v>
      </c>
      <c r="C19" s="29" t="s">
        <v>155</v>
      </c>
      <c r="D19" s="6" t="s">
        <v>157</v>
      </c>
      <c r="E19" s="7"/>
      <c r="F19" s="39" t="s">
        <v>159</v>
      </c>
      <c r="G19" s="30" t="s">
        <v>164</v>
      </c>
      <c r="H19" s="40">
        <v>2312</v>
      </c>
      <c r="I19" s="31">
        <v>2140</v>
      </c>
      <c r="J19" s="3">
        <f t="shared" si="0"/>
        <v>4947680</v>
      </c>
      <c r="K19" s="31">
        <v>4000</v>
      </c>
      <c r="L19" s="3">
        <f t="shared" si="1"/>
        <v>9248000</v>
      </c>
      <c r="M19" s="31">
        <v>2000</v>
      </c>
      <c r="N19" s="3">
        <f t="shared" si="2"/>
        <v>4624000</v>
      </c>
      <c r="P19" s="32">
        <f t="shared" si="3"/>
        <v>2140</v>
      </c>
      <c r="Q19" s="32">
        <f t="shared" si="4"/>
        <v>4000</v>
      </c>
      <c r="R19" s="32">
        <f t="shared" si="5"/>
        <v>2000</v>
      </c>
      <c r="S19" s="33"/>
      <c r="T19" s="34" cm="1">
        <f t="array" ref="T19">+MIN(IF(P19:R19&gt;0,P19:R19))</f>
        <v>2000</v>
      </c>
      <c r="U19" s="34" cm="1">
        <f t="array" ref="U19">MAX(IF(P19:R19&gt;0,P19:R19))</f>
        <v>4000</v>
      </c>
      <c r="V19" s="35" cm="1">
        <f t="array" ref="V19">ROUND(AVERAGE(IF(P19:R19&gt;0,P19:R19)),0)</f>
        <v>2713</v>
      </c>
      <c r="W19" s="35">
        <f t="shared" si="6"/>
        <v>2356.5</v>
      </c>
      <c r="X19" s="35">
        <f t="shared" si="7"/>
        <v>2070</v>
      </c>
      <c r="Y19" s="35">
        <f t="shared" si="8"/>
        <v>2577</v>
      </c>
      <c r="Z19" s="35">
        <f t="shared" si="9"/>
        <v>2713</v>
      </c>
      <c r="AA19" s="35">
        <f t="shared" si="10"/>
        <v>2464</v>
      </c>
      <c r="AB19" s="35" cm="1">
        <f t="array" ref="AB19">STDEVA(IF(P19:R19&gt;0,P19:R19))</f>
        <v>1116.4825718896529</v>
      </c>
      <c r="AD19" s="37" t="str">
        <f t="shared" si="11"/>
        <v>Mediana estadística</v>
      </c>
      <c r="AE19" s="36">
        <f t="shared" si="14"/>
        <v>2070</v>
      </c>
      <c r="AF19" s="36">
        <f t="shared" si="12"/>
        <v>4785840</v>
      </c>
      <c r="AG19" s="36">
        <f t="shared" si="15"/>
        <v>14357520</v>
      </c>
      <c r="AH19" s="15">
        <v>2312</v>
      </c>
      <c r="AI19" s="38">
        <f t="shared" si="13"/>
        <v>0</v>
      </c>
    </row>
    <row r="20" spans="2:35" ht="22.8">
      <c r="B20" s="2">
        <v>11</v>
      </c>
      <c r="C20" s="29" t="s">
        <v>155</v>
      </c>
      <c r="D20" s="6" t="s">
        <v>157</v>
      </c>
      <c r="E20" s="7"/>
      <c r="F20" s="39" t="s">
        <v>160</v>
      </c>
      <c r="G20" s="30" t="s">
        <v>164</v>
      </c>
      <c r="H20" s="41">
        <v>222</v>
      </c>
      <c r="I20" s="31">
        <v>8560</v>
      </c>
      <c r="J20" s="3">
        <f t="shared" si="0"/>
        <v>1900320</v>
      </c>
      <c r="K20" s="31">
        <v>9000</v>
      </c>
      <c r="L20" s="3">
        <f t="shared" si="1"/>
        <v>1998000</v>
      </c>
      <c r="M20" s="31">
        <v>8000</v>
      </c>
      <c r="N20" s="3">
        <f t="shared" si="2"/>
        <v>1776000</v>
      </c>
      <c r="P20" s="32">
        <f t="shared" si="3"/>
        <v>8560</v>
      </c>
      <c r="Q20" s="32">
        <f t="shared" si="4"/>
        <v>9000</v>
      </c>
      <c r="R20" s="32">
        <f t="shared" si="5"/>
        <v>8000</v>
      </c>
      <c r="S20" s="33"/>
      <c r="T20" s="34" cm="1">
        <f t="array" ref="T20">+MIN(IF(P20:R20&gt;0,P20:R20))</f>
        <v>8000</v>
      </c>
      <c r="U20" s="34" cm="1">
        <f t="array" ref="U20">MAX(IF(P20:R20&gt;0,P20:R20))</f>
        <v>9000</v>
      </c>
      <c r="V20" s="35" cm="1">
        <f t="array" ref="V20">ROUND(AVERAGE(IF(P20:R20&gt;0,P20:R20)),0)</f>
        <v>8520</v>
      </c>
      <c r="W20" s="35">
        <f t="shared" si="6"/>
        <v>8260</v>
      </c>
      <c r="X20" s="35">
        <f t="shared" si="7"/>
        <v>8280</v>
      </c>
      <c r="Y20" s="35">
        <f t="shared" si="8"/>
        <v>8510</v>
      </c>
      <c r="Z20" s="35">
        <f t="shared" si="9"/>
        <v>8520</v>
      </c>
      <c r="AA20" s="35">
        <f t="shared" si="10"/>
        <v>8500</v>
      </c>
      <c r="AB20" s="35" cm="1">
        <f t="array" ref="AB20">STDEVA(IF(P20:R20&gt;0,P20:R20))</f>
        <v>501.19856344566671</v>
      </c>
      <c r="AD20" s="37" t="str">
        <f t="shared" si="11"/>
        <v>Media aritmetica baja</v>
      </c>
      <c r="AE20" s="36">
        <f t="shared" si="14"/>
        <v>8260</v>
      </c>
      <c r="AF20" s="36">
        <f t="shared" si="12"/>
        <v>1833720</v>
      </c>
      <c r="AG20" s="36">
        <f t="shared" si="15"/>
        <v>5501160</v>
      </c>
      <c r="AH20" s="15">
        <v>222</v>
      </c>
      <c r="AI20" s="38">
        <f t="shared" si="13"/>
        <v>0</v>
      </c>
    </row>
    <row r="21" spans="2:35" ht="12">
      <c r="B21" s="2">
        <v>12</v>
      </c>
      <c r="C21" s="29" t="s">
        <v>155</v>
      </c>
      <c r="D21" s="6" t="s">
        <v>157</v>
      </c>
      <c r="E21" s="7"/>
      <c r="F21" s="39" t="s">
        <v>161</v>
      </c>
      <c r="G21" s="30" t="s">
        <v>164</v>
      </c>
      <c r="H21" s="40">
        <v>3662</v>
      </c>
      <c r="I21" s="31">
        <v>2140</v>
      </c>
      <c r="J21" s="3">
        <f t="shared" si="0"/>
        <v>7836680</v>
      </c>
      <c r="K21" s="31">
        <v>4000</v>
      </c>
      <c r="L21" s="3">
        <f t="shared" si="1"/>
        <v>14648000</v>
      </c>
      <c r="M21" s="31">
        <v>2000</v>
      </c>
      <c r="N21" s="3">
        <f t="shared" si="2"/>
        <v>7324000</v>
      </c>
      <c r="P21" s="32">
        <f t="shared" si="3"/>
        <v>2140</v>
      </c>
      <c r="Q21" s="32">
        <f t="shared" si="4"/>
        <v>4000</v>
      </c>
      <c r="R21" s="32">
        <f t="shared" si="5"/>
        <v>2000</v>
      </c>
      <c r="S21" s="33"/>
      <c r="T21" s="34" cm="1">
        <f t="array" ref="T21">+MIN(IF(P21:R21&gt;0,P21:R21))</f>
        <v>2000</v>
      </c>
      <c r="U21" s="34" cm="1">
        <f t="array" ref="U21">MAX(IF(P21:R21&gt;0,P21:R21))</f>
        <v>4000</v>
      </c>
      <c r="V21" s="35" cm="1">
        <f t="array" ref="V21">ROUND(AVERAGE(IF(P21:R21&gt;0,P21:R21)),0)</f>
        <v>2713</v>
      </c>
      <c r="W21" s="35">
        <f t="shared" si="6"/>
        <v>2356.5</v>
      </c>
      <c r="X21" s="35">
        <f t="shared" si="7"/>
        <v>2070</v>
      </c>
      <c r="Y21" s="35">
        <f t="shared" si="8"/>
        <v>2577</v>
      </c>
      <c r="Z21" s="35">
        <f t="shared" si="9"/>
        <v>2713</v>
      </c>
      <c r="AA21" s="35">
        <f t="shared" si="10"/>
        <v>2464</v>
      </c>
      <c r="AB21" s="35" cm="1">
        <f t="array" ref="AB21">STDEVA(IF(P21:R21&gt;0,P21:R21))</f>
        <v>1116.4825718896529</v>
      </c>
      <c r="AD21" s="37" t="str">
        <f t="shared" si="11"/>
        <v>Mediana estadística</v>
      </c>
      <c r="AE21" s="36">
        <f t="shared" si="14"/>
        <v>2070</v>
      </c>
      <c r="AF21" s="36">
        <f t="shared" si="12"/>
        <v>7580340</v>
      </c>
      <c r="AG21" s="36">
        <f t="shared" si="15"/>
        <v>22741020</v>
      </c>
      <c r="AH21" s="15">
        <v>3662</v>
      </c>
      <c r="AI21" s="38">
        <f t="shared" si="13"/>
        <v>0</v>
      </c>
    </row>
    <row r="22" spans="2:35" ht="12">
      <c r="B22" s="2">
        <v>13</v>
      </c>
      <c r="C22" s="29" t="s">
        <v>155</v>
      </c>
      <c r="D22" s="8" t="s">
        <v>104</v>
      </c>
      <c r="E22" s="7" t="s">
        <v>106</v>
      </c>
      <c r="F22" s="7" t="s">
        <v>26</v>
      </c>
      <c r="G22" s="30" t="s">
        <v>164</v>
      </c>
      <c r="H22" s="10">
        <v>113</v>
      </c>
      <c r="I22" s="31">
        <v>8560</v>
      </c>
      <c r="J22" s="3">
        <f t="shared" si="0"/>
        <v>967280</v>
      </c>
      <c r="K22" s="31">
        <v>9000</v>
      </c>
      <c r="L22" s="3">
        <f t="shared" si="1"/>
        <v>1017000</v>
      </c>
      <c r="M22" s="31">
        <v>8000</v>
      </c>
      <c r="N22" s="3">
        <f t="shared" si="2"/>
        <v>904000</v>
      </c>
      <c r="P22" s="32">
        <f t="shared" si="3"/>
        <v>8560</v>
      </c>
      <c r="Q22" s="32">
        <f t="shared" si="4"/>
        <v>9000</v>
      </c>
      <c r="R22" s="32">
        <f t="shared" si="5"/>
        <v>8000</v>
      </c>
      <c r="S22" s="33"/>
      <c r="T22" s="34" cm="1">
        <f t="array" ref="T22">+MIN(IF(P22:R22&gt;0,P22:R22))</f>
        <v>8000</v>
      </c>
      <c r="U22" s="34" cm="1">
        <f t="array" ref="U22">MAX(IF(P22:R22&gt;0,P22:R22))</f>
        <v>9000</v>
      </c>
      <c r="V22" s="35" cm="1">
        <f t="array" ref="V22">ROUND(AVERAGE(IF(P22:R22&gt;0,P22:R22)),0)</f>
        <v>8520</v>
      </c>
      <c r="W22" s="35">
        <f t="shared" si="6"/>
        <v>8260</v>
      </c>
      <c r="X22" s="35">
        <f t="shared" si="7"/>
        <v>8280</v>
      </c>
      <c r="Y22" s="35">
        <f t="shared" si="8"/>
        <v>8510</v>
      </c>
      <c r="Z22" s="35">
        <f t="shared" si="9"/>
        <v>8520</v>
      </c>
      <c r="AA22" s="35">
        <f t="shared" si="10"/>
        <v>8500</v>
      </c>
      <c r="AB22" s="35" cm="1">
        <f t="array" ref="AB22">STDEVA(IF(P22:R22&gt;0,P22:R22))</f>
        <v>501.19856344566671</v>
      </c>
      <c r="AD22" s="37" t="str">
        <f t="shared" si="11"/>
        <v>Media aritmetica baja</v>
      </c>
      <c r="AE22" s="36">
        <f t="shared" si="14"/>
        <v>8260</v>
      </c>
      <c r="AF22" s="36">
        <f t="shared" si="12"/>
        <v>933380</v>
      </c>
      <c r="AG22" s="36">
        <f t="shared" si="15"/>
        <v>2800140</v>
      </c>
      <c r="AH22" s="15">
        <v>113</v>
      </c>
      <c r="AI22" s="38">
        <f t="shared" si="13"/>
        <v>0</v>
      </c>
    </row>
    <row r="23" spans="2:35" ht="12">
      <c r="B23" s="2">
        <v>14</v>
      </c>
      <c r="C23" s="29" t="s">
        <v>155</v>
      </c>
      <c r="D23" s="8" t="s">
        <v>105</v>
      </c>
      <c r="E23" s="7" t="s">
        <v>108</v>
      </c>
      <c r="F23" s="7" t="s">
        <v>27</v>
      </c>
      <c r="G23" s="30" t="s">
        <v>164</v>
      </c>
      <c r="H23" s="10">
        <v>812</v>
      </c>
      <c r="I23" s="31">
        <v>6420</v>
      </c>
      <c r="J23" s="3">
        <f t="shared" si="0"/>
        <v>5213040</v>
      </c>
      <c r="K23" s="31">
        <v>7000</v>
      </c>
      <c r="L23" s="3">
        <f t="shared" si="1"/>
        <v>5684000</v>
      </c>
      <c r="M23" s="31">
        <v>6000</v>
      </c>
      <c r="N23" s="3">
        <f t="shared" si="2"/>
        <v>4872000</v>
      </c>
      <c r="P23" s="32">
        <f t="shared" si="3"/>
        <v>6420</v>
      </c>
      <c r="Q23" s="32">
        <f t="shared" si="4"/>
        <v>7000</v>
      </c>
      <c r="R23" s="32">
        <f t="shared" si="5"/>
        <v>6000</v>
      </c>
      <c r="S23" s="33"/>
      <c r="T23" s="34" cm="1">
        <f t="array" ref="T23">+MIN(IF(P23:R23&gt;0,P23:R23))</f>
        <v>6000</v>
      </c>
      <c r="U23" s="34" cm="1">
        <f t="array" ref="U23">MAX(IF(P23:R23&gt;0,P23:R23))</f>
        <v>7000</v>
      </c>
      <c r="V23" s="35" cm="1">
        <f t="array" ref="V23">ROUND(AVERAGE(IF(P23:R23&gt;0,P23:R23)),0)</f>
        <v>6473</v>
      </c>
      <c r="W23" s="35">
        <f t="shared" si="6"/>
        <v>6236.5</v>
      </c>
      <c r="X23" s="35">
        <f t="shared" si="7"/>
        <v>6210</v>
      </c>
      <c r="Y23" s="35">
        <f t="shared" si="8"/>
        <v>6460</v>
      </c>
      <c r="Z23" s="35">
        <f t="shared" si="9"/>
        <v>6473</v>
      </c>
      <c r="AA23" s="35">
        <f t="shared" si="10"/>
        <v>6448</v>
      </c>
      <c r="AB23" s="35" cm="1">
        <f t="array" ref="AB23">STDEVA(IF(P23:R23&gt;0,P23:R23))</f>
        <v>502.12880153734795</v>
      </c>
      <c r="AD23" s="37" t="str">
        <f t="shared" si="11"/>
        <v>Mediana estadística</v>
      </c>
      <c r="AE23" s="36">
        <f t="shared" si="14"/>
        <v>6210</v>
      </c>
      <c r="AF23" s="36">
        <f t="shared" si="12"/>
        <v>5042520</v>
      </c>
      <c r="AG23" s="36">
        <f t="shared" si="15"/>
        <v>15127560</v>
      </c>
      <c r="AH23" s="15">
        <v>812</v>
      </c>
      <c r="AI23" s="38">
        <f t="shared" si="13"/>
        <v>0</v>
      </c>
    </row>
    <row r="24" spans="2:35" ht="22.8">
      <c r="B24" s="2">
        <v>15</v>
      </c>
      <c r="C24" s="29" t="s">
        <v>155</v>
      </c>
      <c r="D24" s="8" t="s">
        <v>162</v>
      </c>
      <c r="E24" s="7"/>
      <c r="F24" s="39" t="s">
        <v>163</v>
      </c>
      <c r="G24" s="30" t="s">
        <v>164</v>
      </c>
      <c r="H24" s="40">
        <v>120</v>
      </c>
      <c r="I24" s="31">
        <v>8560</v>
      </c>
      <c r="J24" s="3">
        <f t="shared" si="0"/>
        <v>1027200</v>
      </c>
      <c r="K24" s="31">
        <v>9000</v>
      </c>
      <c r="L24" s="3">
        <f t="shared" si="1"/>
        <v>1080000</v>
      </c>
      <c r="M24" s="31">
        <v>8000</v>
      </c>
      <c r="N24" s="3">
        <f t="shared" si="2"/>
        <v>960000</v>
      </c>
      <c r="P24" s="32">
        <f t="shared" si="3"/>
        <v>8560</v>
      </c>
      <c r="Q24" s="32">
        <f t="shared" si="4"/>
        <v>9000</v>
      </c>
      <c r="R24" s="32">
        <f t="shared" si="5"/>
        <v>8000</v>
      </c>
      <c r="S24" s="33"/>
      <c r="T24" s="34" cm="1">
        <f t="array" ref="T24">+MIN(IF(P24:R24&gt;0,P24:R24))</f>
        <v>8000</v>
      </c>
      <c r="U24" s="34" cm="1">
        <f t="array" ref="U24">MAX(IF(P24:R24&gt;0,P24:R24))</f>
        <v>9000</v>
      </c>
      <c r="V24" s="35" cm="1">
        <f t="array" ref="V24">ROUND(AVERAGE(IF(P24:R24&gt;0,P24:R24)),0)</f>
        <v>8520</v>
      </c>
      <c r="W24" s="35">
        <f t="shared" si="6"/>
        <v>8260</v>
      </c>
      <c r="X24" s="35">
        <f t="shared" si="7"/>
        <v>8280</v>
      </c>
      <c r="Y24" s="35">
        <f t="shared" si="8"/>
        <v>8510</v>
      </c>
      <c r="Z24" s="35">
        <f t="shared" si="9"/>
        <v>8520</v>
      </c>
      <c r="AA24" s="35">
        <f t="shared" si="10"/>
        <v>8500</v>
      </c>
      <c r="AB24" s="35" cm="1">
        <f t="array" ref="AB24">STDEVA(IF(P24:R24&gt;0,P24:R24))</f>
        <v>501.19856344566671</v>
      </c>
      <c r="AD24" s="37" t="str">
        <f t="shared" si="11"/>
        <v>Media aritmetica baja</v>
      </c>
      <c r="AE24" s="36">
        <f t="shared" si="14"/>
        <v>8260</v>
      </c>
      <c r="AF24" s="36">
        <f t="shared" si="12"/>
        <v>991200</v>
      </c>
      <c r="AG24" s="36">
        <f t="shared" si="15"/>
        <v>2973600</v>
      </c>
      <c r="AH24" s="15">
        <v>120</v>
      </c>
      <c r="AI24" s="38">
        <f t="shared" si="13"/>
        <v>0</v>
      </c>
    </row>
    <row r="25" spans="2:35" ht="22.8">
      <c r="B25" s="2">
        <v>16</v>
      </c>
      <c r="C25" s="29" t="s">
        <v>155</v>
      </c>
      <c r="D25" s="8" t="s">
        <v>107</v>
      </c>
      <c r="E25" s="7" t="s">
        <v>110</v>
      </c>
      <c r="F25" s="7" t="s">
        <v>28</v>
      </c>
      <c r="G25" s="30" t="s">
        <v>164</v>
      </c>
      <c r="H25" s="10">
        <v>1120</v>
      </c>
      <c r="I25" s="31">
        <v>5120</v>
      </c>
      <c r="J25" s="3">
        <f t="shared" si="0"/>
        <v>5734400</v>
      </c>
      <c r="K25" s="31">
        <v>5000</v>
      </c>
      <c r="L25" s="3">
        <f t="shared" si="1"/>
        <v>5600000</v>
      </c>
      <c r="M25" s="31">
        <v>4000</v>
      </c>
      <c r="N25" s="3">
        <f t="shared" si="2"/>
        <v>4480000</v>
      </c>
      <c r="P25" s="32">
        <f t="shared" si="3"/>
        <v>5120</v>
      </c>
      <c r="Q25" s="32">
        <f t="shared" si="4"/>
        <v>5000</v>
      </c>
      <c r="R25" s="32">
        <f t="shared" si="5"/>
        <v>4000</v>
      </c>
      <c r="S25" s="33"/>
      <c r="T25" s="34" cm="1">
        <f t="array" ref="T25">+MIN(IF(P25:R25&gt;0,P25:R25))</f>
        <v>4000</v>
      </c>
      <c r="U25" s="34" cm="1">
        <f t="array" ref="U25">MAX(IF(P25:R25&gt;0,P25:R25))</f>
        <v>5120</v>
      </c>
      <c r="V25" s="35" cm="1">
        <f t="array" ref="V25">ROUND(AVERAGE(IF(P25:R25&gt;0,P25:R25)),0)</f>
        <v>4707</v>
      </c>
      <c r="W25" s="35">
        <f t="shared" si="6"/>
        <v>4353.5</v>
      </c>
      <c r="X25" s="35">
        <f t="shared" si="7"/>
        <v>4500</v>
      </c>
      <c r="Y25" s="35">
        <f t="shared" si="8"/>
        <v>4678</v>
      </c>
      <c r="Z25" s="35">
        <f t="shared" si="9"/>
        <v>4707</v>
      </c>
      <c r="AA25" s="35">
        <f t="shared" si="10"/>
        <v>4649</v>
      </c>
      <c r="AB25" s="35" cm="1">
        <f t="array" ref="AB25">STDEVA(IF(P25:R25&gt;0,P25:R25))</f>
        <v>614.92546973867661</v>
      </c>
      <c r="AD25" s="37" t="str">
        <f t="shared" si="11"/>
        <v>Media aritmetica baja</v>
      </c>
      <c r="AE25" s="36">
        <f t="shared" si="14"/>
        <v>4353.5</v>
      </c>
      <c r="AF25" s="36">
        <f t="shared" si="12"/>
        <v>4875920</v>
      </c>
      <c r="AG25" s="36">
        <f t="shared" si="15"/>
        <v>14627760</v>
      </c>
      <c r="AH25" s="15">
        <v>1120</v>
      </c>
      <c r="AI25" s="38">
        <f t="shared" si="13"/>
        <v>0</v>
      </c>
    </row>
    <row r="26" spans="2:35" ht="22.8">
      <c r="B26" s="2">
        <v>17</v>
      </c>
      <c r="C26" s="29" t="s">
        <v>155</v>
      </c>
      <c r="D26" s="8" t="s">
        <v>109</v>
      </c>
      <c r="E26" s="7" t="s">
        <v>112</v>
      </c>
      <c r="F26" s="7" t="s">
        <v>29</v>
      </c>
      <c r="G26" s="30" t="s">
        <v>164</v>
      </c>
      <c r="H26" s="10">
        <v>200</v>
      </c>
      <c r="I26" s="31">
        <v>8560</v>
      </c>
      <c r="J26" s="3">
        <f t="shared" si="0"/>
        <v>1712000</v>
      </c>
      <c r="K26" s="31">
        <v>9000</v>
      </c>
      <c r="L26" s="3">
        <f t="shared" si="1"/>
        <v>1800000</v>
      </c>
      <c r="M26" s="31">
        <v>8000</v>
      </c>
      <c r="N26" s="3">
        <f t="shared" si="2"/>
        <v>1600000</v>
      </c>
      <c r="P26" s="32">
        <f t="shared" si="3"/>
        <v>8560</v>
      </c>
      <c r="Q26" s="32">
        <f t="shared" si="4"/>
        <v>9000</v>
      </c>
      <c r="R26" s="32">
        <f t="shared" si="5"/>
        <v>8000</v>
      </c>
      <c r="S26" s="33"/>
      <c r="T26" s="34" cm="1">
        <f t="array" ref="T26">+MIN(IF(P26:R26&gt;0,P26:R26))</f>
        <v>8000</v>
      </c>
      <c r="U26" s="34" cm="1">
        <f t="array" ref="U26">MAX(IF(P26:R26&gt;0,P26:R26))</f>
        <v>9000</v>
      </c>
      <c r="V26" s="35" cm="1">
        <f t="array" ref="V26">ROUND(AVERAGE(IF(P26:R26&gt;0,P26:R26)),0)</f>
        <v>8520</v>
      </c>
      <c r="W26" s="35">
        <f t="shared" si="6"/>
        <v>8260</v>
      </c>
      <c r="X26" s="35">
        <f t="shared" si="7"/>
        <v>8280</v>
      </c>
      <c r="Y26" s="35">
        <f t="shared" si="8"/>
        <v>8510</v>
      </c>
      <c r="Z26" s="35">
        <f t="shared" si="9"/>
        <v>8520</v>
      </c>
      <c r="AA26" s="35">
        <f t="shared" si="10"/>
        <v>8500</v>
      </c>
      <c r="AB26" s="35" cm="1">
        <f t="array" ref="AB26">STDEVA(IF(P26:R26&gt;0,P26:R26))</f>
        <v>501.19856344566671</v>
      </c>
      <c r="AD26" s="37" t="str">
        <f t="shared" si="11"/>
        <v>Media aritmetica baja</v>
      </c>
      <c r="AE26" s="36">
        <f t="shared" si="14"/>
        <v>8260</v>
      </c>
      <c r="AF26" s="36">
        <f t="shared" si="12"/>
        <v>1652000</v>
      </c>
      <c r="AG26" s="36">
        <f t="shared" si="15"/>
        <v>4956000</v>
      </c>
      <c r="AH26" s="15">
        <v>200</v>
      </c>
      <c r="AI26" s="38">
        <f t="shared" si="13"/>
        <v>0</v>
      </c>
    </row>
    <row r="27" spans="2:35" ht="22.8">
      <c r="B27" s="2">
        <v>18</v>
      </c>
      <c r="C27" s="29" t="s">
        <v>155</v>
      </c>
      <c r="D27" s="8" t="s">
        <v>111</v>
      </c>
      <c r="E27" s="7" t="s">
        <v>114</v>
      </c>
      <c r="F27" s="7" t="s">
        <v>30</v>
      </c>
      <c r="G27" s="30" t="s">
        <v>164</v>
      </c>
      <c r="H27" s="10">
        <v>3000</v>
      </c>
      <c r="I27" s="31">
        <v>2140</v>
      </c>
      <c r="J27" s="3">
        <f t="shared" si="0"/>
        <v>6420000</v>
      </c>
      <c r="K27" s="31">
        <v>4000</v>
      </c>
      <c r="L27" s="3">
        <f t="shared" si="1"/>
        <v>12000000</v>
      </c>
      <c r="M27" s="31">
        <v>2000</v>
      </c>
      <c r="N27" s="3">
        <f t="shared" si="2"/>
        <v>6000000</v>
      </c>
      <c r="P27" s="32">
        <f t="shared" si="3"/>
        <v>2140</v>
      </c>
      <c r="Q27" s="32">
        <f t="shared" si="4"/>
        <v>4000</v>
      </c>
      <c r="R27" s="32">
        <f t="shared" si="5"/>
        <v>2000</v>
      </c>
      <c r="S27" s="33"/>
      <c r="T27" s="34" cm="1">
        <f t="array" ref="T27">+MIN(IF(P27:R27&gt;0,P27:R27))</f>
        <v>2000</v>
      </c>
      <c r="U27" s="34" cm="1">
        <f t="array" ref="U27">MAX(IF(P27:R27&gt;0,P27:R27))</f>
        <v>4000</v>
      </c>
      <c r="V27" s="35" cm="1">
        <f t="array" ref="V27">ROUND(AVERAGE(IF(P27:R27&gt;0,P27:R27)),0)</f>
        <v>2713</v>
      </c>
      <c r="W27" s="35">
        <f t="shared" si="6"/>
        <v>2356.5</v>
      </c>
      <c r="X27" s="35">
        <f t="shared" si="7"/>
        <v>2070</v>
      </c>
      <c r="Y27" s="35">
        <f t="shared" si="8"/>
        <v>2577</v>
      </c>
      <c r="Z27" s="35">
        <f t="shared" si="9"/>
        <v>2713</v>
      </c>
      <c r="AA27" s="35">
        <f t="shared" si="10"/>
        <v>2464</v>
      </c>
      <c r="AB27" s="35" cm="1">
        <f t="array" ref="AB27">STDEVA(IF(P27:R27&gt;0,P27:R27))</f>
        <v>1116.4825718896529</v>
      </c>
      <c r="AD27" s="37" t="str">
        <f t="shared" si="11"/>
        <v>Mediana estadística</v>
      </c>
      <c r="AE27" s="36">
        <f t="shared" si="14"/>
        <v>2070</v>
      </c>
      <c r="AF27" s="36">
        <f t="shared" si="12"/>
        <v>6210000</v>
      </c>
      <c r="AG27" s="36">
        <f t="shared" si="15"/>
        <v>18630000</v>
      </c>
      <c r="AH27" s="15">
        <v>3000</v>
      </c>
      <c r="AI27" s="38">
        <f t="shared" si="13"/>
        <v>0</v>
      </c>
    </row>
    <row r="28" spans="2:35" ht="12">
      <c r="B28" s="2">
        <v>19</v>
      </c>
      <c r="C28" s="29" t="s">
        <v>155</v>
      </c>
      <c r="D28" s="6" t="s">
        <v>113</v>
      </c>
      <c r="E28" s="7" t="s">
        <v>116</v>
      </c>
      <c r="F28" s="7" t="s">
        <v>31</v>
      </c>
      <c r="G28" s="30" t="s">
        <v>164</v>
      </c>
      <c r="H28" s="10">
        <v>286</v>
      </c>
      <c r="I28" s="31">
        <v>8560</v>
      </c>
      <c r="J28" s="3">
        <f t="shared" si="0"/>
        <v>2448160</v>
      </c>
      <c r="K28" s="31">
        <v>9000</v>
      </c>
      <c r="L28" s="3">
        <f t="shared" si="1"/>
        <v>2574000</v>
      </c>
      <c r="M28" s="31">
        <v>8000</v>
      </c>
      <c r="N28" s="3">
        <f t="shared" si="2"/>
        <v>2288000</v>
      </c>
      <c r="P28" s="32">
        <f t="shared" si="3"/>
        <v>8560</v>
      </c>
      <c r="Q28" s="32">
        <f t="shared" si="4"/>
        <v>9000</v>
      </c>
      <c r="R28" s="32">
        <f t="shared" si="5"/>
        <v>8000</v>
      </c>
      <c r="S28" s="33"/>
      <c r="T28" s="34" cm="1">
        <f t="array" ref="T28">+MIN(IF(P28:R28&gt;0,P28:R28))</f>
        <v>8000</v>
      </c>
      <c r="U28" s="34" cm="1">
        <f t="array" ref="U28">MAX(IF(P28:R28&gt;0,P28:R28))</f>
        <v>9000</v>
      </c>
      <c r="V28" s="35" cm="1">
        <f t="array" ref="V28">ROUND(AVERAGE(IF(P28:R28&gt;0,P28:R28)),0)</f>
        <v>8520</v>
      </c>
      <c r="W28" s="35">
        <f t="shared" si="6"/>
        <v>8260</v>
      </c>
      <c r="X28" s="35">
        <f t="shared" si="7"/>
        <v>8280</v>
      </c>
      <c r="Y28" s="35">
        <f t="shared" si="8"/>
        <v>8510</v>
      </c>
      <c r="Z28" s="35">
        <f t="shared" si="9"/>
        <v>8520</v>
      </c>
      <c r="AA28" s="35">
        <f t="shared" si="10"/>
        <v>8500</v>
      </c>
      <c r="AB28" s="35" cm="1">
        <f t="array" ref="AB28">STDEVA(IF(P28:R28&gt;0,P28:R28))</f>
        <v>501.19856344566671</v>
      </c>
      <c r="AD28" s="37" t="str">
        <f t="shared" si="11"/>
        <v>Media aritmetica baja</v>
      </c>
      <c r="AE28" s="36">
        <f t="shared" si="14"/>
        <v>8260</v>
      </c>
      <c r="AF28" s="36">
        <f t="shared" si="12"/>
        <v>2362360</v>
      </c>
      <c r="AG28" s="36">
        <f t="shared" si="15"/>
        <v>7087080</v>
      </c>
      <c r="AH28" s="15">
        <v>286</v>
      </c>
      <c r="AI28" s="38">
        <f t="shared" si="13"/>
        <v>0</v>
      </c>
    </row>
    <row r="29" spans="2:35" ht="22.8">
      <c r="B29" s="2">
        <v>20</v>
      </c>
      <c r="C29" s="29" t="s">
        <v>155</v>
      </c>
      <c r="D29" s="6" t="s">
        <v>115</v>
      </c>
      <c r="E29" s="7" t="s">
        <v>117</v>
      </c>
      <c r="F29" s="7" t="s">
        <v>32</v>
      </c>
      <c r="G29" s="30" t="s">
        <v>164</v>
      </c>
      <c r="H29" s="10">
        <v>238</v>
      </c>
      <c r="I29" s="31">
        <v>8560</v>
      </c>
      <c r="J29" s="3">
        <f t="shared" si="0"/>
        <v>2037280</v>
      </c>
      <c r="K29" s="31">
        <v>9000</v>
      </c>
      <c r="L29" s="3">
        <f t="shared" si="1"/>
        <v>2142000</v>
      </c>
      <c r="M29" s="31">
        <v>8000</v>
      </c>
      <c r="N29" s="3">
        <f t="shared" si="2"/>
        <v>1904000</v>
      </c>
      <c r="P29" s="32">
        <f t="shared" si="3"/>
        <v>8560</v>
      </c>
      <c r="Q29" s="32">
        <f t="shared" si="4"/>
        <v>9000</v>
      </c>
      <c r="R29" s="32">
        <f t="shared" si="5"/>
        <v>8000</v>
      </c>
      <c r="S29" s="33"/>
      <c r="T29" s="34" cm="1">
        <f t="array" ref="T29">+MIN(IF(P29:R29&gt;0,P29:R29))</f>
        <v>8000</v>
      </c>
      <c r="U29" s="34" cm="1">
        <f t="array" ref="U29">MAX(IF(P29:R29&gt;0,P29:R29))</f>
        <v>9000</v>
      </c>
      <c r="V29" s="35" cm="1">
        <f t="array" ref="V29">ROUND(AVERAGE(IF(P29:R29&gt;0,P29:R29)),0)</f>
        <v>8520</v>
      </c>
      <c r="W29" s="35">
        <f t="shared" si="6"/>
        <v>8260</v>
      </c>
      <c r="X29" s="35">
        <f t="shared" si="7"/>
        <v>8280</v>
      </c>
      <c r="Y29" s="35">
        <f t="shared" si="8"/>
        <v>8510</v>
      </c>
      <c r="Z29" s="35">
        <f t="shared" si="9"/>
        <v>8520</v>
      </c>
      <c r="AA29" s="35">
        <f t="shared" si="10"/>
        <v>8500</v>
      </c>
      <c r="AB29" s="35" cm="1">
        <f t="array" ref="AB29">STDEVA(IF(P29:R29&gt;0,P29:R29))</f>
        <v>501.19856344566671</v>
      </c>
      <c r="AD29" s="37" t="str">
        <f t="shared" si="11"/>
        <v>Media aritmetica baja</v>
      </c>
      <c r="AE29" s="36">
        <f t="shared" si="14"/>
        <v>8260</v>
      </c>
      <c r="AF29" s="36">
        <f t="shared" si="12"/>
        <v>1965880</v>
      </c>
      <c r="AG29" s="36">
        <f t="shared" si="15"/>
        <v>5897640</v>
      </c>
      <c r="AH29" s="15">
        <v>238</v>
      </c>
      <c r="AI29" s="38">
        <f t="shared" si="13"/>
        <v>0</v>
      </c>
    </row>
    <row r="30" spans="2:35" ht="12">
      <c r="B30" s="2">
        <v>21</v>
      </c>
      <c r="C30" s="29" t="s">
        <v>155</v>
      </c>
      <c r="D30" s="6" t="s">
        <v>84</v>
      </c>
      <c r="E30" s="7" t="s">
        <v>119</v>
      </c>
      <c r="F30" s="7" t="s">
        <v>33</v>
      </c>
      <c r="G30" s="30" t="s">
        <v>164</v>
      </c>
      <c r="H30" s="10">
        <v>4800</v>
      </c>
      <c r="I30" s="31">
        <v>2140</v>
      </c>
      <c r="J30" s="3">
        <f t="shared" si="0"/>
        <v>10272000</v>
      </c>
      <c r="K30" s="31">
        <v>5000</v>
      </c>
      <c r="L30" s="3">
        <f t="shared" si="1"/>
        <v>24000000</v>
      </c>
      <c r="M30" s="31">
        <v>2000</v>
      </c>
      <c r="N30" s="3">
        <f t="shared" si="2"/>
        <v>9600000</v>
      </c>
      <c r="P30" s="32">
        <f t="shared" si="3"/>
        <v>2140</v>
      </c>
      <c r="Q30" s="32">
        <f t="shared" si="4"/>
        <v>5000</v>
      </c>
      <c r="R30" s="32">
        <f t="shared" si="5"/>
        <v>2000</v>
      </c>
      <c r="S30" s="33"/>
      <c r="T30" s="34" cm="1">
        <f t="array" ref="T30">+MIN(IF(P30:R30&gt;0,P30:R30))</f>
        <v>2000</v>
      </c>
      <c r="U30" s="34" cm="1">
        <f t="array" ref="U30">MAX(IF(P30:R30&gt;0,P30:R30))</f>
        <v>5000</v>
      </c>
      <c r="V30" s="35" cm="1">
        <f t="array" ref="V30">ROUND(AVERAGE(IF(P30:R30&gt;0,P30:R30)),0)</f>
        <v>3047</v>
      </c>
      <c r="W30" s="35">
        <f t="shared" si="6"/>
        <v>2523.5</v>
      </c>
      <c r="X30" s="35">
        <f t="shared" si="7"/>
        <v>2070</v>
      </c>
      <c r="Y30" s="35">
        <f t="shared" si="8"/>
        <v>2776</v>
      </c>
      <c r="Z30" s="35">
        <f t="shared" si="9"/>
        <v>3047</v>
      </c>
      <c r="AA30" s="35">
        <f t="shared" si="10"/>
        <v>2570</v>
      </c>
      <c r="AB30" s="35" cm="1">
        <f t="array" ref="AB30">STDEVA(IF(P30:R30&gt;0,P30:R30))</f>
        <v>1693.0839711406325</v>
      </c>
      <c r="AD30" s="37" t="str">
        <f t="shared" si="11"/>
        <v>Mediana estadística</v>
      </c>
      <c r="AE30" s="36">
        <f t="shared" si="14"/>
        <v>2070</v>
      </c>
      <c r="AF30" s="36">
        <f t="shared" si="12"/>
        <v>9936000</v>
      </c>
      <c r="AG30" s="36">
        <f t="shared" si="15"/>
        <v>29808000</v>
      </c>
      <c r="AH30" s="15">
        <v>4800</v>
      </c>
      <c r="AI30" s="38">
        <f t="shared" si="13"/>
        <v>0</v>
      </c>
    </row>
    <row r="31" spans="2:35" ht="12">
      <c r="B31" s="2">
        <v>22</v>
      </c>
      <c r="C31" s="29" t="s">
        <v>155</v>
      </c>
      <c r="D31" s="6" t="s">
        <v>118</v>
      </c>
      <c r="E31" s="7" t="s">
        <v>121</v>
      </c>
      <c r="F31" s="7" t="s">
        <v>34</v>
      </c>
      <c r="G31" s="30" t="s">
        <v>164</v>
      </c>
      <c r="H31" s="10">
        <v>1318</v>
      </c>
      <c r="I31" s="31">
        <v>5120</v>
      </c>
      <c r="J31" s="3">
        <f t="shared" si="0"/>
        <v>6748160</v>
      </c>
      <c r="K31" s="31">
        <v>5000</v>
      </c>
      <c r="L31" s="3">
        <f t="shared" si="1"/>
        <v>6590000</v>
      </c>
      <c r="M31" s="31">
        <v>4000</v>
      </c>
      <c r="N31" s="3">
        <f t="shared" si="2"/>
        <v>5272000</v>
      </c>
      <c r="P31" s="32">
        <f t="shared" si="3"/>
        <v>5120</v>
      </c>
      <c r="Q31" s="32">
        <f t="shared" si="4"/>
        <v>5000</v>
      </c>
      <c r="R31" s="32">
        <f t="shared" si="5"/>
        <v>4000</v>
      </c>
      <c r="S31" s="33"/>
      <c r="T31" s="34" cm="1">
        <f t="array" ref="T31">+MIN(IF(P31:R31&gt;0,P31:R31))</f>
        <v>4000</v>
      </c>
      <c r="U31" s="34" cm="1">
        <f t="array" ref="U31">MAX(IF(P31:R31&gt;0,P31:R31))</f>
        <v>5120</v>
      </c>
      <c r="V31" s="35" cm="1">
        <f t="array" ref="V31">ROUND(AVERAGE(IF(P31:R31&gt;0,P31:R31)),0)</f>
        <v>4707</v>
      </c>
      <c r="W31" s="35">
        <f t="shared" si="6"/>
        <v>4353.5</v>
      </c>
      <c r="X31" s="35">
        <f t="shared" si="7"/>
        <v>4500</v>
      </c>
      <c r="Y31" s="35">
        <f t="shared" si="8"/>
        <v>4678</v>
      </c>
      <c r="Z31" s="35">
        <f t="shared" si="9"/>
        <v>4707</v>
      </c>
      <c r="AA31" s="35">
        <f t="shared" si="10"/>
        <v>4649</v>
      </c>
      <c r="AB31" s="35" cm="1">
        <f t="array" ref="AB31">STDEVA(IF(P31:R31&gt;0,P31:R31))</f>
        <v>614.92546973867661</v>
      </c>
      <c r="AD31" s="37" t="str">
        <f t="shared" si="11"/>
        <v>Media aritmetica baja</v>
      </c>
      <c r="AE31" s="36">
        <f t="shared" si="14"/>
        <v>4353.5</v>
      </c>
      <c r="AF31" s="36">
        <f t="shared" si="12"/>
        <v>5737913</v>
      </c>
      <c r="AG31" s="36">
        <f t="shared" si="15"/>
        <v>17213739</v>
      </c>
      <c r="AH31" s="15">
        <v>1318</v>
      </c>
      <c r="AI31" s="38">
        <f t="shared" si="13"/>
        <v>0</v>
      </c>
    </row>
    <row r="32" spans="2:35" ht="12">
      <c r="B32" s="2">
        <v>23</v>
      </c>
      <c r="C32" s="29" t="s">
        <v>155</v>
      </c>
      <c r="D32" s="6" t="s">
        <v>120</v>
      </c>
      <c r="E32" s="6" t="s">
        <v>35</v>
      </c>
      <c r="F32" s="7" t="s">
        <v>123</v>
      </c>
      <c r="G32" s="30" t="s">
        <v>164</v>
      </c>
      <c r="H32" s="10">
        <v>546</v>
      </c>
      <c r="I32" s="31">
        <v>7490</v>
      </c>
      <c r="J32" s="3">
        <f t="shared" si="0"/>
        <v>4089540</v>
      </c>
      <c r="K32" s="31">
        <v>8000</v>
      </c>
      <c r="L32" s="3">
        <f t="shared" si="1"/>
        <v>4368000</v>
      </c>
      <c r="M32" s="31">
        <v>7000</v>
      </c>
      <c r="N32" s="3">
        <f t="shared" si="2"/>
        <v>3822000</v>
      </c>
      <c r="P32" s="32">
        <f t="shared" si="3"/>
        <v>7490</v>
      </c>
      <c r="Q32" s="32">
        <f t="shared" si="4"/>
        <v>8000</v>
      </c>
      <c r="R32" s="32">
        <f t="shared" si="5"/>
        <v>7000</v>
      </c>
      <c r="S32" s="33"/>
      <c r="T32" s="34" cm="1">
        <f t="array" ref="T32">+MIN(IF(P32:R32&gt;0,P32:R32))</f>
        <v>7000</v>
      </c>
      <c r="U32" s="34" cm="1">
        <f t="array" ref="U32">MAX(IF(P32:R32&gt;0,P32:R32))</f>
        <v>8000</v>
      </c>
      <c r="V32" s="35" cm="1">
        <f t="array" ref="V32">ROUND(AVERAGE(IF(P32:R32&gt;0,P32:R32)),0)</f>
        <v>7497</v>
      </c>
      <c r="W32" s="35">
        <f t="shared" si="6"/>
        <v>7248.5</v>
      </c>
      <c r="X32" s="35">
        <f t="shared" si="7"/>
        <v>7245</v>
      </c>
      <c r="Y32" s="35">
        <f t="shared" si="8"/>
        <v>7486</v>
      </c>
      <c r="Z32" s="35">
        <f t="shared" si="9"/>
        <v>7497</v>
      </c>
      <c r="AA32" s="35">
        <f t="shared" si="10"/>
        <v>7474</v>
      </c>
      <c r="AB32" s="35" cm="1">
        <f t="array" ref="AB32">STDEVA(IF(P32:R32&gt;0,P32:R32))</f>
        <v>500.03333222229628</v>
      </c>
      <c r="AD32" s="37" t="str">
        <f t="shared" si="11"/>
        <v>Mediana estadística</v>
      </c>
      <c r="AE32" s="36">
        <f t="shared" si="14"/>
        <v>7245</v>
      </c>
      <c r="AF32" s="36">
        <f t="shared" si="12"/>
        <v>3955770</v>
      </c>
      <c r="AG32" s="36">
        <f t="shared" si="15"/>
        <v>11867310</v>
      </c>
      <c r="AH32" s="15">
        <v>546</v>
      </c>
      <c r="AI32" s="38">
        <f t="shared" si="13"/>
        <v>0</v>
      </c>
    </row>
    <row r="33" spans="2:35" ht="22.8">
      <c r="B33" s="2">
        <v>24</v>
      </c>
      <c r="C33" s="29" t="s">
        <v>155</v>
      </c>
      <c r="D33" s="6" t="s">
        <v>165</v>
      </c>
      <c r="E33" s="6" t="s">
        <v>184</v>
      </c>
      <c r="F33" s="39" t="s">
        <v>166</v>
      </c>
      <c r="G33" s="30" t="s">
        <v>164</v>
      </c>
      <c r="H33" s="40">
        <v>117</v>
      </c>
      <c r="I33" s="31">
        <v>8560</v>
      </c>
      <c r="J33" s="3">
        <f t="shared" si="0"/>
        <v>1001520</v>
      </c>
      <c r="K33" s="31">
        <v>9000</v>
      </c>
      <c r="L33" s="3">
        <f t="shared" si="1"/>
        <v>1053000</v>
      </c>
      <c r="M33" s="31">
        <v>8000</v>
      </c>
      <c r="N33" s="3">
        <f t="shared" si="2"/>
        <v>936000</v>
      </c>
      <c r="P33" s="32">
        <f t="shared" si="3"/>
        <v>8560</v>
      </c>
      <c r="Q33" s="32">
        <f t="shared" si="4"/>
        <v>9000</v>
      </c>
      <c r="R33" s="32">
        <f t="shared" si="5"/>
        <v>8000</v>
      </c>
      <c r="S33" s="33"/>
      <c r="T33" s="34" cm="1">
        <f t="array" ref="T33">+MIN(IF(P33:R33&gt;0,P33:R33))</f>
        <v>8000</v>
      </c>
      <c r="U33" s="34" cm="1">
        <f t="array" ref="U33">MAX(IF(P33:R33&gt;0,P33:R33))</f>
        <v>9000</v>
      </c>
      <c r="V33" s="35" cm="1">
        <f t="array" ref="V33">ROUND(AVERAGE(IF(P33:R33&gt;0,P33:R33)),0)</f>
        <v>8520</v>
      </c>
      <c r="W33" s="35">
        <f t="shared" si="6"/>
        <v>8260</v>
      </c>
      <c r="X33" s="35">
        <f t="shared" si="7"/>
        <v>8280</v>
      </c>
      <c r="Y33" s="35">
        <f t="shared" si="8"/>
        <v>8510</v>
      </c>
      <c r="Z33" s="35">
        <f t="shared" si="9"/>
        <v>8520</v>
      </c>
      <c r="AA33" s="35">
        <f t="shared" si="10"/>
        <v>8500</v>
      </c>
      <c r="AB33" s="35" cm="1">
        <f t="array" ref="AB33">STDEVA(IF(P33:R33&gt;0,P33:R33))</f>
        <v>501.19856344566671</v>
      </c>
      <c r="AD33" s="37" t="str">
        <f t="shared" si="11"/>
        <v>Media aritmetica baja</v>
      </c>
      <c r="AE33" s="36">
        <f t="shared" si="14"/>
        <v>8260</v>
      </c>
      <c r="AF33" s="36">
        <f t="shared" si="12"/>
        <v>966420</v>
      </c>
      <c r="AG33" s="36">
        <f t="shared" si="15"/>
        <v>2899260</v>
      </c>
      <c r="AH33" s="15">
        <v>117</v>
      </c>
      <c r="AI33" s="38">
        <f t="shared" si="13"/>
        <v>0</v>
      </c>
    </row>
    <row r="34" spans="2:35" ht="22.8">
      <c r="B34" s="2">
        <v>25</v>
      </c>
      <c r="C34" s="29" t="s">
        <v>155</v>
      </c>
      <c r="D34" s="6" t="s">
        <v>151</v>
      </c>
      <c r="E34" s="6" t="s">
        <v>181</v>
      </c>
      <c r="F34" s="39" t="s">
        <v>81</v>
      </c>
      <c r="G34" s="30" t="s">
        <v>164</v>
      </c>
      <c r="H34" s="40">
        <v>100</v>
      </c>
      <c r="I34" s="31">
        <v>8560</v>
      </c>
      <c r="J34" s="3">
        <f t="shared" si="0"/>
        <v>856000</v>
      </c>
      <c r="K34" s="31">
        <v>9000</v>
      </c>
      <c r="L34" s="3">
        <f t="shared" si="1"/>
        <v>900000</v>
      </c>
      <c r="M34" s="31">
        <v>8000</v>
      </c>
      <c r="N34" s="3">
        <f t="shared" si="2"/>
        <v>800000</v>
      </c>
      <c r="P34" s="32">
        <f t="shared" si="3"/>
        <v>8560</v>
      </c>
      <c r="Q34" s="32">
        <f t="shared" si="4"/>
        <v>9000</v>
      </c>
      <c r="R34" s="32">
        <f t="shared" si="5"/>
        <v>8000</v>
      </c>
      <c r="S34" s="33"/>
      <c r="T34" s="34" cm="1">
        <f t="array" ref="T34">+MIN(IF(P34:R34&gt;0,P34:R34))</f>
        <v>8000</v>
      </c>
      <c r="U34" s="34" cm="1">
        <f t="array" ref="U34">MAX(IF(P34:R34&gt;0,P34:R34))</f>
        <v>9000</v>
      </c>
      <c r="V34" s="35" cm="1">
        <f t="array" ref="V34">ROUND(AVERAGE(IF(P34:R34&gt;0,P34:R34)),0)</f>
        <v>8520</v>
      </c>
      <c r="W34" s="35">
        <f t="shared" si="6"/>
        <v>8260</v>
      </c>
      <c r="X34" s="35">
        <f t="shared" si="7"/>
        <v>8280</v>
      </c>
      <c r="Y34" s="35">
        <f t="shared" si="8"/>
        <v>8510</v>
      </c>
      <c r="Z34" s="35">
        <f t="shared" si="9"/>
        <v>8520</v>
      </c>
      <c r="AA34" s="35">
        <f t="shared" si="10"/>
        <v>8500</v>
      </c>
      <c r="AB34" s="35" cm="1">
        <f t="array" ref="AB34">STDEVA(IF(P34:R34&gt;0,P34:R34))</f>
        <v>501.19856344566671</v>
      </c>
      <c r="AD34" s="37" t="str">
        <f t="shared" si="11"/>
        <v>Media aritmetica baja</v>
      </c>
      <c r="AE34" s="36">
        <f t="shared" si="14"/>
        <v>8260</v>
      </c>
      <c r="AF34" s="36">
        <f t="shared" si="12"/>
        <v>826000</v>
      </c>
      <c r="AG34" s="36">
        <f t="shared" si="15"/>
        <v>2478000</v>
      </c>
      <c r="AH34" s="15">
        <v>100</v>
      </c>
      <c r="AI34" s="38">
        <f t="shared" si="13"/>
        <v>0</v>
      </c>
    </row>
    <row r="35" spans="2:35" ht="12">
      <c r="B35" s="2">
        <v>26</v>
      </c>
      <c r="C35" s="29" t="s">
        <v>155</v>
      </c>
      <c r="D35" s="6" t="s">
        <v>122</v>
      </c>
      <c r="E35" s="6" t="s">
        <v>182</v>
      </c>
      <c r="F35" s="7" t="s">
        <v>124</v>
      </c>
      <c r="G35" s="30" t="s">
        <v>164</v>
      </c>
      <c r="H35" s="42">
        <v>125</v>
      </c>
      <c r="I35" s="31">
        <v>8560</v>
      </c>
      <c r="J35" s="3">
        <f t="shared" si="0"/>
        <v>1070000</v>
      </c>
      <c r="K35" s="31">
        <v>9000</v>
      </c>
      <c r="L35" s="3">
        <f t="shared" si="1"/>
        <v>1125000</v>
      </c>
      <c r="M35" s="31">
        <v>8000</v>
      </c>
      <c r="N35" s="3">
        <f t="shared" si="2"/>
        <v>1000000</v>
      </c>
      <c r="P35" s="32">
        <f t="shared" si="3"/>
        <v>8560</v>
      </c>
      <c r="Q35" s="32">
        <f t="shared" si="4"/>
        <v>9000</v>
      </c>
      <c r="R35" s="32">
        <f t="shared" si="5"/>
        <v>8000</v>
      </c>
      <c r="S35" s="33"/>
      <c r="T35" s="34" cm="1">
        <f t="array" ref="T35">+MIN(IF(P35:R35&gt;0,P35:R35))</f>
        <v>8000</v>
      </c>
      <c r="U35" s="34" cm="1">
        <f t="array" ref="U35">MAX(IF(P35:R35&gt;0,P35:R35))</f>
        <v>9000</v>
      </c>
      <c r="V35" s="35" cm="1">
        <f t="array" ref="V35">ROUND(AVERAGE(IF(P35:R35&gt;0,P35:R35)),0)</f>
        <v>8520</v>
      </c>
      <c r="W35" s="35">
        <f t="shared" si="6"/>
        <v>8260</v>
      </c>
      <c r="X35" s="35">
        <f t="shared" si="7"/>
        <v>8280</v>
      </c>
      <c r="Y35" s="35">
        <f t="shared" si="8"/>
        <v>8510</v>
      </c>
      <c r="Z35" s="35">
        <f t="shared" si="9"/>
        <v>8520</v>
      </c>
      <c r="AA35" s="35">
        <f t="shared" si="10"/>
        <v>8500</v>
      </c>
      <c r="AB35" s="35" cm="1">
        <f t="array" ref="AB35">STDEVA(IF(P35:R35&gt;0,P35:R35))</f>
        <v>501.19856344566671</v>
      </c>
      <c r="AD35" s="37" t="str">
        <f t="shared" si="11"/>
        <v>Media aritmetica baja</v>
      </c>
      <c r="AE35" s="36">
        <f t="shared" si="14"/>
        <v>8260</v>
      </c>
      <c r="AF35" s="36">
        <f t="shared" si="12"/>
        <v>1032500</v>
      </c>
      <c r="AG35" s="36">
        <f t="shared" si="15"/>
        <v>3097500</v>
      </c>
      <c r="AH35" s="15">
        <v>125</v>
      </c>
      <c r="AI35" s="38">
        <f t="shared" si="13"/>
        <v>0</v>
      </c>
    </row>
    <row r="36" spans="2:35" ht="22.8">
      <c r="B36" s="2">
        <v>27</v>
      </c>
      <c r="C36" s="29" t="s">
        <v>155</v>
      </c>
      <c r="D36" s="6" t="s">
        <v>125</v>
      </c>
      <c r="E36" s="15" t="s">
        <v>183</v>
      </c>
      <c r="F36" s="7" t="s">
        <v>37</v>
      </c>
      <c r="G36" s="30" t="s">
        <v>164</v>
      </c>
      <c r="H36" s="43">
        <v>65</v>
      </c>
      <c r="I36" s="31">
        <v>10700</v>
      </c>
      <c r="J36" s="3">
        <f t="shared" si="0"/>
        <v>695500</v>
      </c>
      <c r="K36" s="31">
        <v>11000</v>
      </c>
      <c r="L36" s="3">
        <f t="shared" si="1"/>
        <v>715000</v>
      </c>
      <c r="M36" s="31">
        <v>10000</v>
      </c>
      <c r="N36" s="3">
        <f t="shared" si="2"/>
        <v>650000</v>
      </c>
      <c r="P36" s="32">
        <f t="shared" si="3"/>
        <v>10700</v>
      </c>
      <c r="Q36" s="32">
        <f t="shared" si="4"/>
        <v>11000</v>
      </c>
      <c r="R36" s="32">
        <f t="shared" si="5"/>
        <v>10000</v>
      </c>
      <c r="S36" s="33"/>
      <c r="T36" s="34" cm="1">
        <f t="array" ref="T36">+MIN(IF(P36:R36&gt;0,P36:R36))</f>
        <v>10000</v>
      </c>
      <c r="U36" s="34" cm="1">
        <f t="array" ref="U36">MAX(IF(P36:R36&gt;0,P36:R36))</f>
        <v>11000</v>
      </c>
      <c r="V36" s="35" cm="1">
        <f t="array" ref="V36">ROUND(AVERAGE(IF(P36:R36&gt;0,P36:R36)),0)</f>
        <v>10567</v>
      </c>
      <c r="W36" s="35">
        <f t="shared" si="6"/>
        <v>10283.5</v>
      </c>
      <c r="X36" s="35">
        <f t="shared" si="7"/>
        <v>10350</v>
      </c>
      <c r="Y36" s="35">
        <f t="shared" si="8"/>
        <v>10558</v>
      </c>
      <c r="Z36" s="35">
        <f t="shared" si="9"/>
        <v>10567</v>
      </c>
      <c r="AA36" s="35">
        <f t="shared" si="10"/>
        <v>10550</v>
      </c>
      <c r="AB36" s="35" cm="1">
        <f t="array" ref="AB36">STDEVA(IF(P36:R36&gt;0,P36:R36))</f>
        <v>513.16014394468846</v>
      </c>
      <c r="AD36" s="37" t="str">
        <f t="shared" si="11"/>
        <v>Media aritmetica baja</v>
      </c>
      <c r="AE36" s="36">
        <f t="shared" si="14"/>
        <v>10283.5</v>
      </c>
      <c r="AF36" s="36">
        <f t="shared" si="12"/>
        <v>668427.5</v>
      </c>
      <c r="AG36" s="36">
        <f t="shared" si="15"/>
        <v>2005282.5</v>
      </c>
      <c r="AH36" s="15">
        <v>65</v>
      </c>
      <c r="AI36" s="38">
        <f t="shared" si="13"/>
        <v>0</v>
      </c>
    </row>
    <row r="37" spans="2:35" ht="12">
      <c r="B37" s="2">
        <v>28</v>
      </c>
      <c r="C37" s="29" t="s">
        <v>155</v>
      </c>
      <c r="D37" s="6" t="s">
        <v>126</v>
      </c>
      <c r="E37" s="6" t="s">
        <v>36</v>
      </c>
      <c r="F37" s="7" t="s">
        <v>39</v>
      </c>
      <c r="G37" s="30" t="s">
        <v>164</v>
      </c>
      <c r="H37" s="43">
        <v>285</v>
      </c>
      <c r="I37" s="31">
        <v>8560</v>
      </c>
      <c r="J37" s="3">
        <f t="shared" si="0"/>
        <v>2439600</v>
      </c>
      <c r="K37" s="31">
        <v>9000</v>
      </c>
      <c r="L37" s="3">
        <f t="shared" si="1"/>
        <v>2565000</v>
      </c>
      <c r="M37" s="31">
        <v>8000</v>
      </c>
      <c r="N37" s="3">
        <f t="shared" si="2"/>
        <v>2280000</v>
      </c>
      <c r="P37" s="32">
        <f t="shared" si="3"/>
        <v>8560</v>
      </c>
      <c r="Q37" s="32">
        <f t="shared" si="4"/>
        <v>9000</v>
      </c>
      <c r="R37" s="32">
        <f t="shared" si="5"/>
        <v>8000</v>
      </c>
      <c r="S37" s="33"/>
      <c r="T37" s="34" cm="1">
        <f t="array" ref="T37">+MIN(IF(P37:R37&gt;0,P37:R37))</f>
        <v>8000</v>
      </c>
      <c r="U37" s="34" cm="1">
        <f t="array" ref="U37">MAX(IF(P37:R37&gt;0,P37:R37))</f>
        <v>9000</v>
      </c>
      <c r="V37" s="35" cm="1">
        <f t="array" ref="V37">ROUND(AVERAGE(IF(P37:R37&gt;0,P37:R37)),0)</f>
        <v>8520</v>
      </c>
      <c r="W37" s="35">
        <f t="shared" si="6"/>
        <v>8260</v>
      </c>
      <c r="X37" s="35">
        <f t="shared" si="7"/>
        <v>8280</v>
      </c>
      <c r="Y37" s="35">
        <f t="shared" si="8"/>
        <v>8510</v>
      </c>
      <c r="Z37" s="35">
        <f t="shared" si="9"/>
        <v>8520</v>
      </c>
      <c r="AA37" s="35">
        <f t="shared" si="10"/>
        <v>8500</v>
      </c>
      <c r="AB37" s="35" cm="1">
        <f t="array" ref="AB37">STDEVA(IF(P37:R37&gt;0,P37:R37))</f>
        <v>501.19856344566671</v>
      </c>
      <c r="AD37" s="37" t="str">
        <f t="shared" si="11"/>
        <v>Media aritmetica baja</v>
      </c>
      <c r="AE37" s="36">
        <f t="shared" si="14"/>
        <v>8260</v>
      </c>
      <c r="AF37" s="36">
        <f t="shared" si="12"/>
        <v>2354100</v>
      </c>
      <c r="AG37" s="36">
        <f t="shared" si="15"/>
        <v>7062300</v>
      </c>
      <c r="AH37" s="15">
        <v>285</v>
      </c>
      <c r="AI37" s="38">
        <f t="shared" si="13"/>
        <v>0</v>
      </c>
    </row>
    <row r="38" spans="2:35" ht="12">
      <c r="B38" s="2">
        <v>29</v>
      </c>
      <c r="C38" s="29" t="s">
        <v>155</v>
      </c>
      <c r="D38" s="6" t="s">
        <v>127</v>
      </c>
      <c r="E38" s="6" t="s">
        <v>38</v>
      </c>
      <c r="F38" s="7" t="s">
        <v>129</v>
      </c>
      <c r="G38" s="30" t="s">
        <v>164</v>
      </c>
      <c r="H38" s="43">
        <v>84</v>
      </c>
      <c r="I38" s="31">
        <v>10700</v>
      </c>
      <c r="J38" s="3">
        <f t="shared" si="0"/>
        <v>898800</v>
      </c>
      <c r="K38" s="31">
        <v>11000</v>
      </c>
      <c r="L38" s="3">
        <f t="shared" si="1"/>
        <v>924000</v>
      </c>
      <c r="M38" s="31">
        <v>10000</v>
      </c>
      <c r="N38" s="3">
        <f t="shared" si="2"/>
        <v>840000</v>
      </c>
      <c r="P38" s="32">
        <f t="shared" si="3"/>
        <v>10700</v>
      </c>
      <c r="Q38" s="32">
        <f t="shared" si="4"/>
        <v>11000</v>
      </c>
      <c r="R38" s="32">
        <f t="shared" si="5"/>
        <v>10000</v>
      </c>
      <c r="S38" s="33"/>
      <c r="T38" s="34" cm="1">
        <f t="array" ref="T38">+MIN(IF(P38:R38&gt;0,P38:R38))</f>
        <v>10000</v>
      </c>
      <c r="U38" s="34" cm="1">
        <f t="array" ref="U38">MAX(IF(P38:R38&gt;0,P38:R38))</f>
        <v>11000</v>
      </c>
      <c r="V38" s="35" cm="1">
        <f t="array" ref="V38">ROUND(AVERAGE(IF(P38:R38&gt;0,P38:R38)),0)</f>
        <v>10567</v>
      </c>
      <c r="W38" s="35">
        <f t="shared" si="6"/>
        <v>10283.5</v>
      </c>
      <c r="X38" s="35">
        <f t="shared" si="7"/>
        <v>10350</v>
      </c>
      <c r="Y38" s="35">
        <f t="shared" si="8"/>
        <v>10558</v>
      </c>
      <c r="Z38" s="35">
        <f t="shared" si="9"/>
        <v>10567</v>
      </c>
      <c r="AA38" s="35">
        <f t="shared" si="10"/>
        <v>10550</v>
      </c>
      <c r="AB38" s="35" cm="1">
        <f t="array" ref="AB38">STDEVA(IF(P38:R38&gt;0,P38:R38))</f>
        <v>513.16014394468846</v>
      </c>
      <c r="AD38" s="37" t="str">
        <f t="shared" si="11"/>
        <v>Media aritmetica baja</v>
      </c>
      <c r="AE38" s="36">
        <f t="shared" si="14"/>
        <v>10283.5</v>
      </c>
      <c r="AF38" s="36">
        <f t="shared" si="12"/>
        <v>863814</v>
      </c>
      <c r="AG38" s="36">
        <f t="shared" si="15"/>
        <v>2591442</v>
      </c>
      <c r="AH38" s="15">
        <v>84</v>
      </c>
      <c r="AI38" s="38">
        <f t="shared" si="13"/>
        <v>0</v>
      </c>
    </row>
    <row r="39" spans="2:35" ht="12">
      <c r="B39" s="2">
        <v>30</v>
      </c>
      <c r="C39" s="29" t="s">
        <v>155</v>
      </c>
      <c r="D39" s="6" t="s">
        <v>172</v>
      </c>
      <c r="E39" s="6" t="s">
        <v>173</v>
      </c>
      <c r="F39" s="44" t="s">
        <v>171</v>
      </c>
      <c r="G39" s="30" t="s">
        <v>164</v>
      </c>
      <c r="H39" s="43">
        <v>1500</v>
      </c>
      <c r="I39" s="31">
        <v>5120</v>
      </c>
      <c r="J39" s="3">
        <f t="shared" si="0"/>
        <v>7680000</v>
      </c>
      <c r="K39" s="31">
        <v>5000</v>
      </c>
      <c r="L39" s="3">
        <f t="shared" si="1"/>
        <v>7500000</v>
      </c>
      <c r="M39" s="31">
        <v>4000</v>
      </c>
      <c r="N39" s="3">
        <f t="shared" si="2"/>
        <v>6000000</v>
      </c>
      <c r="P39" s="32">
        <f t="shared" si="3"/>
        <v>5120</v>
      </c>
      <c r="Q39" s="32">
        <f t="shared" si="4"/>
        <v>5000</v>
      </c>
      <c r="R39" s="32">
        <f t="shared" si="5"/>
        <v>4000</v>
      </c>
      <c r="S39" s="33"/>
      <c r="T39" s="34" cm="1">
        <f t="array" ref="T39">+MIN(IF(P39:R39&gt;0,P39:R39))</f>
        <v>4000</v>
      </c>
      <c r="U39" s="34" cm="1">
        <f t="array" ref="U39">MAX(IF(P39:R39&gt;0,P39:R39))</f>
        <v>5120</v>
      </c>
      <c r="V39" s="35" cm="1">
        <f t="array" ref="V39">ROUND(AVERAGE(IF(P39:R39&gt;0,P39:R39)),0)</f>
        <v>4707</v>
      </c>
      <c r="W39" s="35">
        <f t="shared" si="6"/>
        <v>4353.5</v>
      </c>
      <c r="X39" s="35">
        <f t="shared" si="7"/>
        <v>4500</v>
      </c>
      <c r="Y39" s="35">
        <f t="shared" si="8"/>
        <v>4678</v>
      </c>
      <c r="Z39" s="35">
        <f t="shared" si="9"/>
        <v>4707</v>
      </c>
      <c r="AA39" s="35">
        <f t="shared" si="10"/>
        <v>4649</v>
      </c>
      <c r="AB39" s="35" cm="1">
        <f t="array" ref="AB39">STDEVA(IF(P39:R39&gt;0,P39:R39))</f>
        <v>614.92546973867661</v>
      </c>
      <c r="AD39" s="37" t="str">
        <f t="shared" si="11"/>
        <v>Media aritmetica baja</v>
      </c>
      <c r="AE39" s="36">
        <f t="shared" si="14"/>
        <v>4353.5</v>
      </c>
      <c r="AF39" s="36">
        <f t="shared" si="12"/>
        <v>6530250</v>
      </c>
      <c r="AG39" s="36">
        <f t="shared" si="15"/>
        <v>19590750</v>
      </c>
      <c r="AH39" s="15">
        <v>1500</v>
      </c>
      <c r="AI39" s="38">
        <f t="shared" si="13"/>
        <v>0</v>
      </c>
    </row>
    <row r="40" spans="2:35" ht="22.8">
      <c r="B40" s="2">
        <v>31</v>
      </c>
      <c r="C40" s="29" t="s">
        <v>155</v>
      </c>
      <c r="D40" s="6" t="s">
        <v>128</v>
      </c>
      <c r="E40" s="6" t="s">
        <v>40</v>
      </c>
      <c r="F40" s="7" t="s">
        <v>42</v>
      </c>
      <c r="G40" s="30" t="s">
        <v>164</v>
      </c>
      <c r="H40" s="43">
        <v>100</v>
      </c>
      <c r="I40" s="31">
        <v>10700</v>
      </c>
      <c r="J40" s="3">
        <f t="shared" si="0"/>
        <v>1070000</v>
      </c>
      <c r="K40" s="31">
        <v>11000</v>
      </c>
      <c r="L40" s="3">
        <f t="shared" si="1"/>
        <v>1100000</v>
      </c>
      <c r="M40" s="31">
        <v>10000</v>
      </c>
      <c r="N40" s="3">
        <f t="shared" si="2"/>
        <v>1000000</v>
      </c>
      <c r="P40" s="32">
        <f t="shared" si="3"/>
        <v>10700</v>
      </c>
      <c r="Q40" s="32">
        <f t="shared" si="4"/>
        <v>11000</v>
      </c>
      <c r="R40" s="32">
        <f t="shared" si="5"/>
        <v>10000</v>
      </c>
      <c r="S40" s="33"/>
      <c r="T40" s="34" cm="1">
        <f t="array" ref="T40">+MIN(IF(P40:R40&gt;0,P40:R40))</f>
        <v>10000</v>
      </c>
      <c r="U40" s="34" cm="1">
        <f t="array" ref="U40">MAX(IF(P40:R40&gt;0,P40:R40))</f>
        <v>11000</v>
      </c>
      <c r="V40" s="35" cm="1">
        <f t="array" ref="V40">ROUND(AVERAGE(IF(P40:R40&gt;0,P40:R40)),0)</f>
        <v>10567</v>
      </c>
      <c r="W40" s="35">
        <f t="shared" si="6"/>
        <v>10283.5</v>
      </c>
      <c r="X40" s="35">
        <f t="shared" si="7"/>
        <v>10350</v>
      </c>
      <c r="Y40" s="35">
        <f t="shared" si="8"/>
        <v>10558</v>
      </c>
      <c r="Z40" s="35">
        <f t="shared" si="9"/>
        <v>10567</v>
      </c>
      <c r="AA40" s="35">
        <f t="shared" si="10"/>
        <v>10550</v>
      </c>
      <c r="AB40" s="35" cm="1">
        <f t="array" ref="AB40">STDEVA(IF(P40:R40&gt;0,P40:R40))</f>
        <v>513.16014394468846</v>
      </c>
      <c r="AD40" s="37" t="str">
        <f t="shared" si="11"/>
        <v>Media aritmetica baja</v>
      </c>
      <c r="AE40" s="36">
        <f t="shared" si="14"/>
        <v>10283.5</v>
      </c>
      <c r="AF40" s="36">
        <f t="shared" si="12"/>
        <v>1028350</v>
      </c>
      <c r="AG40" s="36">
        <f t="shared" si="15"/>
        <v>3085050</v>
      </c>
      <c r="AH40" s="15">
        <v>100</v>
      </c>
      <c r="AI40" s="38">
        <f t="shared" si="13"/>
        <v>0</v>
      </c>
    </row>
    <row r="41" spans="2:35" ht="12">
      <c r="B41" s="2">
        <v>32</v>
      </c>
      <c r="C41" s="29" t="s">
        <v>155</v>
      </c>
      <c r="D41" s="6" t="s">
        <v>130</v>
      </c>
      <c r="E41" s="6" t="s">
        <v>41</v>
      </c>
      <c r="F41" s="7" t="s">
        <v>44</v>
      </c>
      <c r="G41" s="30" t="s">
        <v>164</v>
      </c>
      <c r="H41" s="43">
        <v>328</v>
      </c>
      <c r="I41" s="31">
        <v>7490</v>
      </c>
      <c r="J41" s="3">
        <f t="shared" si="0"/>
        <v>2456720</v>
      </c>
      <c r="K41" s="31">
        <v>8000</v>
      </c>
      <c r="L41" s="3">
        <f t="shared" si="1"/>
        <v>2624000</v>
      </c>
      <c r="M41" s="31">
        <v>7000</v>
      </c>
      <c r="N41" s="3">
        <f t="shared" si="2"/>
        <v>2296000</v>
      </c>
      <c r="P41" s="32">
        <f t="shared" si="3"/>
        <v>7490</v>
      </c>
      <c r="Q41" s="32">
        <f t="shared" si="4"/>
        <v>8000</v>
      </c>
      <c r="R41" s="32">
        <f t="shared" si="5"/>
        <v>7000</v>
      </c>
      <c r="S41" s="33"/>
      <c r="T41" s="34" cm="1">
        <f t="array" ref="T41">+MIN(IF(P41:R41&gt;0,P41:R41))</f>
        <v>7000</v>
      </c>
      <c r="U41" s="34" cm="1">
        <f t="array" ref="U41">MAX(IF(P41:R41&gt;0,P41:R41))</f>
        <v>8000</v>
      </c>
      <c r="V41" s="35" cm="1">
        <f t="array" ref="V41">ROUND(AVERAGE(IF(P41:R41&gt;0,P41:R41)),0)</f>
        <v>7497</v>
      </c>
      <c r="W41" s="35">
        <f t="shared" si="6"/>
        <v>7248.5</v>
      </c>
      <c r="X41" s="35">
        <f t="shared" si="7"/>
        <v>7245</v>
      </c>
      <c r="Y41" s="35">
        <f t="shared" si="8"/>
        <v>7486</v>
      </c>
      <c r="Z41" s="35">
        <f t="shared" si="9"/>
        <v>7497</v>
      </c>
      <c r="AA41" s="35">
        <f t="shared" si="10"/>
        <v>7474</v>
      </c>
      <c r="AB41" s="35" cm="1">
        <f t="array" ref="AB41">STDEVA(IF(P41:R41&gt;0,P41:R41))</f>
        <v>500.03333222229628</v>
      </c>
      <c r="AD41" s="37" t="str">
        <f t="shared" si="11"/>
        <v>Mediana estadística</v>
      </c>
      <c r="AE41" s="36">
        <f t="shared" si="14"/>
        <v>7245</v>
      </c>
      <c r="AF41" s="36">
        <f t="shared" si="12"/>
        <v>2376360</v>
      </c>
      <c r="AG41" s="36">
        <f t="shared" si="15"/>
        <v>7129080</v>
      </c>
      <c r="AH41" s="15">
        <v>328</v>
      </c>
      <c r="AI41" s="38">
        <f t="shared" si="13"/>
        <v>0</v>
      </c>
    </row>
    <row r="42" spans="2:35" ht="12">
      <c r="B42" s="2">
        <v>33</v>
      </c>
      <c r="C42" s="29" t="s">
        <v>155</v>
      </c>
      <c r="D42" s="6" t="s">
        <v>131</v>
      </c>
      <c r="E42" s="6" t="s">
        <v>43</v>
      </c>
      <c r="F42" s="7" t="s">
        <v>46</v>
      </c>
      <c r="G42" s="30" t="s">
        <v>164</v>
      </c>
      <c r="H42" s="43">
        <v>199</v>
      </c>
      <c r="I42" s="31">
        <v>8560</v>
      </c>
      <c r="J42" s="3">
        <f t="shared" ref="J42:J73" si="16">+H42*I42</f>
        <v>1703440</v>
      </c>
      <c r="K42" s="31">
        <v>9000</v>
      </c>
      <c r="L42" s="3">
        <f t="shared" ref="L42:L73" si="17">+H42*K42</f>
        <v>1791000</v>
      </c>
      <c r="M42" s="31">
        <v>8000</v>
      </c>
      <c r="N42" s="3">
        <f t="shared" ref="N42:N73" si="18">+H42*M42</f>
        <v>1592000</v>
      </c>
      <c r="P42" s="32">
        <f t="shared" ref="P42:P73" si="19">+I42</f>
        <v>8560</v>
      </c>
      <c r="Q42" s="32">
        <f t="shared" ref="Q42:Q73" si="20">+K42</f>
        <v>9000</v>
      </c>
      <c r="R42" s="32">
        <f t="shared" ref="R42:R73" si="21">+M42</f>
        <v>8000</v>
      </c>
      <c r="S42" s="33"/>
      <c r="T42" s="34" cm="1">
        <f t="array" ref="T42">+MIN(IF(P42:R42&gt;0,P42:R42))</f>
        <v>8000</v>
      </c>
      <c r="U42" s="34" cm="1">
        <f t="array" ref="U42">MAX(IF(P42:R42&gt;0,P42:R42))</f>
        <v>9000</v>
      </c>
      <c r="V42" s="35" cm="1">
        <f t="array" ref="V42">ROUND(AVERAGE(IF(P42:R42&gt;0,P42:R42)),0)</f>
        <v>8520</v>
      </c>
      <c r="W42" s="35">
        <f t="shared" si="6"/>
        <v>8260</v>
      </c>
      <c r="X42" s="35">
        <f t="shared" ref="X42:X73" si="22">ROUND(MEDIAN(,P42,Q42,R42),0)</f>
        <v>8280</v>
      </c>
      <c r="Y42" s="35">
        <f t="shared" ref="Y42:Y78" si="23">ROUND(GEOMEAN(P42,Q42,R42),0)</f>
        <v>8510</v>
      </c>
      <c r="Z42" s="35">
        <f t="shared" ref="Z42:Z73" si="24">ROUND(TRIMMEAN(P42:R42,$Z$3),0)</f>
        <v>8520</v>
      </c>
      <c r="AA42" s="35">
        <f t="shared" ref="AA42:AA78" si="25">ROUND(HARMEAN(P42:R42),0)</f>
        <v>8500</v>
      </c>
      <c r="AB42" s="35" cm="1">
        <f t="array" ref="AB42">STDEVA(IF(P42:R42&gt;0,P42:R42))</f>
        <v>501.19856344566671</v>
      </c>
      <c r="AD42" s="37" t="str">
        <f t="shared" si="11"/>
        <v>Media aritmetica baja</v>
      </c>
      <c r="AE42" s="36">
        <f t="shared" si="14"/>
        <v>8260</v>
      </c>
      <c r="AF42" s="36">
        <f t="shared" ref="AF42:AF73" si="26">+AE42*H42</f>
        <v>1643740</v>
      </c>
      <c r="AG42" s="36">
        <f t="shared" si="15"/>
        <v>4931220</v>
      </c>
      <c r="AH42" s="15">
        <v>199</v>
      </c>
      <c r="AI42" s="38">
        <f t="shared" ref="AI42:AI73" si="27">+AH42-H42</f>
        <v>0</v>
      </c>
    </row>
    <row r="43" spans="2:35" ht="34.200000000000003">
      <c r="B43" s="2">
        <v>34</v>
      </c>
      <c r="C43" s="29" t="s">
        <v>155</v>
      </c>
      <c r="D43" s="6" t="s">
        <v>132</v>
      </c>
      <c r="E43" s="6" t="s">
        <v>45</v>
      </c>
      <c r="F43" s="7" t="s">
        <v>48</v>
      </c>
      <c r="G43" s="30" t="s">
        <v>164</v>
      </c>
      <c r="H43" s="43">
        <v>120</v>
      </c>
      <c r="I43" s="31">
        <v>8560</v>
      </c>
      <c r="J43" s="3">
        <f t="shared" si="16"/>
        <v>1027200</v>
      </c>
      <c r="K43" s="31">
        <v>9000</v>
      </c>
      <c r="L43" s="3">
        <f t="shared" si="17"/>
        <v>1080000</v>
      </c>
      <c r="M43" s="31">
        <v>8000</v>
      </c>
      <c r="N43" s="3">
        <f t="shared" si="18"/>
        <v>960000</v>
      </c>
      <c r="P43" s="32">
        <f t="shared" si="19"/>
        <v>8560</v>
      </c>
      <c r="Q43" s="32">
        <f t="shared" si="20"/>
        <v>9000</v>
      </c>
      <c r="R43" s="32">
        <f t="shared" si="21"/>
        <v>8000</v>
      </c>
      <c r="S43" s="33"/>
      <c r="T43" s="34" cm="1">
        <f t="array" ref="T43">+MIN(IF(P43:R43&gt;0,P43:R43))</f>
        <v>8000</v>
      </c>
      <c r="U43" s="34" cm="1">
        <f t="array" ref="U43">MAX(IF(P43:R43&gt;0,P43:R43))</f>
        <v>9000</v>
      </c>
      <c r="V43" s="35" cm="1">
        <f t="array" ref="V43">ROUND(AVERAGE(IF(P43:R43&gt;0,P43:R43)),0)</f>
        <v>8520</v>
      </c>
      <c r="W43" s="35">
        <f t="shared" si="6"/>
        <v>8260</v>
      </c>
      <c r="X43" s="35">
        <f t="shared" si="22"/>
        <v>8280</v>
      </c>
      <c r="Y43" s="35">
        <f t="shared" si="23"/>
        <v>8510</v>
      </c>
      <c r="Z43" s="35">
        <f t="shared" si="24"/>
        <v>8520</v>
      </c>
      <c r="AA43" s="35">
        <f t="shared" si="25"/>
        <v>8500</v>
      </c>
      <c r="AB43" s="35" cm="1">
        <f t="array" ref="AB43">STDEVA(IF(P43:R43&gt;0,P43:R43))</f>
        <v>501.19856344566671</v>
      </c>
      <c r="AD43" s="37" t="str">
        <f t="shared" si="11"/>
        <v>Media aritmetica baja</v>
      </c>
      <c r="AE43" s="36">
        <f t="shared" si="14"/>
        <v>8260</v>
      </c>
      <c r="AF43" s="36">
        <f t="shared" si="26"/>
        <v>991200</v>
      </c>
      <c r="AG43" s="36">
        <f t="shared" si="15"/>
        <v>2973600</v>
      </c>
      <c r="AH43" s="15">
        <v>120</v>
      </c>
      <c r="AI43" s="38">
        <f t="shared" si="27"/>
        <v>0</v>
      </c>
    </row>
    <row r="44" spans="2:35" ht="12">
      <c r="B44" s="2">
        <v>35</v>
      </c>
      <c r="C44" s="29" t="s">
        <v>155</v>
      </c>
      <c r="D44" s="6" t="s">
        <v>133</v>
      </c>
      <c r="E44" s="6" t="s">
        <v>47</v>
      </c>
      <c r="F44" s="7" t="s">
        <v>50</v>
      </c>
      <c r="G44" s="30" t="s">
        <v>164</v>
      </c>
      <c r="H44" s="43">
        <v>90</v>
      </c>
      <c r="I44" s="31">
        <v>10700</v>
      </c>
      <c r="J44" s="3">
        <f t="shared" si="16"/>
        <v>963000</v>
      </c>
      <c r="K44" s="31">
        <v>11000</v>
      </c>
      <c r="L44" s="3">
        <f t="shared" si="17"/>
        <v>990000</v>
      </c>
      <c r="M44" s="31">
        <v>10000</v>
      </c>
      <c r="N44" s="3">
        <f t="shared" si="18"/>
        <v>900000</v>
      </c>
      <c r="P44" s="32">
        <f t="shared" si="19"/>
        <v>10700</v>
      </c>
      <c r="Q44" s="32">
        <f t="shared" si="20"/>
        <v>11000</v>
      </c>
      <c r="R44" s="32">
        <f t="shared" si="21"/>
        <v>10000</v>
      </c>
      <c r="S44" s="33"/>
      <c r="T44" s="34" cm="1">
        <f t="array" ref="T44">+MIN(IF(P44:R44&gt;0,P44:R44))</f>
        <v>10000</v>
      </c>
      <c r="U44" s="34" cm="1">
        <f t="array" ref="U44">MAX(IF(P44:R44&gt;0,P44:R44))</f>
        <v>11000</v>
      </c>
      <c r="V44" s="35" cm="1">
        <f t="array" ref="V44">ROUND(AVERAGE(IF(P44:R44&gt;0,P44:R44)),0)</f>
        <v>10567</v>
      </c>
      <c r="W44" s="35">
        <f t="shared" si="6"/>
        <v>10283.5</v>
      </c>
      <c r="X44" s="35">
        <f t="shared" si="22"/>
        <v>10350</v>
      </c>
      <c r="Y44" s="35">
        <f t="shared" si="23"/>
        <v>10558</v>
      </c>
      <c r="Z44" s="35">
        <f t="shared" si="24"/>
        <v>10567</v>
      </c>
      <c r="AA44" s="35">
        <f t="shared" si="25"/>
        <v>10550</v>
      </c>
      <c r="AB44" s="35" cm="1">
        <f t="array" ref="AB44">STDEVA(IF(P44:R44&gt;0,P44:R44))</f>
        <v>513.16014394468846</v>
      </c>
      <c r="AD44" s="37" t="str">
        <f t="shared" si="11"/>
        <v>Media aritmetica baja</v>
      </c>
      <c r="AE44" s="36">
        <f t="shared" si="14"/>
        <v>10283.5</v>
      </c>
      <c r="AF44" s="36">
        <f t="shared" si="26"/>
        <v>925515</v>
      </c>
      <c r="AG44" s="36">
        <f t="shared" si="15"/>
        <v>2776545</v>
      </c>
      <c r="AH44" s="15">
        <v>90</v>
      </c>
      <c r="AI44" s="38">
        <f t="shared" si="27"/>
        <v>0</v>
      </c>
    </row>
    <row r="45" spans="2:35" ht="22.8">
      <c r="B45" s="2">
        <v>36</v>
      </c>
      <c r="C45" s="29" t="s">
        <v>155</v>
      </c>
      <c r="D45" s="6" t="s">
        <v>134</v>
      </c>
      <c r="E45" s="6" t="s">
        <v>49</v>
      </c>
      <c r="F45" s="7" t="s">
        <v>52</v>
      </c>
      <c r="G45" s="30" t="s">
        <v>164</v>
      </c>
      <c r="H45" s="43">
        <v>790</v>
      </c>
      <c r="I45" s="31">
        <v>6420</v>
      </c>
      <c r="J45" s="3">
        <f t="shared" si="16"/>
        <v>5071800</v>
      </c>
      <c r="K45" s="31">
        <v>7000</v>
      </c>
      <c r="L45" s="3">
        <f t="shared" si="17"/>
        <v>5530000</v>
      </c>
      <c r="M45" s="31">
        <v>6000</v>
      </c>
      <c r="N45" s="3">
        <f t="shared" si="18"/>
        <v>4740000</v>
      </c>
      <c r="P45" s="32">
        <f t="shared" si="19"/>
        <v>6420</v>
      </c>
      <c r="Q45" s="32">
        <f t="shared" si="20"/>
        <v>7000</v>
      </c>
      <c r="R45" s="32">
        <f t="shared" si="21"/>
        <v>6000</v>
      </c>
      <c r="S45" s="33"/>
      <c r="T45" s="34" cm="1">
        <f t="array" ref="T45">+MIN(IF(P45:R45&gt;0,P45:R45))</f>
        <v>6000</v>
      </c>
      <c r="U45" s="34" cm="1">
        <f t="array" ref="U45">MAX(IF(P45:R45&gt;0,P45:R45))</f>
        <v>7000</v>
      </c>
      <c r="V45" s="35" cm="1">
        <f t="array" ref="V45">ROUND(AVERAGE(IF(P45:R45&gt;0,P45:R45)),0)</f>
        <v>6473</v>
      </c>
      <c r="W45" s="35">
        <f t="shared" si="6"/>
        <v>6236.5</v>
      </c>
      <c r="X45" s="35">
        <f t="shared" si="22"/>
        <v>6210</v>
      </c>
      <c r="Y45" s="35">
        <f t="shared" si="23"/>
        <v>6460</v>
      </c>
      <c r="Z45" s="35">
        <f t="shared" si="24"/>
        <v>6473</v>
      </c>
      <c r="AA45" s="35">
        <f t="shared" si="25"/>
        <v>6448</v>
      </c>
      <c r="AB45" s="35" cm="1">
        <f t="array" ref="AB45">STDEVA(IF(P45:R45&gt;0,P45:R45))</f>
        <v>502.12880153734795</v>
      </c>
      <c r="AD45" s="37" t="str">
        <f t="shared" si="11"/>
        <v>Mediana estadística</v>
      </c>
      <c r="AE45" s="36">
        <f t="shared" si="14"/>
        <v>6210</v>
      </c>
      <c r="AF45" s="36">
        <f t="shared" si="26"/>
        <v>4905900</v>
      </c>
      <c r="AG45" s="36">
        <f t="shared" si="15"/>
        <v>14717700</v>
      </c>
      <c r="AH45" s="15">
        <v>790</v>
      </c>
      <c r="AI45" s="38">
        <f t="shared" si="27"/>
        <v>0</v>
      </c>
    </row>
    <row r="46" spans="2:35" ht="22.8">
      <c r="B46" s="2">
        <v>37</v>
      </c>
      <c r="C46" s="29" t="s">
        <v>155</v>
      </c>
      <c r="D46" s="6" t="s">
        <v>167</v>
      </c>
      <c r="E46" s="6" t="s">
        <v>175</v>
      </c>
      <c r="F46" s="44" t="s">
        <v>169</v>
      </c>
      <c r="G46" s="30" t="s">
        <v>164</v>
      </c>
      <c r="H46" s="43">
        <v>80</v>
      </c>
      <c r="I46" s="31">
        <v>10700</v>
      </c>
      <c r="J46" s="3">
        <f t="shared" si="16"/>
        <v>856000</v>
      </c>
      <c r="K46" s="31">
        <v>11000</v>
      </c>
      <c r="L46" s="3">
        <f t="shared" si="17"/>
        <v>880000</v>
      </c>
      <c r="M46" s="31">
        <v>10000</v>
      </c>
      <c r="N46" s="3">
        <f t="shared" si="18"/>
        <v>800000</v>
      </c>
      <c r="P46" s="32">
        <f t="shared" si="19"/>
        <v>10700</v>
      </c>
      <c r="Q46" s="32">
        <f t="shared" si="20"/>
        <v>11000</v>
      </c>
      <c r="R46" s="32">
        <f t="shared" si="21"/>
        <v>10000</v>
      </c>
      <c r="S46" s="33"/>
      <c r="T46" s="34" cm="1">
        <f t="array" ref="T46">+MIN(IF(P46:R46&gt;0,P46:R46))</f>
        <v>10000</v>
      </c>
      <c r="U46" s="34" cm="1">
        <f t="array" ref="U46">MAX(IF(P46:R46&gt;0,P46:R46))</f>
        <v>11000</v>
      </c>
      <c r="V46" s="35" cm="1">
        <f t="array" ref="V46">ROUND(AVERAGE(IF(P46:R46&gt;0,P46:R46)),0)</f>
        <v>10567</v>
      </c>
      <c r="W46" s="35">
        <f t="shared" si="6"/>
        <v>10283.5</v>
      </c>
      <c r="X46" s="35">
        <f t="shared" si="22"/>
        <v>10350</v>
      </c>
      <c r="Y46" s="35">
        <f t="shared" si="23"/>
        <v>10558</v>
      </c>
      <c r="Z46" s="35">
        <f t="shared" si="24"/>
        <v>10567</v>
      </c>
      <c r="AA46" s="35">
        <f t="shared" si="25"/>
        <v>10550</v>
      </c>
      <c r="AB46" s="35" cm="1">
        <f t="array" ref="AB46">STDEVA(IF(P46:R46&gt;0,P46:R46))</f>
        <v>513.16014394468846</v>
      </c>
      <c r="AD46" s="37" t="str">
        <f t="shared" si="11"/>
        <v>Media aritmetica baja</v>
      </c>
      <c r="AE46" s="36">
        <f t="shared" si="14"/>
        <v>10283.5</v>
      </c>
      <c r="AF46" s="36">
        <f t="shared" si="26"/>
        <v>822680</v>
      </c>
      <c r="AG46" s="36">
        <f t="shared" si="15"/>
        <v>2468040</v>
      </c>
      <c r="AH46" s="15">
        <v>80</v>
      </c>
      <c r="AI46" s="38">
        <f t="shared" si="27"/>
        <v>0</v>
      </c>
    </row>
    <row r="47" spans="2:35" ht="22.8">
      <c r="B47" s="2">
        <v>38</v>
      </c>
      <c r="C47" s="29" t="s">
        <v>155</v>
      </c>
      <c r="D47" s="6" t="s">
        <v>168</v>
      </c>
      <c r="E47" s="6" t="s">
        <v>174</v>
      </c>
      <c r="F47" s="44" t="s">
        <v>170</v>
      </c>
      <c r="G47" s="30" t="s">
        <v>164</v>
      </c>
      <c r="H47" s="43">
        <v>50</v>
      </c>
      <c r="I47" s="31">
        <v>10700</v>
      </c>
      <c r="J47" s="3">
        <f t="shared" si="16"/>
        <v>535000</v>
      </c>
      <c r="K47" s="31">
        <v>11000</v>
      </c>
      <c r="L47" s="3">
        <f t="shared" si="17"/>
        <v>550000</v>
      </c>
      <c r="M47" s="31">
        <v>10000</v>
      </c>
      <c r="N47" s="3">
        <f t="shared" si="18"/>
        <v>500000</v>
      </c>
      <c r="P47" s="32">
        <f t="shared" si="19"/>
        <v>10700</v>
      </c>
      <c r="Q47" s="32">
        <f t="shared" si="20"/>
        <v>11000</v>
      </c>
      <c r="R47" s="32">
        <f t="shared" si="21"/>
        <v>10000</v>
      </c>
      <c r="S47" s="33"/>
      <c r="T47" s="34" cm="1">
        <f t="array" ref="T47">+MIN(IF(P47:R47&gt;0,P47:R47))</f>
        <v>10000</v>
      </c>
      <c r="U47" s="34" cm="1">
        <f t="array" ref="U47">MAX(IF(P47:R47&gt;0,P47:R47))</f>
        <v>11000</v>
      </c>
      <c r="V47" s="35" cm="1">
        <f t="array" ref="V47">ROUND(AVERAGE(IF(P47:R47&gt;0,P47:R47)),0)</f>
        <v>10567</v>
      </c>
      <c r="W47" s="35">
        <f t="shared" si="6"/>
        <v>10283.5</v>
      </c>
      <c r="X47" s="35">
        <f t="shared" si="22"/>
        <v>10350</v>
      </c>
      <c r="Y47" s="35">
        <f t="shared" si="23"/>
        <v>10558</v>
      </c>
      <c r="Z47" s="35">
        <f t="shared" si="24"/>
        <v>10567</v>
      </c>
      <c r="AA47" s="35">
        <f t="shared" si="25"/>
        <v>10550</v>
      </c>
      <c r="AB47" s="35" cm="1">
        <f t="array" ref="AB47">STDEVA(IF(P47:R47&gt;0,P47:R47))</f>
        <v>513.16014394468846</v>
      </c>
      <c r="AD47" s="37" t="str">
        <f t="shared" si="11"/>
        <v>Media aritmetica baja</v>
      </c>
      <c r="AE47" s="36">
        <f t="shared" si="14"/>
        <v>10283.5</v>
      </c>
      <c r="AF47" s="36">
        <f t="shared" si="26"/>
        <v>514175</v>
      </c>
      <c r="AG47" s="36">
        <f t="shared" si="15"/>
        <v>1542525</v>
      </c>
      <c r="AH47" s="15">
        <v>50</v>
      </c>
      <c r="AI47" s="38">
        <f t="shared" si="27"/>
        <v>0</v>
      </c>
    </row>
    <row r="48" spans="2:35" ht="12">
      <c r="B48" s="2">
        <v>39</v>
      </c>
      <c r="C48" s="29" t="s">
        <v>155</v>
      </c>
      <c r="D48" s="6" t="s">
        <v>135</v>
      </c>
      <c r="E48" s="6" t="s">
        <v>51</v>
      </c>
      <c r="F48" s="7" t="s">
        <v>54</v>
      </c>
      <c r="G48" s="30" t="s">
        <v>164</v>
      </c>
      <c r="H48" s="43">
        <v>149</v>
      </c>
      <c r="I48" s="45">
        <v>8560</v>
      </c>
      <c r="J48" s="3">
        <f t="shared" si="16"/>
        <v>1275440</v>
      </c>
      <c r="K48" s="45">
        <v>9000</v>
      </c>
      <c r="L48" s="3">
        <f t="shared" si="17"/>
        <v>1341000</v>
      </c>
      <c r="M48" s="45">
        <v>8000</v>
      </c>
      <c r="N48" s="3">
        <f t="shared" si="18"/>
        <v>1192000</v>
      </c>
      <c r="P48" s="32">
        <f t="shared" si="19"/>
        <v>8560</v>
      </c>
      <c r="Q48" s="32">
        <f t="shared" si="20"/>
        <v>9000</v>
      </c>
      <c r="R48" s="32">
        <f t="shared" si="21"/>
        <v>8000</v>
      </c>
      <c r="S48" s="33"/>
      <c r="T48" s="34" cm="1">
        <f t="array" ref="T48">+MIN(IF(P48:R48&gt;0,P48:R48))</f>
        <v>8000</v>
      </c>
      <c r="U48" s="34" cm="1">
        <f t="array" ref="U48">MAX(IF(P48:R48&gt;0,P48:R48))</f>
        <v>9000</v>
      </c>
      <c r="V48" s="35" cm="1">
        <f t="array" ref="V48">ROUND(AVERAGE(IF(P48:R48&gt;0,P48:R48)),0)</f>
        <v>8520</v>
      </c>
      <c r="W48" s="35">
        <f t="shared" si="6"/>
        <v>8260</v>
      </c>
      <c r="X48" s="35">
        <f t="shared" si="22"/>
        <v>8280</v>
      </c>
      <c r="Y48" s="35">
        <f t="shared" si="23"/>
        <v>8510</v>
      </c>
      <c r="Z48" s="35">
        <f t="shared" si="24"/>
        <v>8520</v>
      </c>
      <c r="AA48" s="35">
        <f t="shared" si="25"/>
        <v>8500</v>
      </c>
      <c r="AB48" s="35" cm="1">
        <f t="array" ref="AB48">STDEVA(IF(P48:R48&gt;0,P48:R48))</f>
        <v>501.19856344566671</v>
      </c>
      <c r="AD48" s="37" t="str">
        <f t="shared" si="11"/>
        <v>Media aritmetica baja</v>
      </c>
      <c r="AE48" s="36">
        <f t="shared" si="14"/>
        <v>8260</v>
      </c>
      <c r="AF48" s="36">
        <f t="shared" si="26"/>
        <v>1230740</v>
      </c>
      <c r="AG48" s="36">
        <f t="shared" si="15"/>
        <v>3692220</v>
      </c>
      <c r="AH48" s="15">
        <v>149</v>
      </c>
      <c r="AI48" s="38">
        <f t="shared" si="27"/>
        <v>0</v>
      </c>
    </row>
    <row r="49" spans="2:35" ht="22.8">
      <c r="B49" s="2">
        <v>40</v>
      </c>
      <c r="C49" s="29" t="s">
        <v>155</v>
      </c>
      <c r="D49" s="6" t="s">
        <v>177</v>
      </c>
      <c r="E49" s="6" t="s">
        <v>179</v>
      </c>
      <c r="F49" s="44" t="s">
        <v>176</v>
      </c>
      <c r="G49" s="30" t="s">
        <v>164</v>
      </c>
      <c r="H49" s="43">
        <v>200</v>
      </c>
      <c r="I49" s="45">
        <v>8560</v>
      </c>
      <c r="J49" s="3">
        <f t="shared" si="16"/>
        <v>1712000</v>
      </c>
      <c r="K49" s="45">
        <v>9000</v>
      </c>
      <c r="L49" s="3">
        <f t="shared" si="17"/>
        <v>1800000</v>
      </c>
      <c r="M49" s="45">
        <v>8000</v>
      </c>
      <c r="N49" s="3">
        <f t="shared" si="18"/>
        <v>1600000</v>
      </c>
      <c r="P49" s="32">
        <f t="shared" si="19"/>
        <v>8560</v>
      </c>
      <c r="Q49" s="32">
        <f t="shared" si="20"/>
        <v>9000</v>
      </c>
      <c r="R49" s="32">
        <f t="shared" si="21"/>
        <v>8000</v>
      </c>
      <c r="S49" s="33"/>
      <c r="T49" s="34" cm="1">
        <f t="array" ref="T49">+MIN(IF(P49:R49&gt;0,P49:R49))</f>
        <v>8000</v>
      </c>
      <c r="U49" s="34" cm="1">
        <f t="array" ref="U49">MAX(IF(P49:R49&gt;0,P49:R49))</f>
        <v>9000</v>
      </c>
      <c r="V49" s="35" cm="1">
        <f t="array" ref="V49">ROUND(AVERAGE(IF(P49:R49&gt;0,P49:R49)),0)</f>
        <v>8520</v>
      </c>
      <c r="W49" s="35">
        <f t="shared" si="6"/>
        <v>8260</v>
      </c>
      <c r="X49" s="35">
        <f t="shared" si="22"/>
        <v>8280</v>
      </c>
      <c r="Y49" s="35">
        <f t="shared" si="23"/>
        <v>8510</v>
      </c>
      <c r="Z49" s="35">
        <f t="shared" si="24"/>
        <v>8520</v>
      </c>
      <c r="AA49" s="35">
        <f t="shared" si="25"/>
        <v>8500</v>
      </c>
      <c r="AB49" s="35" cm="1">
        <f t="array" ref="AB49">STDEVA(IF(P49:R49&gt;0,P49:R49))</f>
        <v>501.19856344566671</v>
      </c>
      <c r="AD49" s="37" t="str">
        <f t="shared" si="11"/>
        <v>Media aritmetica baja</v>
      </c>
      <c r="AE49" s="36">
        <f t="shared" si="14"/>
        <v>8260</v>
      </c>
      <c r="AF49" s="36">
        <f t="shared" si="26"/>
        <v>1652000</v>
      </c>
      <c r="AG49" s="36">
        <f t="shared" si="15"/>
        <v>4956000</v>
      </c>
      <c r="AH49" s="15">
        <v>200</v>
      </c>
      <c r="AI49" s="38">
        <f t="shared" si="27"/>
        <v>0</v>
      </c>
    </row>
    <row r="50" spans="2:35" ht="12">
      <c r="B50" s="2">
        <v>41</v>
      </c>
      <c r="C50" s="29" t="s">
        <v>155</v>
      </c>
      <c r="D50" s="6" t="s">
        <v>191</v>
      </c>
      <c r="E50" s="6" t="s">
        <v>53</v>
      </c>
      <c r="F50" s="7" t="s">
        <v>56</v>
      </c>
      <c r="G50" s="30" t="s">
        <v>164</v>
      </c>
      <c r="H50" s="46">
        <v>300</v>
      </c>
      <c r="I50" s="31">
        <v>8560</v>
      </c>
      <c r="J50" s="3">
        <f t="shared" si="16"/>
        <v>2568000</v>
      </c>
      <c r="K50" s="31">
        <v>9000</v>
      </c>
      <c r="L50" s="3">
        <f t="shared" si="17"/>
        <v>2700000</v>
      </c>
      <c r="M50" s="31">
        <v>8000</v>
      </c>
      <c r="N50" s="3">
        <f t="shared" si="18"/>
        <v>2400000</v>
      </c>
      <c r="P50" s="32">
        <f t="shared" si="19"/>
        <v>8560</v>
      </c>
      <c r="Q50" s="32">
        <f t="shared" si="20"/>
        <v>9000</v>
      </c>
      <c r="R50" s="32">
        <f t="shared" si="21"/>
        <v>8000</v>
      </c>
      <c r="S50" s="33"/>
      <c r="T50" s="34" cm="1">
        <f t="array" ref="T50">+MIN(IF(P50:R50&gt;0,P50:R50))</f>
        <v>8000</v>
      </c>
      <c r="U50" s="34" cm="1">
        <f t="array" ref="U50">MAX(IF(P50:R50&gt;0,P50:R50))</f>
        <v>9000</v>
      </c>
      <c r="V50" s="35" cm="1">
        <f t="array" ref="V50">ROUND(AVERAGE(IF(P50:R50&gt;0,P50:R50)),0)</f>
        <v>8520</v>
      </c>
      <c r="W50" s="35">
        <f t="shared" si="6"/>
        <v>8260</v>
      </c>
      <c r="X50" s="35">
        <f t="shared" si="22"/>
        <v>8280</v>
      </c>
      <c r="Y50" s="35">
        <f t="shared" si="23"/>
        <v>8510</v>
      </c>
      <c r="Z50" s="35">
        <f t="shared" si="24"/>
        <v>8520</v>
      </c>
      <c r="AA50" s="35">
        <f t="shared" si="25"/>
        <v>8500</v>
      </c>
      <c r="AB50" s="35" cm="1">
        <f t="array" ref="AB50">STDEVA(IF(P50:R50&gt;0,P50:R50))</f>
        <v>501.19856344566671</v>
      </c>
      <c r="AD50" s="37" t="str">
        <f t="shared" si="11"/>
        <v>Media aritmetica baja</v>
      </c>
      <c r="AE50" s="36">
        <f t="shared" si="14"/>
        <v>8260</v>
      </c>
      <c r="AF50" s="36">
        <f t="shared" si="26"/>
        <v>2478000</v>
      </c>
      <c r="AG50" s="36">
        <f t="shared" si="15"/>
        <v>7434000</v>
      </c>
      <c r="AH50" s="15">
        <v>300</v>
      </c>
      <c r="AI50" s="38">
        <f t="shared" si="27"/>
        <v>0</v>
      </c>
    </row>
    <row r="51" spans="2:35" ht="12">
      <c r="B51" s="2">
        <v>42</v>
      </c>
      <c r="C51" s="29" t="s">
        <v>155</v>
      </c>
      <c r="D51" s="6" t="s">
        <v>137</v>
      </c>
      <c r="E51" s="6" t="s">
        <v>55</v>
      </c>
      <c r="F51" s="7" t="s">
        <v>57</v>
      </c>
      <c r="G51" s="30" t="s">
        <v>164</v>
      </c>
      <c r="H51" s="43">
        <v>700</v>
      </c>
      <c r="I51" s="31">
        <v>6420</v>
      </c>
      <c r="J51" s="3">
        <f t="shared" si="16"/>
        <v>4494000</v>
      </c>
      <c r="K51" s="31">
        <v>7000</v>
      </c>
      <c r="L51" s="3">
        <f t="shared" si="17"/>
        <v>4900000</v>
      </c>
      <c r="M51" s="31">
        <v>6000</v>
      </c>
      <c r="N51" s="3">
        <f t="shared" si="18"/>
        <v>4200000</v>
      </c>
      <c r="P51" s="32">
        <f t="shared" si="19"/>
        <v>6420</v>
      </c>
      <c r="Q51" s="32">
        <f t="shared" si="20"/>
        <v>7000</v>
      </c>
      <c r="R51" s="32">
        <f t="shared" si="21"/>
        <v>6000</v>
      </c>
      <c r="S51" s="33"/>
      <c r="T51" s="34" cm="1">
        <f t="array" ref="T51">+MIN(IF(P51:R51&gt;0,P51:R51))</f>
        <v>6000</v>
      </c>
      <c r="U51" s="34" cm="1">
        <f t="array" ref="U51">MAX(IF(P51:R51&gt;0,P51:R51))</f>
        <v>7000</v>
      </c>
      <c r="V51" s="35" cm="1">
        <f t="array" ref="V51">ROUND(AVERAGE(IF(P51:R51&gt;0,P51:R51)),0)</f>
        <v>6473</v>
      </c>
      <c r="W51" s="35">
        <f t="shared" si="6"/>
        <v>6236.5</v>
      </c>
      <c r="X51" s="35">
        <f t="shared" si="22"/>
        <v>6210</v>
      </c>
      <c r="Y51" s="35">
        <f t="shared" si="23"/>
        <v>6460</v>
      </c>
      <c r="Z51" s="35">
        <f t="shared" si="24"/>
        <v>6473</v>
      </c>
      <c r="AA51" s="35">
        <f t="shared" si="25"/>
        <v>6448</v>
      </c>
      <c r="AB51" s="35" cm="1">
        <f t="array" ref="AB51">STDEVA(IF(P51:R51&gt;0,P51:R51))</f>
        <v>502.12880153734795</v>
      </c>
      <c r="AD51" s="37" t="str">
        <f t="shared" si="11"/>
        <v>Mediana estadística</v>
      </c>
      <c r="AE51" s="36">
        <f t="shared" si="14"/>
        <v>6210</v>
      </c>
      <c r="AF51" s="36">
        <f t="shared" si="26"/>
        <v>4347000</v>
      </c>
      <c r="AG51" s="36">
        <f t="shared" si="15"/>
        <v>13041000</v>
      </c>
      <c r="AH51" s="15">
        <v>700</v>
      </c>
      <c r="AI51" s="38">
        <f t="shared" si="27"/>
        <v>0</v>
      </c>
    </row>
    <row r="52" spans="2:35" ht="12">
      <c r="B52" s="2">
        <v>43</v>
      </c>
      <c r="C52" s="29" t="s">
        <v>155</v>
      </c>
      <c r="D52" s="6" t="s">
        <v>138</v>
      </c>
      <c r="E52" s="15"/>
      <c r="F52" s="7" t="s">
        <v>59</v>
      </c>
      <c r="G52" s="30" t="s">
        <v>164</v>
      </c>
      <c r="H52" s="43">
        <v>967</v>
      </c>
      <c r="I52" s="31">
        <v>6420</v>
      </c>
      <c r="J52" s="3">
        <f t="shared" si="16"/>
        <v>6208140</v>
      </c>
      <c r="K52" s="31">
        <v>7000</v>
      </c>
      <c r="L52" s="3">
        <f t="shared" si="17"/>
        <v>6769000</v>
      </c>
      <c r="M52" s="31">
        <v>6000</v>
      </c>
      <c r="N52" s="3">
        <f t="shared" si="18"/>
        <v>5802000</v>
      </c>
      <c r="P52" s="32">
        <f t="shared" si="19"/>
        <v>6420</v>
      </c>
      <c r="Q52" s="32">
        <f t="shared" si="20"/>
        <v>7000</v>
      </c>
      <c r="R52" s="32">
        <f t="shared" si="21"/>
        <v>6000</v>
      </c>
      <c r="S52" s="33"/>
      <c r="T52" s="34" cm="1">
        <f t="array" ref="T52">+MIN(IF(P52:R52&gt;0,P52:R52))</f>
        <v>6000</v>
      </c>
      <c r="U52" s="34" cm="1">
        <f t="array" ref="U52">MAX(IF(P52:R52&gt;0,P52:R52))</f>
        <v>7000</v>
      </c>
      <c r="V52" s="35" cm="1">
        <f t="array" ref="V52">ROUND(AVERAGE(IF(P52:R52&gt;0,P52:R52)),0)</f>
        <v>6473</v>
      </c>
      <c r="W52" s="35">
        <f t="shared" si="6"/>
        <v>6236.5</v>
      </c>
      <c r="X52" s="35">
        <f t="shared" si="22"/>
        <v>6210</v>
      </c>
      <c r="Y52" s="35">
        <f t="shared" si="23"/>
        <v>6460</v>
      </c>
      <c r="Z52" s="35">
        <f t="shared" si="24"/>
        <v>6473</v>
      </c>
      <c r="AA52" s="35">
        <f t="shared" si="25"/>
        <v>6448</v>
      </c>
      <c r="AB52" s="35" cm="1">
        <f t="array" ref="AB52">STDEVA(IF(P52:R52&gt;0,P52:R52))</f>
        <v>502.12880153734795</v>
      </c>
      <c r="AD52" s="37" t="str">
        <f t="shared" si="11"/>
        <v>Mediana estadística</v>
      </c>
      <c r="AE52" s="36">
        <f t="shared" si="14"/>
        <v>6210</v>
      </c>
      <c r="AF52" s="36">
        <f t="shared" si="26"/>
        <v>6005070</v>
      </c>
      <c r="AG52" s="36">
        <f t="shared" si="15"/>
        <v>18015210</v>
      </c>
      <c r="AH52" s="15">
        <v>967</v>
      </c>
      <c r="AI52" s="38">
        <f t="shared" si="27"/>
        <v>0</v>
      </c>
    </row>
    <row r="53" spans="2:35" ht="12">
      <c r="B53" s="2">
        <v>44</v>
      </c>
      <c r="C53" s="29" t="s">
        <v>155</v>
      </c>
      <c r="D53" s="6" t="s">
        <v>139</v>
      </c>
      <c r="E53" s="6" t="s">
        <v>58</v>
      </c>
      <c r="F53" s="7" t="s">
        <v>61</v>
      </c>
      <c r="G53" s="30" t="s">
        <v>164</v>
      </c>
      <c r="H53" s="43">
        <v>20</v>
      </c>
      <c r="I53" s="31">
        <v>8560</v>
      </c>
      <c r="J53" s="3">
        <f t="shared" si="16"/>
        <v>171200</v>
      </c>
      <c r="K53" s="31">
        <v>9000</v>
      </c>
      <c r="L53" s="3">
        <f t="shared" si="17"/>
        <v>180000</v>
      </c>
      <c r="M53" s="31">
        <v>8000</v>
      </c>
      <c r="N53" s="3">
        <f t="shared" si="18"/>
        <v>160000</v>
      </c>
      <c r="P53" s="32">
        <f t="shared" si="19"/>
        <v>8560</v>
      </c>
      <c r="Q53" s="32">
        <f t="shared" si="20"/>
        <v>9000</v>
      </c>
      <c r="R53" s="32">
        <f t="shared" si="21"/>
        <v>8000</v>
      </c>
      <c r="S53" s="33"/>
      <c r="T53" s="34" cm="1">
        <f t="array" ref="T53">+MIN(IF(P53:R53&gt;0,P53:R53))</f>
        <v>8000</v>
      </c>
      <c r="U53" s="34" cm="1">
        <f t="array" ref="U53">MAX(IF(P53:R53&gt;0,P53:R53))</f>
        <v>9000</v>
      </c>
      <c r="V53" s="35" cm="1">
        <f t="array" ref="V53">ROUND(AVERAGE(IF(P53:R53&gt;0,P53:R53)),0)</f>
        <v>8520</v>
      </c>
      <c r="W53" s="35">
        <f t="shared" si="6"/>
        <v>8260</v>
      </c>
      <c r="X53" s="35">
        <f t="shared" si="22"/>
        <v>8280</v>
      </c>
      <c r="Y53" s="35">
        <f t="shared" si="23"/>
        <v>8510</v>
      </c>
      <c r="Z53" s="35">
        <f t="shared" si="24"/>
        <v>8520</v>
      </c>
      <c r="AA53" s="35">
        <f t="shared" si="25"/>
        <v>8500</v>
      </c>
      <c r="AB53" s="35" cm="1">
        <f t="array" ref="AB53">STDEVA(IF(P53:R53&gt;0,P53:R53))</f>
        <v>501.19856344566671</v>
      </c>
      <c r="AD53" s="37" t="str">
        <f t="shared" si="11"/>
        <v>Media aritmetica baja</v>
      </c>
      <c r="AE53" s="36">
        <f t="shared" si="14"/>
        <v>8260</v>
      </c>
      <c r="AF53" s="36">
        <f t="shared" si="26"/>
        <v>165200</v>
      </c>
      <c r="AG53" s="36">
        <f t="shared" si="15"/>
        <v>495600</v>
      </c>
      <c r="AH53" s="15">
        <v>20</v>
      </c>
      <c r="AI53" s="38">
        <f t="shared" si="27"/>
        <v>0</v>
      </c>
    </row>
    <row r="54" spans="2:35" ht="12">
      <c r="B54" s="2">
        <v>45</v>
      </c>
      <c r="C54" s="29" t="s">
        <v>155</v>
      </c>
      <c r="D54" s="6" t="s">
        <v>140</v>
      </c>
      <c r="E54" s="6" t="s">
        <v>60</v>
      </c>
      <c r="F54" s="7" t="s">
        <v>63</v>
      </c>
      <c r="G54" s="30" t="s">
        <v>164</v>
      </c>
      <c r="H54" s="43">
        <v>260</v>
      </c>
      <c r="I54" s="31">
        <v>8560</v>
      </c>
      <c r="J54" s="3">
        <f t="shared" si="16"/>
        <v>2225600</v>
      </c>
      <c r="K54" s="31">
        <v>9000</v>
      </c>
      <c r="L54" s="3">
        <f t="shared" si="17"/>
        <v>2340000</v>
      </c>
      <c r="M54" s="31">
        <v>8000</v>
      </c>
      <c r="N54" s="3">
        <f t="shared" si="18"/>
        <v>2080000</v>
      </c>
      <c r="P54" s="32">
        <f t="shared" si="19"/>
        <v>8560</v>
      </c>
      <c r="Q54" s="32">
        <f t="shared" si="20"/>
        <v>9000</v>
      </c>
      <c r="R54" s="32">
        <f t="shared" si="21"/>
        <v>8000</v>
      </c>
      <c r="S54" s="33"/>
      <c r="T54" s="34" cm="1">
        <f t="array" ref="T54">+MIN(IF(P54:R54&gt;0,P54:R54))</f>
        <v>8000</v>
      </c>
      <c r="U54" s="34" cm="1">
        <f t="array" ref="U54">MAX(IF(P54:R54&gt;0,P54:R54))</f>
        <v>9000</v>
      </c>
      <c r="V54" s="35" cm="1">
        <f t="array" ref="V54">ROUND(AVERAGE(IF(P54:R54&gt;0,P54:R54)),0)</f>
        <v>8520</v>
      </c>
      <c r="W54" s="35">
        <f t="shared" si="6"/>
        <v>8260</v>
      </c>
      <c r="X54" s="35">
        <f t="shared" si="22"/>
        <v>8280</v>
      </c>
      <c r="Y54" s="35">
        <f t="shared" si="23"/>
        <v>8510</v>
      </c>
      <c r="Z54" s="35">
        <f t="shared" si="24"/>
        <v>8520</v>
      </c>
      <c r="AA54" s="35">
        <f t="shared" si="25"/>
        <v>8500</v>
      </c>
      <c r="AB54" s="35" cm="1">
        <f t="array" ref="AB54">STDEVA(IF(P54:R54&gt;0,P54:R54))</f>
        <v>501.19856344566671</v>
      </c>
      <c r="AD54" s="37" t="str">
        <f t="shared" si="11"/>
        <v>Media aritmetica baja</v>
      </c>
      <c r="AE54" s="36">
        <f t="shared" si="14"/>
        <v>8260</v>
      </c>
      <c r="AF54" s="36">
        <f t="shared" si="26"/>
        <v>2147600</v>
      </c>
      <c r="AG54" s="36">
        <f t="shared" si="15"/>
        <v>6442800</v>
      </c>
      <c r="AH54" s="15">
        <v>260</v>
      </c>
      <c r="AI54" s="38">
        <f t="shared" si="27"/>
        <v>0</v>
      </c>
    </row>
    <row r="55" spans="2:35" ht="12">
      <c r="B55" s="2">
        <v>46</v>
      </c>
      <c r="C55" s="29" t="s">
        <v>155</v>
      </c>
      <c r="D55" s="6" t="s">
        <v>141</v>
      </c>
      <c r="E55" s="6" t="s">
        <v>62</v>
      </c>
      <c r="F55" s="7" t="s">
        <v>65</v>
      </c>
      <c r="G55" s="30" t="s">
        <v>164</v>
      </c>
      <c r="H55" s="43">
        <v>250</v>
      </c>
      <c r="I55" s="31">
        <v>8560</v>
      </c>
      <c r="J55" s="3">
        <f t="shared" si="16"/>
        <v>2140000</v>
      </c>
      <c r="K55" s="31">
        <v>9000</v>
      </c>
      <c r="L55" s="3">
        <f t="shared" si="17"/>
        <v>2250000</v>
      </c>
      <c r="M55" s="31">
        <v>8000</v>
      </c>
      <c r="N55" s="3">
        <f t="shared" si="18"/>
        <v>2000000</v>
      </c>
      <c r="P55" s="32">
        <f t="shared" si="19"/>
        <v>8560</v>
      </c>
      <c r="Q55" s="32">
        <f t="shared" si="20"/>
        <v>9000</v>
      </c>
      <c r="R55" s="32">
        <f t="shared" si="21"/>
        <v>8000</v>
      </c>
      <c r="S55" s="33"/>
      <c r="T55" s="34" cm="1">
        <f t="array" ref="T55">+MIN(IF(P55:R55&gt;0,P55:R55))</f>
        <v>8000</v>
      </c>
      <c r="U55" s="34" cm="1">
        <f t="array" ref="U55">MAX(IF(P55:R55&gt;0,P55:R55))</f>
        <v>9000</v>
      </c>
      <c r="V55" s="35" cm="1">
        <f t="array" ref="V55">ROUND(AVERAGE(IF(P55:R55&gt;0,P55:R55)),0)</f>
        <v>8520</v>
      </c>
      <c r="W55" s="35">
        <f t="shared" si="6"/>
        <v>8260</v>
      </c>
      <c r="X55" s="35">
        <f t="shared" si="22"/>
        <v>8280</v>
      </c>
      <c r="Y55" s="35">
        <f t="shared" si="23"/>
        <v>8510</v>
      </c>
      <c r="Z55" s="35">
        <f t="shared" si="24"/>
        <v>8520</v>
      </c>
      <c r="AA55" s="35">
        <f t="shared" si="25"/>
        <v>8500</v>
      </c>
      <c r="AB55" s="35" cm="1">
        <f t="array" ref="AB55">STDEVA(IF(P55:R55&gt;0,P55:R55))</f>
        <v>501.19856344566671</v>
      </c>
      <c r="AD55" s="37" t="str">
        <f t="shared" si="11"/>
        <v>Media aritmetica baja</v>
      </c>
      <c r="AE55" s="36">
        <f t="shared" si="14"/>
        <v>8260</v>
      </c>
      <c r="AF55" s="36">
        <f t="shared" si="26"/>
        <v>2065000</v>
      </c>
      <c r="AG55" s="36">
        <f t="shared" si="15"/>
        <v>6195000</v>
      </c>
      <c r="AH55" s="15">
        <v>250</v>
      </c>
      <c r="AI55" s="38">
        <f t="shared" si="27"/>
        <v>0</v>
      </c>
    </row>
    <row r="56" spans="2:35" ht="22.8">
      <c r="B56" s="2">
        <v>47</v>
      </c>
      <c r="C56" s="29" t="s">
        <v>155</v>
      </c>
      <c r="D56" s="6" t="s">
        <v>142</v>
      </c>
      <c r="E56" s="6" t="s">
        <v>64</v>
      </c>
      <c r="F56" s="7" t="s">
        <v>82</v>
      </c>
      <c r="G56" s="30" t="s">
        <v>164</v>
      </c>
      <c r="H56" s="43">
        <v>125</v>
      </c>
      <c r="I56" s="31">
        <v>8560</v>
      </c>
      <c r="J56" s="3">
        <f t="shared" si="16"/>
        <v>1070000</v>
      </c>
      <c r="K56" s="31">
        <v>9000</v>
      </c>
      <c r="L56" s="3">
        <f t="shared" si="17"/>
        <v>1125000</v>
      </c>
      <c r="M56" s="31">
        <v>8000</v>
      </c>
      <c r="N56" s="3">
        <f t="shared" si="18"/>
        <v>1000000</v>
      </c>
      <c r="P56" s="32">
        <f t="shared" si="19"/>
        <v>8560</v>
      </c>
      <c r="Q56" s="32">
        <f t="shared" si="20"/>
        <v>9000</v>
      </c>
      <c r="R56" s="32">
        <f t="shared" si="21"/>
        <v>8000</v>
      </c>
      <c r="S56" s="33"/>
      <c r="T56" s="34" cm="1">
        <f t="array" ref="T56">+MIN(IF(P56:R56&gt;0,P56:R56))</f>
        <v>8000</v>
      </c>
      <c r="U56" s="34" cm="1">
        <f t="array" ref="U56">MAX(IF(P56:R56&gt;0,P56:R56))</f>
        <v>9000</v>
      </c>
      <c r="V56" s="35" cm="1">
        <f t="array" ref="V56">ROUND(AVERAGE(IF(P56:R56&gt;0,P56:R56)),0)</f>
        <v>8520</v>
      </c>
      <c r="W56" s="35">
        <f t="shared" si="6"/>
        <v>8260</v>
      </c>
      <c r="X56" s="35">
        <f t="shared" si="22"/>
        <v>8280</v>
      </c>
      <c r="Y56" s="35">
        <f t="shared" si="23"/>
        <v>8510</v>
      </c>
      <c r="Z56" s="35">
        <f t="shared" si="24"/>
        <v>8520</v>
      </c>
      <c r="AA56" s="35">
        <f t="shared" si="25"/>
        <v>8500</v>
      </c>
      <c r="AB56" s="35" cm="1">
        <f t="array" ref="AB56">STDEVA(IF(P56:R56&gt;0,P56:R56))</f>
        <v>501.19856344566671</v>
      </c>
      <c r="AD56" s="37" t="str">
        <f t="shared" si="11"/>
        <v>Media aritmetica baja</v>
      </c>
      <c r="AE56" s="36">
        <f t="shared" si="14"/>
        <v>8260</v>
      </c>
      <c r="AF56" s="36">
        <f t="shared" si="26"/>
        <v>1032500</v>
      </c>
      <c r="AG56" s="36">
        <f t="shared" si="15"/>
        <v>3097500</v>
      </c>
      <c r="AH56" s="15">
        <v>125</v>
      </c>
      <c r="AI56" s="38">
        <f t="shared" si="27"/>
        <v>0</v>
      </c>
    </row>
    <row r="57" spans="2:35" ht="22.8">
      <c r="B57" s="2">
        <v>48</v>
      </c>
      <c r="C57" s="29" t="s">
        <v>155</v>
      </c>
      <c r="D57" s="6" t="s">
        <v>143</v>
      </c>
      <c r="E57" s="6" t="s">
        <v>66</v>
      </c>
      <c r="F57" s="7" t="s">
        <v>68</v>
      </c>
      <c r="G57" s="30" t="s">
        <v>164</v>
      </c>
      <c r="H57" s="43">
        <v>146</v>
      </c>
      <c r="I57" s="31">
        <v>8560</v>
      </c>
      <c r="J57" s="3">
        <f t="shared" si="16"/>
        <v>1249760</v>
      </c>
      <c r="K57" s="31">
        <v>9000</v>
      </c>
      <c r="L57" s="3">
        <f t="shared" si="17"/>
        <v>1314000</v>
      </c>
      <c r="M57" s="31">
        <v>8000</v>
      </c>
      <c r="N57" s="3">
        <f t="shared" si="18"/>
        <v>1168000</v>
      </c>
      <c r="P57" s="32">
        <f t="shared" si="19"/>
        <v>8560</v>
      </c>
      <c r="Q57" s="32">
        <f t="shared" si="20"/>
        <v>9000</v>
      </c>
      <c r="R57" s="32">
        <f t="shared" si="21"/>
        <v>8000</v>
      </c>
      <c r="S57" s="33"/>
      <c r="T57" s="34" cm="1">
        <f t="array" ref="T57">+MIN(IF(P57:R57&gt;0,P57:R57))</f>
        <v>8000</v>
      </c>
      <c r="U57" s="34" cm="1">
        <f t="array" ref="U57">MAX(IF(P57:R57&gt;0,P57:R57))</f>
        <v>9000</v>
      </c>
      <c r="V57" s="35" cm="1">
        <f t="array" ref="V57">ROUND(AVERAGE(IF(P57:R57&gt;0,P57:R57)),0)</f>
        <v>8520</v>
      </c>
      <c r="W57" s="35">
        <f t="shared" si="6"/>
        <v>8260</v>
      </c>
      <c r="X57" s="35">
        <f t="shared" si="22"/>
        <v>8280</v>
      </c>
      <c r="Y57" s="35">
        <f t="shared" si="23"/>
        <v>8510</v>
      </c>
      <c r="Z57" s="35">
        <f t="shared" si="24"/>
        <v>8520</v>
      </c>
      <c r="AA57" s="35">
        <f t="shared" si="25"/>
        <v>8500</v>
      </c>
      <c r="AB57" s="35" cm="1">
        <f t="array" ref="AB57">STDEVA(IF(P57:R57&gt;0,P57:R57))</f>
        <v>501.19856344566671</v>
      </c>
      <c r="AD57" s="37" t="str">
        <f t="shared" si="11"/>
        <v>Media aritmetica baja</v>
      </c>
      <c r="AE57" s="36">
        <f t="shared" si="14"/>
        <v>8260</v>
      </c>
      <c r="AF57" s="36">
        <f t="shared" si="26"/>
        <v>1205960</v>
      </c>
      <c r="AG57" s="36">
        <f t="shared" si="15"/>
        <v>3617880</v>
      </c>
      <c r="AH57" s="15">
        <v>146</v>
      </c>
      <c r="AI57" s="38">
        <f t="shared" si="27"/>
        <v>0</v>
      </c>
    </row>
    <row r="58" spans="2:35" ht="12">
      <c r="B58" s="2">
        <v>49</v>
      </c>
      <c r="C58" s="29" t="s">
        <v>155</v>
      </c>
      <c r="D58" s="6" t="s">
        <v>144</v>
      </c>
      <c r="E58" s="6" t="s">
        <v>67</v>
      </c>
      <c r="F58" s="7" t="s">
        <v>70</v>
      </c>
      <c r="G58" s="30" t="s">
        <v>164</v>
      </c>
      <c r="H58" s="43">
        <v>1100</v>
      </c>
      <c r="I58" s="31">
        <v>5120</v>
      </c>
      <c r="J58" s="3">
        <f t="shared" si="16"/>
        <v>5632000</v>
      </c>
      <c r="K58" s="31">
        <v>5000</v>
      </c>
      <c r="L58" s="3">
        <f t="shared" si="17"/>
        <v>5500000</v>
      </c>
      <c r="M58" s="31">
        <v>4000</v>
      </c>
      <c r="N58" s="3">
        <f t="shared" si="18"/>
        <v>4400000</v>
      </c>
      <c r="P58" s="32">
        <f t="shared" si="19"/>
        <v>5120</v>
      </c>
      <c r="Q58" s="32">
        <f t="shared" si="20"/>
        <v>5000</v>
      </c>
      <c r="R58" s="32">
        <f t="shared" si="21"/>
        <v>4000</v>
      </c>
      <c r="S58" s="33"/>
      <c r="T58" s="34" cm="1">
        <f t="array" ref="T58">+MIN(IF(P58:R58&gt;0,P58:R58))</f>
        <v>4000</v>
      </c>
      <c r="U58" s="34" cm="1">
        <f t="array" ref="U58">MAX(IF(P58:R58&gt;0,P58:R58))</f>
        <v>5120</v>
      </c>
      <c r="V58" s="35" cm="1">
        <f t="array" ref="V58">ROUND(AVERAGE(IF(P58:R58&gt;0,P58:R58)),0)</f>
        <v>4707</v>
      </c>
      <c r="W58" s="35">
        <f t="shared" si="6"/>
        <v>4353.5</v>
      </c>
      <c r="X58" s="35">
        <f t="shared" si="22"/>
        <v>4500</v>
      </c>
      <c r="Y58" s="35">
        <f t="shared" si="23"/>
        <v>4678</v>
      </c>
      <c r="Z58" s="35">
        <f t="shared" si="24"/>
        <v>4707</v>
      </c>
      <c r="AA58" s="35">
        <f t="shared" si="25"/>
        <v>4649</v>
      </c>
      <c r="AB58" s="35" cm="1">
        <f t="array" ref="AB58">STDEVA(IF(P58:R58&gt;0,P58:R58))</f>
        <v>614.92546973867661</v>
      </c>
      <c r="AD58" s="37" t="str">
        <f t="shared" si="11"/>
        <v>Media aritmetica baja</v>
      </c>
      <c r="AE58" s="36">
        <f t="shared" si="14"/>
        <v>4353.5</v>
      </c>
      <c r="AF58" s="36">
        <f t="shared" si="26"/>
        <v>4788850</v>
      </c>
      <c r="AG58" s="36">
        <f t="shared" si="15"/>
        <v>14366550</v>
      </c>
      <c r="AH58" s="15">
        <v>1100</v>
      </c>
      <c r="AI58" s="38">
        <f t="shared" si="27"/>
        <v>0</v>
      </c>
    </row>
    <row r="59" spans="2:35" ht="22.8">
      <c r="B59" s="2">
        <v>50</v>
      </c>
      <c r="C59" s="29" t="s">
        <v>155</v>
      </c>
      <c r="D59" s="6" t="s">
        <v>145</v>
      </c>
      <c r="E59" s="6" t="s">
        <v>69</v>
      </c>
      <c r="F59" s="7" t="s">
        <v>72</v>
      </c>
      <c r="G59" s="30" t="s">
        <v>164</v>
      </c>
      <c r="H59" s="43">
        <v>823</v>
      </c>
      <c r="I59" s="31">
        <v>6420</v>
      </c>
      <c r="J59" s="3">
        <f t="shared" si="16"/>
        <v>5283660</v>
      </c>
      <c r="K59" s="31">
        <v>7000</v>
      </c>
      <c r="L59" s="3">
        <f t="shared" si="17"/>
        <v>5761000</v>
      </c>
      <c r="M59" s="31">
        <v>6000</v>
      </c>
      <c r="N59" s="3">
        <f t="shared" si="18"/>
        <v>4938000</v>
      </c>
      <c r="P59" s="32">
        <f t="shared" si="19"/>
        <v>6420</v>
      </c>
      <c r="Q59" s="32">
        <f t="shared" si="20"/>
        <v>7000</v>
      </c>
      <c r="R59" s="32">
        <f t="shared" si="21"/>
        <v>6000</v>
      </c>
      <c r="S59" s="33"/>
      <c r="T59" s="34" cm="1">
        <f t="array" ref="T59">+MIN(IF(P59:R59&gt;0,P59:R59))</f>
        <v>6000</v>
      </c>
      <c r="U59" s="34" cm="1">
        <f t="array" ref="U59">MAX(IF(P59:R59&gt;0,P59:R59))</f>
        <v>7000</v>
      </c>
      <c r="V59" s="35" cm="1">
        <f t="array" ref="V59">ROUND(AVERAGE(IF(P59:R59&gt;0,P59:R59)),0)</f>
        <v>6473</v>
      </c>
      <c r="W59" s="35">
        <f t="shared" si="6"/>
        <v>6236.5</v>
      </c>
      <c r="X59" s="35">
        <f t="shared" si="22"/>
        <v>6210</v>
      </c>
      <c r="Y59" s="35">
        <f t="shared" si="23"/>
        <v>6460</v>
      </c>
      <c r="Z59" s="35">
        <f t="shared" si="24"/>
        <v>6473</v>
      </c>
      <c r="AA59" s="35">
        <f t="shared" si="25"/>
        <v>6448</v>
      </c>
      <c r="AB59" s="35" cm="1">
        <f t="array" ref="AB59">STDEVA(IF(P59:R59&gt;0,P59:R59))</f>
        <v>502.12880153734795</v>
      </c>
      <c r="AD59" s="37" t="str">
        <f t="shared" si="11"/>
        <v>Mediana estadística</v>
      </c>
      <c r="AE59" s="36">
        <f t="shared" si="14"/>
        <v>6210</v>
      </c>
      <c r="AF59" s="36">
        <f t="shared" si="26"/>
        <v>5110830</v>
      </c>
      <c r="AG59" s="36">
        <f t="shared" si="15"/>
        <v>15332490</v>
      </c>
      <c r="AH59" s="15">
        <v>823</v>
      </c>
      <c r="AI59" s="38">
        <f t="shared" si="27"/>
        <v>0</v>
      </c>
    </row>
    <row r="60" spans="2:35" ht="12">
      <c r="B60" s="2">
        <v>51</v>
      </c>
      <c r="C60" s="29" t="s">
        <v>155</v>
      </c>
      <c r="D60" s="6" t="s">
        <v>146</v>
      </c>
      <c r="E60" s="6" t="s">
        <v>71</v>
      </c>
      <c r="F60" s="7" t="s">
        <v>74</v>
      </c>
      <c r="G60" s="30" t="s">
        <v>164</v>
      </c>
      <c r="H60" s="43">
        <v>234</v>
      </c>
      <c r="I60" s="31">
        <v>8560</v>
      </c>
      <c r="J60" s="3">
        <f t="shared" si="16"/>
        <v>2003040</v>
      </c>
      <c r="K60" s="31">
        <v>9000</v>
      </c>
      <c r="L60" s="3">
        <f t="shared" si="17"/>
        <v>2106000</v>
      </c>
      <c r="M60" s="31">
        <v>8000</v>
      </c>
      <c r="N60" s="3">
        <f t="shared" si="18"/>
        <v>1872000</v>
      </c>
      <c r="P60" s="32">
        <f t="shared" si="19"/>
        <v>8560</v>
      </c>
      <c r="Q60" s="32">
        <f t="shared" si="20"/>
        <v>9000</v>
      </c>
      <c r="R60" s="32">
        <f t="shared" si="21"/>
        <v>8000</v>
      </c>
      <c r="S60" s="33"/>
      <c r="T60" s="34" cm="1">
        <f t="array" ref="T60">+MIN(IF(P60:R60&gt;0,P60:R60))</f>
        <v>8000</v>
      </c>
      <c r="U60" s="34" cm="1">
        <f t="array" ref="U60">MAX(IF(P60:R60&gt;0,P60:R60))</f>
        <v>9000</v>
      </c>
      <c r="V60" s="35" cm="1">
        <f t="array" ref="V60">ROUND(AVERAGE(IF(P60:R60&gt;0,P60:R60)),0)</f>
        <v>8520</v>
      </c>
      <c r="W60" s="35">
        <f t="shared" si="6"/>
        <v>8260</v>
      </c>
      <c r="X60" s="35">
        <f t="shared" si="22"/>
        <v>8280</v>
      </c>
      <c r="Y60" s="35">
        <f t="shared" si="23"/>
        <v>8510</v>
      </c>
      <c r="Z60" s="35">
        <f t="shared" si="24"/>
        <v>8520</v>
      </c>
      <c r="AA60" s="35">
        <f t="shared" si="25"/>
        <v>8500</v>
      </c>
      <c r="AB60" s="35" cm="1">
        <f t="array" ref="AB60">STDEVA(IF(P60:R60&gt;0,P60:R60))</f>
        <v>501.19856344566671</v>
      </c>
      <c r="AD60" s="37" t="str">
        <f t="shared" si="11"/>
        <v>Media aritmetica baja</v>
      </c>
      <c r="AE60" s="36">
        <f t="shared" si="14"/>
        <v>8260</v>
      </c>
      <c r="AF60" s="36">
        <f t="shared" si="26"/>
        <v>1932840</v>
      </c>
      <c r="AG60" s="36">
        <f t="shared" si="15"/>
        <v>5798520</v>
      </c>
      <c r="AH60" s="15">
        <v>234</v>
      </c>
      <c r="AI60" s="38">
        <f t="shared" si="27"/>
        <v>0</v>
      </c>
    </row>
    <row r="61" spans="2:35" ht="12">
      <c r="B61" s="2">
        <v>52</v>
      </c>
      <c r="C61" s="29" t="s">
        <v>155</v>
      </c>
      <c r="D61" s="6" t="s">
        <v>147</v>
      </c>
      <c r="E61" s="6" t="s">
        <v>73</v>
      </c>
      <c r="F61" s="7" t="s">
        <v>76</v>
      </c>
      <c r="G61" s="30" t="s">
        <v>164</v>
      </c>
      <c r="H61" s="43">
        <v>45</v>
      </c>
      <c r="I61" s="31">
        <v>10700</v>
      </c>
      <c r="J61" s="3">
        <f t="shared" si="16"/>
        <v>481500</v>
      </c>
      <c r="K61" s="31">
        <v>11000</v>
      </c>
      <c r="L61" s="3">
        <f t="shared" si="17"/>
        <v>495000</v>
      </c>
      <c r="M61" s="31">
        <v>10000</v>
      </c>
      <c r="N61" s="3">
        <f t="shared" si="18"/>
        <v>450000</v>
      </c>
      <c r="P61" s="32">
        <f t="shared" si="19"/>
        <v>10700</v>
      </c>
      <c r="Q61" s="32">
        <f t="shared" si="20"/>
        <v>11000</v>
      </c>
      <c r="R61" s="32">
        <f t="shared" si="21"/>
        <v>10000</v>
      </c>
      <c r="S61" s="33"/>
      <c r="T61" s="34" cm="1">
        <f t="array" ref="T61">+MIN(IF(P61:R61&gt;0,P61:R61))</f>
        <v>10000</v>
      </c>
      <c r="U61" s="34" cm="1">
        <f t="array" ref="U61">MAX(IF(P61:R61&gt;0,P61:R61))</f>
        <v>11000</v>
      </c>
      <c r="V61" s="35" cm="1">
        <f t="array" ref="V61">ROUND(AVERAGE(IF(P61:R61&gt;0,P61:R61)),0)</f>
        <v>10567</v>
      </c>
      <c r="W61" s="35">
        <f t="shared" si="6"/>
        <v>10283.5</v>
      </c>
      <c r="X61" s="35">
        <f t="shared" si="22"/>
        <v>10350</v>
      </c>
      <c r="Y61" s="35">
        <f t="shared" si="23"/>
        <v>10558</v>
      </c>
      <c r="Z61" s="35">
        <f t="shared" si="24"/>
        <v>10567</v>
      </c>
      <c r="AA61" s="35">
        <f t="shared" si="25"/>
        <v>10550</v>
      </c>
      <c r="AB61" s="35" cm="1">
        <f t="array" ref="AB61">STDEVA(IF(P61:R61&gt;0,P61:R61))</f>
        <v>513.16014394468846</v>
      </c>
      <c r="AD61" s="37" t="str">
        <f t="shared" si="11"/>
        <v>Media aritmetica baja</v>
      </c>
      <c r="AE61" s="36">
        <f t="shared" si="14"/>
        <v>10283.5</v>
      </c>
      <c r="AF61" s="36">
        <f t="shared" si="26"/>
        <v>462757.5</v>
      </c>
      <c r="AG61" s="36">
        <f t="shared" si="15"/>
        <v>1388272.5</v>
      </c>
      <c r="AH61" s="15">
        <v>45</v>
      </c>
      <c r="AI61" s="38">
        <f t="shared" si="27"/>
        <v>0</v>
      </c>
    </row>
    <row r="62" spans="2:35" ht="22.8">
      <c r="B62" s="2">
        <v>53</v>
      </c>
      <c r="C62" s="29" t="s">
        <v>155</v>
      </c>
      <c r="D62" s="6" t="s">
        <v>148</v>
      </c>
      <c r="E62" s="6" t="s">
        <v>75</v>
      </c>
      <c r="F62" s="7" t="s">
        <v>78</v>
      </c>
      <c r="G62" s="30" t="s">
        <v>164</v>
      </c>
      <c r="H62" s="43">
        <v>325</v>
      </c>
      <c r="I62" s="31">
        <v>7490</v>
      </c>
      <c r="J62" s="3">
        <f t="shared" si="16"/>
        <v>2434250</v>
      </c>
      <c r="K62" s="31">
        <v>8000</v>
      </c>
      <c r="L62" s="3">
        <f t="shared" si="17"/>
        <v>2600000</v>
      </c>
      <c r="M62" s="31">
        <v>7000</v>
      </c>
      <c r="N62" s="3">
        <f t="shared" si="18"/>
        <v>2275000</v>
      </c>
      <c r="P62" s="32">
        <f t="shared" si="19"/>
        <v>7490</v>
      </c>
      <c r="Q62" s="32">
        <f t="shared" si="20"/>
        <v>8000</v>
      </c>
      <c r="R62" s="32">
        <f t="shared" si="21"/>
        <v>7000</v>
      </c>
      <c r="S62" s="33"/>
      <c r="T62" s="34" cm="1">
        <f t="array" ref="T62">+MIN(IF(P62:R62&gt;0,P62:R62))</f>
        <v>7000</v>
      </c>
      <c r="U62" s="34" cm="1">
        <f t="array" ref="U62">MAX(IF(P62:R62&gt;0,P62:R62))</f>
        <v>8000</v>
      </c>
      <c r="V62" s="35" cm="1">
        <f t="array" ref="V62">ROUND(AVERAGE(IF(P62:R62&gt;0,P62:R62)),0)</f>
        <v>7497</v>
      </c>
      <c r="W62" s="35">
        <f t="shared" si="6"/>
        <v>7248.5</v>
      </c>
      <c r="X62" s="35">
        <f t="shared" si="22"/>
        <v>7245</v>
      </c>
      <c r="Y62" s="35">
        <f t="shared" si="23"/>
        <v>7486</v>
      </c>
      <c r="Z62" s="35">
        <f t="shared" si="24"/>
        <v>7497</v>
      </c>
      <c r="AA62" s="35">
        <f t="shared" si="25"/>
        <v>7474</v>
      </c>
      <c r="AB62" s="35" cm="1">
        <f t="array" ref="AB62">STDEVA(IF(P62:R62&gt;0,P62:R62))</f>
        <v>500.03333222229628</v>
      </c>
      <c r="AD62" s="37" t="str">
        <f t="shared" si="11"/>
        <v>Mediana estadística</v>
      </c>
      <c r="AE62" s="36">
        <f t="shared" si="14"/>
        <v>7245</v>
      </c>
      <c r="AF62" s="36">
        <f t="shared" si="26"/>
        <v>2354625</v>
      </c>
      <c r="AG62" s="36">
        <f t="shared" si="15"/>
        <v>7063875</v>
      </c>
      <c r="AH62" s="15">
        <v>325</v>
      </c>
      <c r="AI62" s="38">
        <f t="shared" si="27"/>
        <v>0</v>
      </c>
    </row>
    <row r="63" spans="2:35" ht="12">
      <c r="B63" s="2">
        <v>54</v>
      </c>
      <c r="C63" s="29" t="s">
        <v>155</v>
      </c>
      <c r="D63" s="6" t="s">
        <v>149</v>
      </c>
      <c r="E63" s="6" t="s">
        <v>77</v>
      </c>
      <c r="F63" s="7" t="s">
        <v>80</v>
      </c>
      <c r="G63" s="30" t="s">
        <v>164</v>
      </c>
      <c r="H63" s="43">
        <v>135</v>
      </c>
      <c r="I63" s="31">
        <v>8560</v>
      </c>
      <c r="J63" s="3">
        <f t="shared" si="16"/>
        <v>1155600</v>
      </c>
      <c r="K63" s="31">
        <v>9000</v>
      </c>
      <c r="L63" s="3">
        <f t="shared" si="17"/>
        <v>1215000</v>
      </c>
      <c r="M63" s="31">
        <v>8000</v>
      </c>
      <c r="N63" s="3">
        <f t="shared" si="18"/>
        <v>1080000</v>
      </c>
      <c r="P63" s="32">
        <f t="shared" si="19"/>
        <v>8560</v>
      </c>
      <c r="Q63" s="32">
        <f t="shared" si="20"/>
        <v>9000</v>
      </c>
      <c r="R63" s="32">
        <f t="shared" si="21"/>
        <v>8000</v>
      </c>
      <c r="S63" s="33"/>
      <c r="T63" s="34" cm="1">
        <f t="array" ref="T63">+MIN(IF(P63:R63&gt;0,P63:R63))</f>
        <v>8000</v>
      </c>
      <c r="U63" s="34" cm="1">
        <f t="array" ref="U63">MAX(IF(P63:R63&gt;0,P63:R63))</f>
        <v>9000</v>
      </c>
      <c r="V63" s="35" cm="1">
        <f t="array" ref="V63">ROUND(AVERAGE(IF(P63:R63&gt;0,P63:R63)),0)</f>
        <v>8520</v>
      </c>
      <c r="W63" s="35">
        <f t="shared" si="6"/>
        <v>8260</v>
      </c>
      <c r="X63" s="35">
        <f t="shared" si="22"/>
        <v>8280</v>
      </c>
      <c r="Y63" s="35">
        <f t="shared" si="23"/>
        <v>8510</v>
      </c>
      <c r="Z63" s="35">
        <f t="shared" si="24"/>
        <v>8520</v>
      </c>
      <c r="AA63" s="35">
        <f t="shared" si="25"/>
        <v>8500</v>
      </c>
      <c r="AB63" s="35" cm="1">
        <f t="array" ref="AB63">STDEVA(IF(P63:R63&gt;0,P63:R63))</f>
        <v>501.19856344566671</v>
      </c>
      <c r="AD63" s="37" t="str">
        <f t="shared" si="11"/>
        <v>Media aritmetica baja</v>
      </c>
      <c r="AE63" s="36">
        <f t="shared" si="14"/>
        <v>8260</v>
      </c>
      <c r="AF63" s="36">
        <f t="shared" si="26"/>
        <v>1115100</v>
      </c>
      <c r="AG63" s="36">
        <f t="shared" si="15"/>
        <v>3345300</v>
      </c>
      <c r="AH63" s="15">
        <v>135</v>
      </c>
      <c r="AI63" s="38">
        <f t="shared" si="27"/>
        <v>0</v>
      </c>
    </row>
    <row r="64" spans="2:35" s="58" customFormat="1" ht="22.8">
      <c r="B64" s="52">
        <v>55</v>
      </c>
      <c r="C64" s="53" t="s">
        <v>155</v>
      </c>
      <c r="D64" s="54" t="s">
        <v>150</v>
      </c>
      <c r="E64" s="54" t="s">
        <v>79</v>
      </c>
      <c r="F64" s="55" t="s">
        <v>81</v>
      </c>
      <c r="G64" s="56" t="s">
        <v>164</v>
      </c>
      <c r="H64" s="46">
        <v>44</v>
      </c>
      <c r="I64" s="45">
        <v>10700</v>
      </c>
      <c r="J64" s="57">
        <f t="shared" si="16"/>
        <v>470800</v>
      </c>
      <c r="K64" s="45">
        <v>11000</v>
      </c>
      <c r="L64" s="57">
        <f t="shared" si="17"/>
        <v>484000</v>
      </c>
      <c r="M64" s="45">
        <v>10000</v>
      </c>
      <c r="N64" s="57">
        <f t="shared" si="18"/>
        <v>440000</v>
      </c>
      <c r="P64" s="59">
        <f t="shared" si="19"/>
        <v>10700</v>
      </c>
      <c r="Q64" s="59">
        <f t="shared" si="20"/>
        <v>11000</v>
      </c>
      <c r="R64" s="59">
        <f t="shared" si="21"/>
        <v>10000</v>
      </c>
      <c r="S64" s="60"/>
      <c r="T64" s="61" cm="1">
        <f t="array" ref="T64">+MIN(IF(P64:R64&gt;0,P64:R64))</f>
        <v>10000</v>
      </c>
      <c r="U64" s="61" cm="1">
        <f t="array" ref="U64">MAX(IF(P64:R64&gt;0,P64:R64))</f>
        <v>11000</v>
      </c>
      <c r="V64" s="35" cm="1">
        <f t="array" ref="V64">ROUND(AVERAGE(IF(P64:R64&gt;0,P64:R64)),0)</f>
        <v>10567</v>
      </c>
      <c r="W64" s="62">
        <f t="shared" si="6"/>
        <v>10283.5</v>
      </c>
      <c r="X64" s="35">
        <f t="shared" si="22"/>
        <v>10350</v>
      </c>
      <c r="Y64" s="35">
        <f t="shared" si="23"/>
        <v>10558</v>
      </c>
      <c r="Z64" s="62">
        <f t="shared" si="24"/>
        <v>10567</v>
      </c>
      <c r="AA64" s="62">
        <f t="shared" si="25"/>
        <v>10550</v>
      </c>
      <c r="AB64" s="62" cm="1">
        <f t="array" ref="AB64">STDEVA(IF(P64:R64&gt;0,P64:R64))</f>
        <v>513.16014394468846</v>
      </c>
      <c r="AD64" s="63" t="str">
        <f t="shared" si="11"/>
        <v>Media aritmetica baja</v>
      </c>
      <c r="AE64" s="36">
        <f t="shared" si="14"/>
        <v>10283.5</v>
      </c>
      <c r="AF64" s="36">
        <f t="shared" si="26"/>
        <v>452474</v>
      </c>
      <c r="AG64" s="62">
        <f t="shared" si="15"/>
        <v>1357422</v>
      </c>
      <c r="AH64" s="58">
        <v>44</v>
      </c>
      <c r="AI64" s="38">
        <f t="shared" si="27"/>
        <v>0</v>
      </c>
    </row>
    <row r="65" spans="2:35" ht="34.200000000000003">
      <c r="B65" s="2">
        <v>47</v>
      </c>
      <c r="C65" s="47" t="s">
        <v>156</v>
      </c>
      <c r="D65" s="6" t="s">
        <v>86</v>
      </c>
      <c r="E65" s="7" t="s">
        <v>87</v>
      </c>
      <c r="F65" s="7" t="s">
        <v>88</v>
      </c>
      <c r="G65" s="30" t="s">
        <v>164</v>
      </c>
      <c r="H65" s="10">
        <v>283</v>
      </c>
      <c r="I65" s="31">
        <v>20140</v>
      </c>
      <c r="J65" s="3">
        <f t="shared" si="16"/>
        <v>5699620</v>
      </c>
      <c r="K65" s="31">
        <v>20000</v>
      </c>
      <c r="L65" s="3">
        <f t="shared" si="17"/>
        <v>5660000</v>
      </c>
      <c r="M65" s="31">
        <v>20000</v>
      </c>
      <c r="N65" s="3">
        <f t="shared" si="18"/>
        <v>5660000</v>
      </c>
      <c r="P65" s="32">
        <f t="shared" si="19"/>
        <v>20140</v>
      </c>
      <c r="Q65" s="32">
        <f t="shared" si="20"/>
        <v>20000</v>
      </c>
      <c r="R65" s="32">
        <f t="shared" si="21"/>
        <v>20000</v>
      </c>
      <c r="S65" s="33"/>
      <c r="T65" s="34" cm="1">
        <f t="array" ref="T65">+MIN(IF(P65:R65&gt;0,P65:R65))</f>
        <v>20000</v>
      </c>
      <c r="U65" s="34" cm="1">
        <f t="array" ref="U65">MAX(IF(P65:R65&gt;0,P65:R65))</f>
        <v>20140</v>
      </c>
      <c r="V65" s="35" cm="1">
        <f t="array" ref="V65">ROUND(AVERAGE(IF(P65:R65&gt;0,P65:R65)),0)</f>
        <v>20047</v>
      </c>
      <c r="W65" s="35">
        <f t="shared" si="6"/>
        <v>20023.5</v>
      </c>
      <c r="X65" s="35">
        <f t="shared" si="22"/>
        <v>20000</v>
      </c>
      <c r="Y65" s="35">
        <f t="shared" si="23"/>
        <v>20047</v>
      </c>
      <c r="Z65" s="35">
        <f t="shared" si="24"/>
        <v>20047</v>
      </c>
      <c r="AA65" s="35">
        <f t="shared" si="25"/>
        <v>20046</v>
      </c>
      <c r="AB65" s="35" cm="1">
        <f t="array" ref="AB65">STDEVA(IF(P65:R65&gt;0,P65:R65))</f>
        <v>80.829037686547593</v>
      </c>
      <c r="AD65" s="37" t="str">
        <f t="shared" si="11"/>
        <v>Mediana estadística</v>
      </c>
      <c r="AE65" s="36">
        <f t="shared" si="14"/>
        <v>20000</v>
      </c>
      <c r="AF65" s="36">
        <f t="shared" si="26"/>
        <v>5660000</v>
      </c>
      <c r="AG65" s="36">
        <f t="shared" si="15"/>
        <v>16980000</v>
      </c>
      <c r="AH65" s="15">
        <v>283</v>
      </c>
      <c r="AI65" s="38">
        <f t="shared" si="27"/>
        <v>0</v>
      </c>
    </row>
    <row r="66" spans="2:35" ht="12">
      <c r="B66" s="2">
        <v>48</v>
      </c>
      <c r="C66" s="47" t="s">
        <v>156</v>
      </c>
      <c r="D66" s="6" t="s">
        <v>89</v>
      </c>
      <c r="E66" s="7" t="s">
        <v>90</v>
      </c>
      <c r="F66" s="7" t="s">
        <v>20</v>
      </c>
      <c r="G66" s="30" t="s">
        <v>164</v>
      </c>
      <c r="H66" s="10">
        <v>67</v>
      </c>
      <c r="I66" s="31">
        <v>20140</v>
      </c>
      <c r="J66" s="3">
        <f t="shared" si="16"/>
        <v>1349380</v>
      </c>
      <c r="K66" s="31">
        <v>20000</v>
      </c>
      <c r="L66" s="3">
        <f t="shared" si="17"/>
        <v>1340000</v>
      </c>
      <c r="M66" s="31">
        <v>20000</v>
      </c>
      <c r="N66" s="3">
        <f t="shared" si="18"/>
        <v>1340000</v>
      </c>
      <c r="P66" s="32">
        <f t="shared" si="19"/>
        <v>20140</v>
      </c>
      <c r="Q66" s="32">
        <f t="shared" si="20"/>
        <v>20000</v>
      </c>
      <c r="R66" s="32">
        <f t="shared" si="21"/>
        <v>20000</v>
      </c>
      <c r="S66" s="33"/>
      <c r="T66" s="34" cm="1">
        <f t="array" ref="T66">+MIN(IF(P66:R66&gt;0,P66:R66))</f>
        <v>20000</v>
      </c>
      <c r="U66" s="34" cm="1">
        <f t="array" ref="U66">MAX(IF(P66:R66&gt;0,P66:R66))</f>
        <v>20140</v>
      </c>
      <c r="V66" s="35" cm="1">
        <f t="array" ref="V66">ROUND(AVERAGE(IF(P66:R66&gt;0,P66:R66)),0)</f>
        <v>20047</v>
      </c>
      <c r="W66" s="35">
        <f t="shared" si="6"/>
        <v>20023.5</v>
      </c>
      <c r="X66" s="35">
        <f t="shared" si="22"/>
        <v>20000</v>
      </c>
      <c r="Y66" s="35">
        <f t="shared" si="23"/>
        <v>20047</v>
      </c>
      <c r="Z66" s="35">
        <f t="shared" si="24"/>
        <v>20047</v>
      </c>
      <c r="AA66" s="35">
        <f t="shared" si="25"/>
        <v>20046</v>
      </c>
      <c r="AB66" s="35" cm="1">
        <f t="array" ref="AB66">STDEVA(IF(P66:R66&gt;0,P66:R66))</f>
        <v>80.829037686547593</v>
      </c>
      <c r="AD66" s="37" t="str">
        <f t="shared" si="11"/>
        <v>Mediana estadística</v>
      </c>
      <c r="AE66" s="36">
        <f t="shared" si="14"/>
        <v>20000</v>
      </c>
      <c r="AF66" s="36">
        <f t="shared" si="26"/>
        <v>1340000</v>
      </c>
      <c r="AG66" s="36">
        <f t="shared" si="15"/>
        <v>4020000</v>
      </c>
      <c r="AH66" s="15">
        <v>67</v>
      </c>
      <c r="AI66" s="38">
        <f t="shared" si="27"/>
        <v>0</v>
      </c>
    </row>
    <row r="67" spans="2:35" ht="22.8">
      <c r="B67" s="2">
        <v>49</v>
      </c>
      <c r="C67" s="47" t="s">
        <v>156</v>
      </c>
      <c r="D67" s="6" t="s">
        <v>91</v>
      </c>
      <c r="E67" s="7" t="s">
        <v>92</v>
      </c>
      <c r="F67" s="7" t="s">
        <v>21</v>
      </c>
      <c r="G67" s="30" t="s">
        <v>164</v>
      </c>
      <c r="H67" s="10">
        <v>16</v>
      </c>
      <c r="I67" s="31">
        <v>20140</v>
      </c>
      <c r="J67" s="3">
        <f t="shared" si="16"/>
        <v>322240</v>
      </c>
      <c r="K67" s="31">
        <v>20000</v>
      </c>
      <c r="L67" s="3">
        <f t="shared" si="17"/>
        <v>320000</v>
      </c>
      <c r="M67" s="31">
        <v>20000</v>
      </c>
      <c r="N67" s="3">
        <f t="shared" si="18"/>
        <v>320000</v>
      </c>
      <c r="P67" s="32">
        <f t="shared" si="19"/>
        <v>20140</v>
      </c>
      <c r="Q67" s="32">
        <f t="shared" si="20"/>
        <v>20000</v>
      </c>
      <c r="R67" s="32">
        <f t="shared" si="21"/>
        <v>20000</v>
      </c>
      <c r="S67" s="33"/>
      <c r="T67" s="34" cm="1">
        <f t="array" ref="T67">+MIN(IF(P67:R67&gt;0,P67:R67))</f>
        <v>20000</v>
      </c>
      <c r="U67" s="34" cm="1">
        <f t="array" ref="U67">MAX(IF(P67:R67&gt;0,P67:R67))</f>
        <v>20140</v>
      </c>
      <c r="V67" s="35" cm="1">
        <f t="array" ref="V67">ROUND(AVERAGE(IF(P67:R67&gt;0,P67:R67)),0)</f>
        <v>20047</v>
      </c>
      <c r="W67" s="35">
        <f t="shared" si="6"/>
        <v>20023.5</v>
      </c>
      <c r="X67" s="35">
        <f t="shared" si="22"/>
        <v>20000</v>
      </c>
      <c r="Y67" s="35">
        <f t="shared" si="23"/>
        <v>20047</v>
      </c>
      <c r="Z67" s="35">
        <f t="shared" si="24"/>
        <v>20047</v>
      </c>
      <c r="AA67" s="35">
        <f t="shared" si="25"/>
        <v>20046</v>
      </c>
      <c r="AB67" s="35" cm="1">
        <f t="array" ref="AB67">STDEVA(IF(P67:R67&gt;0,P67:R67))</f>
        <v>80.829037686547593</v>
      </c>
      <c r="AD67" s="37" t="str">
        <f t="shared" si="11"/>
        <v>Mediana estadística</v>
      </c>
      <c r="AE67" s="36">
        <f t="shared" si="14"/>
        <v>20000</v>
      </c>
      <c r="AF67" s="36">
        <f t="shared" si="26"/>
        <v>320000</v>
      </c>
      <c r="AG67" s="36">
        <f t="shared" si="15"/>
        <v>960000</v>
      </c>
      <c r="AH67" s="15">
        <v>16</v>
      </c>
      <c r="AI67" s="38">
        <f t="shared" si="27"/>
        <v>0</v>
      </c>
    </row>
    <row r="68" spans="2:35" ht="12">
      <c r="B68" s="2">
        <v>50</v>
      </c>
      <c r="C68" s="47" t="s">
        <v>156</v>
      </c>
      <c r="D68" s="6" t="s">
        <v>93</v>
      </c>
      <c r="E68" s="7" t="s">
        <v>94</v>
      </c>
      <c r="F68" s="7" t="s">
        <v>22</v>
      </c>
      <c r="G68" s="30" t="s">
        <v>164</v>
      </c>
      <c r="H68" s="10">
        <v>66</v>
      </c>
      <c r="I68" s="31">
        <v>20140</v>
      </c>
      <c r="J68" s="3">
        <f t="shared" si="16"/>
        <v>1329240</v>
      </c>
      <c r="K68" s="31">
        <v>20000</v>
      </c>
      <c r="L68" s="3">
        <f t="shared" si="17"/>
        <v>1320000</v>
      </c>
      <c r="M68" s="31">
        <v>20000</v>
      </c>
      <c r="N68" s="3">
        <f t="shared" si="18"/>
        <v>1320000</v>
      </c>
      <c r="P68" s="32">
        <f t="shared" si="19"/>
        <v>20140</v>
      </c>
      <c r="Q68" s="32">
        <f t="shared" si="20"/>
        <v>20000</v>
      </c>
      <c r="R68" s="32">
        <f t="shared" si="21"/>
        <v>20000</v>
      </c>
      <c r="S68" s="33"/>
      <c r="T68" s="34" cm="1">
        <f t="array" ref="T68">+MIN(IF(P68:R68&gt;0,P68:R68))</f>
        <v>20000</v>
      </c>
      <c r="U68" s="34" cm="1">
        <f t="array" ref="U68">MAX(IF(P68:R68&gt;0,P68:R68))</f>
        <v>20140</v>
      </c>
      <c r="V68" s="35" cm="1">
        <f t="array" ref="V68">ROUND(AVERAGE(IF(P68:R68&gt;0,P68:R68)),0)</f>
        <v>20047</v>
      </c>
      <c r="W68" s="35">
        <f t="shared" si="6"/>
        <v>20023.5</v>
      </c>
      <c r="X68" s="35">
        <f t="shared" si="22"/>
        <v>20000</v>
      </c>
      <c r="Y68" s="35">
        <f t="shared" si="23"/>
        <v>20047</v>
      </c>
      <c r="Z68" s="35">
        <f t="shared" si="24"/>
        <v>20047</v>
      </c>
      <c r="AA68" s="35">
        <f t="shared" si="25"/>
        <v>20046</v>
      </c>
      <c r="AB68" s="35" cm="1">
        <f t="array" ref="AB68">STDEVA(IF(P68:R68&gt;0,P68:R68))</f>
        <v>80.829037686547593</v>
      </c>
      <c r="AD68" s="37" t="str">
        <f t="shared" si="11"/>
        <v>Mediana estadística</v>
      </c>
      <c r="AE68" s="36">
        <f t="shared" si="14"/>
        <v>20000</v>
      </c>
      <c r="AF68" s="36">
        <f t="shared" si="26"/>
        <v>1320000</v>
      </c>
      <c r="AG68" s="36">
        <f t="shared" si="15"/>
        <v>3960000</v>
      </c>
      <c r="AH68" s="15">
        <v>66</v>
      </c>
      <c r="AI68" s="38">
        <f t="shared" si="27"/>
        <v>0</v>
      </c>
    </row>
    <row r="69" spans="2:35" ht="22.8">
      <c r="B69" s="2">
        <v>51</v>
      </c>
      <c r="C69" s="47" t="s">
        <v>156</v>
      </c>
      <c r="D69" s="6" t="s">
        <v>95</v>
      </c>
      <c r="E69" s="7" t="s">
        <v>96</v>
      </c>
      <c r="F69" s="7" t="s">
        <v>23</v>
      </c>
      <c r="G69" s="30" t="s">
        <v>164</v>
      </c>
      <c r="H69" s="10">
        <v>18</v>
      </c>
      <c r="I69" s="31">
        <v>20140</v>
      </c>
      <c r="J69" s="3">
        <f t="shared" si="16"/>
        <v>362520</v>
      </c>
      <c r="K69" s="31">
        <v>20000</v>
      </c>
      <c r="L69" s="3">
        <f t="shared" si="17"/>
        <v>360000</v>
      </c>
      <c r="M69" s="31">
        <v>20000</v>
      </c>
      <c r="N69" s="3">
        <f t="shared" si="18"/>
        <v>360000</v>
      </c>
      <c r="P69" s="32">
        <f t="shared" si="19"/>
        <v>20140</v>
      </c>
      <c r="Q69" s="32">
        <f t="shared" si="20"/>
        <v>20000</v>
      </c>
      <c r="R69" s="32">
        <f t="shared" si="21"/>
        <v>20000</v>
      </c>
      <c r="S69" s="33"/>
      <c r="T69" s="34" cm="1">
        <f t="array" ref="T69">+MIN(IF(P69:R69&gt;0,P69:R69))</f>
        <v>20000</v>
      </c>
      <c r="U69" s="34" cm="1">
        <f t="array" ref="U69">MAX(IF(P69:R69&gt;0,P69:R69))</f>
        <v>20140</v>
      </c>
      <c r="V69" s="35" cm="1">
        <f t="array" ref="V69">ROUND(AVERAGE(IF(P69:R69&gt;0,P69:R69)),0)</f>
        <v>20047</v>
      </c>
      <c r="W69" s="35">
        <f t="shared" si="6"/>
        <v>20023.5</v>
      </c>
      <c r="X69" s="35">
        <f t="shared" si="22"/>
        <v>20000</v>
      </c>
      <c r="Y69" s="35">
        <f t="shared" si="23"/>
        <v>20047</v>
      </c>
      <c r="Z69" s="35">
        <f t="shared" si="24"/>
        <v>20047</v>
      </c>
      <c r="AA69" s="35">
        <f t="shared" si="25"/>
        <v>20046</v>
      </c>
      <c r="AB69" s="35" cm="1">
        <f t="array" ref="AB69">STDEVA(IF(P69:R69&gt;0,P69:R69))</f>
        <v>80.829037686547593</v>
      </c>
      <c r="AD69" s="37" t="str">
        <f t="shared" si="11"/>
        <v>Mediana estadística</v>
      </c>
      <c r="AE69" s="36">
        <f t="shared" si="14"/>
        <v>20000</v>
      </c>
      <c r="AF69" s="36">
        <f t="shared" si="26"/>
        <v>360000</v>
      </c>
      <c r="AG69" s="36">
        <f t="shared" si="15"/>
        <v>1080000</v>
      </c>
      <c r="AH69" s="15">
        <v>18</v>
      </c>
      <c r="AI69" s="38">
        <f t="shared" si="27"/>
        <v>0</v>
      </c>
    </row>
    <row r="70" spans="2:35" ht="12">
      <c r="B70" s="2">
        <v>52</v>
      </c>
      <c r="C70" s="47" t="s">
        <v>156</v>
      </c>
      <c r="D70" s="6" t="s">
        <v>97</v>
      </c>
      <c r="E70" s="7" t="s">
        <v>98</v>
      </c>
      <c r="F70" s="7" t="s">
        <v>24</v>
      </c>
      <c r="G70" s="30" t="s">
        <v>164</v>
      </c>
      <c r="H70" s="10">
        <v>30</v>
      </c>
      <c r="I70" s="31">
        <v>20140</v>
      </c>
      <c r="J70" s="3">
        <f t="shared" si="16"/>
        <v>604200</v>
      </c>
      <c r="K70" s="31">
        <v>20000</v>
      </c>
      <c r="L70" s="3">
        <f t="shared" si="17"/>
        <v>600000</v>
      </c>
      <c r="M70" s="31">
        <v>20000</v>
      </c>
      <c r="N70" s="3">
        <f t="shared" si="18"/>
        <v>600000</v>
      </c>
      <c r="P70" s="32">
        <f t="shared" si="19"/>
        <v>20140</v>
      </c>
      <c r="Q70" s="32">
        <f t="shared" si="20"/>
        <v>20000</v>
      </c>
      <c r="R70" s="32">
        <f t="shared" si="21"/>
        <v>20000</v>
      </c>
      <c r="S70" s="33"/>
      <c r="T70" s="34" cm="1">
        <f t="array" ref="T70">+MIN(IF(P70:R70&gt;0,P70:R70))</f>
        <v>20000</v>
      </c>
      <c r="U70" s="34" cm="1">
        <f t="array" ref="U70">MAX(IF(P70:R70&gt;0,P70:R70))</f>
        <v>20140</v>
      </c>
      <c r="V70" s="35" cm="1">
        <f t="array" ref="V70">ROUND(AVERAGE(IF(P70:R70&gt;0,P70:R70)),0)</f>
        <v>20047</v>
      </c>
      <c r="W70" s="35">
        <f t="shared" si="6"/>
        <v>20023.5</v>
      </c>
      <c r="X70" s="35">
        <f t="shared" si="22"/>
        <v>20000</v>
      </c>
      <c r="Y70" s="35">
        <f t="shared" si="23"/>
        <v>20047</v>
      </c>
      <c r="Z70" s="35">
        <f t="shared" si="24"/>
        <v>20047</v>
      </c>
      <c r="AA70" s="35">
        <f t="shared" si="25"/>
        <v>20046</v>
      </c>
      <c r="AB70" s="35" cm="1">
        <f t="array" ref="AB70">STDEVA(IF(P70:R70&gt;0,P70:R70))</f>
        <v>80.829037686547593</v>
      </c>
      <c r="AD70" s="37" t="str">
        <f t="shared" si="11"/>
        <v>Mediana estadística</v>
      </c>
      <c r="AE70" s="36">
        <f t="shared" si="14"/>
        <v>20000</v>
      </c>
      <c r="AF70" s="36">
        <f t="shared" si="26"/>
        <v>600000</v>
      </c>
      <c r="AG70" s="36">
        <f t="shared" si="15"/>
        <v>1800000</v>
      </c>
      <c r="AH70" s="15">
        <v>30</v>
      </c>
      <c r="AI70" s="38">
        <f t="shared" si="27"/>
        <v>0</v>
      </c>
    </row>
    <row r="71" spans="2:35" ht="12">
      <c r="B71" s="2">
        <v>53</v>
      </c>
      <c r="C71" s="47" t="s">
        <v>156</v>
      </c>
      <c r="D71" s="6" t="s">
        <v>99</v>
      </c>
      <c r="E71" s="7" t="s">
        <v>100</v>
      </c>
      <c r="F71" s="7" t="s">
        <v>101</v>
      </c>
      <c r="G71" s="30" t="s">
        <v>164</v>
      </c>
      <c r="H71" s="10">
        <v>31</v>
      </c>
      <c r="I71" s="31">
        <v>20140</v>
      </c>
      <c r="J71" s="3">
        <f t="shared" si="16"/>
        <v>624340</v>
      </c>
      <c r="K71" s="31">
        <v>20000</v>
      </c>
      <c r="L71" s="3">
        <f t="shared" si="17"/>
        <v>620000</v>
      </c>
      <c r="M71" s="31">
        <v>20000</v>
      </c>
      <c r="N71" s="3">
        <f t="shared" si="18"/>
        <v>620000</v>
      </c>
      <c r="P71" s="32">
        <f t="shared" si="19"/>
        <v>20140</v>
      </c>
      <c r="Q71" s="32">
        <f t="shared" si="20"/>
        <v>20000</v>
      </c>
      <c r="R71" s="32">
        <f t="shared" si="21"/>
        <v>20000</v>
      </c>
      <c r="S71" s="33"/>
      <c r="T71" s="34" cm="1">
        <f t="array" ref="T71">+MIN(IF(P71:R71&gt;0,P71:R71))</f>
        <v>20000</v>
      </c>
      <c r="U71" s="34" cm="1">
        <f t="array" ref="U71">MAX(IF(P71:R71&gt;0,P71:R71))</f>
        <v>20140</v>
      </c>
      <c r="V71" s="35" cm="1">
        <f t="array" ref="V71">ROUND(AVERAGE(IF(P71:R71&gt;0,P71:R71)),0)</f>
        <v>20047</v>
      </c>
      <c r="W71" s="35">
        <f t="shared" si="6"/>
        <v>20023.5</v>
      </c>
      <c r="X71" s="35">
        <f t="shared" si="22"/>
        <v>20000</v>
      </c>
      <c r="Y71" s="35">
        <f t="shared" si="23"/>
        <v>20047</v>
      </c>
      <c r="Z71" s="35">
        <f t="shared" si="24"/>
        <v>20047</v>
      </c>
      <c r="AA71" s="35">
        <f t="shared" si="25"/>
        <v>20046</v>
      </c>
      <c r="AB71" s="35" cm="1">
        <f t="array" ref="AB71">STDEVA(IF(P71:R71&gt;0,P71:R71))</f>
        <v>80.829037686547593</v>
      </c>
      <c r="AD71" s="37" t="str">
        <f t="shared" si="11"/>
        <v>Mediana estadística</v>
      </c>
      <c r="AE71" s="36">
        <f t="shared" si="14"/>
        <v>20000</v>
      </c>
      <c r="AF71" s="36">
        <f t="shared" si="26"/>
        <v>620000</v>
      </c>
      <c r="AG71" s="36">
        <f t="shared" si="15"/>
        <v>1860000</v>
      </c>
      <c r="AH71" s="15">
        <v>31</v>
      </c>
      <c r="AI71" s="38">
        <f t="shared" si="27"/>
        <v>0</v>
      </c>
    </row>
    <row r="72" spans="2:35" ht="12">
      <c r="B72" s="2">
        <v>54</v>
      </c>
      <c r="C72" s="47" t="s">
        <v>156</v>
      </c>
      <c r="D72" s="6" t="s">
        <v>102</v>
      </c>
      <c r="E72" s="7" t="s">
        <v>103</v>
      </c>
      <c r="F72" s="7" t="s">
        <v>25</v>
      </c>
      <c r="G72" s="30" t="s">
        <v>164</v>
      </c>
      <c r="H72" s="10">
        <v>38</v>
      </c>
      <c r="I72" s="31">
        <v>20140</v>
      </c>
      <c r="J72" s="3">
        <f t="shared" si="16"/>
        <v>765320</v>
      </c>
      <c r="K72" s="31">
        <v>20000</v>
      </c>
      <c r="L72" s="3">
        <f t="shared" si="17"/>
        <v>760000</v>
      </c>
      <c r="M72" s="31">
        <v>20000</v>
      </c>
      <c r="N72" s="3">
        <f t="shared" si="18"/>
        <v>760000</v>
      </c>
      <c r="P72" s="32">
        <f t="shared" si="19"/>
        <v>20140</v>
      </c>
      <c r="Q72" s="32">
        <f t="shared" si="20"/>
        <v>20000</v>
      </c>
      <c r="R72" s="32">
        <f t="shared" si="21"/>
        <v>20000</v>
      </c>
      <c r="S72" s="33"/>
      <c r="T72" s="34" cm="1">
        <f t="array" ref="T72">+MIN(IF(P72:R72&gt;0,P72:R72))</f>
        <v>20000</v>
      </c>
      <c r="U72" s="34" cm="1">
        <f t="array" ref="U72">MAX(IF(P72:R72&gt;0,P72:R72))</f>
        <v>20140</v>
      </c>
      <c r="V72" s="35" cm="1">
        <f t="array" ref="V72">ROUND(AVERAGE(IF(P72:R72&gt;0,P72:R72)),0)</f>
        <v>20047</v>
      </c>
      <c r="W72" s="35">
        <f t="shared" si="6"/>
        <v>20023.5</v>
      </c>
      <c r="X72" s="35">
        <f t="shared" si="22"/>
        <v>20000</v>
      </c>
      <c r="Y72" s="35">
        <f t="shared" si="23"/>
        <v>20047</v>
      </c>
      <c r="Z72" s="35">
        <f t="shared" si="24"/>
        <v>20047</v>
      </c>
      <c r="AA72" s="35">
        <f t="shared" si="25"/>
        <v>20046</v>
      </c>
      <c r="AB72" s="35" cm="1">
        <f t="array" ref="AB72">STDEVA(IF(P72:R72&gt;0,P72:R72))</f>
        <v>80.829037686547593</v>
      </c>
      <c r="AD72" s="37" t="str">
        <f t="shared" si="11"/>
        <v>Mediana estadística</v>
      </c>
      <c r="AE72" s="36">
        <f t="shared" si="14"/>
        <v>20000</v>
      </c>
      <c r="AF72" s="36">
        <f t="shared" si="26"/>
        <v>760000</v>
      </c>
      <c r="AG72" s="36">
        <f t="shared" si="15"/>
        <v>2280000</v>
      </c>
      <c r="AH72" s="15">
        <v>38</v>
      </c>
      <c r="AI72" s="38">
        <f t="shared" si="27"/>
        <v>0</v>
      </c>
    </row>
    <row r="73" spans="2:35" ht="12">
      <c r="B73" s="2">
        <v>55</v>
      </c>
      <c r="C73" s="47" t="s">
        <v>156</v>
      </c>
      <c r="D73" s="6" t="s">
        <v>157</v>
      </c>
      <c r="E73" s="7"/>
      <c r="F73" s="39" t="s">
        <v>158</v>
      </c>
      <c r="G73" s="30" t="s">
        <v>164</v>
      </c>
      <c r="H73" s="10">
        <v>357</v>
      </c>
      <c r="I73" s="31">
        <v>10700</v>
      </c>
      <c r="J73" s="3">
        <f t="shared" si="16"/>
        <v>3819900</v>
      </c>
      <c r="K73" s="31">
        <v>10000</v>
      </c>
      <c r="L73" s="3">
        <f t="shared" si="17"/>
        <v>3570000</v>
      </c>
      <c r="M73" s="31">
        <v>10000</v>
      </c>
      <c r="N73" s="3">
        <f t="shared" si="18"/>
        <v>3570000</v>
      </c>
      <c r="P73" s="32">
        <f t="shared" si="19"/>
        <v>10700</v>
      </c>
      <c r="Q73" s="32">
        <f t="shared" si="20"/>
        <v>10000</v>
      </c>
      <c r="R73" s="32">
        <f t="shared" si="21"/>
        <v>10000</v>
      </c>
      <c r="S73" s="33"/>
      <c r="T73" s="34" cm="1">
        <f t="array" ref="T73">+MIN(IF(P73:R73&gt;0,P73:R73))</f>
        <v>10000</v>
      </c>
      <c r="U73" s="34" cm="1">
        <f t="array" ref="U73">MAX(IF(P73:R73&gt;0,P73:R73))</f>
        <v>10700</v>
      </c>
      <c r="V73" s="35" cm="1">
        <f t="array" ref="V73">ROUND(AVERAGE(IF(P73:R73&gt;0,P73:R73)),0)</f>
        <v>10233</v>
      </c>
      <c r="W73" s="35">
        <f t="shared" si="6"/>
        <v>10116.5</v>
      </c>
      <c r="X73" s="35">
        <f t="shared" si="22"/>
        <v>10000</v>
      </c>
      <c r="Y73" s="35">
        <f t="shared" si="23"/>
        <v>10228</v>
      </c>
      <c r="Z73" s="35">
        <f t="shared" si="24"/>
        <v>10233</v>
      </c>
      <c r="AA73" s="35">
        <f t="shared" si="25"/>
        <v>10223</v>
      </c>
      <c r="AB73" s="35" cm="1">
        <f t="array" ref="AB73">STDEVA(IF(P73:R73&gt;0,P73:R73))</f>
        <v>404.145188432738</v>
      </c>
      <c r="AD73" s="37" t="str">
        <f t="shared" si="11"/>
        <v>Mediana estadística</v>
      </c>
      <c r="AE73" s="36">
        <f t="shared" si="14"/>
        <v>10000</v>
      </c>
      <c r="AF73" s="36">
        <f t="shared" si="26"/>
        <v>3570000</v>
      </c>
      <c r="AG73" s="36">
        <f t="shared" si="15"/>
        <v>10710000</v>
      </c>
      <c r="AH73" s="15">
        <v>357</v>
      </c>
      <c r="AI73" s="38">
        <f t="shared" si="27"/>
        <v>0</v>
      </c>
    </row>
    <row r="74" spans="2:35" ht="12">
      <c r="B74" s="2">
        <v>56</v>
      </c>
      <c r="C74" s="47" t="s">
        <v>156</v>
      </c>
      <c r="D74" s="6" t="s">
        <v>157</v>
      </c>
      <c r="E74" s="7"/>
      <c r="F74" s="39" t="s">
        <v>159</v>
      </c>
      <c r="G74" s="30" t="s">
        <v>164</v>
      </c>
      <c r="H74" s="10">
        <v>3826</v>
      </c>
      <c r="I74" s="31">
        <v>5350</v>
      </c>
      <c r="J74" s="3">
        <f t="shared" ref="J74:J105" si="28">+H74*I74</f>
        <v>20469100</v>
      </c>
      <c r="K74" s="31">
        <v>5000</v>
      </c>
      <c r="L74" s="3">
        <f t="shared" ref="L74:L105" si="29">+H74*K74</f>
        <v>19130000</v>
      </c>
      <c r="M74" s="31">
        <v>5000</v>
      </c>
      <c r="N74" s="3">
        <f t="shared" ref="N74:N105" si="30">+H74*M74</f>
        <v>19130000</v>
      </c>
      <c r="P74" s="32">
        <f t="shared" ref="P74:P105" si="31">+I74</f>
        <v>5350</v>
      </c>
      <c r="Q74" s="32">
        <f t="shared" ref="Q74:Q105" si="32">+K74</f>
        <v>5000</v>
      </c>
      <c r="R74" s="32">
        <f t="shared" ref="R74:R105" si="33">+M74</f>
        <v>5000</v>
      </c>
      <c r="S74" s="33"/>
      <c r="T74" s="34" cm="1">
        <f t="array" ref="T74">+MIN(IF(P74:R74&gt;0,P74:R74))</f>
        <v>5000</v>
      </c>
      <c r="U74" s="34" cm="1">
        <f t="array" ref="U74">MAX(IF(P74:R74&gt;0,P74:R74))</f>
        <v>5350</v>
      </c>
      <c r="V74" s="35" cm="1">
        <f t="array" ref="V74">ROUND(AVERAGE(IF(P74:R74&gt;0,P74:R74)),0)</f>
        <v>5117</v>
      </c>
      <c r="W74" s="35">
        <f t="shared" ref="W74:W118" si="34">+AVERAGE(T74,V74)</f>
        <v>5058.5</v>
      </c>
      <c r="X74" s="35">
        <f t="shared" ref="X74:X105" si="35">ROUND(MEDIAN(,P74,Q74,R74),0)</f>
        <v>5000</v>
      </c>
      <c r="Y74" s="35">
        <f t="shared" si="23"/>
        <v>5114</v>
      </c>
      <c r="Z74" s="35">
        <f t="shared" ref="Z74:Z105" si="36">ROUND(TRIMMEAN(P74:R74,$Z$3),0)</f>
        <v>5117</v>
      </c>
      <c r="AA74" s="35">
        <f t="shared" si="25"/>
        <v>5111</v>
      </c>
      <c r="AB74" s="35" cm="1">
        <f t="array" ref="AB74">STDEVA(IF(P74:R74&gt;0,P74:R74))</f>
        <v>202.072594216369</v>
      </c>
      <c r="AD74" s="37" t="str">
        <f t="shared" si="11"/>
        <v>Mediana estadística</v>
      </c>
      <c r="AE74" s="36">
        <f t="shared" si="14"/>
        <v>5000</v>
      </c>
      <c r="AF74" s="36">
        <f t="shared" ref="AF74:AF105" si="37">+AE74*H74</f>
        <v>19130000</v>
      </c>
      <c r="AG74" s="36">
        <f t="shared" si="15"/>
        <v>57390000</v>
      </c>
      <c r="AH74" s="15">
        <v>3826</v>
      </c>
      <c r="AI74" s="38">
        <f t="shared" ref="AI74:AI105" si="38">+AH74-H74</f>
        <v>0</v>
      </c>
    </row>
    <row r="75" spans="2:35" ht="22.8">
      <c r="B75" s="2">
        <v>57</v>
      </c>
      <c r="C75" s="47" t="s">
        <v>156</v>
      </c>
      <c r="D75" s="6" t="s">
        <v>157</v>
      </c>
      <c r="E75" s="7"/>
      <c r="F75" s="39" t="s">
        <v>160</v>
      </c>
      <c r="G75" s="30" t="s">
        <v>164</v>
      </c>
      <c r="H75" s="10">
        <v>12</v>
      </c>
      <c r="I75" s="31">
        <v>10700</v>
      </c>
      <c r="J75" s="3">
        <f t="shared" si="28"/>
        <v>128400</v>
      </c>
      <c r="K75" s="31">
        <v>10000</v>
      </c>
      <c r="L75" s="3">
        <f t="shared" si="29"/>
        <v>120000</v>
      </c>
      <c r="M75" s="31">
        <v>10000</v>
      </c>
      <c r="N75" s="3">
        <f t="shared" si="30"/>
        <v>120000</v>
      </c>
      <c r="P75" s="32">
        <f t="shared" si="31"/>
        <v>10700</v>
      </c>
      <c r="Q75" s="32">
        <f t="shared" si="32"/>
        <v>10000</v>
      </c>
      <c r="R75" s="32">
        <f t="shared" si="33"/>
        <v>10000</v>
      </c>
      <c r="S75" s="33"/>
      <c r="T75" s="34" cm="1">
        <f t="array" ref="T75">+MIN(IF(P75:R75&gt;0,P75:R75))</f>
        <v>10000</v>
      </c>
      <c r="U75" s="34" cm="1">
        <f t="array" ref="U75">MAX(IF(P75:R75&gt;0,P75:R75))</f>
        <v>10700</v>
      </c>
      <c r="V75" s="35" cm="1">
        <f t="array" ref="V75">ROUND(AVERAGE(IF(P75:R75&gt;0,P75:R75)),0)</f>
        <v>10233</v>
      </c>
      <c r="W75" s="35">
        <f t="shared" si="34"/>
        <v>10116.5</v>
      </c>
      <c r="X75" s="35">
        <f t="shared" si="35"/>
        <v>10000</v>
      </c>
      <c r="Y75" s="35">
        <f t="shared" si="23"/>
        <v>10228</v>
      </c>
      <c r="Z75" s="35">
        <f t="shared" si="36"/>
        <v>10233</v>
      </c>
      <c r="AA75" s="35">
        <f t="shared" si="25"/>
        <v>10223</v>
      </c>
      <c r="AB75" s="35" cm="1">
        <f t="array" ref="AB75">STDEVA(IF(P75:R75&gt;0,P75:R75))</f>
        <v>404.145188432738</v>
      </c>
      <c r="AD75" s="37" t="str">
        <f t="shared" ref="AD75:AD117" si="39">_xlfn.XLOOKUP(AE75,V75:AB75,$V$8:$AB$8,0)</f>
        <v>Mediana estadística</v>
      </c>
      <c r="AE75" s="36">
        <f t="shared" ref="AE75:AE118" si="40">+MIN(V75:AA75)</f>
        <v>10000</v>
      </c>
      <c r="AF75" s="36">
        <f t="shared" si="37"/>
        <v>120000</v>
      </c>
      <c r="AG75" s="36">
        <f t="shared" ref="AG75:AG117" si="41">+AF75*3</f>
        <v>360000</v>
      </c>
      <c r="AH75" s="15">
        <v>12</v>
      </c>
      <c r="AI75" s="38">
        <f t="shared" si="38"/>
        <v>0</v>
      </c>
    </row>
    <row r="76" spans="2:35" ht="12">
      <c r="B76" s="2">
        <v>59</v>
      </c>
      <c r="C76" s="47" t="s">
        <v>156</v>
      </c>
      <c r="D76" s="8" t="s">
        <v>104</v>
      </c>
      <c r="E76" s="7" t="s">
        <v>106</v>
      </c>
      <c r="F76" s="7" t="s">
        <v>26</v>
      </c>
      <c r="G76" s="30" t="s">
        <v>164</v>
      </c>
      <c r="H76" s="10">
        <v>27</v>
      </c>
      <c r="I76" s="31">
        <v>20140</v>
      </c>
      <c r="J76" s="3">
        <f t="shared" si="28"/>
        <v>543780</v>
      </c>
      <c r="K76" s="31">
        <v>20000</v>
      </c>
      <c r="L76" s="3">
        <f t="shared" si="29"/>
        <v>540000</v>
      </c>
      <c r="M76" s="31">
        <v>20000</v>
      </c>
      <c r="N76" s="3">
        <f t="shared" si="30"/>
        <v>540000</v>
      </c>
      <c r="P76" s="32">
        <f t="shared" si="31"/>
        <v>20140</v>
      </c>
      <c r="Q76" s="32">
        <f t="shared" si="32"/>
        <v>20000</v>
      </c>
      <c r="R76" s="32">
        <f t="shared" si="33"/>
        <v>20000</v>
      </c>
      <c r="S76" s="33"/>
      <c r="T76" s="34" cm="1">
        <f t="array" ref="T76">+MIN(IF(P76:R76&gt;0,P76:R76))</f>
        <v>20000</v>
      </c>
      <c r="U76" s="34" cm="1">
        <f t="array" ref="U76">MAX(IF(P76:R76&gt;0,P76:R76))</f>
        <v>20140</v>
      </c>
      <c r="V76" s="35" cm="1">
        <f t="array" ref="V76">ROUND(AVERAGE(IF(P76:R76&gt;0,P76:R76)),0)</f>
        <v>20047</v>
      </c>
      <c r="W76" s="35">
        <f t="shared" si="34"/>
        <v>20023.5</v>
      </c>
      <c r="X76" s="35">
        <f t="shared" si="35"/>
        <v>20000</v>
      </c>
      <c r="Y76" s="35">
        <f t="shared" si="23"/>
        <v>20047</v>
      </c>
      <c r="Z76" s="35">
        <f t="shared" si="36"/>
        <v>20047</v>
      </c>
      <c r="AA76" s="35">
        <f t="shared" si="25"/>
        <v>20046</v>
      </c>
      <c r="AB76" s="35" cm="1">
        <f t="array" ref="AB76">STDEVA(IF(P76:R76&gt;0,P76:R76))</f>
        <v>80.829037686547593</v>
      </c>
      <c r="AD76" s="37" t="str">
        <f t="shared" si="39"/>
        <v>Mediana estadística</v>
      </c>
      <c r="AE76" s="36">
        <f t="shared" si="40"/>
        <v>20000</v>
      </c>
      <c r="AF76" s="36">
        <f t="shared" si="37"/>
        <v>540000</v>
      </c>
      <c r="AG76" s="36">
        <f t="shared" si="41"/>
        <v>1620000</v>
      </c>
      <c r="AH76" s="15">
        <v>27</v>
      </c>
      <c r="AI76" s="38">
        <f t="shared" si="38"/>
        <v>0</v>
      </c>
    </row>
    <row r="77" spans="2:35" ht="12">
      <c r="B77" s="2">
        <v>60</v>
      </c>
      <c r="C77" s="47" t="s">
        <v>156</v>
      </c>
      <c r="D77" s="8" t="s">
        <v>105</v>
      </c>
      <c r="E77" s="7" t="s">
        <v>108</v>
      </c>
      <c r="F77" s="7" t="s">
        <v>27</v>
      </c>
      <c r="G77" s="30" t="s">
        <v>164</v>
      </c>
      <c r="H77" s="10">
        <v>63</v>
      </c>
      <c r="I77" s="31">
        <v>20140</v>
      </c>
      <c r="J77" s="3">
        <f t="shared" si="28"/>
        <v>1268820</v>
      </c>
      <c r="K77" s="31">
        <v>20000</v>
      </c>
      <c r="L77" s="3">
        <f t="shared" si="29"/>
        <v>1260000</v>
      </c>
      <c r="M77" s="31">
        <v>20000</v>
      </c>
      <c r="N77" s="3">
        <f t="shared" si="30"/>
        <v>1260000</v>
      </c>
      <c r="P77" s="32">
        <f t="shared" si="31"/>
        <v>20140</v>
      </c>
      <c r="Q77" s="32">
        <f t="shared" si="32"/>
        <v>20000</v>
      </c>
      <c r="R77" s="32">
        <f t="shared" si="33"/>
        <v>20000</v>
      </c>
      <c r="S77" s="33"/>
      <c r="T77" s="34" cm="1">
        <f t="array" ref="T77">+MIN(IF(P77:R77&gt;0,P77:R77))</f>
        <v>20000</v>
      </c>
      <c r="U77" s="34" cm="1">
        <f t="array" ref="U77">MAX(IF(P77:R77&gt;0,P77:R77))</f>
        <v>20140</v>
      </c>
      <c r="V77" s="35" cm="1">
        <f t="array" ref="V77">ROUND(AVERAGE(IF(P77:R77&gt;0,P77:R77)),0)</f>
        <v>20047</v>
      </c>
      <c r="W77" s="35">
        <f t="shared" si="34"/>
        <v>20023.5</v>
      </c>
      <c r="X77" s="35">
        <f t="shared" si="35"/>
        <v>20000</v>
      </c>
      <c r="Y77" s="35">
        <f t="shared" si="23"/>
        <v>20047</v>
      </c>
      <c r="Z77" s="35">
        <f t="shared" si="36"/>
        <v>20047</v>
      </c>
      <c r="AA77" s="35">
        <f t="shared" si="25"/>
        <v>20046</v>
      </c>
      <c r="AB77" s="35" cm="1">
        <f t="array" ref="AB77">STDEVA(IF(P77:R77&gt;0,P77:R77))</f>
        <v>80.829037686547593</v>
      </c>
      <c r="AD77" s="37" t="str">
        <f t="shared" si="39"/>
        <v>Mediana estadística</v>
      </c>
      <c r="AE77" s="36">
        <f t="shared" si="40"/>
        <v>20000</v>
      </c>
      <c r="AF77" s="36">
        <f t="shared" si="37"/>
        <v>1260000</v>
      </c>
      <c r="AG77" s="36">
        <f t="shared" si="41"/>
        <v>3780000</v>
      </c>
      <c r="AH77" s="15">
        <v>63</v>
      </c>
      <c r="AI77" s="38">
        <f t="shared" si="38"/>
        <v>0</v>
      </c>
    </row>
    <row r="78" spans="2:35" ht="22.8">
      <c r="B78" s="2">
        <v>61</v>
      </c>
      <c r="C78" s="47" t="s">
        <v>156</v>
      </c>
      <c r="D78" s="8" t="s">
        <v>162</v>
      </c>
      <c r="E78" s="7"/>
      <c r="F78" s="39" t="s">
        <v>163</v>
      </c>
      <c r="G78" s="30" t="s">
        <v>164</v>
      </c>
      <c r="H78" s="10">
        <v>13</v>
      </c>
      <c r="I78" s="31">
        <v>20140</v>
      </c>
      <c r="J78" s="3">
        <f t="shared" si="28"/>
        <v>261820</v>
      </c>
      <c r="K78" s="31">
        <v>20000</v>
      </c>
      <c r="L78" s="3">
        <f t="shared" si="29"/>
        <v>260000</v>
      </c>
      <c r="M78" s="31">
        <v>20000</v>
      </c>
      <c r="N78" s="3">
        <f t="shared" si="30"/>
        <v>260000</v>
      </c>
      <c r="P78" s="32">
        <f t="shared" si="31"/>
        <v>20140</v>
      </c>
      <c r="Q78" s="32">
        <f t="shared" si="32"/>
        <v>20000</v>
      </c>
      <c r="R78" s="32">
        <f t="shared" si="33"/>
        <v>20000</v>
      </c>
      <c r="S78" s="33"/>
      <c r="T78" s="34" cm="1">
        <f t="array" ref="T78">+MIN(IF(P78:R78&gt;0,P78:R78))</f>
        <v>20000</v>
      </c>
      <c r="U78" s="34" cm="1">
        <f t="array" ref="U78">MAX(IF(P78:R78&gt;0,P78:R78))</f>
        <v>20140</v>
      </c>
      <c r="V78" s="35" cm="1">
        <f t="array" ref="V78">ROUND(AVERAGE(IF(P78:R78&gt;0,P78:R78)),0)</f>
        <v>20047</v>
      </c>
      <c r="W78" s="35">
        <f t="shared" si="34"/>
        <v>20023.5</v>
      </c>
      <c r="X78" s="35">
        <f t="shared" si="35"/>
        <v>20000</v>
      </c>
      <c r="Y78" s="35">
        <f t="shared" si="23"/>
        <v>20047</v>
      </c>
      <c r="Z78" s="35">
        <f t="shared" si="36"/>
        <v>20047</v>
      </c>
      <c r="AA78" s="35">
        <f t="shared" si="25"/>
        <v>20046</v>
      </c>
      <c r="AB78" s="35" cm="1">
        <f t="array" ref="AB78">STDEVA(IF(P78:R78&gt;0,P78:R78))</f>
        <v>80.829037686547593</v>
      </c>
      <c r="AD78" s="37" t="str">
        <f t="shared" si="39"/>
        <v>Mediana estadística</v>
      </c>
      <c r="AE78" s="36">
        <f t="shared" si="40"/>
        <v>20000</v>
      </c>
      <c r="AF78" s="36">
        <f t="shared" si="37"/>
        <v>260000</v>
      </c>
      <c r="AG78" s="36">
        <f t="shared" si="41"/>
        <v>780000</v>
      </c>
      <c r="AH78" s="15">
        <v>13</v>
      </c>
      <c r="AI78" s="38">
        <f t="shared" si="38"/>
        <v>0</v>
      </c>
    </row>
    <row r="79" spans="2:35" ht="22.8">
      <c r="B79" s="2">
        <v>62</v>
      </c>
      <c r="C79" s="47" t="s">
        <v>156</v>
      </c>
      <c r="D79" s="8" t="s">
        <v>107</v>
      </c>
      <c r="E79" s="7" t="s">
        <v>110</v>
      </c>
      <c r="F79" s="7" t="s">
        <v>28</v>
      </c>
      <c r="G79" s="30" t="s">
        <v>164</v>
      </c>
      <c r="H79" s="10">
        <v>180</v>
      </c>
      <c r="I79" s="31"/>
      <c r="J79" s="3">
        <f t="shared" si="28"/>
        <v>0</v>
      </c>
      <c r="K79" s="31">
        <v>15000</v>
      </c>
      <c r="L79" s="3">
        <f t="shared" si="29"/>
        <v>2700000</v>
      </c>
      <c r="M79" s="31">
        <v>15000</v>
      </c>
      <c r="N79" s="3">
        <f t="shared" si="30"/>
        <v>2700000</v>
      </c>
      <c r="P79" s="32">
        <f t="shared" si="31"/>
        <v>0</v>
      </c>
      <c r="Q79" s="32">
        <f t="shared" si="32"/>
        <v>15000</v>
      </c>
      <c r="R79" s="32">
        <f t="shared" si="33"/>
        <v>15000</v>
      </c>
      <c r="S79" s="33"/>
      <c r="T79" s="34" cm="1">
        <f t="array" ref="T79">+MIN(IF(P79:R79&gt;0,P79:R79))</f>
        <v>15000</v>
      </c>
      <c r="U79" s="34" cm="1">
        <f t="array" ref="U79">MAX(IF(P79:R79&gt;0,P79:R79))</f>
        <v>15000</v>
      </c>
      <c r="V79" s="35" cm="1">
        <f t="array" ref="V79">ROUND(AVERAGE(IF(P79:R79&gt;0,P79:R79)),0)</f>
        <v>15000</v>
      </c>
      <c r="W79" s="35">
        <f t="shared" si="34"/>
        <v>15000</v>
      </c>
      <c r="X79" s="35">
        <f t="shared" si="35"/>
        <v>7500</v>
      </c>
      <c r="Y79" s="35">
        <f>ROUND(GEOMEAN(Q79,R79),0)</f>
        <v>15000</v>
      </c>
      <c r="Z79" s="35">
        <f t="shared" si="36"/>
        <v>10000</v>
      </c>
      <c r="AA79" s="35">
        <f>ROUND(HARMEAN(Q79:R79),0)</f>
        <v>15000</v>
      </c>
      <c r="AB79" s="35" cm="1">
        <f t="array" ref="AB79">STDEVA(IF(Q79:R79&gt;0,Q79:R79))</f>
        <v>0</v>
      </c>
      <c r="AD79" s="37" t="str">
        <f t="shared" si="39"/>
        <v>Mediana estadística</v>
      </c>
      <c r="AE79" s="36">
        <f t="shared" si="40"/>
        <v>7500</v>
      </c>
      <c r="AF79" s="36">
        <f t="shared" si="37"/>
        <v>1350000</v>
      </c>
      <c r="AG79" s="36">
        <f t="shared" si="41"/>
        <v>4050000</v>
      </c>
      <c r="AH79" s="15">
        <v>180</v>
      </c>
      <c r="AI79" s="38">
        <f t="shared" si="38"/>
        <v>0</v>
      </c>
    </row>
    <row r="80" spans="2:35" ht="22.8">
      <c r="B80" s="2">
        <v>63</v>
      </c>
      <c r="C80" s="47" t="s">
        <v>156</v>
      </c>
      <c r="D80" s="8" t="s">
        <v>109</v>
      </c>
      <c r="E80" s="7" t="s">
        <v>112</v>
      </c>
      <c r="F80" s="7" t="s">
        <v>29</v>
      </c>
      <c r="G80" s="30" t="s">
        <v>164</v>
      </c>
      <c r="H80" s="10">
        <v>100</v>
      </c>
      <c r="I80" s="31">
        <v>20140</v>
      </c>
      <c r="J80" s="3">
        <f t="shared" si="28"/>
        <v>2014000</v>
      </c>
      <c r="K80" s="31">
        <v>20000</v>
      </c>
      <c r="L80" s="3">
        <f t="shared" si="29"/>
        <v>2000000</v>
      </c>
      <c r="M80" s="31">
        <v>20000</v>
      </c>
      <c r="N80" s="3">
        <f t="shared" si="30"/>
        <v>2000000</v>
      </c>
      <c r="P80" s="32">
        <f t="shared" si="31"/>
        <v>20140</v>
      </c>
      <c r="Q80" s="32">
        <f t="shared" si="32"/>
        <v>20000</v>
      </c>
      <c r="R80" s="32">
        <f t="shared" si="33"/>
        <v>20000</v>
      </c>
      <c r="S80" s="33"/>
      <c r="T80" s="34" cm="1">
        <f t="array" ref="T80">+MIN(IF(P80:R80&gt;0,P80:R80))</f>
        <v>20000</v>
      </c>
      <c r="U80" s="34" cm="1">
        <f t="array" ref="U80">MAX(IF(P80:R80&gt;0,P80:R80))</f>
        <v>20140</v>
      </c>
      <c r="V80" s="35" cm="1">
        <f t="array" ref="V80">ROUND(AVERAGE(IF(P80:R80&gt;0,P80:R80)),0)</f>
        <v>20047</v>
      </c>
      <c r="W80" s="35">
        <f t="shared" si="34"/>
        <v>20023.5</v>
      </c>
      <c r="X80" s="35">
        <f t="shared" si="35"/>
        <v>20000</v>
      </c>
      <c r="Y80" s="35">
        <f t="shared" ref="Y80:Y118" si="42">ROUND(GEOMEAN(P80,Q80,R80),0)</f>
        <v>20047</v>
      </c>
      <c r="Z80" s="35">
        <f t="shared" si="36"/>
        <v>20047</v>
      </c>
      <c r="AA80" s="35">
        <f t="shared" ref="AA80:AA118" si="43">ROUND(HARMEAN(P80:R80),0)</f>
        <v>20046</v>
      </c>
      <c r="AB80" s="35" cm="1">
        <f t="array" ref="AB80">STDEVA(IF(P80:R80&gt;0,P80:R80))</f>
        <v>80.829037686547593</v>
      </c>
      <c r="AD80" s="37" t="str">
        <f t="shared" si="39"/>
        <v>Mediana estadística</v>
      </c>
      <c r="AE80" s="36">
        <f t="shared" si="40"/>
        <v>20000</v>
      </c>
      <c r="AF80" s="36">
        <f t="shared" si="37"/>
        <v>2000000</v>
      </c>
      <c r="AG80" s="36">
        <f t="shared" si="41"/>
        <v>6000000</v>
      </c>
      <c r="AH80" s="15">
        <v>100</v>
      </c>
      <c r="AI80" s="38">
        <f t="shared" si="38"/>
        <v>0</v>
      </c>
    </row>
    <row r="81" spans="2:35" ht="22.8">
      <c r="B81" s="2">
        <v>64</v>
      </c>
      <c r="C81" s="47" t="s">
        <v>156</v>
      </c>
      <c r="D81" s="8" t="s">
        <v>111</v>
      </c>
      <c r="E81" s="7" t="s">
        <v>114</v>
      </c>
      <c r="F81" s="7" t="s">
        <v>30</v>
      </c>
      <c r="G81" s="30" t="s">
        <v>164</v>
      </c>
      <c r="H81" s="10">
        <v>10</v>
      </c>
      <c r="I81" s="31">
        <v>20140</v>
      </c>
      <c r="J81" s="3">
        <f t="shared" si="28"/>
        <v>201400</v>
      </c>
      <c r="K81" s="31">
        <v>20000</v>
      </c>
      <c r="L81" s="3">
        <f t="shared" si="29"/>
        <v>200000</v>
      </c>
      <c r="M81" s="31">
        <v>20000</v>
      </c>
      <c r="N81" s="3">
        <f t="shared" si="30"/>
        <v>200000</v>
      </c>
      <c r="P81" s="32">
        <f t="shared" si="31"/>
        <v>20140</v>
      </c>
      <c r="Q81" s="32">
        <f t="shared" si="32"/>
        <v>20000</v>
      </c>
      <c r="R81" s="32">
        <f t="shared" si="33"/>
        <v>20000</v>
      </c>
      <c r="S81" s="33"/>
      <c r="T81" s="34" cm="1">
        <f t="array" ref="T81">+MIN(IF(P81:R81&gt;0,P81:R81))</f>
        <v>20000</v>
      </c>
      <c r="U81" s="34" cm="1">
        <f t="array" ref="U81">MAX(IF(P81:R81&gt;0,P81:R81))</f>
        <v>20140</v>
      </c>
      <c r="V81" s="35" cm="1">
        <f t="array" ref="V81">ROUND(AVERAGE(IF(P81:R81&gt;0,P81:R81)),0)</f>
        <v>20047</v>
      </c>
      <c r="W81" s="35">
        <f t="shared" si="34"/>
        <v>20023.5</v>
      </c>
      <c r="X81" s="35">
        <f t="shared" si="35"/>
        <v>20000</v>
      </c>
      <c r="Y81" s="35">
        <f t="shared" si="42"/>
        <v>20047</v>
      </c>
      <c r="Z81" s="35">
        <f t="shared" si="36"/>
        <v>20047</v>
      </c>
      <c r="AA81" s="35">
        <f t="shared" si="43"/>
        <v>20046</v>
      </c>
      <c r="AB81" s="35" cm="1">
        <f t="array" ref="AB81">STDEVA(IF(P81:R81&gt;0,P81:R81))</f>
        <v>80.829037686547593</v>
      </c>
      <c r="AD81" s="37" t="str">
        <f t="shared" si="39"/>
        <v>Mediana estadística</v>
      </c>
      <c r="AE81" s="36">
        <f t="shared" si="40"/>
        <v>20000</v>
      </c>
      <c r="AF81" s="36">
        <f t="shared" si="37"/>
        <v>200000</v>
      </c>
      <c r="AG81" s="36">
        <f t="shared" si="41"/>
        <v>600000</v>
      </c>
      <c r="AH81" s="15">
        <v>10</v>
      </c>
      <c r="AI81" s="38">
        <f t="shared" si="38"/>
        <v>0</v>
      </c>
    </row>
    <row r="82" spans="2:35" ht="12">
      <c r="B82" s="2">
        <v>65</v>
      </c>
      <c r="C82" s="47" t="s">
        <v>156</v>
      </c>
      <c r="D82" s="6" t="s">
        <v>113</v>
      </c>
      <c r="E82" s="7" t="s">
        <v>116</v>
      </c>
      <c r="F82" s="7" t="s">
        <v>31</v>
      </c>
      <c r="G82" s="30" t="s">
        <v>164</v>
      </c>
      <c r="H82" s="10">
        <v>36</v>
      </c>
      <c r="I82" s="31">
        <v>20140</v>
      </c>
      <c r="J82" s="3">
        <f t="shared" si="28"/>
        <v>725040</v>
      </c>
      <c r="K82" s="31">
        <v>20000</v>
      </c>
      <c r="L82" s="3">
        <f t="shared" si="29"/>
        <v>720000</v>
      </c>
      <c r="M82" s="31">
        <v>20000</v>
      </c>
      <c r="N82" s="3">
        <f t="shared" si="30"/>
        <v>720000</v>
      </c>
      <c r="P82" s="32">
        <f t="shared" si="31"/>
        <v>20140</v>
      </c>
      <c r="Q82" s="32">
        <f t="shared" si="32"/>
        <v>20000</v>
      </c>
      <c r="R82" s="32">
        <f t="shared" si="33"/>
        <v>20000</v>
      </c>
      <c r="S82" s="33"/>
      <c r="T82" s="34" cm="1">
        <f t="array" ref="T82">+MIN(IF(P82:R82&gt;0,P82:R82))</f>
        <v>20000</v>
      </c>
      <c r="U82" s="34" cm="1">
        <f t="array" ref="U82">MAX(IF(P82:R82&gt;0,P82:R82))</f>
        <v>20140</v>
      </c>
      <c r="V82" s="35" cm="1">
        <f t="array" ref="V82">ROUND(AVERAGE(IF(P82:R82&gt;0,P82:R82)),0)</f>
        <v>20047</v>
      </c>
      <c r="W82" s="35">
        <f t="shared" si="34"/>
        <v>20023.5</v>
      </c>
      <c r="X82" s="35">
        <f t="shared" si="35"/>
        <v>20000</v>
      </c>
      <c r="Y82" s="35">
        <f t="shared" si="42"/>
        <v>20047</v>
      </c>
      <c r="Z82" s="35">
        <f t="shared" si="36"/>
        <v>20047</v>
      </c>
      <c r="AA82" s="35">
        <f t="shared" si="43"/>
        <v>20046</v>
      </c>
      <c r="AB82" s="35" cm="1">
        <f t="array" ref="AB82">STDEVA(IF(P82:R82&gt;0,P82:R82))</f>
        <v>80.829037686547593</v>
      </c>
      <c r="AD82" s="37" t="str">
        <f t="shared" si="39"/>
        <v>Mediana estadística</v>
      </c>
      <c r="AE82" s="36">
        <f t="shared" si="40"/>
        <v>20000</v>
      </c>
      <c r="AF82" s="36">
        <f t="shared" si="37"/>
        <v>720000</v>
      </c>
      <c r="AG82" s="36">
        <f t="shared" si="41"/>
        <v>2160000</v>
      </c>
      <c r="AH82" s="15">
        <v>36</v>
      </c>
      <c r="AI82" s="38">
        <f t="shared" si="38"/>
        <v>0</v>
      </c>
    </row>
    <row r="83" spans="2:35" ht="22.8">
      <c r="B83" s="2">
        <v>66</v>
      </c>
      <c r="C83" s="47" t="s">
        <v>156</v>
      </c>
      <c r="D83" s="6" t="s">
        <v>115</v>
      </c>
      <c r="E83" s="7" t="s">
        <v>117</v>
      </c>
      <c r="F83" s="7" t="s">
        <v>32</v>
      </c>
      <c r="G83" s="30" t="s">
        <v>164</v>
      </c>
      <c r="H83" s="10">
        <v>4</v>
      </c>
      <c r="I83" s="31">
        <v>20140</v>
      </c>
      <c r="J83" s="3">
        <f t="shared" si="28"/>
        <v>80560</v>
      </c>
      <c r="K83" s="31">
        <v>20000</v>
      </c>
      <c r="L83" s="3">
        <f t="shared" si="29"/>
        <v>80000</v>
      </c>
      <c r="M83" s="31">
        <v>20000</v>
      </c>
      <c r="N83" s="3">
        <f t="shared" si="30"/>
        <v>80000</v>
      </c>
      <c r="P83" s="32">
        <f t="shared" si="31"/>
        <v>20140</v>
      </c>
      <c r="Q83" s="32">
        <f t="shared" si="32"/>
        <v>20000</v>
      </c>
      <c r="R83" s="32">
        <f t="shared" si="33"/>
        <v>20000</v>
      </c>
      <c r="S83" s="33"/>
      <c r="T83" s="34" cm="1">
        <f t="array" ref="T83">+MIN(IF(P83:R83&gt;0,P83:R83))</f>
        <v>20000</v>
      </c>
      <c r="U83" s="34" cm="1">
        <f t="array" ref="U83">MAX(IF(P83:R83&gt;0,P83:R83))</f>
        <v>20140</v>
      </c>
      <c r="V83" s="35" cm="1">
        <f t="array" ref="V83">ROUND(AVERAGE(IF(P83:R83&gt;0,P83:R83)),0)</f>
        <v>20047</v>
      </c>
      <c r="W83" s="35">
        <f t="shared" si="34"/>
        <v>20023.5</v>
      </c>
      <c r="X83" s="35">
        <f t="shared" si="35"/>
        <v>20000</v>
      </c>
      <c r="Y83" s="35">
        <f t="shared" si="42"/>
        <v>20047</v>
      </c>
      <c r="Z83" s="35">
        <f t="shared" si="36"/>
        <v>20047</v>
      </c>
      <c r="AA83" s="35">
        <f t="shared" si="43"/>
        <v>20046</v>
      </c>
      <c r="AB83" s="35" cm="1">
        <f t="array" ref="AB83">STDEVA(IF(P83:R83&gt;0,P83:R83))</f>
        <v>80.829037686547593</v>
      </c>
      <c r="AD83" s="37" t="str">
        <f t="shared" si="39"/>
        <v>Mediana estadística</v>
      </c>
      <c r="AE83" s="36">
        <f t="shared" si="40"/>
        <v>20000</v>
      </c>
      <c r="AF83" s="36">
        <f t="shared" si="37"/>
        <v>80000</v>
      </c>
      <c r="AG83" s="36">
        <f t="shared" si="41"/>
        <v>240000</v>
      </c>
      <c r="AH83" s="15">
        <v>4</v>
      </c>
      <c r="AI83" s="38">
        <f t="shared" si="38"/>
        <v>0</v>
      </c>
    </row>
    <row r="84" spans="2:35" ht="12">
      <c r="B84" s="2">
        <v>67</v>
      </c>
      <c r="C84" s="47" t="s">
        <v>156</v>
      </c>
      <c r="D84" s="6" t="s">
        <v>84</v>
      </c>
      <c r="E84" s="7" t="s">
        <v>119</v>
      </c>
      <c r="F84" s="7" t="s">
        <v>33</v>
      </c>
      <c r="G84" s="30" t="s">
        <v>164</v>
      </c>
      <c r="H84" s="10">
        <v>101</v>
      </c>
      <c r="I84" s="31">
        <v>20140</v>
      </c>
      <c r="J84" s="3">
        <f t="shared" si="28"/>
        <v>2034140</v>
      </c>
      <c r="K84" s="31">
        <v>20000</v>
      </c>
      <c r="L84" s="3">
        <f t="shared" si="29"/>
        <v>2020000</v>
      </c>
      <c r="M84" s="31">
        <v>20000</v>
      </c>
      <c r="N84" s="3">
        <f t="shared" si="30"/>
        <v>2020000</v>
      </c>
      <c r="P84" s="32">
        <f t="shared" si="31"/>
        <v>20140</v>
      </c>
      <c r="Q84" s="32">
        <f t="shared" si="32"/>
        <v>20000</v>
      </c>
      <c r="R84" s="32">
        <f t="shared" si="33"/>
        <v>20000</v>
      </c>
      <c r="S84" s="33"/>
      <c r="T84" s="34" cm="1">
        <f t="array" ref="T84">+MIN(IF(P84:R84&gt;0,P84:R84))</f>
        <v>20000</v>
      </c>
      <c r="U84" s="34" cm="1">
        <f t="array" ref="U84">MAX(IF(P84:R84&gt;0,P84:R84))</f>
        <v>20140</v>
      </c>
      <c r="V84" s="35" cm="1">
        <f t="array" ref="V84">ROUND(AVERAGE(IF(P84:R84&gt;0,P84:R84)),0)</f>
        <v>20047</v>
      </c>
      <c r="W84" s="35">
        <f t="shared" si="34"/>
        <v>20023.5</v>
      </c>
      <c r="X84" s="35">
        <f t="shared" si="35"/>
        <v>20000</v>
      </c>
      <c r="Y84" s="35">
        <f t="shared" si="42"/>
        <v>20047</v>
      </c>
      <c r="Z84" s="35">
        <f t="shared" si="36"/>
        <v>20047</v>
      </c>
      <c r="AA84" s="35">
        <f t="shared" si="43"/>
        <v>20046</v>
      </c>
      <c r="AB84" s="35" cm="1">
        <f t="array" ref="AB84">STDEVA(IF(P84:R84&gt;0,P84:R84))</f>
        <v>80.829037686547593</v>
      </c>
      <c r="AD84" s="37" t="str">
        <f t="shared" si="39"/>
        <v>Mediana estadística</v>
      </c>
      <c r="AE84" s="36">
        <f t="shared" si="40"/>
        <v>20000</v>
      </c>
      <c r="AF84" s="36">
        <f t="shared" si="37"/>
        <v>2020000</v>
      </c>
      <c r="AG84" s="36">
        <f t="shared" si="41"/>
        <v>6060000</v>
      </c>
      <c r="AH84" s="15">
        <v>101</v>
      </c>
      <c r="AI84" s="38">
        <f t="shared" si="38"/>
        <v>0</v>
      </c>
    </row>
    <row r="85" spans="2:35" ht="12">
      <c r="B85" s="2">
        <v>68</v>
      </c>
      <c r="C85" s="47" t="s">
        <v>156</v>
      </c>
      <c r="D85" s="6" t="s">
        <v>118</v>
      </c>
      <c r="E85" s="7" t="s">
        <v>121</v>
      </c>
      <c r="F85" s="7" t="s">
        <v>34</v>
      </c>
      <c r="G85" s="30" t="s">
        <v>164</v>
      </c>
      <c r="H85" s="10">
        <v>62</v>
      </c>
      <c r="I85" s="31">
        <v>20140</v>
      </c>
      <c r="J85" s="3">
        <f t="shared" si="28"/>
        <v>1248680</v>
      </c>
      <c r="K85" s="31">
        <v>20000</v>
      </c>
      <c r="L85" s="3">
        <f t="shared" si="29"/>
        <v>1240000</v>
      </c>
      <c r="M85" s="31">
        <v>20000</v>
      </c>
      <c r="N85" s="3">
        <f t="shared" si="30"/>
        <v>1240000</v>
      </c>
      <c r="P85" s="32">
        <f t="shared" si="31"/>
        <v>20140</v>
      </c>
      <c r="Q85" s="32">
        <f t="shared" si="32"/>
        <v>20000</v>
      </c>
      <c r="R85" s="32">
        <f t="shared" si="33"/>
        <v>20000</v>
      </c>
      <c r="S85" s="33"/>
      <c r="T85" s="34" cm="1">
        <f t="array" ref="T85">+MIN(IF(P85:R85&gt;0,P85:R85))</f>
        <v>20000</v>
      </c>
      <c r="U85" s="34" cm="1">
        <f t="array" ref="U85">MAX(IF(P85:R85&gt;0,P85:R85))</f>
        <v>20140</v>
      </c>
      <c r="V85" s="35" cm="1">
        <f t="array" ref="V85">ROUND(AVERAGE(IF(P85:R85&gt;0,P85:R85)),0)</f>
        <v>20047</v>
      </c>
      <c r="W85" s="35">
        <f t="shared" si="34"/>
        <v>20023.5</v>
      </c>
      <c r="X85" s="35">
        <f t="shared" si="35"/>
        <v>20000</v>
      </c>
      <c r="Y85" s="35">
        <f t="shared" si="42"/>
        <v>20047</v>
      </c>
      <c r="Z85" s="35">
        <f t="shared" si="36"/>
        <v>20047</v>
      </c>
      <c r="AA85" s="35">
        <f t="shared" si="43"/>
        <v>20046</v>
      </c>
      <c r="AB85" s="35" cm="1">
        <f t="array" ref="AB85">STDEVA(IF(P85:R85&gt;0,P85:R85))</f>
        <v>80.829037686547593</v>
      </c>
      <c r="AD85" s="37" t="str">
        <f t="shared" si="39"/>
        <v>Mediana estadística</v>
      </c>
      <c r="AE85" s="36">
        <f t="shared" si="40"/>
        <v>20000</v>
      </c>
      <c r="AF85" s="36">
        <f t="shared" si="37"/>
        <v>1240000</v>
      </c>
      <c r="AG85" s="36">
        <f t="shared" si="41"/>
        <v>3720000</v>
      </c>
      <c r="AH85" s="15">
        <v>62</v>
      </c>
      <c r="AI85" s="38">
        <f t="shared" si="38"/>
        <v>0</v>
      </c>
    </row>
    <row r="86" spans="2:35" ht="12">
      <c r="B86" s="2">
        <v>69</v>
      </c>
      <c r="C86" s="47" t="s">
        <v>156</v>
      </c>
      <c r="D86" s="6" t="s">
        <v>120</v>
      </c>
      <c r="E86" s="6" t="s">
        <v>35</v>
      </c>
      <c r="F86" s="7" t="s">
        <v>123</v>
      </c>
      <c r="G86" s="30" t="s">
        <v>164</v>
      </c>
      <c r="H86" s="10">
        <v>55</v>
      </c>
      <c r="I86" s="31">
        <v>20140</v>
      </c>
      <c r="J86" s="3">
        <f t="shared" si="28"/>
        <v>1107700</v>
      </c>
      <c r="K86" s="31">
        <v>20000</v>
      </c>
      <c r="L86" s="3">
        <f t="shared" si="29"/>
        <v>1100000</v>
      </c>
      <c r="M86" s="31">
        <v>20000</v>
      </c>
      <c r="N86" s="3">
        <f t="shared" si="30"/>
        <v>1100000</v>
      </c>
      <c r="P86" s="32">
        <f t="shared" si="31"/>
        <v>20140</v>
      </c>
      <c r="Q86" s="32">
        <f t="shared" si="32"/>
        <v>20000</v>
      </c>
      <c r="R86" s="32">
        <f t="shared" si="33"/>
        <v>20000</v>
      </c>
      <c r="S86" s="33"/>
      <c r="T86" s="34" cm="1">
        <f t="array" ref="T86">+MIN(IF(P86:R86&gt;0,P86:R86))</f>
        <v>20000</v>
      </c>
      <c r="U86" s="34" cm="1">
        <f t="array" ref="U86">MAX(IF(P86:R86&gt;0,P86:R86))</f>
        <v>20140</v>
      </c>
      <c r="V86" s="35" cm="1">
        <f t="array" ref="V86">ROUND(AVERAGE(IF(P86:R86&gt;0,P86:R86)),0)</f>
        <v>20047</v>
      </c>
      <c r="W86" s="35">
        <f t="shared" si="34"/>
        <v>20023.5</v>
      </c>
      <c r="X86" s="35">
        <f t="shared" si="35"/>
        <v>20000</v>
      </c>
      <c r="Y86" s="35">
        <f t="shared" si="42"/>
        <v>20047</v>
      </c>
      <c r="Z86" s="35">
        <f t="shared" si="36"/>
        <v>20047</v>
      </c>
      <c r="AA86" s="35">
        <f t="shared" si="43"/>
        <v>20046</v>
      </c>
      <c r="AB86" s="35" cm="1">
        <f t="array" ref="AB86">STDEVA(IF(P86:R86&gt;0,P86:R86))</f>
        <v>80.829037686547593</v>
      </c>
      <c r="AD86" s="37" t="str">
        <f t="shared" si="39"/>
        <v>Mediana estadística</v>
      </c>
      <c r="AE86" s="36">
        <f t="shared" si="40"/>
        <v>20000</v>
      </c>
      <c r="AF86" s="36">
        <f t="shared" si="37"/>
        <v>1100000</v>
      </c>
      <c r="AG86" s="36">
        <f t="shared" si="41"/>
        <v>3300000</v>
      </c>
      <c r="AH86" s="15">
        <v>55</v>
      </c>
      <c r="AI86" s="38">
        <f t="shared" si="38"/>
        <v>0</v>
      </c>
    </row>
    <row r="87" spans="2:35" ht="22.8">
      <c r="B87" s="2">
        <v>70</v>
      </c>
      <c r="C87" s="47" t="s">
        <v>156</v>
      </c>
      <c r="D87" s="6" t="s">
        <v>165</v>
      </c>
      <c r="E87" s="6" t="s">
        <v>180</v>
      </c>
      <c r="F87" s="39" t="s">
        <v>166</v>
      </c>
      <c r="G87" s="30" t="s">
        <v>164</v>
      </c>
      <c r="H87" s="10">
        <v>25</v>
      </c>
      <c r="I87" s="31">
        <v>20140</v>
      </c>
      <c r="J87" s="3">
        <f t="shared" si="28"/>
        <v>503500</v>
      </c>
      <c r="K87" s="31">
        <v>20000</v>
      </c>
      <c r="L87" s="3">
        <f t="shared" si="29"/>
        <v>500000</v>
      </c>
      <c r="M87" s="31">
        <v>20000</v>
      </c>
      <c r="N87" s="3">
        <f t="shared" si="30"/>
        <v>500000</v>
      </c>
      <c r="P87" s="32">
        <f t="shared" si="31"/>
        <v>20140</v>
      </c>
      <c r="Q87" s="32">
        <f t="shared" si="32"/>
        <v>20000</v>
      </c>
      <c r="R87" s="32">
        <f t="shared" si="33"/>
        <v>20000</v>
      </c>
      <c r="S87" s="33"/>
      <c r="T87" s="34" cm="1">
        <f t="array" ref="T87">+MIN(IF(P87:R87&gt;0,P87:R87))</f>
        <v>20000</v>
      </c>
      <c r="U87" s="34" cm="1">
        <f t="array" ref="U87">MAX(IF(P87:R87&gt;0,P87:R87))</f>
        <v>20140</v>
      </c>
      <c r="V87" s="35" cm="1">
        <f t="array" ref="V87">ROUND(AVERAGE(IF(P87:R87&gt;0,P87:R87)),0)</f>
        <v>20047</v>
      </c>
      <c r="W87" s="35">
        <f t="shared" si="34"/>
        <v>20023.5</v>
      </c>
      <c r="X87" s="35">
        <f t="shared" si="35"/>
        <v>20000</v>
      </c>
      <c r="Y87" s="35">
        <f t="shared" si="42"/>
        <v>20047</v>
      </c>
      <c r="Z87" s="35">
        <f t="shared" si="36"/>
        <v>20047</v>
      </c>
      <c r="AA87" s="35">
        <f t="shared" si="43"/>
        <v>20046</v>
      </c>
      <c r="AB87" s="35" cm="1">
        <f t="array" ref="AB87">STDEVA(IF(P87:R87&gt;0,P87:R87))</f>
        <v>80.829037686547593</v>
      </c>
      <c r="AD87" s="37" t="str">
        <f t="shared" si="39"/>
        <v>Mediana estadística</v>
      </c>
      <c r="AE87" s="36">
        <f t="shared" si="40"/>
        <v>20000</v>
      </c>
      <c r="AF87" s="36">
        <f t="shared" si="37"/>
        <v>500000</v>
      </c>
      <c r="AG87" s="36">
        <f t="shared" si="41"/>
        <v>1500000</v>
      </c>
      <c r="AH87" s="15">
        <v>25</v>
      </c>
      <c r="AI87" s="38">
        <f t="shared" si="38"/>
        <v>0</v>
      </c>
    </row>
    <row r="88" spans="2:35" ht="22.8">
      <c r="B88" s="2"/>
      <c r="C88" s="47" t="s">
        <v>156</v>
      </c>
      <c r="D88" s="6" t="s">
        <v>151</v>
      </c>
      <c r="E88" s="6" t="s">
        <v>181</v>
      </c>
      <c r="F88" s="39" t="s">
        <v>81</v>
      </c>
      <c r="G88" s="30" t="s">
        <v>164</v>
      </c>
      <c r="H88" s="10">
        <v>10</v>
      </c>
      <c r="I88" s="31">
        <v>20140</v>
      </c>
      <c r="J88" s="3">
        <f t="shared" si="28"/>
        <v>201400</v>
      </c>
      <c r="K88" s="31">
        <v>20000</v>
      </c>
      <c r="L88" s="3">
        <f t="shared" si="29"/>
        <v>200000</v>
      </c>
      <c r="M88" s="31">
        <v>20000</v>
      </c>
      <c r="N88" s="3">
        <f t="shared" si="30"/>
        <v>200000</v>
      </c>
      <c r="P88" s="32">
        <f t="shared" si="31"/>
        <v>20140</v>
      </c>
      <c r="Q88" s="32">
        <f t="shared" si="32"/>
        <v>20000</v>
      </c>
      <c r="R88" s="32">
        <f t="shared" si="33"/>
        <v>20000</v>
      </c>
      <c r="S88" s="33"/>
      <c r="T88" s="34" cm="1">
        <f t="array" ref="T88">+MIN(IF(P88:R88&gt;0,P88:R88))</f>
        <v>20000</v>
      </c>
      <c r="U88" s="34" cm="1">
        <f t="array" ref="U88">MAX(IF(P88:R88&gt;0,P88:R88))</f>
        <v>20140</v>
      </c>
      <c r="V88" s="35" cm="1">
        <f t="array" ref="V88">ROUND(AVERAGE(IF(P88:R88&gt;0,P88:R88)),0)</f>
        <v>20047</v>
      </c>
      <c r="W88" s="35">
        <f t="shared" si="34"/>
        <v>20023.5</v>
      </c>
      <c r="X88" s="35">
        <f t="shared" si="35"/>
        <v>20000</v>
      </c>
      <c r="Y88" s="35">
        <f t="shared" si="42"/>
        <v>20047</v>
      </c>
      <c r="Z88" s="35">
        <f t="shared" si="36"/>
        <v>20047</v>
      </c>
      <c r="AA88" s="35">
        <f t="shared" si="43"/>
        <v>20046</v>
      </c>
      <c r="AB88" s="35" cm="1">
        <f t="array" ref="AB88">STDEVA(IF(P88:R88&gt;0,P88:R88))</f>
        <v>80.829037686547593</v>
      </c>
      <c r="AD88" s="37" t="str">
        <f t="shared" si="39"/>
        <v>Mediana estadística</v>
      </c>
      <c r="AE88" s="36">
        <f t="shared" si="40"/>
        <v>20000</v>
      </c>
      <c r="AF88" s="36">
        <f t="shared" si="37"/>
        <v>200000</v>
      </c>
      <c r="AG88" s="62">
        <f t="shared" si="41"/>
        <v>600000</v>
      </c>
      <c r="AH88" s="58">
        <v>10</v>
      </c>
      <c r="AI88" s="64">
        <f t="shared" si="38"/>
        <v>0</v>
      </c>
    </row>
    <row r="89" spans="2:35" ht="12">
      <c r="B89" s="2">
        <v>71</v>
      </c>
      <c r="C89" s="47" t="s">
        <v>156</v>
      </c>
      <c r="D89" s="6" t="s">
        <v>122</v>
      </c>
      <c r="E89" s="6" t="s">
        <v>182</v>
      </c>
      <c r="F89" s="7" t="s">
        <v>124</v>
      </c>
      <c r="G89" s="30" t="s">
        <v>164</v>
      </c>
      <c r="H89" s="10">
        <v>10</v>
      </c>
      <c r="I89" s="31">
        <v>20140</v>
      </c>
      <c r="J89" s="3">
        <f t="shared" si="28"/>
        <v>201400</v>
      </c>
      <c r="K89" s="31">
        <v>20000</v>
      </c>
      <c r="L89" s="3">
        <f t="shared" si="29"/>
        <v>200000</v>
      </c>
      <c r="M89" s="31">
        <v>20000</v>
      </c>
      <c r="N89" s="3">
        <f t="shared" si="30"/>
        <v>200000</v>
      </c>
      <c r="P89" s="32">
        <f t="shared" si="31"/>
        <v>20140</v>
      </c>
      <c r="Q89" s="32">
        <f t="shared" si="32"/>
        <v>20000</v>
      </c>
      <c r="R89" s="32">
        <f t="shared" si="33"/>
        <v>20000</v>
      </c>
      <c r="S89" s="33"/>
      <c r="T89" s="34" cm="1">
        <f t="array" ref="T89">+MIN(IF(P89:R89&gt;0,P89:R89))</f>
        <v>20000</v>
      </c>
      <c r="U89" s="34" cm="1">
        <f t="array" ref="U89">MAX(IF(P89:R89&gt;0,P89:R89))</f>
        <v>20140</v>
      </c>
      <c r="V89" s="35" cm="1">
        <f t="array" ref="V89">ROUND(AVERAGE(IF(P89:R89&gt;0,P89:R89)),0)</f>
        <v>20047</v>
      </c>
      <c r="W89" s="35">
        <f t="shared" si="34"/>
        <v>20023.5</v>
      </c>
      <c r="X89" s="35">
        <f t="shared" si="35"/>
        <v>20000</v>
      </c>
      <c r="Y89" s="35">
        <f t="shared" si="42"/>
        <v>20047</v>
      </c>
      <c r="Z89" s="35">
        <f t="shared" si="36"/>
        <v>20047</v>
      </c>
      <c r="AA89" s="35">
        <f t="shared" si="43"/>
        <v>20046</v>
      </c>
      <c r="AB89" s="35" cm="1">
        <f t="array" ref="AB89">STDEVA(IF(P89:R89&gt;0,P89:R89))</f>
        <v>80.829037686547593</v>
      </c>
      <c r="AD89" s="37" t="str">
        <f t="shared" si="39"/>
        <v>Mediana estadística</v>
      </c>
      <c r="AE89" s="36">
        <f t="shared" si="40"/>
        <v>20000</v>
      </c>
      <c r="AF89" s="36">
        <f t="shared" si="37"/>
        <v>200000</v>
      </c>
      <c r="AG89" s="36">
        <f t="shared" si="41"/>
        <v>600000</v>
      </c>
      <c r="AH89" s="15">
        <v>10</v>
      </c>
      <c r="AI89" s="38">
        <f t="shared" si="38"/>
        <v>0</v>
      </c>
    </row>
    <row r="90" spans="2:35" ht="22.8">
      <c r="B90" s="2">
        <v>72</v>
      </c>
      <c r="C90" s="47" t="s">
        <v>156</v>
      </c>
      <c r="D90" s="6" t="s">
        <v>125</v>
      </c>
      <c r="E90" s="15" t="s">
        <v>183</v>
      </c>
      <c r="F90" s="7" t="s">
        <v>37</v>
      </c>
      <c r="G90" s="30" t="s">
        <v>164</v>
      </c>
      <c r="H90" s="10">
        <v>10</v>
      </c>
      <c r="I90" s="31">
        <v>20140</v>
      </c>
      <c r="J90" s="3">
        <f t="shared" si="28"/>
        <v>201400</v>
      </c>
      <c r="K90" s="31">
        <v>20000</v>
      </c>
      <c r="L90" s="3">
        <f t="shared" si="29"/>
        <v>200000</v>
      </c>
      <c r="M90" s="31">
        <v>20000</v>
      </c>
      <c r="N90" s="3">
        <f t="shared" si="30"/>
        <v>200000</v>
      </c>
      <c r="P90" s="32">
        <f t="shared" si="31"/>
        <v>20140</v>
      </c>
      <c r="Q90" s="32">
        <f t="shared" si="32"/>
        <v>20000</v>
      </c>
      <c r="R90" s="32">
        <f t="shared" si="33"/>
        <v>20000</v>
      </c>
      <c r="S90" s="33"/>
      <c r="T90" s="34" cm="1">
        <f t="array" ref="T90">+MIN(IF(P90:R90&gt;0,P90:R90))</f>
        <v>20000</v>
      </c>
      <c r="U90" s="34" cm="1">
        <f t="array" ref="U90">MAX(IF(P90:R90&gt;0,P90:R90))</f>
        <v>20140</v>
      </c>
      <c r="V90" s="35" cm="1">
        <f t="array" ref="V90">ROUND(AVERAGE(IF(P90:R90&gt;0,P90:R90)),0)</f>
        <v>20047</v>
      </c>
      <c r="W90" s="35">
        <f t="shared" si="34"/>
        <v>20023.5</v>
      </c>
      <c r="X90" s="35">
        <f t="shared" si="35"/>
        <v>20000</v>
      </c>
      <c r="Y90" s="35">
        <f t="shared" si="42"/>
        <v>20047</v>
      </c>
      <c r="Z90" s="35">
        <f t="shared" si="36"/>
        <v>20047</v>
      </c>
      <c r="AA90" s="35">
        <f t="shared" si="43"/>
        <v>20046</v>
      </c>
      <c r="AB90" s="35" cm="1">
        <f t="array" ref="AB90">STDEVA(IF(P90:R90&gt;0,P90:R90))</f>
        <v>80.829037686547593</v>
      </c>
      <c r="AD90" s="37" t="str">
        <f t="shared" si="39"/>
        <v>Mediana estadística</v>
      </c>
      <c r="AE90" s="36">
        <f t="shared" si="40"/>
        <v>20000</v>
      </c>
      <c r="AF90" s="36">
        <f t="shared" si="37"/>
        <v>200000</v>
      </c>
      <c r="AG90" s="36">
        <f t="shared" si="41"/>
        <v>600000</v>
      </c>
      <c r="AH90" s="15">
        <v>10</v>
      </c>
      <c r="AI90" s="38">
        <f t="shared" si="38"/>
        <v>0</v>
      </c>
    </row>
    <row r="91" spans="2:35" ht="12">
      <c r="B91" s="2">
        <v>73</v>
      </c>
      <c r="C91" s="47" t="s">
        <v>156</v>
      </c>
      <c r="D91" s="6" t="s">
        <v>126</v>
      </c>
      <c r="E91" s="6" t="s">
        <v>36</v>
      </c>
      <c r="F91" s="7" t="s">
        <v>39</v>
      </c>
      <c r="G91" s="30" t="s">
        <v>164</v>
      </c>
      <c r="H91" s="10">
        <v>10</v>
      </c>
      <c r="I91" s="31">
        <v>20140</v>
      </c>
      <c r="J91" s="3">
        <f t="shared" si="28"/>
        <v>201400</v>
      </c>
      <c r="K91" s="31">
        <v>20000</v>
      </c>
      <c r="L91" s="3">
        <f t="shared" si="29"/>
        <v>200000</v>
      </c>
      <c r="M91" s="31">
        <v>20000</v>
      </c>
      <c r="N91" s="3">
        <f t="shared" si="30"/>
        <v>200000</v>
      </c>
      <c r="P91" s="32">
        <f t="shared" si="31"/>
        <v>20140</v>
      </c>
      <c r="Q91" s="32">
        <f t="shared" si="32"/>
        <v>20000</v>
      </c>
      <c r="R91" s="32">
        <f t="shared" si="33"/>
        <v>20000</v>
      </c>
      <c r="S91" s="33"/>
      <c r="T91" s="34" cm="1">
        <f t="array" ref="T91">+MIN(IF(P91:R91&gt;0,P91:R91))</f>
        <v>20000</v>
      </c>
      <c r="U91" s="34" cm="1">
        <f t="array" ref="U91">MAX(IF(P91:R91&gt;0,P91:R91))</f>
        <v>20140</v>
      </c>
      <c r="V91" s="35" cm="1">
        <f t="array" ref="V91">ROUND(AVERAGE(IF(P91:R91&gt;0,P91:R91)),0)</f>
        <v>20047</v>
      </c>
      <c r="W91" s="35">
        <f t="shared" si="34"/>
        <v>20023.5</v>
      </c>
      <c r="X91" s="35">
        <f t="shared" si="35"/>
        <v>20000</v>
      </c>
      <c r="Y91" s="35">
        <f t="shared" si="42"/>
        <v>20047</v>
      </c>
      <c r="Z91" s="35">
        <f t="shared" si="36"/>
        <v>20047</v>
      </c>
      <c r="AA91" s="35">
        <f t="shared" si="43"/>
        <v>20046</v>
      </c>
      <c r="AB91" s="35" cm="1">
        <f t="array" ref="AB91">STDEVA(IF(P91:R91&gt;0,P91:R91))</f>
        <v>80.829037686547593</v>
      </c>
      <c r="AD91" s="37" t="str">
        <f t="shared" si="39"/>
        <v>Mediana estadística</v>
      </c>
      <c r="AE91" s="36">
        <f t="shared" si="40"/>
        <v>20000</v>
      </c>
      <c r="AF91" s="36">
        <f t="shared" si="37"/>
        <v>200000</v>
      </c>
      <c r="AG91" s="36">
        <f t="shared" si="41"/>
        <v>600000</v>
      </c>
      <c r="AH91" s="15">
        <v>10</v>
      </c>
      <c r="AI91" s="38">
        <f t="shared" si="38"/>
        <v>0</v>
      </c>
    </row>
    <row r="92" spans="2:35" ht="12">
      <c r="B92" s="2">
        <v>74</v>
      </c>
      <c r="C92" s="47" t="s">
        <v>156</v>
      </c>
      <c r="D92" s="6" t="s">
        <v>127</v>
      </c>
      <c r="E92" s="6" t="s">
        <v>38</v>
      </c>
      <c r="F92" s="7" t="s">
        <v>129</v>
      </c>
      <c r="G92" s="30" t="s">
        <v>164</v>
      </c>
      <c r="H92" s="10">
        <v>24</v>
      </c>
      <c r="I92" s="31">
        <v>20140</v>
      </c>
      <c r="J92" s="3">
        <f t="shared" si="28"/>
        <v>483360</v>
      </c>
      <c r="K92" s="31">
        <v>20000</v>
      </c>
      <c r="L92" s="3">
        <f t="shared" si="29"/>
        <v>480000</v>
      </c>
      <c r="M92" s="31">
        <v>20000</v>
      </c>
      <c r="N92" s="3">
        <f t="shared" si="30"/>
        <v>480000</v>
      </c>
      <c r="P92" s="32">
        <f t="shared" si="31"/>
        <v>20140</v>
      </c>
      <c r="Q92" s="32">
        <f t="shared" si="32"/>
        <v>20000</v>
      </c>
      <c r="R92" s="32">
        <f t="shared" si="33"/>
        <v>20000</v>
      </c>
      <c r="S92" s="33"/>
      <c r="T92" s="34" cm="1">
        <f t="array" ref="T92">+MIN(IF(P92:R92&gt;0,P92:R92))</f>
        <v>20000</v>
      </c>
      <c r="U92" s="34" cm="1">
        <f t="array" ref="U92">MAX(IF(P92:R92&gt;0,P92:R92))</f>
        <v>20140</v>
      </c>
      <c r="V92" s="35" cm="1">
        <f t="array" ref="V92">ROUND(AVERAGE(IF(P92:R92&gt;0,P92:R92)),0)</f>
        <v>20047</v>
      </c>
      <c r="W92" s="35">
        <f t="shared" si="34"/>
        <v>20023.5</v>
      </c>
      <c r="X92" s="35">
        <f t="shared" si="35"/>
        <v>20000</v>
      </c>
      <c r="Y92" s="35">
        <f t="shared" si="42"/>
        <v>20047</v>
      </c>
      <c r="Z92" s="35">
        <f t="shared" si="36"/>
        <v>20047</v>
      </c>
      <c r="AA92" s="35">
        <f t="shared" si="43"/>
        <v>20046</v>
      </c>
      <c r="AB92" s="35" cm="1">
        <f t="array" ref="AB92">STDEVA(IF(P92:R92&gt;0,P92:R92))</f>
        <v>80.829037686547593</v>
      </c>
      <c r="AD92" s="37" t="str">
        <f t="shared" si="39"/>
        <v>Mediana estadística</v>
      </c>
      <c r="AE92" s="36">
        <f t="shared" si="40"/>
        <v>20000</v>
      </c>
      <c r="AF92" s="36">
        <f t="shared" si="37"/>
        <v>480000</v>
      </c>
      <c r="AG92" s="36">
        <f t="shared" si="41"/>
        <v>1440000</v>
      </c>
      <c r="AH92" s="15">
        <v>24</v>
      </c>
      <c r="AI92" s="38">
        <f t="shared" si="38"/>
        <v>0</v>
      </c>
    </row>
    <row r="93" spans="2:35" ht="12">
      <c r="B93" s="2">
        <v>75</v>
      </c>
      <c r="C93" s="47" t="s">
        <v>156</v>
      </c>
      <c r="D93" s="6" t="s">
        <v>172</v>
      </c>
      <c r="E93" s="6" t="s">
        <v>173</v>
      </c>
      <c r="F93" s="44" t="s">
        <v>171</v>
      </c>
      <c r="G93" s="30" t="s">
        <v>164</v>
      </c>
      <c r="H93" s="10">
        <v>25</v>
      </c>
      <c r="I93" s="31">
        <v>20140</v>
      </c>
      <c r="J93" s="3">
        <f t="shared" si="28"/>
        <v>503500</v>
      </c>
      <c r="K93" s="31">
        <v>20000</v>
      </c>
      <c r="L93" s="3">
        <f t="shared" si="29"/>
        <v>500000</v>
      </c>
      <c r="M93" s="31">
        <v>20000</v>
      </c>
      <c r="N93" s="3">
        <f t="shared" si="30"/>
        <v>500000</v>
      </c>
      <c r="P93" s="32">
        <f t="shared" si="31"/>
        <v>20140</v>
      </c>
      <c r="Q93" s="32">
        <f t="shared" si="32"/>
        <v>20000</v>
      </c>
      <c r="R93" s="32">
        <f t="shared" si="33"/>
        <v>20000</v>
      </c>
      <c r="S93" s="33"/>
      <c r="T93" s="34" cm="1">
        <f t="array" ref="T93">+MIN(IF(P93:R93&gt;0,P93:R93))</f>
        <v>20000</v>
      </c>
      <c r="U93" s="34" cm="1">
        <f t="array" ref="U93">MAX(IF(P93:R93&gt;0,P93:R93))</f>
        <v>20140</v>
      </c>
      <c r="V93" s="35" cm="1">
        <f t="array" ref="V93">ROUND(AVERAGE(IF(P93:R93&gt;0,P93:R93)),0)</f>
        <v>20047</v>
      </c>
      <c r="W93" s="35">
        <f t="shared" si="34"/>
        <v>20023.5</v>
      </c>
      <c r="X93" s="35">
        <f t="shared" si="35"/>
        <v>20000</v>
      </c>
      <c r="Y93" s="35">
        <f t="shared" si="42"/>
        <v>20047</v>
      </c>
      <c r="Z93" s="35">
        <f t="shared" si="36"/>
        <v>20047</v>
      </c>
      <c r="AA93" s="35">
        <f t="shared" si="43"/>
        <v>20046</v>
      </c>
      <c r="AB93" s="35" cm="1">
        <f t="array" ref="AB93">STDEVA(IF(P93:R93&gt;0,P93:R93))</f>
        <v>80.829037686547593</v>
      </c>
      <c r="AD93" s="37" t="str">
        <f t="shared" si="39"/>
        <v>Mediana estadística</v>
      </c>
      <c r="AE93" s="36">
        <f t="shared" si="40"/>
        <v>20000</v>
      </c>
      <c r="AF93" s="36">
        <f t="shared" si="37"/>
        <v>500000</v>
      </c>
      <c r="AG93" s="36">
        <f t="shared" si="41"/>
        <v>1500000</v>
      </c>
      <c r="AH93" s="15">
        <v>25</v>
      </c>
      <c r="AI93" s="38">
        <f t="shared" si="38"/>
        <v>0</v>
      </c>
    </row>
    <row r="94" spans="2:35" ht="22.8">
      <c r="B94" s="2">
        <v>76</v>
      </c>
      <c r="C94" s="47" t="s">
        <v>156</v>
      </c>
      <c r="D94" s="6" t="s">
        <v>128</v>
      </c>
      <c r="E94" s="6" t="s">
        <v>40</v>
      </c>
      <c r="F94" s="7" t="s">
        <v>42</v>
      </c>
      <c r="G94" s="30" t="s">
        <v>164</v>
      </c>
      <c r="H94" s="10">
        <v>10</v>
      </c>
      <c r="I94" s="45">
        <v>20140</v>
      </c>
      <c r="J94" s="3">
        <f t="shared" si="28"/>
        <v>201400</v>
      </c>
      <c r="K94" s="45">
        <v>20000</v>
      </c>
      <c r="L94" s="3">
        <f t="shared" si="29"/>
        <v>200000</v>
      </c>
      <c r="M94" s="45">
        <v>20000</v>
      </c>
      <c r="N94" s="3">
        <f t="shared" si="30"/>
        <v>200000</v>
      </c>
      <c r="P94" s="32">
        <f t="shared" si="31"/>
        <v>20140</v>
      </c>
      <c r="Q94" s="32">
        <f t="shared" si="32"/>
        <v>20000</v>
      </c>
      <c r="R94" s="32">
        <f t="shared" si="33"/>
        <v>20000</v>
      </c>
      <c r="S94" s="33"/>
      <c r="T94" s="34" cm="1">
        <f t="array" ref="T94">+MIN(IF(P94:R94&gt;0,P94:R94))</f>
        <v>20000</v>
      </c>
      <c r="U94" s="34" cm="1">
        <f t="array" ref="U94">MAX(IF(P94:R94&gt;0,P94:R94))</f>
        <v>20140</v>
      </c>
      <c r="V94" s="35" cm="1">
        <f t="array" ref="V94">ROUND(AVERAGE(IF(P94:R94&gt;0,P94:R94)),0)</f>
        <v>20047</v>
      </c>
      <c r="W94" s="35">
        <f t="shared" si="34"/>
        <v>20023.5</v>
      </c>
      <c r="X94" s="35">
        <f t="shared" si="35"/>
        <v>20000</v>
      </c>
      <c r="Y94" s="35">
        <f t="shared" si="42"/>
        <v>20047</v>
      </c>
      <c r="Z94" s="35">
        <f t="shared" si="36"/>
        <v>20047</v>
      </c>
      <c r="AA94" s="35">
        <f t="shared" si="43"/>
        <v>20046</v>
      </c>
      <c r="AB94" s="35" cm="1">
        <f t="array" ref="AB94">STDEVA(IF(P94:R94&gt;0,P94:R94))</f>
        <v>80.829037686547593</v>
      </c>
      <c r="AD94" s="37" t="str">
        <f t="shared" si="39"/>
        <v>Mediana estadística</v>
      </c>
      <c r="AE94" s="36">
        <f t="shared" si="40"/>
        <v>20000</v>
      </c>
      <c r="AF94" s="36">
        <f t="shared" si="37"/>
        <v>200000</v>
      </c>
      <c r="AG94" s="36">
        <f t="shared" si="41"/>
        <v>600000</v>
      </c>
      <c r="AH94" s="15">
        <v>10</v>
      </c>
      <c r="AI94" s="38">
        <f t="shared" si="38"/>
        <v>0</v>
      </c>
    </row>
    <row r="95" spans="2:35" ht="12">
      <c r="B95" s="2">
        <v>77</v>
      </c>
      <c r="C95" s="47" t="s">
        <v>156</v>
      </c>
      <c r="D95" s="6" t="s">
        <v>130</v>
      </c>
      <c r="E95" s="6" t="s">
        <v>41</v>
      </c>
      <c r="F95" s="7" t="s">
        <v>44</v>
      </c>
      <c r="G95" s="30" t="s">
        <v>164</v>
      </c>
      <c r="H95" s="10">
        <v>23</v>
      </c>
      <c r="I95" s="31">
        <v>20140</v>
      </c>
      <c r="J95" s="3">
        <f t="shared" si="28"/>
        <v>463220</v>
      </c>
      <c r="K95" s="31">
        <v>20000</v>
      </c>
      <c r="L95" s="3">
        <f t="shared" si="29"/>
        <v>460000</v>
      </c>
      <c r="M95" s="31">
        <v>20000</v>
      </c>
      <c r="N95" s="3">
        <f t="shared" si="30"/>
        <v>460000</v>
      </c>
      <c r="P95" s="32">
        <f t="shared" si="31"/>
        <v>20140</v>
      </c>
      <c r="Q95" s="32">
        <f t="shared" si="32"/>
        <v>20000</v>
      </c>
      <c r="R95" s="32">
        <f t="shared" si="33"/>
        <v>20000</v>
      </c>
      <c r="S95" s="33"/>
      <c r="T95" s="34" cm="1">
        <f t="array" ref="T95">+MIN(IF(P95:R95&gt;0,P95:R95))</f>
        <v>20000</v>
      </c>
      <c r="U95" s="34" cm="1">
        <f t="array" ref="U95">MAX(IF(P95:R95&gt;0,P95:R95))</f>
        <v>20140</v>
      </c>
      <c r="V95" s="35" cm="1">
        <f t="array" ref="V95">ROUND(AVERAGE(IF(P95:R95&gt;0,P95:R95)),0)</f>
        <v>20047</v>
      </c>
      <c r="W95" s="35">
        <f t="shared" si="34"/>
        <v>20023.5</v>
      </c>
      <c r="X95" s="35">
        <f t="shared" si="35"/>
        <v>20000</v>
      </c>
      <c r="Y95" s="35">
        <f t="shared" si="42"/>
        <v>20047</v>
      </c>
      <c r="Z95" s="35">
        <f t="shared" si="36"/>
        <v>20047</v>
      </c>
      <c r="AA95" s="35">
        <f t="shared" si="43"/>
        <v>20046</v>
      </c>
      <c r="AB95" s="35" cm="1">
        <f t="array" ref="AB95">STDEVA(IF(P95:R95&gt;0,P95:R95))</f>
        <v>80.829037686547593</v>
      </c>
      <c r="AD95" s="37" t="str">
        <f t="shared" si="39"/>
        <v>Mediana estadística</v>
      </c>
      <c r="AE95" s="36">
        <f t="shared" si="40"/>
        <v>20000</v>
      </c>
      <c r="AF95" s="36">
        <f t="shared" si="37"/>
        <v>460000</v>
      </c>
      <c r="AG95" s="36">
        <f t="shared" si="41"/>
        <v>1380000</v>
      </c>
      <c r="AH95" s="15">
        <v>23</v>
      </c>
      <c r="AI95" s="38">
        <f t="shared" si="38"/>
        <v>0</v>
      </c>
    </row>
    <row r="96" spans="2:35" ht="12">
      <c r="B96" s="2">
        <v>78</v>
      </c>
      <c r="C96" s="47" t="s">
        <v>156</v>
      </c>
      <c r="D96" s="6" t="s">
        <v>131</v>
      </c>
      <c r="E96" s="6" t="s">
        <v>43</v>
      </c>
      <c r="F96" s="7" t="s">
        <v>46</v>
      </c>
      <c r="G96" s="30" t="s">
        <v>164</v>
      </c>
      <c r="H96" s="10">
        <v>9</v>
      </c>
      <c r="I96" s="31">
        <v>20140</v>
      </c>
      <c r="J96" s="3">
        <f t="shared" si="28"/>
        <v>181260</v>
      </c>
      <c r="K96" s="31">
        <v>20000</v>
      </c>
      <c r="L96" s="3">
        <f t="shared" si="29"/>
        <v>180000</v>
      </c>
      <c r="M96" s="31">
        <v>20000</v>
      </c>
      <c r="N96" s="3">
        <f t="shared" si="30"/>
        <v>180000</v>
      </c>
      <c r="P96" s="32">
        <f t="shared" si="31"/>
        <v>20140</v>
      </c>
      <c r="Q96" s="32">
        <f t="shared" si="32"/>
        <v>20000</v>
      </c>
      <c r="R96" s="32">
        <f t="shared" si="33"/>
        <v>20000</v>
      </c>
      <c r="S96" s="33"/>
      <c r="T96" s="34" cm="1">
        <f t="array" ref="T96">+MIN(IF(P96:R96&gt;0,P96:R96))</f>
        <v>20000</v>
      </c>
      <c r="U96" s="34" cm="1">
        <f t="array" ref="U96">MAX(IF(P96:R96&gt;0,P96:R96))</f>
        <v>20140</v>
      </c>
      <c r="V96" s="35" cm="1">
        <f t="array" ref="V96">ROUND(AVERAGE(IF(P96:R96&gt;0,P96:R96)),0)</f>
        <v>20047</v>
      </c>
      <c r="W96" s="35">
        <f t="shared" si="34"/>
        <v>20023.5</v>
      </c>
      <c r="X96" s="35">
        <f t="shared" si="35"/>
        <v>20000</v>
      </c>
      <c r="Y96" s="35">
        <f t="shared" si="42"/>
        <v>20047</v>
      </c>
      <c r="Z96" s="35">
        <f t="shared" si="36"/>
        <v>20047</v>
      </c>
      <c r="AA96" s="35">
        <f t="shared" si="43"/>
        <v>20046</v>
      </c>
      <c r="AB96" s="35" cm="1">
        <f t="array" ref="AB96">STDEVA(IF(P96:R96&gt;0,P96:R96))</f>
        <v>80.829037686547593</v>
      </c>
      <c r="AD96" s="37" t="str">
        <f t="shared" si="39"/>
        <v>Mediana estadística</v>
      </c>
      <c r="AE96" s="36">
        <f t="shared" si="40"/>
        <v>20000</v>
      </c>
      <c r="AF96" s="36">
        <f t="shared" si="37"/>
        <v>180000</v>
      </c>
      <c r="AG96" s="36">
        <f t="shared" si="41"/>
        <v>540000</v>
      </c>
      <c r="AH96" s="15">
        <v>9</v>
      </c>
      <c r="AI96" s="38">
        <f t="shared" si="38"/>
        <v>0</v>
      </c>
    </row>
    <row r="97" spans="2:35" ht="34.200000000000003">
      <c r="B97" s="2">
        <v>79</v>
      </c>
      <c r="C97" s="47" t="s">
        <v>156</v>
      </c>
      <c r="D97" s="6" t="s">
        <v>132</v>
      </c>
      <c r="E97" s="6" t="s">
        <v>45</v>
      </c>
      <c r="F97" s="7" t="s">
        <v>48</v>
      </c>
      <c r="G97" s="30" t="s">
        <v>164</v>
      </c>
      <c r="H97" s="10">
        <v>10</v>
      </c>
      <c r="I97" s="31">
        <v>20140</v>
      </c>
      <c r="J97" s="3">
        <f t="shared" si="28"/>
        <v>201400</v>
      </c>
      <c r="K97" s="31">
        <v>20000</v>
      </c>
      <c r="L97" s="3">
        <f t="shared" si="29"/>
        <v>200000</v>
      </c>
      <c r="M97" s="31">
        <v>20000</v>
      </c>
      <c r="N97" s="3">
        <f t="shared" si="30"/>
        <v>200000</v>
      </c>
      <c r="P97" s="32">
        <f t="shared" si="31"/>
        <v>20140</v>
      </c>
      <c r="Q97" s="32">
        <f t="shared" si="32"/>
        <v>20000</v>
      </c>
      <c r="R97" s="32">
        <f t="shared" si="33"/>
        <v>20000</v>
      </c>
      <c r="S97" s="33"/>
      <c r="T97" s="34" cm="1">
        <f t="array" ref="T97">+MIN(IF(P97:R97&gt;0,P97:R97))</f>
        <v>20000</v>
      </c>
      <c r="U97" s="34" cm="1">
        <f t="array" ref="U97">MAX(IF(P97:R97&gt;0,P97:R97))</f>
        <v>20140</v>
      </c>
      <c r="V97" s="35" cm="1">
        <f t="array" ref="V97">ROUND(AVERAGE(IF(P97:R97&gt;0,P97:R97)),0)</f>
        <v>20047</v>
      </c>
      <c r="W97" s="35">
        <f t="shared" si="34"/>
        <v>20023.5</v>
      </c>
      <c r="X97" s="35">
        <f t="shared" si="35"/>
        <v>20000</v>
      </c>
      <c r="Y97" s="35">
        <f t="shared" si="42"/>
        <v>20047</v>
      </c>
      <c r="Z97" s="35">
        <f t="shared" si="36"/>
        <v>20047</v>
      </c>
      <c r="AA97" s="35">
        <f t="shared" si="43"/>
        <v>20046</v>
      </c>
      <c r="AB97" s="35" cm="1">
        <f t="array" ref="AB97">STDEVA(IF(P97:R97&gt;0,P97:R97))</f>
        <v>80.829037686547593</v>
      </c>
      <c r="AD97" s="37" t="str">
        <f t="shared" si="39"/>
        <v>Mediana estadística</v>
      </c>
      <c r="AE97" s="36">
        <f t="shared" si="40"/>
        <v>20000</v>
      </c>
      <c r="AF97" s="36">
        <f t="shared" si="37"/>
        <v>200000</v>
      </c>
      <c r="AG97" s="36">
        <f t="shared" si="41"/>
        <v>600000</v>
      </c>
      <c r="AH97" s="15">
        <v>10</v>
      </c>
      <c r="AI97" s="38">
        <f t="shared" si="38"/>
        <v>0</v>
      </c>
    </row>
    <row r="98" spans="2:35" ht="12">
      <c r="B98" s="2">
        <v>80</v>
      </c>
      <c r="C98" s="47" t="s">
        <v>156</v>
      </c>
      <c r="D98" s="6" t="s">
        <v>133</v>
      </c>
      <c r="E98" s="6" t="s">
        <v>47</v>
      </c>
      <c r="F98" s="7" t="s">
        <v>50</v>
      </c>
      <c r="G98" s="30" t="s">
        <v>164</v>
      </c>
      <c r="H98" s="10">
        <v>10</v>
      </c>
      <c r="I98" s="31">
        <v>20140</v>
      </c>
      <c r="J98" s="3">
        <f t="shared" si="28"/>
        <v>201400</v>
      </c>
      <c r="K98" s="31">
        <v>20000</v>
      </c>
      <c r="L98" s="3">
        <f t="shared" si="29"/>
        <v>200000</v>
      </c>
      <c r="M98" s="31">
        <v>20000</v>
      </c>
      <c r="N98" s="3">
        <f t="shared" si="30"/>
        <v>200000</v>
      </c>
      <c r="P98" s="32">
        <f t="shared" si="31"/>
        <v>20140</v>
      </c>
      <c r="Q98" s="32">
        <f t="shared" si="32"/>
        <v>20000</v>
      </c>
      <c r="R98" s="32">
        <f t="shared" si="33"/>
        <v>20000</v>
      </c>
      <c r="S98" s="33"/>
      <c r="T98" s="34" cm="1">
        <f t="array" ref="T98">+MIN(IF(P98:R98&gt;0,P98:R98))</f>
        <v>20000</v>
      </c>
      <c r="U98" s="34" cm="1">
        <f t="array" ref="U98">MAX(IF(P98:R98&gt;0,P98:R98))</f>
        <v>20140</v>
      </c>
      <c r="V98" s="35" cm="1">
        <f t="array" ref="V98">ROUND(AVERAGE(IF(P98:R98&gt;0,P98:R98)),0)</f>
        <v>20047</v>
      </c>
      <c r="W98" s="35">
        <f t="shared" si="34"/>
        <v>20023.5</v>
      </c>
      <c r="X98" s="35">
        <f t="shared" si="35"/>
        <v>20000</v>
      </c>
      <c r="Y98" s="35">
        <f t="shared" si="42"/>
        <v>20047</v>
      </c>
      <c r="Z98" s="35">
        <f t="shared" si="36"/>
        <v>20047</v>
      </c>
      <c r="AA98" s="35">
        <f t="shared" si="43"/>
        <v>20046</v>
      </c>
      <c r="AB98" s="35" cm="1">
        <f t="array" ref="AB98">STDEVA(IF(P98:R98&gt;0,P98:R98))</f>
        <v>80.829037686547593</v>
      </c>
      <c r="AD98" s="37" t="str">
        <f t="shared" si="39"/>
        <v>Mediana estadística</v>
      </c>
      <c r="AE98" s="36">
        <f t="shared" si="40"/>
        <v>20000</v>
      </c>
      <c r="AF98" s="36">
        <f t="shared" si="37"/>
        <v>200000</v>
      </c>
      <c r="AG98" s="36">
        <f t="shared" si="41"/>
        <v>600000</v>
      </c>
      <c r="AH98" s="15">
        <v>10</v>
      </c>
      <c r="AI98" s="38">
        <f t="shared" si="38"/>
        <v>0</v>
      </c>
    </row>
    <row r="99" spans="2:35" ht="22.8">
      <c r="B99" s="2">
        <v>81</v>
      </c>
      <c r="C99" s="47" t="s">
        <v>156</v>
      </c>
      <c r="D99" s="6" t="s">
        <v>134</v>
      </c>
      <c r="E99" s="6" t="s">
        <v>49</v>
      </c>
      <c r="F99" s="7" t="s">
        <v>52</v>
      </c>
      <c r="G99" s="30" t="s">
        <v>164</v>
      </c>
      <c r="H99" s="10">
        <v>10</v>
      </c>
      <c r="I99" s="31">
        <v>20140</v>
      </c>
      <c r="J99" s="3">
        <f t="shared" si="28"/>
        <v>201400</v>
      </c>
      <c r="K99" s="31">
        <v>20000</v>
      </c>
      <c r="L99" s="3">
        <f t="shared" si="29"/>
        <v>200000</v>
      </c>
      <c r="M99" s="31">
        <v>20000</v>
      </c>
      <c r="N99" s="3">
        <f t="shared" si="30"/>
        <v>200000</v>
      </c>
      <c r="P99" s="32">
        <f t="shared" si="31"/>
        <v>20140</v>
      </c>
      <c r="Q99" s="32">
        <f t="shared" si="32"/>
        <v>20000</v>
      </c>
      <c r="R99" s="32">
        <f t="shared" si="33"/>
        <v>20000</v>
      </c>
      <c r="S99" s="33"/>
      <c r="T99" s="34" cm="1">
        <f t="array" ref="T99">+MIN(IF(P99:R99&gt;0,P99:R99))</f>
        <v>20000</v>
      </c>
      <c r="U99" s="34" cm="1">
        <f t="array" ref="U99">MAX(IF(P99:R99&gt;0,P99:R99))</f>
        <v>20140</v>
      </c>
      <c r="V99" s="35" cm="1">
        <f t="array" ref="V99">ROUND(AVERAGE(IF(P99:R99&gt;0,P99:R99)),0)</f>
        <v>20047</v>
      </c>
      <c r="W99" s="35">
        <f t="shared" si="34"/>
        <v>20023.5</v>
      </c>
      <c r="X99" s="35">
        <f t="shared" si="35"/>
        <v>20000</v>
      </c>
      <c r="Y99" s="35">
        <f t="shared" si="42"/>
        <v>20047</v>
      </c>
      <c r="Z99" s="35">
        <f t="shared" si="36"/>
        <v>20047</v>
      </c>
      <c r="AA99" s="35">
        <f t="shared" si="43"/>
        <v>20046</v>
      </c>
      <c r="AB99" s="35" cm="1">
        <f t="array" ref="AB99">STDEVA(IF(P99:R99&gt;0,P99:R99))</f>
        <v>80.829037686547593</v>
      </c>
      <c r="AD99" s="37" t="str">
        <f t="shared" si="39"/>
        <v>Mediana estadística</v>
      </c>
      <c r="AE99" s="36">
        <f t="shared" si="40"/>
        <v>20000</v>
      </c>
      <c r="AF99" s="36">
        <f t="shared" si="37"/>
        <v>200000</v>
      </c>
      <c r="AG99" s="36">
        <f t="shared" si="41"/>
        <v>600000</v>
      </c>
      <c r="AH99" s="15">
        <v>10</v>
      </c>
      <c r="AI99" s="38">
        <f t="shared" si="38"/>
        <v>0</v>
      </c>
    </row>
    <row r="100" spans="2:35" ht="22.8">
      <c r="B100" s="2">
        <v>82</v>
      </c>
      <c r="C100" s="47" t="s">
        <v>156</v>
      </c>
      <c r="D100" s="6" t="s">
        <v>167</v>
      </c>
      <c r="E100" s="6" t="s">
        <v>175</v>
      </c>
      <c r="F100" s="44" t="s">
        <v>169</v>
      </c>
      <c r="G100" s="30" t="s">
        <v>164</v>
      </c>
      <c r="H100" s="10">
        <v>10</v>
      </c>
      <c r="I100" s="31">
        <v>20140</v>
      </c>
      <c r="J100" s="3">
        <f t="shared" si="28"/>
        <v>201400</v>
      </c>
      <c r="K100" s="31">
        <v>20000</v>
      </c>
      <c r="L100" s="3">
        <f t="shared" si="29"/>
        <v>200000</v>
      </c>
      <c r="M100" s="31">
        <v>20000</v>
      </c>
      <c r="N100" s="3">
        <f t="shared" si="30"/>
        <v>200000</v>
      </c>
      <c r="P100" s="32">
        <f t="shared" si="31"/>
        <v>20140</v>
      </c>
      <c r="Q100" s="32">
        <f t="shared" si="32"/>
        <v>20000</v>
      </c>
      <c r="R100" s="32">
        <f t="shared" si="33"/>
        <v>20000</v>
      </c>
      <c r="S100" s="33"/>
      <c r="T100" s="34" cm="1">
        <f t="array" ref="T100">+MIN(IF(P100:R100&gt;0,P100:R100))</f>
        <v>20000</v>
      </c>
      <c r="U100" s="34" cm="1">
        <f t="array" ref="U100">MAX(IF(P100:R100&gt;0,P100:R100))</f>
        <v>20140</v>
      </c>
      <c r="V100" s="35" cm="1">
        <f t="array" ref="V100">ROUND(AVERAGE(IF(P100:R100&gt;0,P100:R100)),0)</f>
        <v>20047</v>
      </c>
      <c r="W100" s="35">
        <f t="shared" si="34"/>
        <v>20023.5</v>
      </c>
      <c r="X100" s="35">
        <f t="shared" si="35"/>
        <v>20000</v>
      </c>
      <c r="Y100" s="35">
        <f t="shared" si="42"/>
        <v>20047</v>
      </c>
      <c r="Z100" s="35">
        <f t="shared" si="36"/>
        <v>20047</v>
      </c>
      <c r="AA100" s="35">
        <f t="shared" si="43"/>
        <v>20046</v>
      </c>
      <c r="AB100" s="35" cm="1">
        <f t="array" ref="AB100">STDEVA(IF(P100:R100&gt;0,P100:R100))</f>
        <v>80.829037686547593</v>
      </c>
      <c r="AD100" s="37" t="str">
        <f t="shared" si="39"/>
        <v>Mediana estadística</v>
      </c>
      <c r="AE100" s="36">
        <f t="shared" si="40"/>
        <v>20000</v>
      </c>
      <c r="AF100" s="36">
        <f t="shared" si="37"/>
        <v>200000</v>
      </c>
      <c r="AG100" s="36">
        <f t="shared" si="41"/>
        <v>600000</v>
      </c>
      <c r="AH100" s="15">
        <v>10</v>
      </c>
      <c r="AI100" s="38">
        <f t="shared" si="38"/>
        <v>0</v>
      </c>
    </row>
    <row r="101" spans="2:35" ht="22.8">
      <c r="B101" s="2">
        <v>83</v>
      </c>
      <c r="C101" s="47" t="s">
        <v>156</v>
      </c>
      <c r="D101" s="6" t="s">
        <v>168</v>
      </c>
      <c r="E101" s="6" t="s">
        <v>174</v>
      </c>
      <c r="F101" s="44" t="s">
        <v>170</v>
      </c>
      <c r="G101" s="30" t="s">
        <v>164</v>
      </c>
      <c r="H101" s="10">
        <v>10</v>
      </c>
      <c r="I101" s="31">
        <v>20140</v>
      </c>
      <c r="J101" s="3">
        <f t="shared" si="28"/>
        <v>201400</v>
      </c>
      <c r="K101" s="31">
        <v>20000</v>
      </c>
      <c r="L101" s="3">
        <f t="shared" si="29"/>
        <v>200000</v>
      </c>
      <c r="M101" s="31">
        <v>20000</v>
      </c>
      <c r="N101" s="3">
        <f t="shared" si="30"/>
        <v>200000</v>
      </c>
      <c r="P101" s="32">
        <f t="shared" si="31"/>
        <v>20140</v>
      </c>
      <c r="Q101" s="32">
        <f t="shared" si="32"/>
        <v>20000</v>
      </c>
      <c r="R101" s="32">
        <f t="shared" si="33"/>
        <v>20000</v>
      </c>
      <c r="S101" s="33"/>
      <c r="T101" s="34" cm="1">
        <f t="array" ref="T101">+MIN(IF(P101:R101&gt;0,P101:R101))</f>
        <v>20000</v>
      </c>
      <c r="U101" s="34" cm="1">
        <f t="array" ref="U101">MAX(IF(P101:R101&gt;0,P101:R101))</f>
        <v>20140</v>
      </c>
      <c r="V101" s="35" cm="1">
        <f t="array" ref="V101">ROUND(AVERAGE(IF(P101:R101&gt;0,P101:R101)),0)</f>
        <v>20047</v>
      </c>
      <c r="W101" s="35">
        <f t="shared" si="34"/>
        <v>20023.5</v>
      </c>
      <c r="X101" s="35">
        <f t="shared" si="35"/>
        <v>20000</v>
      </c>
      <c r="Y101" s="35">
        <f t="shared" si="42"/>
        <v>20047</v>
      </c>
      <c r="Z101" s="35">
        <f t="shared" si="36"/>
        <v>20047</v>
      </c>
      <c r="AA101" s="35">
        <f t="shared" si="43"/>
        <v>20046</v>
      </c>
      <c r="AB101" s="35" cm="1">
        <f t="array" ref="AB101">STDEVA(IF(P101:R101&gt;0,P101:R101))</f>
        <v>80.829037686547593</v>
      </c>
      <c r="AD101" s="37" t="str">
        <f t="shared" si="39"/>
        <v>Mediana estadística</v>
      </c>
      <c r="AE101" s="36">
        <f t="shared" si="40"/>
        <v>20000</v>
      </c>
      <c r="AF101" s="36">
        <f t="shared" si="37"/>
        <v>200000</v>
      </c>
      <c r="AG101" s="36">
        <f t="shared" si="41"/>
        <v>600000</v>
      </c>
      <c r="AH101" s="15">
        <v>10</v>
      </c>
      <c r="AI101" s="38">
        <f t="shared" si="38"/>
        <v>0</v>
      </c>
    </row>
    <row r="102" spans="2:35" ht="12">
      <c r="B102" s="2">
        <v>84</v>
      </c>
      <c r="C102" s="47" t="s">
        <v>156</v>
      </c>
      <c r="D102" s="6" t="s">
        <v>135</v>
      </c>
      <c r="E102" s="6" t="s">
        <v>51</v>
      </c>
      <c r="F102" s="7" t="s">
        <v>54</v>
      </c>
      <c r="G102" s="30" t="s">
        <v>164</v>
      </c>
      <c r="H102" s="10">
        <v>12</v>
      </c>
      <c r="I102" s="31">
        <v>20140</v>
      </c>
      <c r="J102" s="3">
        <f t="shared" si="28"/>
        <v>241680</v>
      </c>
      <c r="K102" s="31">
        <v>20000</v>
      </c>
      <c r="L102" s="3">
        <f t="shared" si="29"/>
        <v>240000</v>
      </c>
      <c r="M102" s="31">
        <v>20000</v>
      </c>
      <c r="N102" s="3">
        <f t="shared" si="30"/>
        <v>240000</v>
      </c>
      <c r="P102" s="32">
        <f t="shared" si="31"/>
        <v>20140</v>
      </c>
      <c r="Q102" s="32">
        <f t="shared" si="32"/>
        <v>20000</v>
      </c>
      <c r="R102" s="32">
        <f t="shared" si="33"/>
        <v>20000</v>
      </c>
      <c r="S102" s="33"/>
      <c r="T102" s="34" cm="1">
        <f t="array" ref="T102">+MIN(IF(P102:R102&gt;0,P102:R102))</f>
        <v>20000</v>
      </c>
      <c r="U102" s="34" cm="1">
        <f t="array" ref="U102">MAX(IF(P102:R102&gt;0,P102:R102))</f>
        <v>20140</v>
      </c>
      <c r="V102" s="35" cm="1">
        <f t="array" ref="V102">ROUND(AVERAGE(IF(P102:R102&gt;0,P102:R102)),0)</f>
        <v>20047</v>
      </c>
      <c r="W102" s="35">
        <f t="shared" si="34"/>
        <v>20023.5</v>
      </c>
      <c r="X102" s="35">
        <f t="shared" si="35"/>
        <v>20000</v>
      </c>
      <c r="Y102" s="35">
        <f t="shared" si="42"/>
        <v>20047</v>
      </c>
      <c r="Z102" s="35">
        <f t="shared" si="36"/>
        <v>20047</v>
      </c>
      <c r="AA102" s="35">
        <f t="shared" si="43"/>
        <v>20046</v>
      </c>
      <c r="AB102" s="35" cm="1">
        <f t="array" ref="AB102">STDEVA(IF(P102:R102&gt;0,P102:R102))</f>
        <v>80.829037686547593</v>
      </c>
      <c r="AD102" s="37" t="str">
        <f t="shared" si="39"/>
        <v>Mediana estadística</v>
      </c>
      <c r="AE102" s="36">
        <f t="shared" si="40"/>
        <v>20000</v>
      </c>
      <c r="AF102" s="36">
        <f t="shared" si="37"/>
        <v>240000</v>
      </c>
      <c r="AG102" s="36">
        <f t="shared" si="41"/>
        <v>720000</v>
      </c>
      <c r="AH102" s="15">
        <v>12</v>
      </c>
      <c r="AI102" s="38">
        <f t="shared" si="38"/>
        <v>0</v>
      </c>
    </row>
    <row r="103" spans="2:35" ht="22.8">
      <c r="B103" s="2">
        <v>85</v>
      </c>
      <c r="C103" s="47" t="s">
        <v>156</v>
      </c>
      <c r="D103" s="6" t="s">
        <v>177</v>
      </c>
      <c r="E103" s="6" t="s">
        <v>179</v>
      </c>
      <c r="F103" s="44" t="s">
        <v>176</v>
      </c>
      <c r="G103" s="30" t="s">
        <v>164</v>
      </c>
      <c r="H103" s="10">
        <v>10</v>
      </c>
      <c r="I103" s="31">
        <v>20140</v>
      </c>
      <c r="J103" s="3">
        <f t="shared" si="28"/>
        <v>201400</v>
      </c>
      <c r="K103" s="31">
        <v>20000</v>
      </c>
      <c r="L103" s="3">
        <f t="shared" si="29"/>
        <v>200000</v>
      </c>
      <c r="M103" s="31">
        <v>20000</v>
      </c>
      <c r="N103" s="3">
        <f t="shared" si="30"/>
        <v>200000</v>
      </c>
      <c r="P103" s="32">
        <f t="shared" si="31"/>
        <v>20140</v>
      </c>
      <c r="Q103" s="32">
        <f t="shared" si="32"/>
        <v>20000</v>
      </c>
      <c r="R103" s="32">
        <f t="shared" si="33"/>
        <v>20000</v>
      </c>
      <c r="S103" s="33"/>
      <c r="T103" s="34" cm="1">
        <f t="array" ref="T103">+MIN(IF(P103:R103&gt;0,P103:R103))</f>
        <v>20000</v>
      </c>
      <c r="U103" s="34" cm="1">
        <f t="array" ref="U103">MAX(IF(P103:R103&gt;0,P103:R103))</f>
        <v>20140</v>
      </c>
      <c r="V103" s="35" cm="1">
        <f t="array" ref="V103">ROUND(AVERAGE(IF(P103:R103&gt;0,P103:R103)),0)</f>
        <v>20047</v>
      </c>
      <c r="W103" s="35">
        <f t="shared" si="34"/>
        <v>20023.5</v>
      </c>
      <c r="X103" s="35">
        <f t="shared" si="35"/>
        <v>20000</v>
      </c>
      <c r="Y103" s="35">
        <f t="shared" si="42"/>
        <v>20047</v>
      </c>
      <c r="Z103" s="35">
        <f t="shared" si="36"/>
        <v>20047</v>
      </c>
      <c r="AA103" s="35">
        <f t="shared" si="43"/>
        <v>20046</v>
      </c>
      <c r="AB103" s="35" cm="1">
        <f t="array" ref="AB103">STDEVA(IF(P103:R103&gt;0,P103:R103))</f>
        <v>80.829037686547593</v>
      </c>
      <c r="AD103" s="37" t="str">
        <f t="shared" si="39"/>
        <v>Mediana estadística</v>
      </c>
      <c r="AE103" s="36">
        <f t="shared" si="40"/>
        <v>20000</v>
      </c>
      <c r="AF103" s="36">
        <f t="shared" si="37"/>
        <v>200000</v>
      </c>
      <c r="AG103" s="36">
        <f t="shared" si="41"/>
        <v>600000</v>
      </c>
      <c r="AH103" s="15">
        <v>10</v>
      </c>
      <c r="AI103" s="38">
        <f t="shared" si="38"/>
        <v>0</v>
      </c>
    </row>
    <row r="104" spans="2:35" ht="12">
      <c r="B104" s="2">
        <v>86</v>
      </c>
      <c r="C104" s="47" t="s">
        <v>156</v>
      </c>
      <c r="D104" s="6" t="s">
        <v>136</v>
      </c>
      <c r="E104" s="6" t="s">
        <v>53</v>
      </c>
      <c r="F104" s="7" t="s">
        <v>56</v>
      </c>
      <c r="G104" s="30" t="s">
        <v>164</v>
      </c>
      <c r="H104" s="10">
        <v>10</v>
      </c>
      <c r="I104" s="31">
        <v>20140</v>
      </c>
      <c r="J104" s="3">
        <f t="shared" si="28"/>
        <v>201400</v>
      </c>
      <c r="K104" s="31">
        <v>20000</v>
      </c>
      <c r="L104" s="3">
        <f t="shared" si="29"/>
        <v>200000</v>
      </c>
      <c r="M104" s="31">
        <v>20000</v>
      </c>
      <c r="N104" s="3">
        <f t="shared" si="30"/>
        <v>200000</v>
      </c>
      <c r="P104" s="32">
        <f t="shared" si="31"/>
        <v>20140</v>
      </c>
      <c r="Q104" s="32">
        <f t="shared" si="32"/>
        <v>20000</v>
      </c>
      <c r="R104" s="32">
        <f t="shared" si="33"/>
        <v>20000</v>
      </c>
      <c r="S104" s="33"/>
      <c r="T104" s="34" cm="1">
        <f t="array" ref="T104">+MIN(IF(P104:R104&gt;0,P104:R104))</f>
        <v>20000</v>
      </c>
      <c r="U104" s="34" cm="1">
        <f t="array" ref="U104">MAX(IF(P104:R104&gt;0,P104:R104))</f>
        <v>20140</v>
      </c>
      <c r="V104" s="35" cm="1">
        <f t="array" ref="V104">ROUND(AVERAGE(IF(P104:R104&gt;0,P104:R104)),0)</f>
        <v>20047</v>
      </c>
      <c r="W104" s="35">
        <f t="shared" si="34"/>
        <v>20023.5</v>
      </c>
      <c r="X104" s="35">
        <f t="shared" si="35"/>
        <v>20000</v>
      </c>
      <c r="Y104" s="35">
        <f t="shared" si="42"/>
        <v>20047</v>
      </c>
      <c r="Z104" s="35">
        <f t="shared" si="36"/>
        <v>20047</v>
      </c>
      <c r="AA104" s="35">
        <f t="shared" si="43"/>
        <v>20046</v>
      </c>
      <c r="AB104" s="35" cm="1">
        <f t="array" ref="AB104">STDEVA(IF(P104:R104&gt;0,P104:R104))</f>
        <v>80.829037686547593</v>
      </c>
      <c r="AD104" s="37" t="str">
        <f t="shared" si="39"/>
        <v>Mediana estadística</v>
      </c>
      <c r="AE104" s="36">
        <f t="shared" si="40"/>
        <v>20000</v>
      </c>
      <c r="AF104" s="36">
        <f t="shared" si="37"/>
        <v>200000</v>
      </c>
      <c r="AG104" s="36">
        <f t="shared" si="41"/>
        <v>600000</v>
      </c>
      <c r="AH104" s="15">
        <v>10</v>
      </c>
      <c r="AI104" s="38">
        <f t="shared" si="38"/>
        <v>0</v>
      </c>
    </row>
    <row r="105" spans="2:35" ht="12">
      <c r="B105" s="2">
        <v>87</v>
      </c>
      <c r="C105" s="47" t="s">
        <v>156</v>
      </c>
      <c r="D105" s="6" t="s">
        <v>137</v>
      </c>
      <c r="E105" s="6" t="s">
        <v>55</v>
      </c>
      <c r="F105" s="7" t="s">
        <v>57</v>
      </c>
      <c r="G105" s="30" t="s">
        <v>164</v>
      </c>
      <c r="H105" s="10">
        <v>18</v>
      </c>
      <c r="I105" s="31">
        <v>20140</v>
      </c>
      <c r="J105" s="3">
        <f t="shared" si="28"/>
        <v>362520</v>
      </c>
      <c r="K105" s="31">
        <v>20000</v>
      </c>
      <c r="L105" s="3">
        <f t="shared" si="29"/>
        <v>360000</v>
      </c>
      <c r="M105" s="31">
        <v>20000</v>
      </c>
      <c r="N105" s="3">
        <f t="shared" si="30"/>
        <v>360000</v>
      </c>
      <c r="P105" s="32">
        <f t="shared" si="31"/>
        <v>20140</v>
      </c>
      <c r="Q105" s="32">
        <f t="shared" si="32"/>
        <v>20000</v>
      </c>
      <c r="R105" s="32">
        <f t="shared" si="33"/>
        <v>20000</v>
      </c>
      <c r="S105" s="33"/>
      <c r="T105" s="34" cm="1">
        <f t="array" ref="T105">+MIN(IF(P105:R105&gt;0,P105:R105))</f>
        <v>20000</v>
      </c>
      <c r="U105" s="34" cm="1">
        <f t="array" ref="U105">MAX(IF(P105:R105&gt;0,P105:R105))</f>
        <v>20140</v>
      </c>
      <c r="V105" s="35" cm="1">
        <f t="array" ref="V105">ROUND(AVERAGE(IF(P105:R105&gt;0,P105:R105)),0)</f>
        <v>20047</v>
      </c>
      <c r="W105" s="35">
        <f t="shared" si="34"/>
        <v>20023.5</v>
      </c>
      <c r="X105" s="35">
        <f t="shared" si="35"/>
        <v>20000</v>
      </c>
      <c r="Y105" s="35">
        <f t="shared" si="42"/>
        <v>20047</v>
      </c>
      <c r="Z105" s="35">
        <f t="shared" si="36"/>
        <v>20047</v>
      </c>
      <c r="AA105" s="35">
        <f t="shared" si="43"/>
        <v>20046</v>
      </c>
      <c r="AB105" s="35" cm="1">
        <f t="array" ref="AB105">STDEVA(IF(P105:R105&gt;0,P105:R105))</f>
        <v>80.829037686547593</v>
      </c>
      <c r="AD105" s="37" t="str">
        <f t="shared" si="39"/>
        <v>Mediana estadística</v>
      </c>
      <c r="AE105" s="36">
        <f t="shared" si="40"/>
        <v>20000</v>
      </c>
      <c r="AF105" s="36">
        <f t="shared" si="37"/>
        <v>360000</v>
      </c>
      <c r="AG105" s="36">
        <f t="shared" si="41"/>
        <v>1080000</v>
      </c>
      <c r="AH105" s="15">
        <v>18</v>
      </c>
      <c r="AI105" s="38">
        <f t="shared" si="38"/>
        <v>0</v>
      </c>
    </row>
    <row r="106" spans="2:35" ht="12">
      <c r="B106" s="2">
        <v>88</v>
      </c>
      <c r="C106" s="47" t="s">
        <v>156</v>
      </c>
      <c r="D106" s="6" t="s">
        <v>138</v>
      </c>
      <c r="E106" s="15"/>
      <c r="F106" s="7" t="s">
        <v>59</v>
      </c>
      <c r="G106" s="30" t="s">
        <v>164</v>
      </c>
      <c r="H106" s="10">
        <v>26</v>
      </c>
      <c r="I106" s="31">
        <v>20140</v>
      </c>
      <c r="J106" s="3">
        <f t="shared" ref="J106:J118" si="44">+H106*I106</f>
        <v>523640</v>
      </c>
      <c r="K106" s="31">
        <v>20000</v>
      </c>
      <c r="L106" s="3">
        <f t="shared" ref="L106:L118" si="45">+H106*K106</f>
        <v>520000</v>
      </c>
      <c r="M106" s="31">
        <v>20000</v>
      </c>
      <c r="N106" s="3">
        <f t="shared" ref="N106:N118" si="46">+H106*M106</f>
        <v>520000</v>
      </c>
      <c r="P106" s="32">
        <f t="shared" ref="P106:P118" si="47">+I106</f>
        <v>20140</v>
      </c>
      <c r="Q106" s="32">
        <f t="shared" ref="Q106:Q118" si="48">+K106</f>
        <v>20000</v>
      </c>
      <c r="R106" s="32">
        <f t="shared" ref="R106:R118" si="49">+M106</f>
        <v>20000</v>
      </c>
      <c r="S106" s="33"/>
      <c r="T106" s="34" cm="1">
        <f t="array" ref="T106">+MIN(IF(P106:R106&gt;0,P106:R106))</f>
        <v>20000</v>
      </c>
      <c r="U106" s="34" cm="1">
        <f t="array" ref="U106">MAX(IF(P106:R106&gt;0,P106:R106))</f>
        <v>20140</v>
      </c>
      <c r="V106" s="35" cm="1">
        <f t="array" ref="V106">ROUND(AVERAGE(IF(P106:R106&gt;0,P106:R106)),0)</f>
        <v>20047</v>
      </c>
      <c r="W106" s="35">
        <f t="shared" si="34"/>
        <v>20023.5</v>
      </c>
      <c r="X106" s="35">
        <f t="shared" ref="X106:X118" si="50">ROUND(MEDIAN(,P106,Q106,R106),0)</f>
        <v>20000</v>
      </c>
      <c r="Y106" s="35">
        <f t="shared" si="42"/>
        <v>20047</v>
      </c>
      <c r="Z106" s="35">
        <f t="shared" ref="Z106:Z118" si="51">ROUND(TRIMMEAN(P106:R106,$Z$3),0)</f>
        <v>20047</v>
      </c>
      <c r="AA106" s="35">
        <f t="shared" si="43"/>
        <v>20046</v>
      </c>
      <c r="AB106" s="35" cm="1">
        <f t="array" ref="AB106">STDEVA(IF(P106:R106&gt;0,P106:R106))</f>
        <v>80.829037686547593</v>
      </c>
      <c r="AD106" s="37" t="str">
        <f t="shared" si="39"/>
        <v>Mediana estadística</v>
      </c>
      <c r="AE106" s="36">
        <f t="shared" si="40"/>
        <v>20000</v>
      </c>
      <c r="AF106" s="36">
        <f t="shared" ref="AF106:AF118" si="52">+AE106*H106</f>
        <v>520000</v>
      </c>
      <c r="AG106" s="36">
        <f t="shared" si="41"/>
        <v>1560000</v>
      </c>
      <c r="AH106" s="15">
        <v>26</v>
      </c>
      <c r="AI106" s="38">
        <f t="shared" ref="AI106:AI118" si="53">+AH106-H106</f>
        <v>0</v>
      </c>
    </row>
    <row r="107" spans="2:35" ht="12">
      <c r="B107" s="2">
        <v>89</v>
      </c>
      <c r="C107" s="47" t="s">
        <v>156</v>
      </c>
      <c r="D107" s="6" t="s">
        <v>139</v>
      </c>
      <c r="E107" s="6" t="s">
        <v>58</v>
      </c>
      <c r="F107" s="7" t="s">
        <v>61</v>
      </c>
      <c r="G107" s="30" t="s">
        <v>164</v>
      </c>
      <c r="H107" s="10">
        <v>10</v>
      </c>
      <c r="I107" s="31">
        <v>20140</v>
      </c>
      <c r="J107" s="3">
        <f t="shared" si="44"/>
        <v>201400</v>
      </c>
      <c r="K107" s="31">
        <v>20000</v>
      </c>
      <c r="L107" s="3">
        <f t="shared" si="45"/>
        <v>200000</v>
      </c>
      <c r="M107" s="31">
        <v>20000</v>
      </c>
      <c r="N107" s="3">
        <f t="shared" si="46"/>
        <v>200000</v>
      </c>
      <c r="P107" s="32">
        <f t="shared" si="47"/>
        <v>20140</v>
      </c>
      <c r="Q107" s="32">
        <f t="shared" si="48"/>
        <v>20000</v>
      </c>
      <c r="R107" s="32">
        <f t="shared" si="49"/>
        <v>20000</v>
      </c>
      <c r="S107" s="33"/>
      <c r="T107" s="34" cm="1">
        <f t="array" ref="T107">+MIN(IF(P107:R107&gt;0,P107:R107))</f>
        <v>20000</v>
      </c>
      <c r="U107" s="34" cm="1">
        <f t="array" ref="U107">MAX(IF(P107:R107&gt;0,P107:R107))</f>
        <v>20140</v>
      </c>
      <c r="V107" s="35" cm="1">
        <f t="array" ref="V107">ROUND(AVERAGE(IF(P107:R107&gt;0,P107:R107)),0)</f>
        <v>20047</v>
      </c>
      <c r="W107" s="35">
        <f t="shared" si="34"/>
        <v>20023.5</v>
      </c>
      <c r="X107" s="35">
        <f t="shared" si="50"/>
        <v>20000</v>
      </c>
      <c r="Y107" s="35">
        <f t="shared" si="42"/>
        <v>20047</v>
      </c>
      <c r="Z107" s="35">
        <f t="shared" si="51"/>
        <v>20047</v>
      </c>
      <c r="AA107" s="35">
        <f t="shared" si="43"/>
        <v>20046</v>
      </c>
      <c r="AB107" s="35" cm="1">
        <f t="array" ref="AB107">STDEVA(IF(P107:R107&gt;0,P107:R107))</f>
        <v>80.829037686547593</v>
      </c>
      <c r="AD107" s="37" t="str">
        <f t="shared" si="39"/>
        <v>Mediana estadística</v>
      </c>
      <c r="AE107" s="36">
        <f t="shared" si="40"/>
        <v>20000</v>
      </c>
      <c r="AF107" s="36">
        <f t="shared" si="52"/>
        <v>200000</v>
      </c>
      <c r="AG107" s="36">
        <f t="shared" si="41"/>
        <v>600000</v>
      </c>
      <c r="AH107" s="15">
        <v>10</v>
      </c>
      <c r="AI107" s="38">
        <f t="shared" si="53"/>
        <v>0</v>
      </c>
    </row>
    <row r="108" spans="2:35" ht="12">
      <c r="B108" s="2">
        <v>90</v>
      </c>
      <c r="C108" s="47" t="s">
        <v>156</v>
      </c>
      <c r="D108" s="6" t="s">
        <v>140</v>
      </c>
      <c r="E108" s="6" t="s">
        <v>60</v>
      </c>
      <c r="F108" s="7" t="s">
        <v>63</v>
      </c>
      <c r="G108" s="30" t="s">
        <v>164</v>
      </c>
      <c r="H108" s="10">
        <v>10</v>
      </c>
      <c r="I108" s="31">
        <v>20140</v>
      </c>
      <c r="J108" s="3">
        <f t="shared" si="44"/>
        <v>201400</v>
      </c>
      <c r="K108" s="31">
        <v>20000</v>
      </c>
      <c r="L108" s="3">
        <f t="shared" si="45"/>
        <v>200000</v>
      </c>
      <c r="M108" s="31">
        <v>20000</v>
      </c>
      <c r="N108" s="3">
        <f t="shared" si="46"/>
        <v>200000</v>
      </c>
      <c r="P108" s="32">
        <f t="shared" si="47"/>
        <v>20140</v>
      </c>
      <c r="Q108" s="32">
        <f t="shared" si="48"/>
        <v>20000</v>
      </c>
      <c r="R108" s="32">
        <f t="shared" si="49"/>
        <v>20000</v>
      </c>
      <c r="S108" s="33"/>
      <c r="T108" s="34" cm="1">
        <f t="array" ref="T108">+MIN(IF(P108:R108&gt;0,P108:R108))</f>
        <v>20000</v>
      </c>
      <c r="U108" s="34" cm="1">
        <f t="array" ref="U108">MAX(IF(P108:R108&gt;0,P108:R108))</f>
        <v>20140</v>
      </c>
      <c r="V108" s="35" cm="1">
        <f t="array" ref="V108">ROUND(AVERAGE(IF(P108:R108&gt;0,P108:R108)),0)</f>
        <v>20047</v>
      </c>
      <c r="W108" s="35">
        <f t="shared" si="34"/>
        <v>20023.5</v>
      </c>
      <c r="X108" s="35">
        <f t="shared" si="50"/>
        <v>20000</v>
      </c>
      <c r="Y108" s="35">
        <f t="shared" si="42"/>
        <v>20047</v>
      </c>
      <c r="Z108" s="35">
        <f t="shared" si="51"/>
        <v>20047</v>
      </c>
      <c r="AA108" s="35">
        <f t="shared" si="43"/>
        <v>20046</v>
      </c>
      <c r="AB108" s="35" cm="1">
        <f t="array" ref="AB108">STDEVA(IF(P108:R108&gt;0,P108:R108))</f>
        <v>80.829037686547593</v>
      </c>
      <c r="AD108" s="37" t="str">
        <f t="shared" si="39"/>
        <v>Mediana estadística</v>
      </c>
      <c r="AE108" s="36">
        <f t="shared" si="40"/>
        <v>20000</v>
      </c>
      <c r="AF108" s="36">
        <f t="shared" si="52"/>
        <v>200000</v>
      </c>
      <c r="AG108" s="36">
        <f t="shared" si="41"/>
        <v>600000</v>
      </c>
      <c r="AH108" s="15">
        <v>10</v>
      </c>
      <c r="AI108" s="38">
        <f t="shared" si="53"/>
        <v>0</v>
      </c>
    </row>
    <row r="109" spans="2:35" ht="12">
      <c r="B109" s="2">
        <v>91</v>
      </c>
      <c r="C109" s="47" t="s">
        <v>156</v>
      </c>
      <c r="D109" s="6" t="s">
        <v>141</v>
      </c>
      <c r="E109" s="6" t="s">
        <v>62</v>
      </c>
      <c r="F109" s="7" t="s">
        <v>65</v>
      </c>
      <c r="G109" s="30" t="s">
        <v>164</v>
      </c>
      <c r="H109" s="10">
        <v>14</v>
      </c>
      <c r="I109" s="31">
        <v>20140</v>
      </c>
      <c r="J109" s="3">
        <f t="shared" si="44"/>
        <v>281960</v>
      </c>
      <c r="K109" s="31">
        <v>20000</v>
      </c>
      <c r="L109" s="3">
        <f t="shared" si="45"/>
        <v>280000</v>
      </c>
      <c r="M109" s="31">
        <v>20000</v>
      </c>
      <c r="N109" s="3">
        <f t="shared" si="46"/>
        <v>280000</v>
      </c>
      <c r="P109" s="32">
        <f t="shared" si="47"/>
        <v>20140</v>
      </c>
      <c r="Q109" s="32">
        <f t="shared" si="48"/>
        <v>20000</v>
      </c>
      <c r="R109" s="32">
        <f t="shared" si="49"/>
        <v>20000</v>
      </c>
      <c r="S109" s="33"/>
      <c r="T109" s="34" cm="1">
        <f t="array" ref="T109">+MIN(IF(P109:R109&gt;0,P109:R109))</f>
        <v>20000</v>
      </c>
      <c r="U109" s="34" cm="1">
        <f t="array" ref="U109">MAX(IF(P109:R109&gt;0,P109:R109))</f>
        <v>20140</v>
      </c>
      <c r="V109" s="35" cm="1">
        <f t="array" ref="V109">ROUND(AVERAGE(IF(P109:R109&gt;0,P109:R109)),0)</f>
        <v>20047</v>
      </c>
      <c r="W109" s="35">
        <f t="shared" si="34"/>
        <v>20023.5</v>
      </c>
      <c r="X109" s="35">
        <f t="shared" si="50"/>
        <v>20000</v>
      </c>
      <c r="Y109" s="35">
        <f t="shared" si="42"/>
        <v>20047</v>
      </c>
      <c r="Z109" s="35">
        <f t="shared" si="51"/>
        <v>20047</v>
      </c>
      <c r="AA109" s="35">
        <f t="shared" si="43"/>
        <v>20046</v>
      </c>
      <c r="AB109" s="35" cm="1">
        <f t="array" ref="AB109">STDEVA(IF(P109:R109&gt;0,P109:R109))</f>
        <v>80.829037686547593</v>
      </c>
      <c r="AD109" s="37" t="str">
        <f t="shared" si="39"/>
        <v>Mediana estadística</v>
      </c>
      <c r="AE109" s="36">
        <f t="shared" si="40"/>
        <v>20000</v>
      </c>
      <c r="AF109" s="36">
        <f t="shared" si="52"/>
        <v>280000</v>
      </c>
      <c r="AG109" s="36">
        <f t="shared" si="41"/>
        <v>840000</v>
      </c>
      <c r="AH109" s="15">
        <v>14</v>
      </c>
      <c r="AI109" s="38">
        <f t="shared" si="53"/>
        <v>0</v>
      </c>
    </row>
    <row r="110" spans="2:35" ht="22.8">
      <c r="B110" s="2">
        <v>92</v>
      </c>
      <c r="C110" s="47" t="s">
        <v>156</v>
      </c>
      <c r="D110" s="6" t="s">
        <v>142</v>
      </c>
      <c r="E110" s="6" t="s">
        <v>64</v>
      </c>
      <c r="F110" s="7" t="s">
        <v>82</v>
      </c>
      <c r="G110" s="30" t="s">
        <v>164</v>
      </c>
      <c r="H110" s="10">
        <v>10</v>
      </c>
      <c r="I110" s="31">
        <v>20140</v>
      </c>
      <c r="J110" s="3">
        <f t="shared" si="44"/>
        <v>201400</v>
      </c>
      <c r="K110" s="31">
        <v>20000</v>
      </c>
      <c r="L110" s="3">
        <f t="shared" si="45"/>
        <v>200000</v>
      </c>
      <c r="M110" s="31">
        <v>20000</v>
      </c>
      <c r="N110" s="3">
        <f t="shared" si="46"/>
        <v>200000</v>
      </c>
      <c r="P110" s="32">
        <f t="shared" si="47"/>
        <v>20140</v>
      </c>
      <c r="Q110" s="32">
        <f t="shared" si="48"/>
        <v>20000</v>
      </c>
      <c r="R110" s="32">
        <f t="shared" si="49"/>
        <v>20000</v>
      </c>
      <c r="S110" s="33"/>
      <c r="T110" s="34" cm="1">
        <f t="array" ref="T110">+MIN(IF(P110:R110&gt;0,P110:R110))</f>
        <v>20000</v>
      </c>
      <c r="U110" s="34" cm="1">
        <f t="array" ref="U110">MAX(IF(P110:R110&gt;0,P110:R110))</f>
        <v>20140</v>
      </c>
      <c r="V110" s="35" cm="1">
        <f t="array" ref="V110">ROUND(AVERAGE(IF(P110:R110&gt;0,P110:R110)),0)</f>
        <v>20047</v>
      </c>
      <c r="W110" s="35">
        <f t="shared" si="34"/>
        <v>20023.5</v>
      </c>
      <c r="X110" s="35">
        <f t="shared" si="50"/>
        <v>20000</v>
      </c>
      <c r="Y110" s="35">
        <f t="shared" si="42"/>
        <v>20047</v>
      </c>
      <c r="Z110" s="35">
        <f t="shared" si="51"/>
        <v>20047</v>
      </c>
      <c r="AA110" s="35">
        <f t="shared" si="43"/>
        <v>20046</v>
      </c>
      <c r="AB110" s="35" cm="1">
        <f t="array" ref="AB110">STDEVA(IF(P110:R110&gt;0,P110:R110))</f>
        <v>80.829037686547593</v>
      </c>
      <c r="AD110" s="37" t="str">
        <f t="shared" si="39"/>
        <v>Mediana estadística</v>
      </c>
      <c r="AE110" s="36">
        <f t="shared" si="40"/>
        <v>20000</v>
      </c>
      <c r="AF110" s="36">
        <f t="shared" si="52"/>
        <v>200000</v>
      </c>
      <c r="AG110" s="36">
        <f t="shared" si="41"/>
        <v>600000</v>
      </c>
      <c r="AH110" s="15">
        <v>10</v>
      </c>
      <c r="AI110" s="38">
        <f t="shared" si="53"/>
        <v>0</v>
      </c>
    </row>
    <row r="111" spans="2:35" ht="22.8">
      <c r="B111" s="2">
        <v>93</v>
      </c>
      <c r="C111" s="47" t="s">
        <v>156</v>
      </c>
      <c r="D111" s="6" t="s">
        <v>143</v>
      </c>
      <c r="E111" s="6" t="s">
        <v>66</v>
      </c>
      <c r="F111" s="7" t="s">
        <v>68</v>
      </c>
      <c r="G111" s="30" t="s">
        <v>164</v>
      </c>
      <c r="H111" s="10">
        <v>10</v>
      </c>
      <c r="I111" s="31">
        <v>20140</v>
      </c>
      <c r="J111" s="3">
        <f t="shared" si="44"/>
        <v>201400</v>
      </c>
      <c r="K111" s="31">
        <v>20000</v>
      </c>
      <c r="L111" s="3">
        <f t="shared" si="45"/>
        <v>200000</v>
      </c>
      <c r="M111" s="31">
        <v>20000</v>
      </c>
      <c r="N111" s="3">
        <f t="shared" si="46"/>
        <v>200000</v>
      </c>
      <c r="P111" s="32">
        <f t="shared" si="47"/>
        <v>20140</v>
      </c>
      <c r="Q111" s="32">
        <f t="shared" si="48"/>
        <v>20000</v>
      </c>
      <c r="R111" s="32">
        <f t="shared" si="49"/>
        <v>20000</v>
      </c>
      <c r="S111" s="33"/>
      <c r="T111" s="34" cm="1">
        <f t="array" ref="T111">+MIN(IF(P111:R111&gt;0,P111:R111))</f>
        <v>20000</v>
      </c>
      <c r="U111" s="34" cm="1">
        <f t="array" ref="U111">MAX(IF(P111:R111&gt;0,P111:R111))</f>
        <v>20140</v>
      </c>
      <c r="V111" s="35" cm="1">
        <f t="array" ref="V111">ROUND(AVERAGE(IF(P111:R111&gt;0,P111:R111)),0)</f>
        <v>20047</v>
      </c>
      <c r="W111" s="35">
        <f t="shared" si="34"/>
        <v>20023.5</v>
      </c>
      <c r="X111" s="35">
        <f t="shared" si="50"/>
        <v>20000</v>
      </c>
      <c r="Y111" s="35">
        <f t="shared" si="42"/>
        <v>20047</v>
      </c>
      <c r="Z111" s="35">
        <f t="shared" si="51"/>
        <v>20047</v>
      </c>
      <c r="AA111" s="35">
        <f t="shared" si="43"/>
        <v>20046</v>
      </c>
      <c r="AB111" s="35" cm="1">
        <f t="array" ref="AB111">STDEVA(IF(P111:R111&gt;0,P111:R111))</f>
        <v>80.829037686547593</v>
      </c>
      <c r="AD111" s="37" t="str">
        <f t="shared" si="39"/>
        <v>Mediana estadística</v>
      </c>
      <c r="AE111" s="36">
        <f t="shared" si="40"/>
        <v>20000</v>
      </c>
      <c r="AF111" s="36">
        <f t="shared" si="52"/>
        <v>200000</v>
      </c>
      <c r="AG111" s="36">
        <f t="shared" si="41"/>
        <v>600000</v>
      </c>
      <c r="AH111" s="15">
        <v>10</v>
      </c>
      <c r="AI111" s="38">
        <f t="shared" si="53"/>
        <v>0</v>
      </c>
    </row>
    <row r="112" spans="2:35" ht="12">
      <c r="B112" s="2">
        <v>94</v>
      </c>
      <c r="C112" s="47" t="s">
        <v>156</v>
      </c>
      <c r="D112" s="6" t="s">
        <v>144</v>
      </c>
      <c r="E112" s="6" t="s">
        <v>67</v>
      </c>
      <c r="F112" s="7" t="s">
        <v>70</v>
      </c>
      <c r="G112" s="30" t="s">
        <v>164</v>
      </c>
      <c r="H112" s="10">
        <v>9</v>
      </c>
      <c r="I112" s="31">
        <v>20140</v>
      </c>
      <c r="J112" s="3">
        <f t="shared" si="44"/>
        <v>181260</v>
      </c>
      <c r="K112" s="31">
        <v>20000</v>
      </c>
      <c r="L112" s="3">
        <f t="shared" si="45"/>
        <v>180000</v>
      </c>
      <c r="M112" s="31">
        <v>20000</v>
      </c>
      <c r="N112" s="3">
        <f t="shared" si="46"/>
        <v>180000</v>
      </c>
      <c r="P112" s="32">
        <f t="shared" si="47"/>
        <v>20140</v>
      </c>
      <c r="Q112" s="32">
        <f t="shared" si="48"/>
        <v>20000</v>
      </c>
      <c r="R112" s="32">
        <f t="shared" si="49"/>
        <v>20000</v>
      </c>
      <c r="S112" s="33"/>
      <c r="T112" s="34" cm="1">
        <f t="array" ref="T112">+MIN(IF(P112:R112&gt;0,P112:R112))</f>
        <v>20000</v>
      </c>
      <c r="U112" s="34" cm="1">
        <f t="array" ref="U112">MAX(IF(P112:R112&gt;0,P112:R112))</f>
        <v>20140</v>
      </c>
      <c r="V112" s="35" cm="1">
        <f t="array" ref="V112">ROUND(AVERAGE(IF(P112:R112&gt;0,P112:R112)),0)</f>
        <v>20047</v>
      </c>
      <c r="W112" s="35">
        <f t="shared" si="34"/>
        <v>20023.5</v>
      </c>
      <c r="X112" s="35">
        <f t="shared" si="50"/>
        <v>20000</v>
      </c>
      <c r="Y112" s="35">
        <f t="shared" si="42"/>
        <v>20047</v>
      </c>
      <c r="Z112" s="35">
        <f t="shared" si="51"/>
        <v>20047</v>
      </c>
      <c r="AA112" s="35">
        <f t="shared" si="43"/>
        <v>20046</v>
      </c>
      <c r="AB112" s="35" cm="1">
        <f t="array" ref="AB112">STDEVA(IF(P112:R112&gt;0,P112:R112))</f>
        <v>80.829037686547593</v>
      </c>
      <c r="AD112" s="37" t="str">
        <f t="shared" si="39"/>
        <v>Mediana estadística</v>
      </c>
      <c r="AE112" s="36">
        <f t="shared" si="40"/>
        <v>20000</v>
      </c>
      <c r="AF112" s="36">
        <f t="shared" si="52"/>
        <v>180000</v>
      </c>
      <c r="AG112" s="36">
        <f t="shared" si="41"/>
        <v>540000</v>
      </c>
      <c r="AH112" s="15">
        <v>9</v>
      </c>
      <c r="AI112" s="38">
        <f t="shared" si="53"/>
        <v>0</v>
      </c>
    </row>
    <row r="113" spans="1:35" ht="22.8">
      <c r="B113" s="2">
        <v>95</v>
      </c>
      <c r="C113" s="47" t="s">
        <v>156</v>
      </c>
      <c r="D113" s="6" t="s">
        <v>145</v>
      </c>
      <c r="E113" s="6" t="s">
        <v>69</v>
      </c>
      <c r="F113" s="7" t="s">
        <v>72</v>
      </c>
      <c r="G113" s="30" t="s">
        <v>164</v>
      </c>
      <c r="H113" s="10">
        <v>27</v>
      </c>
      <c r="I113" s="31">
        <v>20140</v>
      </c>
      <c r="J113" s="3">
        <f t="shared" si="44"/>
        <v>543780</v>
      </c>
      <c r="K113" s="31">
        <v>20000</v>
      </c>
      <c r="L113" s="3">
        <f t="shared" si="45"/>
        <v>540000</v>
      </c>
      <c r="M113" s="31">
        <v>20000</v>
      </c>
      <c r="N113" s="3">
        <f t="shared" si="46"/>
        <v>540000</v>
      </c>
      <c r="P113" s="32">
        <f t="shared" si="47"/>
        <v>20140</v>
      </c>
      <c r="Q113" s="32">
        <f t="shared" si="48"/>
        <v>20000</v>
      </c>
      <c r="R113" s="32">
        <f t="shared" si="49"/>
        <v>20000</v>
      </c>
      <c r="S113" s="33"/>
      <c r="T113" s="34" cm="1">
        <f t="array" ref="T113">+MIN(IF(P113:R113&gt;0,P113:R113))</f>
        <v>20000</v>
      </c>
      <c r="U113" s="34" cm="1">
        <f t="array" ref="U113">MAX(IF(P113:R113&gt;0,P113:R113))</f>
        <v>20140</v>
      </c>
      <c r="V113" s="35" cm="1">
        <f t="array" ref="V113">ROUND(AVERAGE(IF(P113:R113&gt;0,P113:R113)),0)</f>
        <v>20047</v>
      </c>
      <c r="W113" s="35">
        <f t="shared" si="34"/>
        <v>20023.5</v>
      </c>
      <c r="X113" s="35">
        <f t="shared" si="50"/>
        <v>20000</v>
      </c>
      <c r="Y113" s="35">
        <f t="shared" si="42"/>
        <v>20047</v>
      </c>
      <c r="Z113" s="35">
        <f t="shared" si="51"/>
        <v>20047</v>
      </c>
      <c r="AA113" s="35">
        <f t="shared" si="43"/>
        <v>20046</v>
      </c>
      <c r="AB113" s="35" cm="1">
        <f t="array" ref="AB113">STDEVA(IF(P113:R113&gt;0,P113:R113))</f>
        <v>80.829037686547593</v>
      </c>
      <c r="AD113" s="37" t="str">
        <f t="shared" si="39"/>
        <v>Mediana estadística</v>
      </c>
      <c r="AE113" s="36">
        <f t="shared" si="40"/>
        <v>20000</v>
      </c>
      <c r="AF113" s="36">
        <f t="shared" si="52"/>
        <v>540000</v>
      </c>
      <c r="AG113" s="36">
        <f t="shared" si="41"/>
        <v>1620000</v>
      </c>
      <c r="AH113" s="15">
        <v>27</v>
      </c>
      <c r="AI113" s="38">
        <f t="shared" si="53"/>
        <v>0</v>
      </c>
    </row>
    <row r="114" spans="1:35" ht="12">
      <c r="B114" s="2">
        <v>101</v>
      </c>
      <c r="C114" s="47" t="s">
        <v>156</v>
      </c>
      <c r="D114" s="6" t="s">
        <v>146</v>
      </c>
      <c r="E114" s="6" t="s">
        <v>71</v>
      </c>
      <c r="F114" s="7" t="s">
        <v>74</v>
      </c>
      <c r="G114" s="30" t="s">
        <v>164</v>
      </c>
      <c r="H114" s="10">
        <v>5</v>
      </c>
      <c r="I114" s="31">
        <v>20140</v>
      </c>
      <c r="J114" s="3">
        <f t="shared" si="44"/>
        <v>100700</v>
      </c>
      <c r="K114" s="31">
        <v>20000</v>
      </c>
      <c r="L114" s="3">
        <f t="shared" si="45"/>
        <v>100000</v>
      </c>
      <c r="M114" s="31">
        <v>20000</v>
      </c>
      <c r="N114" s="3">
        <f t="shared" si="46"/>
        <v>100000</v>
      </c>
      <c r="P114" s="32">
        <f t="shared" si="47"/>
        <v>20140</v>
      </c>
      <c r="Q114" s="32">
        <f t="shared" si="48"/>
        <v>20000</v>
      </c>
      <c r="R114" s="32">
        <f t="shared" si="49"/>
        <v>20000</v>
      </c>
      <c r="S114" s="33"/>
      <c r="T114" s="34" cm="1">
        <f t="array" ref="T114">+MIN(IF(P114:R114&gt;0,P114:R114))</f>
        <v>20000</v>
      </c>
      <c r="U114" s="34" cm="1">
        <f t="array" ref="U114">MAX(IF(P114:R114&gt;0,P114:R114))</f>
        <v>20140</v>
      </c>
      <c r="V114" s="35" cm="1">
        <f t="array" ref="V114">ROUND(AVERAGE(IF(P114:R114&gt;0,P114:R114)),0)</f>
        <v>20047</v>
      </c>
      <c r="W114" s="35">
        <f t="shared" si="34"/>
        <v>20023.5</v>
      </c>
      <c r="X114" s="35">
        <f t="shared" si="50"/>
        <v>20000</v>
      </c>
      <c r="Y114" s="35">
        <f t="shared" si="42"/>
        <v>20047</v>
      </c>
      <c r="Z114" s="35">
        <f t="shared" si="51"/>
        <v>20047</v>
      </c>
      <c r="AA114" s="35">
        <f t="shared" si="43"/>
        <v>20046</v>
      </c>
      <c r="AB114" s="35" cm="1">
        <f t="array" ref="AB114">STDEVA(IF(P114:R114&gt;0,P114:R114))</f>
        <v>80.829037686547593</v>
      </c>
      <c r="AD114" s="37" t="str">
        <f t="shared" si="39"/>
        <v>Mediana estadística</v>
      </c>
      <c r="AE114" s="36">
        <f t="shared" si="40"/>
        <v>20000</v>
      </c>
      <c r="AF114" s="36">
        <f t="shared" si="52"/>
        <v>100000</v>
      </c>
      <c r="AG114" s="36">
        <f t="shared" si="41"/>
        <v>300000</v>
      </c>
      <c r="AH114" s="15">
        <v>5</v>
      </c>
      <c r="AI114" s="38">
        <f t="shared" si="53"/>
        <v>0</v>
      </c>
    </row>
    <row r="115" spans="1:35" ht="12">
      <c r="B115" s="2">
        <v>102</v>
      </c>
      <c r="C115" s="47" t="s">
        <v>156</v>
      </c>
      <c r="D115" s="6" t="s">
        <v>147</v>
      </c>
      <c r="E115" s="6" t="s">
        <v>73</v>
      </c>
      <c r="F115" s="7" t="s">
        <v>76</v>
      </c>
      <c r="G115" s="30" t="s">
        <v>164</v>
      </c>
      <c r="H115" s="10">
        <v>13</v>
      </c>
      <c r="I115" s="31">
        <v>20140</v>
      </c>
      <c r="J115" s="3">
        <f t="shared" si="44"/>
        <v>261820</v>
      </c>
      <c r="K115" s="31">
        <v>20000</v>
      </c>
      <c r="L115" s="3">
        <f t="shared" si="45"/>
        <v>260000</v>
      </c>
      <c r="M115" s="31">
        <v>20000</v>
      </c>
      <c r="N115" s="3">
        <f t="shared" si="46"/>
        <v>260000</v>
      </c>
      <c r="P115" s="32">
        <f t="shared" si="47"/>
        <v>20140</v>
      </c>
      <c r="Q115" s="32">
        <f t="shared" si="48"/>
        <v>20000</v>
      </c>
      <c r="R115" s="32">
        <f t="shared" si="49"/>
        <v>20000</v>
      </c>
      <c r="S115" s="33"/>
      <c r="T115" s="34" cm="1">
        <f t="array" ref="T115">+MIN(IF(P115:R115&gt;0,P115:R115))</f>
        <v>20000</v>
      </c>
      <c r="U115" s="34" cm="1">
        <f t="array" ref="U115">MAX(IF(P115:R115&gt;0,P115:R115))</f>
        <v>20140</v>
      </c>
      <c r="V115" s="35" cm="1">
        <f t="array" ref="V115">ROUND(AVERAGE(IF(P115:R115&gt;0,P115:R115)),0)</f>
        <v>20047</v>
      </c>
      <c r="W115" s="35">
        <f t="shared" si="34"/>
        <v>20023.5</v>
      </c>
      <c r="X115" s="35">
        <f t="shared" si="50"/>
        <v>20000</v>
      </c>
      <c r="Y115" s="35">
        <f t="shared" si="42"/>
        <v>20047</v>
      </c>
      <c r="Z115" s="35">
        <f t="shared" si="51"/>
        <v>20047</v>
      </c>
      <c r="AA115" s="35">
        <f t="shared" si="43"/>
        <v>20046</v>
      </c>
      <c r="AB115" s="35" cm="1">
        <f t="array" ref="AB115">STDEVA(IF(P115:R115&gt;0,P115:R115))</f>
        <v>80.829037686547593</v>
      </c>
      <c r="AD115" s="37" t="str">
        <f t="shared" si="39"/>
        <v>Mediana estadística</v>
      </c>
      <c r="AE115" s="36">
        <f t="shared" si="40"/>
        <v>20000</v>
      </c>
      <c r="AF115" s="36">
        <f t="shared" si="52"/>
        <v>260000</v>
      </c>
      <c r="AG115" s="36">
        <f t="shared" si="41"/>
        <v>780000</v>
      </c>
      <c r="AH115" s="15">
        <v>13</v>
      </c>
      <c r="AI115" s="38">
        <f t="shared" si="53"/>
        <v>0</v>
      </c>
    </row>
    <row r="116" spans="1:35" ht="22.8">
      <c r="B116" s="2">
        <v>103</v>
      </c>
      <c r="C116" s="47" t="s">
        <v>156</v>
      </c>
      <c r="D116" s="6" t="s">
        <v>148</v>
      </c>
      <c r="E116" s="6" t="s">
        <v>75</v>
      </c>
      <c r="F116" s="7" t="s">
        <v>78</v>
      </c>
      <c r="G116" s="30" t="s">
        <v>164</v>
      </c>
      <c r="H116" s="10">
        <v>10</v>
      </c>
      <c r="I116" s="31">
        <v>20140</v>
      </c>
      <c r="J116" s="3">
        <f t="shared" si="44"/>
        <v>201400</v>
      </c>
      <c r="K116" s="31">
        <v>20000</v>
      </c>
      <c r="L116" s="3">
        <f t="shared" si="45"/>
        <v>200000</v>
      </c>
      <c r="M116" s="31">
        <v>20000</v>
      </c>
      <c r="N116" s="3">
        <f t="shared" si="46"/>
        <v>200000</v>
      </c>
      <c r="P116" s="32">
        <f t="shared" si="47"/>
        <v>20140</v>
      </c>
      <c r="Q116" s="32">
        <f t="shared" si="48"/>
        <v>20000</v>
      </c>
      <c r="R116" s="32">
        <f t="shared" si="49"/>
        <v>20000</v>
      </c>
      <c r="S116" s="33"/>
      <c r="T116" s="34" cm="1">
        <f t="array" ref="T116">+MIN(IF(P116:R116&gt;0,P116:R116))</f>
        <v>20000</v>
      </c>
      <c r="U116" s="34" cm="1">
        <f t="array" ref="U116">MAX(IF(P116:R116&gt;0,P116:R116))</f>
        <v>20140</v>
      </c>
      <c r="V116" s="35" cm="1">
        <f t="array" ref="V116">ROUND(AVERAGE(IF(P116:R116&gt;0,P116:R116)),0)</f>
        <v>20047</v>
      </c>
      <c r="W116" s="35">
        <f t="shared" si="34"/>
        <v>20023.5</v>
      </c>
      <c r="X116" s="35">
        <f t="shared" si="50"/>
        <v>20000</v>
      </c>
      <c r="Y116" s="35">
        <f t="shared" si="42"/>
        <v>20047</v>
      </c>
      <c r="Z116" s="35">
        <f t="shared" si="51"/>
        <v>20047</v>
      </c>
      <c r="AA116" s="35">
        <f t="shared" si="43"/>
        <v>20046</v>
      </c>
      <c r="AB116" s="35" cm="1">
        <f t="array" ref="AB116">STDEVA(IF(P116:R116&gt;0,P116:R116))</f>
        <v>80.829037686547593</v>
      </c>
      <c r="AD116" s="37" t="str">
        <f t="shared" si="39"/>
        <v>Mediana estadística</v>
      </c>
      <c r="AE116" s="36">
        <f t="shared" si="40"/>
        <v>20000</v>
      </c>
      <c r="AF116" s="36">
        <f t="shared" si="52"/>
        <v>200000</v>
      </c>
      <c r="AG116" s="36">
        <f t="shared" si="41"/>
        <v>600000</v>
      </c>
      <c r="AH116" s="15">
        <v>10</v>
      </c>
      <c r="AI116" s="38">
        <f t="shared" si="53"/>
        <v>0</v>
      </c>
    </row>
    <row r="117" spans="1:35" ht="12">
      <c r="B117" s="2">
        <v>104</v>
      </c>
      <c r="C117" s="47" t="s">
        <v>156</v>
      </c>
      <c r="D117" s="6" t="s">
        <v>149</v>
      </c>
      <c r="E117" s="6" t="s">
        <v>77</v>
      </c>
      <c r="F117" s="7" t="s">
        <v>80</v>
      </c>
      <c r="G117" s="30" t="s">
        <v>164</v>
      </c>
      <c r="H117" s="10">
        <v>10</v>
      </c>
      <c r="I117" s="31">
        <v>20140</v>
      </c>
      <c r="J117" s="3">
        <f t="shared" si="44"/>
        <v>201400</v>
      </c>
      <c r="K117" s="31">
        <v>20000</v>
      </c>
      <c r="L117" s="3">
        <f t="shared" si="45"/>
        <v>200000</v>
      </c>
      <c r="M117" s="31">
        <v>20000</v>
      </c>
      <c r="N117" s="3">
        <f t="shared" si="46"/>
        <v>200000</v>
      </c>
      <c r="P117" s="32">
        <f t="shared" si="47"/>
        <v>20140</v>
      </c>
      <c r="Q117" s="32">
        <f t="shared" si="48"/>
        <v>20000</v>
      </c>
      <c r="R117" s="32">
        <f t="shared" si="49"/>
        <v>20000</v>
      </c>
      <c r="S117" s="33"/>
      <c r="T117" s="34" cm="1">
        <f t="array" ref="T117">+MIN(IF(P117:R117&gt;0,P117:R117))</f>
        <v>20000</v>
      </c>
      <c r="U117" s="34" cm="1">
        <f t="array" ref="U117">MAX(IF(P117:R117&gt;0,P117:R117))</f>
        <v>20140</v>
      </c>
      <c r="V117" s="35" cm="1">
        <f t="array" ref="V117">ROUND(AVERAGE(IF(P117:R117&gt;0,P117:R117)),0)</f>
        <v>20047</v>
      </c>
      <c r="W117" s="35">
        <f t="shared" si="34"/>
        <v>20023.5</v>
      </c>
      <c r="X117" s="35">
        <f t="shared" si="50"/>
        <v>20000</v>
      </c>
      <c r="Y117" s="35">
        <f t="shared" si="42"/>
        <v>20047</v>
      </c>
      <c r="Z117" s="35">
        <f t="shared" si="51"/>
        <v>20047</v>
      </c>
      <c r="AA117" s="35">
        <f t="shared" si="43"/>
        <v>20046</v>
      </c>
      <c r="AB117" s="35" cm="1">
        <f t="array" ref="AB117">STDEVA(IF(P117:R117&gt;0,P117:R117))</f>
        <v>80.829037686547593</v>
      </c>
      <c r="AD117" s="37" t="str">
        <f t="shared" si="39"/>
        <v>Mediana estadística</v>
      </c>
      <c r="AE117" s="36">
        <f t="shared" si="40"/>
        <v>20000</v>
      </c>
      <c r="AF117" s="36">
        <f t="shared" si="52"/>
        <v>200000</v>
      </c>
      <c r="AG117" s="36">
        <f t="shared" si="41"/>
        <v>600000</v>
      </c>
      <c r="AH117" s="15">
        <v>10</v>
      </c>
      <c r="AI117" s="38">
        <f t="shared" si="53"/>
        <v>0</v>
      </c>
    </row>
    <row r="118" spans="1:35" ht="22.8">
      <c r="B118" s="2">
        <v>105</v>
      </c>
      <c r="C118" s="47" t="s">
        <v>156</v>
      </c>
      <c r="D118" s="6" t="s">
        <v>150</v>
      </c>
      <c r="E118" s="6" t="s">
        <v>79</v>
      </c>
      <c r="F118" s="7" t="s">
        <v>81</v>
      </c>
      <c r="G118" s="30" t="s">
        <v>164</v>
      </c>
      <c r="H118" s="10">
        <v>5</v>
      </c>
      <c r="I118" s="31">
        <v>20140</v>
      </c>
      <c r="J118" s="3">
        <f t="shared" si="44"/>
        <v>100700</v>
      </c>
      <c r="K118" s="31">
        <v>20000</v>
      </c>
      <c r="L118" s="3">
        <f t="shared" si="45"/>
        <v>100000</v>
      </c>
      <c r="M118" s="31">
        <v>20000</v>
      </c>
      <c r="N118" s="3">
        <f t="shared" si="46"/>
        <v>100000</v>
      </c>
      <c r="P118" s="32">
        <f t="shared" si="47"/>
        <v>20140</v>
      </c>
      <c r="Q118" s="32">
        <f t="shared" si="48"/>
        <v>20000</v>
      </c>
      <c r="R118" s="32">
        <f t="shared" si="49"/>
        <v>20000</v>
      </c>
      <c r="S118" s="33"/>
      <c r="T118" s="34" cm="1">
        <f t="array" ref="T118">+MIN(IF(P118:R118&gt;0,P118:R118))</f>
        <v>20000</v>
      </c>
      <c r="U118" s="34" cm="1">
        <f t="array" ref="U118">MAX(IF(P118:R118&gt;0,P118:R118))</f>
        <v>20140</v>
      </c>
      <c r="V118" s="35" cm="1">
        <f t="array" ref="V118">ROUND(AVERAGE(IF(P118:R118&gt;0,P118:R118)),0)</f>
        <v>20047</v>
      </c>
      <c r="W118" s="35">
        <f t="shared" si="34"/>
        <v>20023.5</v>
      </c>
      <c r="X118" s="35">
        <f t="shared" si="50"/>
        <v>20000</v>
      </c>
      <c r="Y118" s="35">
        <f t="shared" si="42"/>
        <v>20047</v>
      </c>
      <c r="Z118" s="35">
        <f t="shared" si="51"/>
        <v>20047</v>
      </c>
      <c r="AA118" s="35">
        <f t="shared" si="43"/>
        <v>20046</v>
      </c>
      <c r="AB118" s="35" cm="1">
        <f t="array" ref="AB118">STDEVA(IF(P118:R118&gt;0,P118:R118))</f>
        <v>80.829037686547593</v>
      </c>
      <c r="AD118" s="37" t="str">
        <f>_xlfn.XLOOKUP(AE118,V118:AB118,$V$8:$AB$8,0)</f>
        <v>Mediana estadística</v>
      </c>
      <c r="AE118" s="36">
        <f t="shared" si="40"/>
        <v>20000</v>
      </c>
      <c r="AF118" s="36">
        <f t="shared" si="52"/>
        <v>100000</v>
      </c>
      <c r="AG118" s="36">
        <f>+AF118*3</f>
        <v>300000</v>
      </c>
      <c r="AH118" s="15">
        <v>5</v>
      </c>
      <c r="AI118" s="38">
        <f t="shared" si="53"/>
        <v>0</v>
      </c>
    </row>
    <row r="119" spans="1:35" ht="12">
      <c r="A119" s="17"/>
      <c r="B119" s="99" t="s">
        <v>83</v>
      </c>
      <c r="C119" s="99"/>
      <c r="D119" s="99"/>
      <c r="E119" s="99"/>
      <c r="F119" s="99"/>
      <c r="G119" s="99"/>
      <c r="H119" s="48">
        <f>SUM(H10:H118)</f>
        <v>48357</v>
      </c>
      <c r="I119" s="4"/>
      <c r="J119" s="5">
        <f>SUM(J10:J118)</f>
        <v>232784700</v>
      </c>
      <c r="K119" s="4"/>
      <c r="L119" s="5">
        <f>SUM(L10:L118)</f>
        <v>287727000</v>
      </c>
      <c r="M119" s="4"/>
      <c r="N119" s="5">
        <f>SUM(N10:N118)</f>
        <v>217116000</v>
      </c>
      <c r="P119" s="19"/>
      <c r="Q119" s="19"/>
      <c r="R119" s="19"/>
      <c r="S119" s="19"/>
      <c r="T119" s="19"/>
      <c r="U119" s="49"/>
      <c r="V119" s="49"/>
      <c r="W119" s="49"/>
      <c r="AA119" s="38"/>
      <c r="AE119" s="65">
        <f>SUM(AE10:AE118)</f>
        <v>1431030.5</v>
      </c>
      <c r="AF119" s="65">
        <f t="shared" ref="AF119:AG119" si="54">SUM(AF10:AF118)</f>
        <v>222656545</v>
      </c>
      <c r="AG119" s="65">
        <f t="shared" si="54"/>
        <v>667969635</v>
      </c>
    </row>
    <row r="122" spans="1:35" s="13" customFormat="1">
      <c r="C122" s="14"/>
      <c r="D122" s="14"/>
      <c r="E122" s="14"/>
      <c r="F122" s="14"/>
      <c r="G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D122" s="15"/>
      <c r="AE122" s="15"/>
    </row>
    <row r="123" spans="1:35" s="13" customFormat="1">
      <c r="C123" s="14"/>
      <c r="D123" s="14"/>
      <c r="E123" s="14"/>
      <c r="F123" s="14"/>
      <c r="G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D123" s="15"/>
      <c r="AE123" s="15"/>
    </row>
    <row r="124" spans="1:35" s="13" customFormat="1">
      <c r="C124" s="14"/>
      <c r="D124" s="14"/>
      <c r="E124" s="14"/>
      <c r="F124" s="14"/>
      <c r="G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D124" s="15"/>
      <c r="AE124" s="15"/>
    </row>
    <row r="125" spans="1:35" s="13" customFormat="1">
      <c r="C125" s="14"/>
      <c r="D125" s="14"/>
      <c r="E125" s="14"/>
      <c r="F125" s="14"/>
      <c r="G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D125" s="15"/>
      <c r="AE125" s="15"/>
    </row>
    <row r="126" spans="1:35" s="13" customFormat="1">
      <c r="C126" s="14"/>
      <c r="D126" s="14"/>
      <c r="E126" s="14"/>
      <c r="F126" s="14"/>
      <c r="G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D126" s="15"/>
      <c r="AE126" s="15"/>
    </row>
  </sheetData>
  <mergeCells count="17">
    <mergeCell ref="AD6:AG6"/>
    <mergeCell ref="B2:N3"/>
    <mergeCell ref="B6:N6"/>
    <mergeCell ref="P6:R6"/>
    <mergeCell ref="T6:V6"/>
    <mergeCell ref="X6:AA6"/>
    <mergeCell ref="I8:J8"/>
    <mergeCell ref="K8:L8"/>
    <mergeCell ref="M8:N8"/>
    <mergeCell ref="B119:G119"/>
    <mergeCell ref="H8:H9"/>
    <mergeCell ref="B8:B9"/>
    <mergeCell ref="C8:C9"/>
    <mergeCell ref="D8:D9"/>
    <mergeCell ref="E8:E9"/>
    <mergeCell ref="F8:F9"/>
    <mergeCell ref="G8:G9"/>
  </mergeCells>
  <conditionalFormatting sqref="J10:J118 L10:L118">
    <cfRule type="expression" dxfId="6" priority="9">
      <formula>$J10&lt;=#REF!</formula>
    </cfRule>
  </conditionalFormatting>
  <conditionalFormatting sqref="J119 L119 N119">
    <cfRule type="expression" dxfId="5" priority="7">
      <formula>#REF!&lt;=#REF!</formula>
    </cfRule>
  </conditionalFormatting>
  <conditionalFormatting sqref="N10:N118">
    <cfRule type="expression" dxfId="4" priority="10">
      <formula>$N10&lt;=#REF!</formula>
    </cfRule>
  </conditionalFormatting>
  <dataValidations disablePrompts="1" count="1">
    <dataValidation type="whole" allowBlank="1" showInputMessage="1" showErrorMessage="1" sqref="I10:I118 M10:M118" xr:uid="{00000000-0002-0000-0200-000000000000}">
      <formula1>1</formula1>
      <formula2>10000000000</formula2>
    </dataValidation>
  </dataValidation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A8478-3760-44EC-9D7C-A013C0F0D5FE}">
  <dimension ref="A1:AQ126"/>
  <sheetViews>
    <sheetView topLeftCell="AD88" zoomScale="80" zoomScaleNormal="80" workbookViewId="0">
      <selection activeCell="B2" sqref="B2:N3"/>
    </sheetView>
  </sheetViews>
  <sheetFormatPr baseColWidth="10" defaultColWidth="10.44140625" defaultRowHeight="11.4"/>
  <cols>
    <col min="1" max="1" width="5.88671875" style="15" customWidth="1"/>
    <col min="2" max="2" width="9" style="13" customWidth="1"/>
    <col min="3" max="4" width="27.33203125" style="14" customWidth="1"/>
    <col min="5" max="5" width="25.109375" style="14" hidden="1" customWidth="1"/>
    <col min="6" max="6" width="39.88671875" style="14" hidden="1" customWidth="1"/>
    <col min="7" max="7" width="7.88671875" style="15" customWidth="1"/>
    <col min="8" max="8" width="13.88671875" style="13" bestFit="1" customWidth="1"/>
    <col min="9" max="14" width="21.88671875" style="15" customWidth="1"/>
    <col min="15" max="15" width="7.44140625" style="15" customWidth="1"/>
    <col min="16" max="20" width="18.109375" style="15" customWidth="1"/>
    <col min="21" max="21" width="3.88671875" style="15" customWidth="1"/>
    <col min="22" max="22" width="19.33203125" style="15" customWidth="1"/>
    <col min="23" max="23" width="18.88671875" style="15" customWidth="1"/>
    <col min="24" max="24" width="14.6640625" style="15" customWidth="1"/>
    <col min="25" max="25" width="21.44140625" style="15" customWidth="1"/>
    <col min="26" max="26" width="15.109375" style="15" customWidth="1"/>
    <col min="27" max="27" width="15.88671875" style="15" customWidth="1"/>
    <col min="28" max="28" width="13.33203125" style="15" customWidth="1"/>
    <col min="29" max="29" width="17.88671875" style="15" bestFit="1" customWidth="1"/>
    <col min="30" max="30" width="17.88671875" style="15" customWidth="1"/>
    <col min="31" max="34" width="17.5546875" style="15" customWidth="1"/>
    <col min="35" max="35" width="4.6640625" style="15" customWidth="1"/>
    <col min="36" max="36" width="32.6640625" style="15" bestFit="1" customWidth="1"/>
    <col min="37" max="37" width="17.5546875" style="15" customWidth="1"/>
    <col min="38" max="39" width="23.88671875" style="15" customWidth="1"/>
    <col min="40" max="40" width="10.44140625" style="15"/>
    <col min="41" max="41" width="12.44140625" style="15" bestFit="1" customWidth="1"/>
    <col min="42" max="42" width="13.77734375" style="15" bestFit="1" customWidth="1"/>
    <col min="43" max="16384" width="10.44140625" style="15"/>
  </cols>
  <sheetData>
    <row r="1" spans="2:43" ht="22.5" customHeight="1"/>
    <row r="2" spans="2:43" ht="22.5" customHeight="1">
      <c r="B2" s="93" t="s">
        <v>0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2:43" ht="18.75" customHeight="1"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AB3" s="51">
        <v>0.2</v>
      </c>
    </row>
    <row r="4" spans="2:43" ht="12.75" customHeight="1">
      <c r="B4" s="17"/>
      <c r="C4" s="16"/>
      <c r="D4" s="16"/>
      <c r="E4" s="16"/>
      <c r="F4" s="16"/>
      <c r="G4" s="16"/>
      <c r="H4" s="16"/>
    </row>
    <row r="5" spans="2:43" ht="11.1" customHeight="1">
      <c r="B5" s="18"/>
      <c r="C5" s="19"/>
      <c r="D5" s="19"/>
      <c r="E5" s="19"/>
      <c r="F5" s="19"/>
      <c r="G5" s="19"/>
      <c r="H5" s="19"/>
    </row>
    <row r="6" spans="2:43" ht="33" customHeight="1">
      <c r="B6" s="94" t="s">
        <v>1</v>
      </c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P6" s="95" t="s">
        <v>203</v>
      </c>
      <c r="Q6" s="95"/>
      <c r="R6" s="95"/>
      <c r="S6" s="95"/>
      <c r="T6" s="95"/>
      <c r="AJ6" s="96" t="s">
        <v>189</v>
      </c>
      <c r="AK6" s="97"/>
      <c r="AL6" s="97"/>
      <c r="AM6" s="98"/>
    </row>
    <row r="7" spans="2:43" ht="12" customHeight="1">
      <c r="B7" s="20"/>
      <c r="C7" s="21"/>
      <c r="D7" s="21"/>
      <c r="E7" s="21"/>
      <c r="F7" s="21"/>
      <c r="G7" s="21"/>
      <c r="H7" s="21"/>
      <c r="I7" s="23"/>
      <c r="J7" s="23"/>
      <c r="K7" s="23"/>
      <c r="L7" s="23"/>
      <c r="M7" s="23"/>
      <c r="N7" s="23"/>
    </row>
    <row r="8" spans="2:43" ht="60" customHeight="1">
      <c r="B8" s="94" t="s">
        <v>3</v>
      </c>
      <c r="C8" s="94" t="s">
        <v>4</v>
      </c>
      <c r="D8" s="94" t="s">
        <v>152</v>
      </c>
      <c r="E8" s="94" t="s">
        <v>5</v>
      </c>
      <c r="F8" s="94" t="s">
        <v>6</v>
      </c>
      <c r="G8" s="94" t="s">
        <v>7</v>
      </c>
      <c r="H8" s="94" t="s">
        <v>8</v>
      </c>
      <c r="I8" s="94" t="s">
        <v>154</v>
      </c>
      <c r="J8" s="94"/>
      <c r="K8" s="94" t="s">
        <v>153</v>
      </c>
      <c r="L8" s="94"/>
      <c r="M8" s="94" t="s">
        <v>178</v>
      </c>
      <c r="N8" s="94"/>
      <c r="P8" s="11" t="str">
        <f>+I8</f>
        <v>PROVEEDOR 1
IGNER SAS</v>
      </c>
      <c r="Q8" s="11" t="str">
        <f>+Historicos!T8</f>
        <v>VALOR INDEXADO 
CTO 835-2024</v>
      </c>
      <c r="R8" s="11" t="str">
        <f>+Historicos!U8</f>
        <v>VALOR INDEXADO
CTO 536-2025</v>
      </c>
      <c r="S8" s="11" t="str">
        <f>+K8</f>
        <v>PROVEEDOR 2
SOID SAS</v>
      </c>
      <c r="T8" s="11" t="str">
        <f>+M8</f>
        <v>PROVEEDOR 3
TECNICONTROL FUMIGACIONES SAS</v>
      </c>
      <c r="U8" s="24"/>
      <c r="V8" s="27" t="s">
        <v>9</v>
      </c>
      <c r="W8" s="27" t="s">
        <v>10</v>
      </c>
      <c r="X8" s="27" t="s">
        <v>11</v>
      </c>
      <c r="Y8" s="27" t="s">
        <v>85</v>
      </c>
      <c r="Z8" s="27" t="s">
        <v>13</v>
      </c>
      <c r="AA8" s="27" t="s">
        <v>14</v>
      </c>
      <c r="AB8" s="27" t="s">
        <v>15</v>
      </c>
      <c r="AC8" s="27" t="s">
        <v>16</v>
      </c>
      <c r="AD8" s="27" t="s">
        <v>200</v>
      </c>
      <c r="AE8" s="27" t="s">
        <v>202</v>
      </c>
      <c r="AF8" s="27" t="s">
        <v>198</v>
      </c>
      <c r="AG8" s="27" t="s">
        <v>199</v>
      </c>
      <c r="AH8" s="27" t="s">
        <v>201</v>
      </c>
      <c r="AJ8" s="28" t="s">
        <v>17</v>
      </c>
      <c r="AK8" s="28" t="s">
        <v>186</v>
      </c>
      <c r="AL8" s="28" t="s">
        <v>187</v>
      </c>
      <c r="AM8" s="28" t="s">
        <v>188</v>
      </c>
    </row>
    <row r="9" spans="2:43" ht="12">
      <c r="B9" s="94"/>
      <c r="C9" s="94"/>
      <c r="D9" s="94"/>
      <c r="E9" s="94"/>
      <c r="F9" s="94"/>
      <c r="G9" s="94"/>
      <c r="H9" s="94"/>
      <c r="I9" s="9" t="s">
        <v>18</v>
      </c>
      <c r="J9" s="1" t="s">
        <v>19</v>
      </c>
      <c r="K9" s="9" t="s">
        <v>18</v>
      </c>
      <c r="L9" s="1" t="s">
        <v>19</v>
      </c>
      <c r="M9" s="9" t="s">
        <v>18</v>
      </c>
      <c r="N9" s="9" t="s">
        <v>19</v>
      </c>
    </row>
    <row r="10" spans="2:43" ht="34.200000000000003">
      <c r="B10" s="2">
        <v>1</v>
      </c>
      <c r="C10" s="29" t="s">
        <v>155</v>
      </c>
      <c r="D10" s="6" t="s">
        <v>86</v>
      </c>
      <c r="E10" s="7" t="s">
        <v>87</v>
      </c>
      <c r="F10" s="7" t="s">
        <v>88</v>
      </c>
      <c r="G10" s="30" t="s">
        <v>164</v>
      </c>
      <c r="H10" s="10">
        <v>490</v>
      </c>
      <c r="I10" s="31">
        <v>6420</v>
      </c>
      <c r="J10" s="3">
        <f t="shared" ref="J10:J73" si="0">+H10*I10</f>
        <v>3145800</v>
      </c>
      <c r="K10" s="31">
        <v>7000</v>
      </c>
      <c r="L10" s="3">
        <f t="shared" ref="L10:L73" si="1">+H10*K10</f>
        <v>3430000</v>
      </c>
      <c r="M10" s="31">
        <v>6000</v>
      </c>
      <c r="N10" s="3">
        <f t="shared" ref="N10:N73" si="2">+H10*M10</f>
        <v>2940000</v>
      </c>
      <c r="P10" s="32">
        <f t="shared" ref="P10:P73" si="3">+I10</f>
        <v>6420</v>
      </c>
      <c r="Q10" s="32">
        <f>+Historicos!T10</f>
        <v>681</v>
      </c>
      <c r="R10" s="32">
        <f>+Historicos!U10</f>
        <v>799</v>
      </c>
      <c r="S10" s="32">
        <f t="shared" ref="S10:S73" si="4">+K10</f>
        <v>7000</v>
      </c>
      <c r="T10" s="32">
        <f t="shared" ref="T10:T73" si="5">+M10</f>
        <v>6000</v>
      </c>
      <c r="U10" s="33"/>
      <c r="V10" s="34" cm="1">
        <f t="array" ref="V10">+MIN(IF(P10:T10&gt;0,P10:T10))</f>
        <v>681</v>
      </c>
      <c r="W10" s="34" cm="1">
        <f t="array" ref="W10">MAX(IF(P10:T10&gt;0,P10:T10))</f>
        <v>7000</v>
      </c>
      <c r="X10" s="35" cm="1">
        <f t="array" ref="X10">ROUND(AVERAGE(IF(P10:T10&gt;0,P10:T10)),0)</f>
        <v>4180</v>
      </c>
      <c r="Y10" s="35">
        <f>+AVERAGE(V10,X10)</f>
        <v>2430.5</v>
      </c>
      <c r="Z10" s="35">
        <f>ROUND(MEDIAN(Q10,P10,R10,S10,T10),0)</f>
        <v>6000</v>
      </c>
      <c r="AA10" s="35">
        <f>ROUND(GEOMEAN(P10,Q10,R10,S10,T10),0)</f>
        <v>2712</v>
      </c>
      <c r="AB10" s="35">
        <f t="shared" ref="AB10:AB41" si="6">ROUND(TRIMMEAN(P10:T10,$AB$3),0)</f>
        <v>4180</v>
      </c>
      <c r="AC10" s="35">
        <f>ROUND(HARMEAN(P10:T10),0)</f>
        <v>1570</v>
      </c>
      <c r="AD10" s="35">
        <f>ROUNDDOWN(AVERAGE(AC10,V10),0)</f>
        <v>1125</v>
      </c>
      <c r="AE10" s="36">
        <f t="shared" ref="AE10:AE41" si="7">STDEV(AC10,Q10,R10)</f>
        <v>482.81915178805122</v>
      </c>
      <c r="AF10" s="70">
        <f t="shared" ref="AF10:AF41" si="8">+AE10/AD10*100</f>
        <v>42.917257936715664</v>
      </c>
      <c r="AG10" s="70">
        <f>100-AF10</f>
        <v>57.082742063284336</v>
      </c>
      <c r="AH10" s="71" t="str">
        <f>IF(AG10&gt;60,"ALTO","MEDIO")</f>
        <v>MEDIO</v>
      </c>
      <c r="AJ10" s="37" t="str">
        <f t="shared" ref="AJ10:AJ41" si="9">_xlfn.XLOOKUP(AK10,X10:AD10,$X$8:$AD$8,0)</f>
        <v>Valor Promedio (media Armonica y Min)</v>
      </c>
      <c r="AK10" s="36">
        <f t="shared" ref="AK10:AK41" si="10">+MIN(X10:AD10)</f>
        <v>1125</v>
      </c>
      <c r="AL10" s="36">
        <f t="shared" ref="AL10:AL41" si="11">+AK10*H10</f>
        <v>551250</v>
      </c>
      <c r="AM10" s="36">
        <f>+AL10*3</f>
        <v>1653750</v>
      </c>
      <c r="AO10" s="38"/>
      <c r="AP10" s="38"/>
      <c r="AQ10" s="68"/>
    </row>
    <row r="11" spans="2:43" ht="28.8" customHeight="1">
      <c r="B11" s="2">
        <v>2</v>
      </c>
      <c r="C11" s="29" t="s">
        <v>155</v>
      </c>
      <c r="D11" s="6" t="s">
        <v>89</v>
      </c>
      <c r="E11" s="7" t="s">
        <v>90</v>
      </c>
      <c r="F11" s="7" t="s">
        <v>20</v>
      </c>
      <c r="G11" s="30" t="s">
        <v>164</v>
      </c>
      <c r="H11" s="10">
        <v>1114</v>
      </c>
      <c r="I11" s="31">
        <v>5120</v>
      </c>
      <c r="J11" s="3">
        <f t="shared" si="0"/>
        <v>5703680</v>
      </c>
      <c r="K11" s="31">
        <v>5000</v>
      </c>
      <c r="L11" s="3">
        <f t="shared" si="1"/>
        <v>5570000</v>
      </c>
      <c r="M11" s="31">
        <v>4000</v>
      </c>
      <c r="N11" s="3">
        <f t="shared" si="2"/>
        <v>4456000</v>
      </c>
      <c r="P11" s="32">
        <f t="shared" si="3"/>
        <v>5120</v>
      </c>
      <c r="Q11" s="32">
        <f>+Historicos!T11</f>
        <v>681</v>
      </c>
      <c r="R11" s="32">
        <f>+Historicos!U11</f>
        <v>799</v>
      </c>
      <c r="S11" s="32">
        <f t="shared" si="4"/>
        <v>5000</v>
      </c>
      <c r="T11" s="32">
        <f t="shared" si="5"/>
        <v>4000</v>
      </c>
      <c r="U11" s="33"/>
      <c r="V11" s="34" cm="1">
        <f t="array" ref="V11">+MIN(IF(P11:T11&gt;0,P11:T11))</f>
        <v>681</v>
      </c>
      <c r="W11" s="34" cm="1">
        <f t="array" ref="W11">MAX(IF(P11:T11&gt;0,P11:T11))</f>
        <v>5120</v>
      </c>
      <c r="X11" s="35" cm="1">
        <f t="array" ref="X11">ROUND(AVERAGE(IF(P11:T11&gt;0,P11:T11)),0)</f>
        <v>3120</v>
      </c>
      <c r="Y11" s="35">
        <f t="shared" ref="Y11:Y73" si="12">+AVERAGE(V11,X11)</f>
        <v>1900.5</v>
      </c>
      <c r="Z11" s="35">
        <f t="shared" ref="Z11:Z74" si="13">ROUND(MEDIAN(Q11,P11,R11,S11,T11),0)</f>
        <v>4000</v>
      </c>
      <c r="AA11" s="35">
        <f t="shared" ref="AA11:AA74" si="14">ROUND(GEOMEAN(P11,Q11,R11,S11,T11),0)</f>
        <v>2235</v>
      </c>
      <c r="AB11" s="35">
        <f t="shared" si="6"/>
        <v>3120</v>
      </c>
      <c r="AC11" s="35">
        <f t="shared" ref="AC11:AC74" si="15">ROUND(HARMEAN(P11:T11),0)</f>
        <v>1486</v>
      </c>
      <c r="AD11" s="35">
        <f t="shared" ref="AD11:AD74" si="16">ROUNDDOWN(AVERAGE(AC11,V11),0)</f>
        <v>1083</v>
      </c>
      <c r="AE11" s="36">
        <f t="shared" si="7"/>
        <v>434.72558394156334</v>
      </c>
      <c r="AF11" s="70">
        <f t="shared" si="8"/>
        <v>40.140866476598646</v>
      </c>
      <c r="AG11" s="70">
        <f t="shared" ref="AG11:AG74" si="17">100-AF11</f>
        <v>59.859133523401354</v>
      </c>
      <c r="AH11" s="71" t="str">
        <f t="shared" ref="AH11:AH74" si="18">IF(AG11&gt;70,"ALTO","MEDIO")</f>
        <v>MEDIO</v>
      </c>
      <c r="AJ11" s="37" t="str">
        <f t="shared" si="9"/>
        <v>Valor Promedio (media Armonica y Min)</v>
      </c>
      <c r="AK11" s="36">
        <f t="shared" si="10"/>
        <v>1083</v>
      </c>
      <c r="AL11" s="36">
        <f t="shared" si="11"/>
        <v>1206462</v>
      </c>
      <c r="AM11" s="36">
        <f t="shared" ref="AM11:AM74" si="19">+AL11*3</f>
        <v>3619386</v>
      </c>
      <c r="AO11" s="38"/>
      <c r="AP11" s="38"/>
      <c r="AQ11" s="68"/>
    </row>
    <row r="12" spans="2:43" ht="22.8">
      <c r="B12" s="2">
        <v>3</v>
      </c>
      <c r="C12" s="29" t="s">
        <v>155</v>
      </c>
      <c r="D12" s="6" t="s">
        <v>91</v>
      </c>
      <c r="E12" s="7" t="s">
        <v>92</v>
      </c>
      <c r="F12" s="7" t="s">
        <v>21</v>
      </c>
      <c r="G12" s="30" t="s">
        <v>164</v>
      </c>
      <c r="H12" s="10">
        <v>835</v>
      </c>
      <c r="I12" s="31">
        <v>6420</v>
      </c>
      <c r="J12" s="3">
        <f t="shared" si="0"/>
        <v>5360700</v>
      </c>
      <c r="K12" s="31">
        <v>7000</v>
      </c>
      <c r="L12" s="3">
        <f t="shared" si="1"/>
        <v>5845000</v>
      </c>
      <c r="M12" s="31">
        <v>6000</v>
      </c>
      <c r="N12" s="3">
        <f t="shared" si="2"/>
        <v>5010000</v>
      </c>
      <c r="P12" s="32">
        <f t="shared" si="3"/>
        <v>6420</v>
      </c>
      <c r="Q12" s="32">
        <f>+Historicos!T12</f>
        <v>681</v>
      </c>
      <c r="R12" s="32">
        <f>+Historicos!U12</f>
        <v>799</v>
      </c>
      <c r="S12" s="32">
        <f t="shared" si="4"/>
        <v>7000</v>
      </c>
      <c r="T12" s="32">
        <f t="shared" si="5"/>
        <v>6000</v>
      </c>
      <c r="U12" s="33"/>
      <c r="V12" s="34" cm="1">
        <f t="array" ref="V12">+MIN(IF(P12:T12&gt;0,P12:T12))</f>
        <v>681</v>
      </c>
      <c r="W12" s="34" cm="1">
        <f t="array" ref="W12">MAX(IF(P12:T12&gt;0,P12:T12))</f>
        <v>7000</v>
      </c>
      <c r="X12" s="35" cm="1">
        <f t="array" ref="X12">ROUND(AVERAGE(IF(P12:T12&gt;0,P12:T12)),0)</f>
        <v>4180</v>
      </c>
      <c r="Y12" s="35">
        <f t="shared" si="12"/>
        <v>2430.5</v>
      </c>
      <c r="Z12" s="35">
        <f t="shared" si="13"/>
        <v>6000</v>
      </c>
      <c r="AA12" s="35">
        <f t="shared" si="14"/>
        <v>2712</v>
      </c>
      <c r="AB12" s="35">
        <f t="shared" si="6"/>
        <v>4180</v>
      </c>
      <c r="AC12" s="35">
        <f t="shared" si="15"/>
        <v>1570</v>
      </c>
      <c r="AD12" s="35">
        <f t="shared" si="16"/>
        <v>1125</v>
      </c>
      <c r="AE12" s="36">
        <f t="shared" si="7"/>
        <v>482.81915178805122</v>
      </c>
      <c r="AF12" s="70">
        <f t="shared" si="8"/>
        <v>42.917257936715664</v>
      </c>
      <c r="AG12" s="70">
        <f t="shared" si="17"/>
        <v>57.082742063284336</v>
      </c>
      <c r="AH12" s="71" t="str">
        <f t="shared" si="18"/>
        <v>MEDIO</v>
      </c>
      <c r="AJ12" s="37" t="str">
        <f t="shared" si="9"/>
        <v>Valor Promedio (media Armonica y Min)</v>
      </c>
      <c r="AK12" s="36">
        <f t="shared" si="10"/>
        <v>1125</v>
      </c>
      <c r="AL12" s="36">
        <f t="shared" si="11"/>
        <v>939375</v>
      </c>
      <c r="AM12" s="36">
        <f t="shared" si="19"/>
        <v>2818125</v>
      </c>
      <c r="AO12" s="38"/>
      <c r="AP12" s="38"/>
      <c r="AQ12" s="68"/>
    </row>
    <row r="13" spans="2:43" ht="12">
      <c r="B13" s="2">
        <v>4</v>
      </c>
      <c r="C13" s="29" t="s">
        <v>155</v>
      </c>
      <c r="D13" s="6" t="s">
        <v>93</v>
      </c>
      <c r="E13" s="7" t="s">
        <v>94</v>
      </c>
      <c r="F13" s="7" t="s">
        <v>22</v>
      </c>
      <c r="G13" s="30" t="s">
        <v>164</v>
      </c>
      <c r="H13" s="10">
        <v>437</v>
      </c>
      <c r="I13" s="31">
        <v>7490</v>
      </c>
      <c r="J13" s="3">
        <f t="shared" si="0"/>
        <v>3273130</v>
      </c>
      <c r="K13" s="31">
        <v>8000</v>
      </c>
      <c r="L13" s="3">
        <f t="shared" si="1"/>
        <v>3496000</v>
      </c>
      <c r="M13" s="31">
        <v>7000</v>
      </c>
      <c r="N13" s="3">
        <f t="shared" si="2"/>
        <v>3059000</v>
      </c>
      <c r="P13" s="32">
        <f t="shared" si="3"/>
        <v>7490</v>
      </c>
      <c r="Q13" s="32">
        <f>+Historicos!T13</f>
        <v>681</v>
      </c>
      <c r="R13" s="32">
        <f>+Historicos!U13</f>
        <v>799</v>
      </c>
      <c r="S13" s="32">
        <f t="shared" si="4"/>
        <v>8000</v>
      </c>
      <c r="T13" s="32">
        <f t="shared" si="5"/>
        <v>7000</v>
      </c>
      <c r="U13" s="33"/>
      <c r="V13" s="34" cm="1">
        <f t="array" ref="V13">+MIN(IF(P13:T13&gt;0,P13:T13))</f>
        <v>681</v>
      </c>
      <c r="W13" s="34" cm="1">
        <f t="array" ref="W13">MAX(IF(P13:T13&gt;0,P13:T13))</f>
        <v>8000</v>
      </c>
      <c r="X13" s="35" cm="1">
        <f t="array" ref="X13">ROUND(AVERAGE(IF(P13:T13&gt;0,P13:T13)),0)</f>
        <v>4794</v>
      </c>
      <c r="Y13" s="35">
        <f t="shared" si="12"/>
        <v>2737.5</v>
      </c>
      <c r="Z13" s="35">
        <f t="shared" si="13"/>
        <v>7000</v>
      </c>
      <c r="AA13" s="35">
        <f t="shared" si="14"/>
        <v>2963</v>
      </c>
      <c r="AB13" s="35">
        <f t="shared" si="6"/>
        <v>4794</v>
      </c>
      <c r="AC13" s="35">
        <f t="shared" si="15"/>
        <v>1602</v>
      </c>
      <c r="AD13" s="35">
        <f t="shared" si="16"/>
        <v>1141</v>
      </c>
      <c r="AE13" s="36">
        <f t="shared" si="7"/>
        <v>501.16098544612714</v>
      </c>
      <c r="AF13" s="70">
        <f t="shared" si="8"/>
        <v>43.922961038223242</v>
      </c>
      <c r="AG13" s="70">
        <f t="shared" si="17"/>
        <v>56.077038961776758</v>
      </c>
      <c r="AH13" s="71" t="str">
        <f t="shared" si="18"/>
        <v>MEDIO</v>
      </c>
      <c r="AJ13" s="37" t="str">
        <f t="shared" si="9"/>
        <v>Valor Promedio (media Armonica y Min)</v>
      </c>
      <c r="AK13" s="36">
        <f t="shared" si="10"/>
        <v>1141</v>
      </c>
      <c r="AL13" s="36">
        <f t="shared" si="11"/>
        <v>498617</v>
      </c>
      <c r="AM13" s="36">
        <f t="shared" si="19"/>
        <v>1495851</v>
      </c>
      <c r="AO13" s="38"/>
      <c r="AP13" s="38"/>
      <c r="AQ13" s="68"/>
    </row>
    <row r="14" spans="2:43" ht="22.8">
      <c r="B14" s="2">
        <v>5</v>
      </c>
      <c r="C14" s="29" t="s">
        <v>155</v>
      </c>
      <c r="D14" s="6" t="s">
        <v>95</v>
      </c>
      <c r="E14" s="7" t="s">
        <v>96</v>
      </c>
      <c r="F14" s="7" t="s">
        <v>23</v>
      </c>
      <c r="G14" s="30" t="s">
        <v>164</v>
      </c>
      <c r="H14" s="10">
        <v>166</v>
      </c>
      <c r="I14" s="31">
        <v>8560</v>
      </c>
      <c r="J14" s="3">
        <f t="shared" si="0"/>
        <v>1420960</v>
      </c>
      <c r="K14" s="31">
        <v>9000</v>
      </c>
      <c r="L14" s="3">
        <f t="shared" si="1"/>
        <v>1494000</v>
      </c>
      <c r="M14" s="31">
        <v>8000</v>
      </c>
      <c r="N14" s="3">
        <f t="shared" si="2"/>
        <v>1328000</v>
      </c>
      <c r="P14" s="32">
        <f t="shared" si="3"/>
        <v>8560</v>
      </c>
      <c r="Q14" s="32">
        <f>+Historicos!T14</f>
        <v>681</v>
      </c>
      <c r="R14" s="32">
        <f>+Historicos!U14</f>
        <v>799</v>
      </c>
      <c r="S14" s="32">
        <f t="shared" si="4"/>
        <v>9000</v>
      </c>
      <c r="T14" s="32">
        <f t="shared" si="5"/>
        <v>8000</v>
      </c>
      <c r="U14" s="33"/>
      <c r="V14" s="34" cm="1">
        <f t="array" ref="V14">+MIN(IF(P14:T14&gt;0,P14:T14))</f>
        <v>681</v>
      </c>
      <c r="W14" s="34" cm="1">
        <f t="array" ref="W14">MAX(IF(P14:T14&gt;0,P14:T14))</f>
        <v>9000</v>
      </c>
      <c r="X14" s="35" cm="1">
        <f t="array" ref="X14">ROUND(AVERAGE(IF(P14:T14&gt;0,P14:T14)),0)</f>
        <v>5408</v>
      </c>
      <c r="Y14" s="35">
        <f t="shared" si="12"/>
        <v>3044.5</v>
      </c>
      <c r="Z14" s="35">
        <f t="shared" si="13"/>
        <v>8000</v>
      </c>
      <c r="AA14" s="35">
        <f t="shared" si="14"/>
        <v>3200</v>
      </c>
      <c r="AB14" s="35">
        <f t="shared" si="6"/>
        <v>5408</v>
      </c>
      <c r="AC14" s="35">
        <f t="shared" si="15"/>
        <v>1627</v>
      </c>
      <c r="AD14" s="35">
        <f t="shared" si="16"/>
        <v>1154</v>
      </c>
      <c r="AE14" s="36">
        <f t="shared" si="7"/>
        <v>515.49717102359864</v>
      </c>
      <c r="AF14" s="70">
        <f t="shared" si="8"/>
        <v>44.670465426654992</v>
      </c>
      <c r="AG14" s="70">
        <f t="shared" si="17"/>
        <v>55.329534573345008</v>
      </c>
      <c r="AH14" s="71" t="str">
        <f t="shared" si="18"/>
        <v>MEDIO</v>
      </c>
      <c r="AJ14" s="37" t="str">
        <f t="shared" si="9"/>
        <v>Valor Promedio (media Armonica y Min)</v>
      </c>
      <c r="AK14" s="36">
        <f t="shared" si="10"/>
        <v>1154</v>
      </c>
      <c r="AL14" s="36">
        <f t="shared" si="11"/>
        <v>191564</v>
      </c>
      <c r="AM14" s="36">
        <f t="shared" si="19"/>
        <v>574692</v>
      </c>
      <c r="AO14" s="38"/>
      <c r="AP14" s="38"/>
      <c r="AQ14" s="68"/>
    </row>
    <row r="15" spans="2:43" ht="12">
      <c r="B15" s="2">
        <v>6</v>
      </c>
      <c r="C15" s="29" t="s">
        <v>155</v>
      </c>
      <c r="D15" s="6" t="s">
        <v>97</v>
      </c>
      <c r="E15" s="7" t="s">
        <v>98</v>
      </c>
      <c r="F15" s="7" t="s">
        <v>24</v>
      </c>
      <c r="G15" s="30" t="s">
        <v>164</v>
      </c>
      <c r="H15" s="10">
        <v>390</v>
      </c>
      <c r="I15" s="31">
        <v>7490</v>
      </c>
      <c r="J15" s="3">
        <f t="shared" si="0"/>
        <v>2921100</v>
      </c>
      <c r="K15" s="31">
        <v>8000</v>
      </c>
      <c r="L15" s="3">
        <f t="shared" si="1"/>
        <v>3120000</v>
      </c>
      <c r="M15" s="31">
        <v>7000</v>
      </c>
      <c r="N15" s="3">
        <f t="shared" si="2"/>
        <v>2730000</v>
      </c>
      <c r="P15" s="32">
        <f t="shared" si="3"/>
        <v>7490</v>
      </c>
      <c r="Q15" s="32">
        <f>+Historicos!T15</f>
        <v>681</v>
      </c>
      <c r="R15" s="32">
        <f>+Historicos!U15</f>
        <v>799</v>
      </c>
      <c r="S15" s="32">
        <f t="shared" si="4"/>
        <v>8000</v>
      </c>
      <c r="T15" s="32">
        <f t="shared" si="5"/>
        <v>7000</v>
      </c>
      <c r="U15" s="33"/>
      <c r="V15" s="34" cm="1">
        <f t="array" ref="V15">+MIN(IF(P15:T15&gt;0,P15:T15))</f>
        <v>681</v>
      </c>
      <c r="W15" s="34" cm="1">
        <f t="array" ref="W15">MAX(IF(P15:T15&gt;0,P15:T15))</f>
        <v>8000</v>
      </c>
      <c r="X15" s="35" cm="1">
        <f t="array" ref="X15">ROUND(AVERAGE(IF(P15:T15&gt;0,P15:T15)),0)</f>
        <v>4794</v>
      </c>
      <c r="Y15" s="35">
        <f t="shared" si="12"/>
        <v>2737.5</v>
      </c>
      <c r="Z15" s="35">
        <f t="shared" si="13"/>
        <v>7000</v>
      </c>
      <c r="AA15" s="35">
        <f t="shared" si="14"/>
        <v>2963</v>
      </c>
      <c r="AB15" s="35">
        <f t="shared" si="6"/>
        <v>4794</v>
      </c>
      <c r="AC15" s="35">
        <f t="shared" si="15"/>
        <v>1602</v>
      </c>
      <c r="AD15" s="35">
        <f t="shared" si="16"/>
        <v>1141</v>
      </c>
      <c r="AE15" s="36">
        <f t="shared" si="7"/>
        <v>501.16098544612714</v>
      </c>
      <c r="AF15" s="70">
        <f t="shared" si="8"/>
        <v>43.922961038223242</v>
      </c>
      <c r="AG15" s="70">
        <f t="shared" si="17"/>
        <v>56.077038961776758</v>
      </c>
      <c r="AH15" s="71" t="str">
        <f t="shared" si="18"/>
        <v>MEDIO</v>
      </c>
      <c r="AJ15" s="37" t="str">
        <f t="shared" si="9"/>
        <v>Valor Promedio (media Armonica y Min)</v>
      </c>
      <c r="AK15" s="36">
        <f t="shared" si="10"/>
        <v>1141</v>
      </c>
      <c r="AL15" s="36">
        <f t="shared" si="11"/>
        <v>444990</v>
      </c>
      <c r="AM15" s="36">
        <f t="shared" si="19"/>
        <v>1334970</v>
      </c>
      <c r="AO15" s="38"/>
      <c r="AP15" s="38"/>
      <c r="AQ15" s="68"/>
    </row>
    <row r="16" spans="2:43" ht="12">
      <c r="B16" s="2">
        <v>7</v>
      </c>
      <c r="C16" s="29" t="s">
        <v>155</v>
      </c>
      <c r="D16" s="6" t="s">
        <v>99</v>
      </c>
      <c r="E16" s="7" t="s">
        <v>100</v>
      </c>
      <c r="F16" s="7" t="s">
        <v>101</v>
      </c>
      <c r="G16" s="30" t="s">
        <v>164</v>
      </c>
      <c r="H16" s="10">
        <v>248</v>
      </c>
      <c r="I16" s="31">
        <v>8560</v>
      </c>
      <c r="J16" s="3">
        <f t="shared" si="0"/>
        <v>2122880</v>
      </c>
      <c r="K16" s="31">
        <v>9000</v>
      </c>
      <c r="L16" s="3">
        <f t="shared" si="1"/>
        <v>2232000</v>
      </c>
      <c r="M16" s="31">
        <v>8000</v>
      </c>
      <c r="N16" s="3">
        <f t="shared" si="2"/>
        <v>1984000</v>
      </c>
      <c r="P16" s="32">
        <f t="shared" si="3"/>
        <v>8560</v>
      </c>
      <c r="Q16" s="32">
        <f>+Historicos!T16</f>
        <v>681</v>
      </c>
      <c r="R16" s="32">
        <f>+Historicos!U16</f>
        <v>799</v>
      </c>
      <c r="S16" s="32">
        <f t="shared" si="4"/>
        <v>9000</v>
      </c>
      <c r="T16" s="32">
        <f t="shared" si="5"/>
        <v>8000</v>
      </c>
      <c r="U16" s="33"/>
      <c r="V16" s="34" cm="1">
        <f t="array" ref="V16">+MIN(IF(P16:T16&gt;0,P16:T16))</f>
        <v>681</v>
      </c>
      <c r="W16" s="34" cm="1">
        <f t="array" ref="W16">MAX(IF(P16:T16&gt;0,P16:T16))</f>
        <v>9000</v>
      </c>
      <c r="X16" s="35" cm="1">
        <f t="array" ref="X16">ROUND(AVERAGE(IF(P16:T16&gt;0,P16:T16)),0)</f>
        <v>5408</v>
      </c>
      <c r="Y16" s="35">
        <f t="shared" si="12"/>
        <v>3044.5</v>
      </c>
      <c r="Z16" s="35">
        <f t="shared" si="13"/>
        <v>8000</v>
      </c>
      <c r="AA16" s="35">
        <f t="shared" si="14"/>
        <v>3200</v>
      </c>
      <c r="AB16" s="35">
        <f t="shared" si="6"/>
        <v>5408</v>
      </c>
      <c r="AC16" s="35">
        <f t="shared" si="15"/>
        <v>1627</v>
      </c>
      <c r="AD16" s="35">
        <f t="shared" si="16"/>
        <v>1154</v>
      </c>
      <c r="AE16" s="36">
        <f t="shared" si="7"/>
        <v>515.49717102359864</v>
      </c>
      <c r="AF16" s="70">
        <f t="shared" si="8"/>
        <v>44.670465426654992</v>
      </c>
      <c r="AG16" s="70">
        <f t="shared" si="17"/>
        <v>55.329534573345008</v>
      </c>
      <c r="AH16" s="71" t="str">
        <f t="shared" si="18"/>
        <v>MEDIO</v>
      </c>
      <c r="AJ16" s="37" t="str">
        <f t="shared" si="9"/>
        <v>Valor Promedio (media Armonica y Min)</v>
      </c>
      <c r="AK16" s="36">
        <f t="shared" si="10"/>
        <v>1154</v>
      </c>
      <c r="AL16" s="36">
        <f t="shared" si="11"/>
        <v>286192</v>
      </c>
      <c r="AM16" s="36">
        <f t="shared" si="19"/>
        <v>858576</v>
      </c>
      <c r="AO16" s="38"/>
      <c r="AP16" s="38"/>
      <c r="AQ16" s="68"/>
    </row>
    <row r="17" spans="2:43" ht="12">
      <c r="B17" s="2">
        <v>8</v>
      </c>
      <c r="C17" s="29" t="s">
        <v>155</v>
      </c>
      <c r="D17" s="6" t="s">
        <v>102</v>
      </c>
      <c r="E17" s="7" t="s">
        <v>103</v>
      </c>
      <c r="F17" s="7" t="s">
        <v>25</v>
      </c>
      <c r="G17" s="30" t="s">
        <v>164</v>
      </c>
      <c r="H17" s="10">
        <v>772</v>
      </c>
      <c r="I17" s="31">
        <v>6420</v>
      </c>
      <c r="J17" s="3">
        <f t="shared" si="0"/>
        <v>4956240</v>
      </c>
      <c r="K17" s="31">
        <v>7000</v>
      </c>
      <c r="L17" s="3">
        <f t="shared" si="1"/>
        <v>5404000</v>
      </c>
      <c r="M17" s="31">
        <v>6000</v>
      </c>
      <c r="N17" s="3">
        <f t="shared" si="2"/>
        <v>4632000</v>
      </c>
      <c r="P17" s="32">
        <f t="shared" si="3"/>
        <v>6420</v>
      </c>
      <c r="Q17" s="32">
        <f>+Historicos!T17</f>
        <v>681</v>
      </c>
      <c r="R17" s="32">
        <f>+Historicos!U17</f>
        <v>799</v>
      </c>
      <c r="S17" s="32">
        <f t="shared" si="4"/>
        <v>7000</v>
      </c>
      <c r="T17" s="32">
        <f t="shared" si="5"/>
        <v>6000</v>
      </c>
      <c r="U17" s="33"/>
      <c r="V17" s="34" cm="1">
        <f t="array" ref="V17">+MIN(IF(P17:T17&gt;0,P17:T17))</f>
        <v>681</v>
      </c>
      <c r="W17" s="34" cm="1">
        <f t="array" ref="W17">MAX(IF(P17:T17&gt;0,P17:T17))</f>
        <v>7000</v>
      </c>
      <c r="X17" s="35" cm="1">
        <f t="array" ref="X17">ROUND(AVERAGE(IF(P17:T17&gt;0,P17:T17)),0)</f>
        <v>4180</v>
      </c>
      <c r="Y17" s="35">
        <f t="shared" si="12"/>
        <v>2430.5</v>
      </c>
      <c r="Z17" s="35">
        <f t="shared" si="13"/>
        <v>6000</v>
      </c>
      <c r="AA17" s="35">
        <f t="shared" si="14"/>
        <v>2712</v>
      </c>
      <c r="AB17" s="35">
        <f t="shared" si="6"/>
        <v>4180</v>
      </c>
      <c r="AC17" s="35">
        <f t="shared" si="15"/>
        <v>1570</v>
      </c>
      <c r="AD17" s="35">
        <f t="shared" si="16"/>
        <v>1125</v>
      </c>
      <c r="AE17" s="36">
        <f t="shared" si="7"/>
        <v>482.81915178805122</v>
      </c>
      <c r="AF17" s="70">
        <f t="shared" si="8"/>
        <v>42.917257936715664</v>
      </c>
      <c r="AG17" s="70">
        <f t="shared" si="17"/>
        <v>57.082742063284336</v>
      </c>
      <c r="AH17" s="71" t="str">
        <f t="shared" si="18"/>
        <v>MEDIO</v>
      </c>
      <c r="AJ17" s="37" t="str">
        <f t="shared" si="9"/>
        <v>Valor Promedio (media Armonica y Min)</v>
      </c>
      <c r="AK17" s="36">
        <f t="shared" si="10"/>
        <v>1125</v>
      </c>
      <c r="AL17" s="36">
        <f t="shared" si="11"/>
        <v>868500</v>
      </c>
      <c r="AM17" s="36">
        <f t="shared" si="19"/>
        <v>2605500</v>
      </c>
      <c r="AO17" s="38"/>
      <c r="AP17" s="38"/>
      <c r="AQ17" s="68"/>
    </row>
    <row r="18" spans="2:43" ht="12">
      <c r="B18" s="2">
        <v>9</v>
      </c>
      <c r="C18" s="29" t="s">
        <v>155</v>
      </c>
      <c r="D18" s="6" t="s">
        <v>157</v>
      </c>
      <c r="E18" s="7"/>
      <c r="F18" s="39" t="s">
        <v>158</v>
      </c>
      <c r="G18" s="30" t="s">
        <v>164</v>
      </c>
      <c r="H18" s="40">
        <v>9490</v>
      </c>
      <c r="I18" s="31">
        <v>2140</v>
      </c>
      <c r="J18" s="3">
        <f t="shared" si="0"/>
        <v>20308600</v>
      </c>
      <c r="K18" s="31">
        <v>4000</v>
      </c>
      <c r="L18" s="3">
        <f t="shared" si="1"/>
        <v>37960000</v>
      </c>
      <c r="M18" s="31">
        <v>2000</v>
      </c>
      <c r="N18" s="3">
        <f t="shared" si="2"/>
        <v>18980000</v>
      </c>
      <c r="P18" s="32">
        <f t="shared" si="3"/>
        <v>2140</v>
      </c>
      <c r="Q18" s="32">
        <f>+Historicos!T18</f>
        <v>681</v>
      </c>
      <c r="R18" s="32">
        <f>+Historicos!U18</f>
        <v>799</v>
      </c>
      <c r="S18" s="32">
        <f t="shared" si="4"/>
        <v>4000</v>
      </c>
      <c r="T18" s="32">
        <f t="shared" si="5"/>
        <v>2000</v>
      </c>
      <c r="U18" s="33"/>
      <c r="V18" s="34" cm="1">
        <f t="array" ref="V18">+MIN(IF(P18:T18&gt;0,P18:T18))</f>
        <v>681</v>
      </c>
      <c r="W18" s="34" cm="1">
        <f t="array" ref="W18">MAX(IF(P18:T18&gt;0,P18:T18))</f>
        <v>4000</v>
      </c>
      <c r="X18" s="35" cm="1">
        <f t="array" ref="X18">ROUND(AVERAGE(IF(P18:T18&gt;0,P18:T18)),0)</f>
        <v>1924</v>
      </c>
      <c r="Y18" s="35">
        <f t="shared" si="12"/>
        <v>1302.5</v>
      </c>
      <c r="Z18" s="35">
        <f t="shared" si="13"/>
        <v>2000</v>
      </c>
      <c r="AA18" s="35">
        <f t="shared" si="14"/>
        <v>1563</v>
      </c>
      <c r="AB18" s="35">
        <f t="shared" si="6"/>
        <v>1924</v>
      </c>
      <c r="AC18" s="35">
        <f t="shared" si="15"/>
        <v>1270</v>
      </c>
      <c r="AD18" s="35">
        <f t="shared" si="16"/>
        <v>975</v>
      </c>
      <c r="AE18" s="36">
        <f t="shared" si="7"/>
        <v>311.6317270967981</v>
      </c>
      <c r="AF18" s="70">
        <f t="shared" si="8"/>
        <v>31.96222842018442</v>
      </c>
      <c r="AG18" s="70">
        <f t="shared" si="17"/>
        <v>68.037771579815583</v>
      </c>
      <c r="AH18" s="71" t="str">
        <f t="shared" si="18"/>
        <v>MEDIO</v>
      </c>
      <c r="AJ18" s="37" t="str">
        <f t="shared" si="9"/>
        <v>Valor Promedio (media Armonica y Min)</v>
      </c>
      <c r="AK18" s="36">
        <f t="shared" si="10"/>
        <v>975</v>
      </c>
      <c r="AL18" s="36">
        <f t="shared" si="11"/>
        <v>9252750</v>
      </c>
      <c r="AM18" s="36">
        <f t="shared" si="19"/>
        <v>27758250</v>
      </c>
      <c r="AO18" s="38"/>
      <c r="AP18" s="38"/>
      <c r="AQ18" s="68"/>
    </row>
    <row r="19" spans="2:43" ht="12">
      <c r="B19" s="2">
        <v>10</v>
      </c>
      <c r="C19" s="29" t="s">
        <v>155</v>
      </c>
      <c r="D19" s="6" t="s">
        <v>157</v>
      </c>
      <c r="E19" s="7"/>
      <c r="F19" s="39" t="s">
        <v>159</v>
      </c>
      <c r="G19" s="30" t="s">
        <v>164</v>
      </c>
      <c r="H19" s="40">
        <v>2312</v>
      </c>
      <c r="I19" s="31">
        <v>2140</v>
      </c>
      <c r="J19" s="3">
        <f t="shared" si="0"/>
        <v>4947680</v>
      </c>
      <c r="K19" s="31">
        <v>4000</v>
      </c>
      <c r="L19" s="3">
        <f t="shared" si="1"/>
        <v>9248000</v>
      </c>
      <c r="M19" s="31">
        <v>2000</v>
      </c>
      <c r="N19" s="3">
        <f t="shared" si="2"/>
        <v>4624000</v>
      </c>
      <c r="P19" s="32">
        <f t="shared" si="3"/>
        <v>2140</v>
      </c>
      <c r="Q19" s="32">
        <f>+Historicos!T19</f>
        <v>681</v>
      </c>
      <c r="R19" s="32">
        <f>+Historicos!U19</f>
        <v>799</v>
      </c>
      <c r="S19" s="32">
        <f t="shared" si="4"/>
        <v>4000</v>
      </c>
      <c r="T19" s="32">
        <f t="shared" si="5"/>
        <v>2000</v>
      </c>
      <c r="U19" s="33"/>
      <c r="V19" s="34" cm="1">
        <f t="array" ref="V19">+MIN(IF(P19:T19&gt;0,P19:T19))</f>
        <v>681</v>
      </c>
      <c r="W19" s="34" cm="1">
        <f t="array" ref="W19">MAX(IF(P19:T19&gt;0,P19:T19))</f>
        <v>4000</v>
      </c>
      <c r="X19" s="35" cm="1">
        <f t="array" ref="X19">ROUND(AVERAGE(IF(P19:T19&gt;0,P19:T19)),0)</f>
        <v>1924</v>
      </c>
      <c r="Y19" s="35">
        <f t="shared" si="12"/>
        <v>1302.5</v>
      </c>
      <c r="Z19" s="35">
        <f t="shared" si="13"/>
        <v>2000</v>
      </c>
      <c r="AA19" s="35">
        <f t="shared" si="14"/>
        <v>1563</v>
      </c>
      <c r="AB19" s="35">
        <f t="shared" si="6"/>
        <v>1924</v>
      </c>
      <c r="AC19" s="35">
        <f t="shared" si="15"/>
        <v>1270</v>
      </c>
      <c r="AD19" s="35">
        <f t="shared" si="16"/>
        <v>975</v>
      </c>
      <c r="AE19" s="36">
        <f t="shared" si="7"/>
        <v>311.6317270967981</v>
      </c>
      <c r="AF19" s="70">
        <f t="shared" si="8"/>
        <v>31.96222842018442</v>
      </c>
      <c r="AG19" s="70">
        <f t="shared" si="17"/>
        <v>68.037771579815583</v>
      </c>
      <c r="AH19" s="71" t="str">
        <f t="shared" si="18"/>
        <v>MEDIO</v>
      </c>
      <c r="AJ19" s="37" t="str">
        <f t="shared" si="9"/>
        <v>Valor Promedio (media Armonica y Min)</v>
      </c>
      <c r="AK19" s="36">
        <f t="shared" si="10"/>
        <v>975</v>
      </c>
      <c r="AL19" s="36">
        <f t="shared" si="11"/>
        <v>2254200</v>
      </c>
      <c r="AM19" s="36">
        <f t="shared" si="19"/>
        <v>6762600</v>
      </c>
      <c r="AO19" s="38"/>
      <c r="AP19" s="38"/>
      <c r="AQ19" s="68"/>
    </row>
    <row r="20" spans="2:43" ht="22.8">
      <c r="B20" s="2">
        <v>11</v>
      </c>
      <c r="C20" s="29" t="s">
        <v>155</v>
      </c>
      <c r="D20" s="6" t="s">
        <v>157</v>
      </c>
      <c r="E20" s="7"/>
      <c r="F20" s="39" t="s">
        <v>160</v>
      </c>
      <c r="G20" s="30" t="s">
        <v>164</v>
      </c>
      <c r="H20" s="41">
        <v>222</v>
      </c>
      <c r="I20" s="31">
        <v>8560</v>
      </c>
      <c r="J20" s="3">
        <f t="shared" si="0"/>
        <v>1900320</v>
      </c>
      <c r="K20" s="31">
        <v>9000</v>
      </c>
      <c r="L20" s="3">
        <f t="shared" si="1"/>
        <v>1998000</v>
      </c>
      <c r="M20" s="31">
        <v>8000</v>
      </c>
      <c r="N20" s="3">
        <f t="shared" si="2"/>
        <v>1776000</v>
      </c>
      <c r="P20" s="32">
        <f t="shared" si="3"/>
        <v>8560</v>
      </c>
      <c r="Q20" s="32">
        <f>+Historicos!T20</f>
        <v>681</v>
      </c>
      <c r="R20" s="32">
        <f>+Historicos!U20</f>
        <v>799</v>
      </c>
      <c r="S20" s="32">
        <f t="shared" si="4"/>
        <v>9000</v>
      </c>
      <c r="T20" s="32">
        <f t="shared" si="5"/>
        <v>8000</v>
      </c>
      <c r="U20" s="33"/>
      <c r="V20" s="34" cm="1">
        <f t="array" ref="V20">+MIN(IF(P20:T20&gt;0,P20:T20))</f>
        <v>681</v>
      </c>
      <c r="W20" s="34" cm="1">
        <f t="array" ref="W20">MAX(IF(P20:T20&gt;0,P20:T20))</f>
        <v>9000</v>
      </c>
      <c r="X20" s="35" cm="1">
        <f t="array" ref="X20">ROUND(AVERAGE(IF(P20:T20&gt;0,P20:T20)),0)</f>
        <v>5408</v>
      </c>
      <c r="Y20" s="35">
        <f t="shared" si="12"/>
        <v>3044.5</v>
      </c>
      <c r="Z20" s="35">
        <f t="shared" si="13"/>
        <v>8000</v>
      </c>
      <c r="AA20" s="35">
        <f t="shared" si="14"/>
        <v>3200</v>
      </c>
      <c r="AB20" s="35">
        <f t="shared" si="6"/>
        <v>5408</v>
      </c>
      <c r="AC20" s="35">
        <f t="shared" si="15"/>
        <v>1627</v>
      </c>
      <c r="AD20" s="35">
        <f t="shared" si="16"/>
        <v>1154</v>
      </c>
      <c r="AE20" s="36">
        <f t="shared" si="7"/>
        <v>515.49717102359864</v>
      </c>
      <c r="AF20" s="70">
        <f t="shared" si="8"/>
        <v>44.670465426654992</v>
      </c>
      <c r="AG20" s="70">
        <f t="shared" si="17"/>
        <v>55.329534573345008</v>
      </c>
      <c r="AH20" s="71" t="str">
        <f t="shared" si="18"/>
        <v>MEDIO</v>
      </c>
      <c r="AJ20" s="37" t="str">
        <f t="shared" si="9"/>
        <v>Valor Promedio (media Armonica y Min)</v>
      </c>
      <c r="AK20" s="36">
        <f t="shared" si="10"/>
        <v>1154</v>
      </c>
      <c r="AL20" s="36">
        <f t="shared" si="11"/>
        <v>256188</v>
      </c>
      <c r="AM20" s="36">
        <f t="shared" si="19"/>
        <v>768564</v>
      </c>
      <c r="AO20" s="38"/>
      <c r="AP20" s="38"/>
      <c r="AQ20" s="68"/>
    </row>
    <row r="21" spans="2:43" ht="12">
      <c r="B21" s="2">
        <v>12</v>
      </c>
      <c r="C21" s="29" t="s">
        <v>155</v>
      </c>
      <c r="D21" s="6" t="s">
        <v>157</v>
      </c>
      <c r="E21" s="7"/>
      <c r="F21" s="39" t="s">
        <v>161</v>
      </c>
      <c r="G21" s="30" t="s">
        <v>164</v>
      </c>
      <c r="H21" s="40">
        <v>3662</v>
      </c>
      <c r="I21" s="31">
        <v>2140</v>
      </c>
      <c r="J21" s="3">
        <f t="shared" si="0"/>
        <v>7836680</v>
      </c>
      <c r="K21" s="31">
        <v>4000</v>
      </c>
      <c r="L21" s="3">
        <f t="shared" si="1"/>
        <v>14648000</v>
      </c>
      <c r="M21" s="31">
        <v>2000</v>
      </c>
      <c r="N21" s="3">
        <f t="shared" si="2"/>
        <v>7324000</v>
      </c>
      <c r="P21" s="32">
        <f t="shared" si="3"/>
        <v>2140</v>
      </c>
      <c r="Q21" s="32">
        <f>+Historicos!T21</f>
        <v>681</v>
      </c>
      <c r="R21" s="32">
        <f>+Historicos!U21</f>
        <v>799</v>
      </c>
      <c r="S21" s="32">
        <f t="shared" si="4"/>
        <v>4000</v>
      </c>
      <c r="T21" s="32">
        <f t="shared" si="5"/>
        <v>2000</v>
      </c>
      <c r="U21" s="33"/>
      <c r="V21" s="34" cm="1">
        <f t="array" ref="V21">+MIN(IF(P21:T21&gt;0,P21:T21))</f>
        <v>681</v>
      </c>
      <c r="W21" s="34" cm="1">
        <f t="array" ref="W21">MAX(IF(P21:T21&gt;0,P21:T21))</f>
        <v>4000</v>
      </c>
      <c r="X21" s="35" cm="1">
        <f t="array" ref="X21">ROUND(AVERAGE(IF(P21:T21&gt;0,P21:T21)),0)</f>
        <v>1924</v>
      </c>
      <c r="Y21" s="35">
        <f t="shared" si="12"/>
        <v>1302.5</v>
      </c>
      <c r="Z21" s="35">
        <f t="shared" si="13"/>
        <v>2000</v>
      </c>
      <c r="AA21" s="35">
        <f t="shared" si="14"/>
        <v>1563</v>
      </c>
      <c r="AB21" s="35">
        <f t="shared" si="6"/>
        <v>1924</v>
      </c>
      <c r="AC21" s="35">
        <f t="shared" si="15"/>
        <v>1270</v>
      </c>
      <c r="AD21" s="35">
        <f t="shared" si="16"/>
        <v>975</v>
      </c>
      <c r="AE21" s="36">
        <f t="shared" si="7"/>
        <v>311.6317270967981</v>
      </c>
      <c r="AF21" s="70">
        <f t="shared" si="8"/>
        <v>31.96222842018442</v>
      </c>
      <c r="AG21" s="70">
        <f t="shared" si="17"/>
        <v>68.037771579815583</v>
      </c>
      <c r="AH21" s="71" t="str">
        <f t="shared" si="18"/>
        <v>MEDIO</v>
      </c>
      <c r="AJ21" s="37" t="str">
        <f t="shared" si="9"/>
        <v>Valor Promedio (media Armonica y Min)</v>
      </c>
      <c r="AK21" s="36">
        <f t="shared" si="10"/>
        <v>975</v>
      </c>
      <c r="AL21" s="36">
        <f t="shared" si="11"/>
        <v>3570450</v>
      </c>
      <c r="AM21" s="36">
        <f t="shared" si="19"/>
        <v>10711350</v>
      </c>
      <c r="AO21" s="38"/>
      <c r="AP21" s="38"/>
      <c r="AQ21" s="68"/>
    </row>
    <row r="22" spans="2:43" ht="12">
      <c r="B22" s="2">
        <v>13</v>
      </c>
      <c r="C22" s="29" t="s">
        <v>155</v>
      </c>
      <c r="D22" s="8" t="s">
        <v>104</v>
      </c>
      <c r="E22" s="7" t="s">
        <v>106</v>
      </c>
      <c r="F22" s="7" t="s">
        <v>26</v>
      </c>
      <c r="G22" s="30" t="s">
        <v>164</v>
      </c>
      <c r="H22" s="10">
        <v>113</v>
      </c>
      <c r="I22" s="31">
        <v>8560</v>
      </c>
      <c r="J22" s="3">
        <f t="shared" si="0"/>
        <v>967280</v>
      </c>
      <c r="K22" s="31">
        <v>9000</v>
      </c>
      <c r="L22" s="3">
        <f t="shared" si="1"/>
        <v>1017000</v>
      </c>
      <c r="M22" s="31">
        <v>8000</v>
      </c>
      <c r="N22" s="3">
        <f t="shared" si="2"/>
        <v>904000</v>
      </c>
      <c r="P22" s="32">
        <f t="shared" si="3"/>
        <v>8560</v>
      </c>
      <c r="Q22" s="32">
        <f>+Historicos!T22</f>
        <v>681</v>
      </c>
      <c r="R22" s="32">
        <f>+Historicos!U22</f>
        <v>799</v>
      </c>
      <c r="S22" s="32">
        <f t="shared" si="4"/>
        <v>9000</v>
      </c>
      <c r="T22" s="32">
        <f t="shared" si="5"/>
        <v>8000</v>
      </c>
      <c r="U22" s="33"/>
      <c r="V22" s="34" cm="1">
        <f t="array" ref="V22">+MIN(IF(P22:T22&gt;0,P22:T22))</f>
        <v>681</v>
      </c>
      <c r="W22" s="34" cm="1">
        <f t="array" ref="W22">MAX(IF(P22:T22&gt;0,P22:T22))</f>
        <v>9000</v>
      </c>
      <c r="X22" s="35" cm="1">
        <f t="array" ref="X22">ROUND(AVERAGE(IF(P22:T22&gt;0,P22:T22)),0)</f>
        <v>5408</v>
      </c>
      <c r="Y22" s="35">
        <f t="shared" si="12"/>
        <v>3044.5</v>
      </c>
      <c r="Z22" s="35">
        <f t="shared" si="13"/>
        <v>8000</v>
      </c>
      <c r="AA22" s="35">
        <f t="shared" si="14"/>
        <v>3200</v>
      </c>
      <c r="AB22" s="35">
        <f t="shared" si="6"/>
        <v>5408</v>
      </c>
      <c r="AC22" s="35">
        <f t="shared" si="15"/>
        <v>1627</v>
      </c>
      <c r="AD22" s="35">
        <f t="shared" si="16"/>
        <v>1154</v>
      </c>
      <c r="AE22" s="36">
        <f t="shared" si="7"/>
        <v>515.49717102359864</v>
      </c>
      <c r="AF22" s="70">
        <f t="shared" si="8"/>
        <v>44.670465426654992</v>
      </c>
      <c r="AG22" s="70">
        <f t="shared" si="17"/>
        <v>55.329534573345008</v>
      </c>
      <c r="AH22" s="71" t="str">
        <f t="shared" si="18"/>
        <v>MEDIO</v>
      </c>
      <c r="AJ22" s="37" t="str">
        <f t="shared" si="9"/>
        <v>Valor Promedio (media Armonica y Min)</v>
      </c>
      <c r="AK22" s="36">
        <f t="shared" si="10"/>
        <v>1154</v>
      </c>
      <c r="AL22" s="36">
        <f t="shared" si="11"/>
        <v>130402</v>
      </c>
      <c r="AM22" s="36">
        <f t="shared" si="19"/>
        <v>391206</v>
      </c>
      <c r="AO22" s="38"/>
      <c r="AP22" s="38"/>
      <c r="AQ22" s="68"/>
    </row>
    <row r="23" spans="2:43" ht="12">
      <c r="B23" s="2">
        <v>14</v>
      </c>
      <c r="C23" s="29" t="s">
        <v>155</v>
      </c>
      <c r="D23" s="8" t="s">
        <v>105</v>
      </c>
      <c r="E23" s="7" t="s">
        <v>108</v>
      </c>
      <c r="F23" s="7" t="s">
        <v>27</v>
      </c>
      <c r="G23" s="30" t="s">
        <v>164</v>
      </c>
      <c r="H23" s="10">
        <v>812</v>
      </c>
      <c r="I23" s="31">
        <v>6420</v>
      </c>
      <c r="J23" s="3">
        <f t="shared" si="0"/>
        <v>5213040</v>
      </c>
      <c r="K23" s="31">
        <v>7000</v>
      </c>
      <c r="L23" s="3">
        <f t="shared" si="1"/>
        <v>5684000</v>
      </c>
      <c r="M23" s="31">
        <v>6000</v>
      </c>
      <c r="N23" s="3">
        <f t="shared" si="2"/>
        <v>4872000</v>
      </c>
      <c r="P23" s="32">
        <f t="shared" si="3"/>
        <v>6420</v>
      </c>
      <c r="Q23" s="32">
        <f>+Historicos!T23</f>
        <v>681</v>
      </c>
      <c r="R23" s="32">
        <f>+Historicos!U23</f>
        <v>799</v>
      </c>
      <c r="S23" s="32">
        <f t="shared" si="4"/>
        <v>7000</v>
      </c>
      <c r="T23" s="32">
        <f t="shared" si="5"/>
        <v>6000</v>
      </c>
      <c r="U23" s="33"/>
      <c r="V23" s="34" cm="1">
        <f t="array" ref="V23">+MIN(IF(P23:T23&gt;0,P23:T23))</f>
        <v>681</v>
      </c>
      <c r="W23" s="34" cm="1">
        <f t="array" ref="W23">MAX(IF(P23:T23&gt;0,P23:T23))</f>
        <v>7000</v>
      </c>
      <c r="X23" s="35" cm="1">
        <f t="array" ref="X23">ROUND(AVERAGE(IF(P23:T23&gt;0,P23:T23)),0)</f>
        <v>4180</v>
      </c>
      <c r="Y23" s="35">
        <f t="shared" si="12"/>
        <v>2430.5</v>
      </c>
      <c r="Z23" s="35">
        <f t="shared" si="13"/>
        <v>6000</v>
      </c>
      <c r="AA23" s="35">
        <f t="shared" si="14"/>
        <v>2712</v>
      </c>
      <c r="AB23" s="35">
        <f t="shared" si="6"/>
        <v>4180</v>
      </c>
      <c r="AC23" s="35">
        <f t="shared" si="15"/>
        <v>1570</v>
      </c>
      <c r="AD23" s="35">
        <f t="shared" si="16"/>
        <v>1125</v>
      </c>
      <c r="AE23" s="36">
        <f t="shared" si="7"/>
        <v>482.81915178805122</v>
      </c>
      <c r="AF23" s="70">
        <f t="shared" si="8"/>
        <v>42.917257936715664</v>
      </c>
      <c r="AG23" s="70">
        <f t="shared" si="17"/>
        <v>57.082742063284336</v>
      </c>
      <c r="AH23" s="71" t="str">
        <f t="shared" si="18"/>
        <v>MEDIO</v>
      </c>
      <c r="AJ23" s="37" t="str">
        <f t="shared" si="9"/>
        <v>Valor Promedio (media Armonica y Min)</v>
      </c>
      <c r="AK23" s="36">
        <f t="shared" si="10"/>
        <v>1125</v>
      </c>
      <c r="AL23" s="36">
        <f t="shared" si="11"/>
        <v>913500</v>
      </c>
      <c r="AM23" s="36">
        <f t="shared" si="19"/>
        <v>2740500</v>
      </c>
      <c r="AO23" s="38"/>
      <c r="AP23" s="38"/>
      <c r="AQ23" s="68"/>
    </row>
    <row r="24" spans="2:43" ht="22.8">
      <c r="B24" s="2">
        <v>15</v>
      </c>
      <c r="C24" s="29" t="s">
        <v>155</v>
      </c>
      <c r="D24" s="8" t="s">
        <v>162</v>
      </c>
      <c r="E24" s="7"/>
      <c r="F24" s="39" t="s">
        <v>163</v>
      </c>
      <c r="G24" s="30" t="s">
        <v>164</v>
      </c>
      <c r="H24" s="40">
        <v>120</v>
      </c>
      <c r="I24" s="31">
        <v>8560</v>
      </c>
      <c r="J24" s="3">
        <f t="shared" si="0"/>
        <v>1027200</v>
      </c>
      <c r="K24" s="31">
        <v>9000</v>
      </c>
      <c r="L24" s="3">
        <f t="shared" si="1"/>
        <v>1080000</v>
      </c>
      <c r="M24" s="31">
        <v>8000</v>
      </c>
      <c r="N24" s="3">
        <f t="shared" si="2"/>
        <v>960000</v>
      </c>
      <c r="P24" s="32">
        <f t="shared" si="3"/>
        <v>8560</v>
      </c>
      <c r="Q24" s="32">
        <f>+Historicos!T24</f>
        <v>681</v>
      </c>
      <c r="R24" s="32">
        <f>+Historicos!U24</f>
        <v>799</v>
      </c>
      <c r="S24" s="32">
        <f t="shared" si="4"/>
        <v>9000</v>
      </c>
      <c r="T24" s="32">
        <f t="shared" si="5"/>
        <v>8000</v>
      </c>
      <c r="U24" s="33"/>
      <c r="V24" s="34" cm="1">
        <f t="array" ref="V24">+MIN(IF(P24:T24&gt;0,P24:T24))</f>
        <v>681</v>
      </c>
      <c r="W24" s="34" cm="1">
        <f t="array" ref="W24">MAX(IF(P24:T24&gt;0,P24:T24))</f>
        <v>9000</v>
      </c>
      <c r="X24" s="35" cm="1">
        <f t="array" ref="X24">ROUND(AVERAGE(IF(P24:T24&gt;0,P24:T24)),0)</f>
        <v>5408</v>
      </c>
      <c r="Y24" s="35">
        <f t="shared" si="12"/>
        <v>3044.5</v>
      </c>
      <c r="Z24" s="35">
        <f t="shared" si="13"/>
        <v>8000</v>
      </c>
      <c r="AA24" s="35">
        <f t="shared" si="14"/>
        <v>3200</v>
      </c>
      <c r="AB24" s="35">
        <f t="shared" si="6"/>
        <v>5408</v>
      </c>
      <c r="AC24" s="35">
        <f t="shared" si="15"/>
        <v>1627</v>
      </c>
      <c r="AD24" s="35">
        <f t="shared" si="16"/>
        <v>1154</v>
      </c>
      <c r="AE24" s="36">
        <f t="shared" si="7"/>
        <v>515.49717102359864</v>
      </c>
      <c r="AF24" s="70">
        <f t="shared" si="8"/>
        <v>44.670465426654992</v>
      </c>
      <c r="AG24" s="70">
        <f t="shared" si="17"/>
        <v>55.329534573345008</v>
      </c>
      <c r="AH24" s="71" t="str">
        <f t="shared" si="18"/>
        <v>MEDIO</v>
      </c>
      <c r="AJ24" s="37" t="str">
        <f t="shared" si="9"/>
        <v>Valor Promedio (media Armonica y Min)</v>
      </c>
      <c r="AK24" s="36">
        <f t="shared" si="10"/>
        <v>1154</v>
      </c>
      <c r="AL24" s="36">
        <f t="shared" si="11"/>
        <v>138480</v>
      </c>
      <c r="AM24" s="36">
        <f t="shared" si="19"/>
        <v>415440</v>
      </c>
      <c r="AO24" s="38"/>
      <c r="AP24" s="38"/>
      <c r="AQ24" s="68"/>
    </row>
    <row r="25" spans="2:43" ht="22.8">
      <c r="B25" s="2">
        <v>16</v>
      </c>
      <c r="C25" s="29" t="s">
        <v>155</v>
      </c>
      <c r="D25" s="8" t="s">
        <v>107</v>
      </c>
      <c r="E25" s="7" t="s">
        <v>110</v>
      </c>
      <c r="F25" s="7" t="s">
        <v>28</v>
      </c>
      <c r="G25" s="30" t="s">
        <v>164</v>
      </c>
      <c r="H25" s="10">
        <v>1120</v>
      </c>
      <c r="I25" s="31">
        <v>5120</v>
      </c>
      <c r="J25" s="3">
        <f t="shared" si="0"/>
        <v>5734400</v>
      </c>
      <c r="K25" s="31">
        <v>5000</v>
      </c>
      <c r="L25" s="3">
        <f t="shared" si="1"/>
        <v>5600000</v>
      </c>
      <c r="M25" s="31">
        <v>4000</v>
      </c>
      <c r="N25" s="3">
        <f t="shared" si="2"/>
        <v>4480000</v>
      </c>
      <c r="P25" s="32">
        <f t="shared" si="3"/>
        <v>5120</v>
      </c>
      <c r="Q25" s="32">
        <f>+Historicos!T25</f>
        <v>681</v>
      </c>
      <c r="R25" s="32">
        <f>+Historicos!U25</f>
        <v>799</v>
      </c>
      <c r="S25" s="32">
        <f t="shared" si="4"/>
        <v>5000</v>
      </c>
      <c r="T25" s="32">
        <f t="shared" si="5"/>
        <v>4000</v>
      </c>
      <c r="U25" s="33"/>
      <c r="V25" s="34" cm="1">
        <f t="array" ref="V25">+MIN(IF(P25:T25&gt;0,P25:T25))</f>
        <v>681</v>
      </c>
      <c r="W25" s="34" cm="1">
        <f t="array" ref="W25">MAX(IF(P25:T25&gt;0,P25:T25))</f>
        <v>5120</v>
      </c>
      <c r="X25" s="35" cm="1">
        <f t="array" ref="X25">ROUND(AVERAGE(IF(P25:T25&gt;0,P25:T25)),0)</f>
        <v>3120</v>
      </c>
      <c r="Y25" s="35">
        <f t="shared" si="12"/>
        <v>1900.5</v>
      </c>
      <c r="Z25" s="35">
        <f t="shared" si="13"/>
        <v>4000</v>
      </c>
      <c r="AA25" s="35">
        <f t="shared" si="14"/>
        <v>2235</v>
      </c>
      <c r="AB25" s="35">
        <f t="shared" si="6"/>
        <v>3120</v>
      </c>
      <c r="AC25" s="35">
        <f t="shared" si="15"/>
        <v>1486</v>
      </c>
      <c r="AD25" s="35">
        <f t="shared" si="16"/>
        <v>1083</v>
      </c>
      <c r="AE25" s="36">
        <f t="shared" si="7"/>
        <v>434.72558394156334</v>
      </c>
      <c r="AF25" s="70">
        <f t="shared" si="8"/>
        <v>40.140866476598646</v>
      </c>
      <c r="AG25" s="70">
        <f t="shared" si="17"/>
        <v>59.859133523401354</v>
      </c>
      <c r="AH25" s="71" t="str">
        <f t="shared" si="18"/>
        <v>MEDIO</v>
      </c>
      <c r="AJ25" s="37" t="str">
        <f t="shared" si="9"/>
        <v>Valor Promedio (media Armonica y Min)</v>
      </c>
      <c r="AK25" s="36">
        <f t="shared" si="10"/>
        <v>1083</v>
      </c>
      <c r="AL25" s="36">
        <f t="shared" si="11"/>
        <v>1212960</v>
      </c>
      <c r="AM25" s="36">
        <f t="shared" si="19"/>
        <v>3638880</v>
      </c>
      <c r="AO25" s="38"/>
      <c r="AP25" s="38"/>
      <c r="AQ25" s="68"/>
    </row>
    <row r="26" spans="2:43" ht="22.8">
      <c r="B26" s="2">
        <v>17</v>
      </c>
      <c r="C26" s="29" t="s">
        <v>155</v>
      </c>
      <c r="D26" s="8" t="s">
        <v>109</v>
      </c>
      <c r="E26" s="7" t="s">
        <v>112</v>
      </c>
      <c r="F26" s="7" t="s">
        <v>29</v>
      </c>
      <c r="G26" s="30" t="s">
        <v>164</v>
      </c>
      <c r="H26" s="10">
        <v>200</v>
      </c>
      <c r="I26" s="31">
        <v>8560</v>
      </c>
      <c r="J26" s="3">
        <f t="shared" si="0"/>
        <v>1712000</v>
      </c>
      <c r="K26" s="31">
        <v>9000</v>
      </c>
      <c r="L26" s="3">
        <f t="shared" si="1"/>
        <v>1800000</v>
      </c>
      <c r="M26" s="31">
        <v>8000</v>
      </c>
      <c r="N26" s="3">
        <f t="shared" si="2"/>
        <v>1600000</v>
      </c>
      <c r="P26" s="32">
        <f t="shared" si="3"/>
        <v>8560</v>
      </c>
      <c r="Q26" s="32">
        <f>+Historicos!T26</f>
        <v>681</v>
      </c>
      <c r="R26" s="32">
        <f>+Historicos!U26</f>
        <v>799</v>
      </c>
      <c r="S26" s="32">
        <f t="shared" si="4"/>
        <v>9000</v>
      </c>
      <c r="T26" s="32">
        <f t="shared" si="5"/>
        <v>8000</v>
      </c>
      <c r="U26" s="33"/>
      <c r="V26" s="34" cm="1">
        <f t="array" ref="V26">+MIN(IF(P26:T26&gt;0,P26:T26))</f>
        <v>681</v>
      </c>
      <c r="W26" s="34" cm="1">
        <f t="array" ref="W26">MAX(IF(P26:T26&gt;0,P26:T26))</f>
        <v>9000</v>
      </c>
      <c r="X26" s="35" cm="1">
        <f t="array" ref="X26">ROUND(AVERAGE(IF(P26:T26&gt;0,P26:T26)),0)</f>
        <v>5408</v>
      </c>
      <c r="Y26" s="35">
        <f t="shared" si="12"/>
        <v>3044.5</v>
      </c>
      <c r="Z26" s="35">
        <f t="shared" si="13"/>
        <v>8000</v>
      </c>
      <c r="AA26" s="35">
        <f t="shared" si="14"/>
        <v>3200</v>
      </c>
      <c r="AB26" s="35">
        <f t="shared" si="6"/>
        <v>5408</v>
      </c>
      <c r="AC26" s="35">
        <f t="shared" si="15"/>
        <v>1627</v>
      </c>
      <c r="AD26" s="35">
        <f t="shared" si="16"/>
        <v>1154</v>
      </c>
      <c r="AE26" s="36">
        <f t="shared" si="7"/>
        <v>515.49717102359864</v>
      </c>
      <c r="AF26" s="70">
        <f t="shared" si="8"/>
        <v>44.670465426654992</v>
      </c>
      <c r="AG26" s="70">
        <f t="shared" si="17"/>
        <v>55.329534573345008</v>
      </c>
      <c r="AH26" s="71" t="str">
        <f t="shared" si="18"/>
        <v>MEDIO</v>
      </c>
      <c r="AJ26" s="37" t="str">
        <f t="shared" si="9"/>
        <v>Valor Promedio (media Armonica y Min)</v>
      </c>
      <c r="AK26" s="36">
        <f t="shared" si="10"/>
        <v>1154</v>
      </c>
      <c r="AL26" s="36">
        <f t="shared" si="11"/>
        <v>230800</v>
      </c>
      <c r="AM26" s="36">
        <f t="shared" si="19"/>
        <v>692400</v>
      </c>
      <c r="AO26" s="38"/>
      <c r="AP26" s="38"/>
      <c r="AQ26" s="68"/>
    </row>
    <row r="27" spans="2:43" ht="22.8">
      <c r="B27" s="2">
        <v>18</v>
      </c>
      <c r="C27" s="29" t="s">
        <v>155</v>
      </c>
      <c r="D27" s="8" t="s">
        <v>111</v>
      </c>
      <c r="E27" s="7" t="s">
        <v>114</v>
      </c>
      <c r="F27" s="7" t="s">
        <v>30</v>
      </c>
      <c r="G27" s="30" t="s">
        <v>164</v>
      </c>
      <c r="H27" s="10">
        <v>3000</v>
      </c>
      <c r="I27" s="31">
        <v>2140</v>
      </c>
      <c r="J27" s="3">
        <f t="shared" si="0"/>
        <v>6420000</v>
      </c>
      <c r="K27" s="31">
        <v>4000</v>
      </c>
      <c r="L27" s="3">
        <f t="shared" si="1"/>
        <v>12000000</v>
      </c>
      <c r="M27" s="31">
        <v>2000</v>
      </c>
      <c r="N27" s="3">
        <f t="shared" si="2"/>
        <v>6000000</v>
      </c>
      <c r="P27" s="32">
        <f t="shared" si="3"/>
        <v>2140</v>
      </c>
      <c r="Q27" s="32">
        <f>+Historicos!T27</f>
        <v>681</v>
      </c>
      <c r="R27" s="32">
        <f>+Historicos!U27</f>
        <v>799</v>
      </c>
      <c r="S27" s="32">
        <f t="shared" si="4"/>
        <v>4000</v>
      </c>
      <c r="T27" s="32">
        <f t="shared" si="5"/>
        <v>2000</v>
      </c>
      <c r="U27" s="33"/>
      <c r="V27" s="34" cm="1">
        <f t="array" ref="V27">+MIN(IF(P27:T27&gt;0,P27:T27))</f>
        <v>681</v>
      </c>
      <c r="W27" s="34" cm="1">
        <f t="array" ref="W27">MAX(IF(P27:T27&gt;0,P27:T27))</f>
        <v>4000</v>
      </c>
      <c r="X27" s="35" cm="1">
        <f t="array" ref="X27">ROUND(AVERAGE(IF(P27:T27&gt;0,P27:T27)),0)</f>
        <v>1924</v>
      </c>
      <c r="Y27" s="35">
        <f t="shared" si="12"/>
        <v>1302.5</v>
      </c>
      <c r="Z27" s="35">
        <f t="shared" si="13"/>
        <v>2000</v>
      </c>
      <c r="AA27" s="35">
        <f t="shared" si="14"/>
        <v>1563</v>
      </c>
      <c r="AB27" s="35">
        <f t="shared" si="6"/>
        <v>1924</v>
      </c>
      <c r="AC27" s="35">
        <f t="shared" si="15"/>
        <v>1270</v>
      </c>
      <c r="AD27" s="35">
        <f t="shared" si="16"/>
        <v>975</v>
      </c>
      <c r="AE27" s="36">
        <f t="shared" si="7"/>
        <v>311.6317270967981</v>
      </c>
      <c r="AF27" s="70">
        <f t="shared" si="8"/>
        <v>31.96222842018442</v>
      </c>
      <c r="AG27" s="70">
        <f t="shared" si="17"/>
        <v>68.037771579815583</v>
      </c>
      <c r="AH27" s="71" t="str">
        <f t="shared" si="18"/>
        <v>MEDIO</v>
      </c>
      <c r="AJ27" s="37" t="str">
        <f t="shared" si="9"/>
        <v>Valor Promedio (media Armonica y Min)</v>
      </c>
      <c r="AK27" s="36">
        <f t="shared" si="10"/>
        <v>975</v>
      </c>
      <c r="AL27" s="36">
        <f t="shared" si="11"/>
        <v>2925000</v>
      </c>
      <c r="AM27" s="36">
        <f t="shared" si="19"/>
        <v>8775000</v>
      </c>
      <c r="AO27" s="38"/>
      <c r="AP27" s="38"/>
      <c r="AQ27" s="68"/>
    </row>
    <row r="28" spans="2:43" ht="12">
      <c r="B28" s="2">
        <v>19</v>
      </c>
      <c r="C28" s="29" t="s">
        <v>155</v>
      </c>
      <c r="D28" s="6" t="s">
        <v>113</v>
      </c>
      <c r="E28" s="7" t="s">
        <v>116</v>
      </c>
      <c r="F28" s="7" t="s">
        <v>31</v>
      </c>
      <c r="G28" s="30" t="s">
        <v>164</v>
      </c>
      <c r="H28" s="10">
        <v>286</v>
      </c>
      <c r="I28" s="31">
        <v>8560</v>
      </c>
      <c r="J28" s="3">
        <f t="shared" si="0"/>
        <v>2448160</v>
      </c>
      <c r="K28" s="31">
        <v>9000</v>
      </c>
      <c r="L28" s="3">
        <f t="shared" si="1"/>
        <v>2574000</v>
      </c>
      <c r="M28" s="31">
        <v>8000</v>
      </c>
      <c r="N28" s="3">
        <f t="shared" si="2"/>
        <v>2288000</v>
      </c>
      <c r="P28" s="32">
        <f t="shared" si="3"/>
        <v>8560</v>
      </c>
      <c r="Q28" s="32">
        <f>+Historicos!T28</f>
        <v>681</v>
      </c>
      <c r="R28" s="32">
        <f>+Historicos!U28</f>
        <v>799</v>
      </c>
      <c r="S28" s="32">
        <f t="shared" si="4"/>
        <v>9000</v>
      </c>
      <c r="T28" s="32">
        <f t="shared" si="5"/>
        <v>8000</v>
      </c>
      <c r="U28" s="33"/>
      <c r="V28" s="34" cm="1">
        <f t="array" ref="V28">+MIN(IF(P28:T28&gt;0,P28:T28))</f>
        <v>681</v>
      </c>
      <c r="W28" s="34" cm="1">
        <f t="array" ref="W28">MAX(IF(P28:T28&gt;0,P28:T28))</f>
        <v>9000</v>
      </c>
      <c r="X28" s="35" cm="1">
        <f t="array" ref="X28">ROUND(AVERAGE(IF(P28:T28&gt;0,P28:T28)),0)</f>
        <v>5408</v>
      </c>
      <c r="Y28" s="35">
        <f t="shared" si="12"/>
        <v>3044.5</v>
      </c>
      <c r="Z28" s="35">
        <f t="shared" si="13"/>
        <v>8000</v>
      </c>
      <c r="AA28" s="35">
        <f t="shared" si="14"/>
        <v>3200</v>
      </c>
      <c r="AB28" s="35">
        <f t="shared" si="6"/>
        <v>5408</v>
      </c>
      <c r="AC28" s="35">
        <f t="shared" si="15"/>
        <v>1627</v>
      </c>
      <c r="AD28" s="35">
        <f t="shared" si="16"/>
        <v>1154</v>
      </c>
      <c r="AE28" s="36">
        <f t="shared" si="7"/>
        <v>515.49717102359864</v>
      </c>
      <c r="AF28" s="70">
        <f t="shared" si="8"/>
        <v>44.670465426654992</v>
      </c>
      <c r="AG28" s="70">
        <f t="shared" si="17"/>
        <v>55.329534573345008</v>
      </c>
      <c r="AH28" s="71" t="str">
        <f t="shared" si="18"/>
        <v>MEDIO</v>
      </c>
      <c r="AJ28" s="37" t="str">
        <f t="shared" si="9"/>
        <v>Valor Promedio (media Armonica y Min)</v>
      </c>
      <c r="AK28" s="36">
        <f t="shared" si="10"/>
        <v>1154</v>
      </c>
      <c r="AL28" s="36">
        <f t="shared" si="11"/>
        <v>330044</v>
      </c>
      <c r="AM28" s="36">
        <f t="shared" si="19"/>
        <v>990132</v>
      </c>
      <c r="AO28" s="38"/>
      <c r="AP28" s="38"/>
      <c r="AQ28" s="68"/>
    </row>
    <row r="29" spans="2:43" ht="22.8">
      <c r="B29" s="2">
        <v>20</v>
      </c>
      <c r="C29" s="29" t="s">
        <v>155</v>
      </c>
      <c r="D29" s="6" t="s">
        <v>115</v>
      </c>
      <c r="E29" s="7" t="s">
        <v>117</v>
      </c>
      <c r="F29" s="7" t="s">
        <v>32</v>
      </c>
      <c r="G29" s="30" t="s">
        <v>164</v>
      </c>
      <c r="H29" s="10">
        <v>238</v>
      </c>
      <c r="I29" s="31">
        <v>8560</v>
      </c>
      <c r="J29" s="3">
        <f t="shared" si="0"/>
        <v>2037280</v>
      </c>
      <c r="K29" s="31">
        <v>9000</v>
      </c>
      <c r="L29" s="3">
        <f t="shared" si="1"/>
        <v>2142000</v>
      </c>
      <c r="M29" s="31">
        <v>8000</v>
      </c>
      <c r="N29" s="3">
        <f t="shared" si="2"/>
        <v>1904000</v>
      </c>
      <c r="P29" s="32">
        <f t="shared" si="3"/>
        <v>8560</v>
      </c>
      <c r="Q29" s="32">
        <f>+Historicos!T29</f>
        <v>681</v>
      </c>
      <c r="R29" s="32">
        <f>+Historicos!U29</f>
        <v>799</v>
      </c>
      <c r="S29" s="32">
        <f t="shared" si="4"/>
        <v>9000</v>
      </c>
      <c r="T29" s="32">
        <f t="shared" si="5"/>
        <v>8000</v>
      </c>
      <c r="U29" s="33"/>
      <c r="V29" s="34" cm="1">
        <f t="array" ref="V29">+MIN(IF(P29:T29&gt;0,P29:T29))</f>
        <v>681</v>
      </c>
      <c r="W29" s="34" cm="1">
        <f t="array" ref="W29">MAX(IF(P29:T29&gt;0,P29:T29))</f>
        <v>9000</v>
      </c>
      <c r="X29" s="35" cm="1">
        <f t="array" ref="X29">ROUND(AVERAGE(IF(P29:T29&gt;0,P29:T29)),0)</f>
        <v>5408</v>
      </c>
      <c r="Y29" s="35">
        <f t="shared" si="12"/>
        <v>3044.5</v>
      </c>
      <c r="Z29" s="35">
        <f t="shared" si="13"/>
        <v>8000</v>
      </c>
      <c r="AA29" s="35">
        <f t="shared" si="14"/>
        <v>3200</v>
      </c>
      <c r="AB29" s="35">
        <f t="shared" si="6"/>
        <v>5408</v>
      </c>
      <c r="AC29" s="35">
        <f t="shared" si="15"/>
        <v>1627</v>
      </c>
      <c r="AD29" s="35">
        <f t="shared" si="16"/>
        <v>1154</v>
      </c>
      <c r="AE29" s="36">
        <f t="shared" si="7"/>
        <v>515.49717102359864</v>
      </c>
      <c r="AF29" s="70">
        <f t="shared" si="8"/>
        <v>44.670465426654992</v>
      </c>
      <c r="AG29" s="70">
        <f t="shared" si="17"/>
        <v>55.329534573345008</v>
      </c>
      <c r="AH29" s="71" t="str">
        <f t="shared" si="18"/>
        <v>MEDIO</v>
      </c>
      <c r="AJ29" s="37" t="str">
        <f t="shared" si="9"/>
        <v>Valor Promedio (media Armonica y Min)</v>
      </c>
      <c r="AK29" s="36">
        <f t="shared" si="10"/>
        <v>1154</v>
      </c>
      <c r="AL29" s="36">
        <f t="shared" si="11"/>
        <v>274652</v>
      </c>
      <c r="AM29" s="36">
        <f t="shared" si="19"/>
        <v>823956</v>
      </c>
      <c r="AO29" s="38"/>
      <c r="AP29" s="38"/>
      <c r="AQ29" s="68"/>
    </row>
    <row r="30" spans="2:43" ht="12">
      <c r="B30" s="2">
        <v>21</v>
      </c>
      <c r="C30" s="29" t="s">
        <v>155</v>
      </c>
      <c r="D30" s="6" t="s">
        <v>84</v>
      </c>
      <c r="E30" s="7" t="s">
        <v>119</v>
      </c>
      <c r="F30" s="7" t="s">
        <v>33</v>
      </c>
      <c r="G30" s="30" t="s">
        <v>164</v>
      </c>
      <c r="H30" s="10">
        <v>4800</v>
      </c>
      <c r="I30" s="31">
        <v>2140</v>
      </c>
      <c r="J30" s="3">
        <f t="shared" si="0"/>
        <v>10272000</v>
      </c>
      <c r="K30" s="31">
        <v>5000</v>
      </c>
      <c r="L30" s="3">
        <f t="shared" si="1"/>
        <v>24000000</v>
      </c>
      <c r="M30" s="31">
        <v>2000</v>
      </c>
      <c r="N30" s="3">
        <f t="shared" si="2"/>
        <v>9600000</v>
      </c>
      <c r="P30" s="32">
        <f t="shared" si="3"/>
        <v>2140</v>
      </c>
      <c r="Q30" s="32">
        <f>+Historicos!T30</f>
        <v>681</v>
      </c>
      <c r="R30" s="32">
        <f>+Historicos!U30</f>
        <v>799</v>
      </c>
      <c r="S30" s="32">
        <f t="shared" si="4"/>
        <v>5000</v>
      </c>
      <c r="T30" s="32">
        <f t="shared" si="5"/>
        <v>2000</v>
      </c>
      <c r="U30" s="33"/>
      <c r="V30" s="34" cm="1">
        <f t="array" ref="V30">+MIN(IF(P30:T30&gt;0,P30:T30))</f>
        <v>681</v>
      </c>
      <c r="W30" s="34" cm="1">
        <f t="array" ref="W30">MAX(IF(P30:T30&gt;0,P30:T30))</f>
        <v>5000</v>
      </c>
      <c r="X30" s="35" cm="1">
        <f t="array" ref="X30">ROUND(AVERAGE(IF(P30:T30&gt;0,P30:T30)),0)</f>
        <v>2124</v>
      </c>
      <c r="Y30" s="35">
        <f t="shared" si="12"/>
        <v>1402.5</v>
      </c>
      <c r="Z30" s="35">
        <f t="shared" si="13"/>
        <v>2000</v>
      </c>
      <c r="AA30" s="35">
        <f t="shared" si="14"/>
        <v>1634</v>
      </c>
      <c r="AB30" s="35">
        <f t="shared" si="6"/>
        <v>2124</v>
      </c>
      <c r="AC30" s="35">
        <f t="shared" si="15"/>
        <v>1286</v>
      </c>
      <c r="AD30" s="35">
        <f t="shared" si="16"/>
        <v>983</v>
      </c>
      <c r="AE30" s="36">
        <f t="shared" si="7"/>
        <v>320.70703141652507</v>
      </c>
      <c r="AF30" s="70">
        <f t="shared" si="8"/>
        <v>32.625333816533583</v>
      </c>
      <c r="AG30" s="70">
        <f t="shared" si="17"/>
        <v>67.374666183466417</v>
      </c>
      <c r="AH30" s="71" t="str">
        <f t="shared" si="18"/>
        <v>MEDIO</v>
      </c>
      <c r="AJ30" s="37" t="str">
        <f t="shared" si="9"/>
        <v>Valor Promedio (media Armonica y Min)</v>
      </c>
      <c r="AK30" s="36">
        <f t="shared" si="10"/>
        <v>983</v>
      </c>
      <c r="AL30" s="36">
        <f t="shared" si="11"/>
        <v>4718400</v>
      </c>
      <c r="AM30" s="36">
        <f t="shared" si="19"/>
        <v>14155200</v>
      </c>
      <c r="AO30" s="38"/>
      <c r="AP30" s="38"/>
      <c r="AQ30" s="68"/>
    </row>
    <row r="31" spans="2:43" ht="12">
      <c r="B31" s="2">
        <v>22</v>
      </c>
      <c r="C31" s="29" t="s">
        <v>155</v>
      </c>
      <c r="D31" s="6" t="s">
        <v>118</v>
      </c>
      <c r="E31" s="7" t="s">
        <v>121</v>
      </c>
      <c r="F31" s="7" t="s">
        <v>34</v>
      </c>
      <c r="G31" s="30" t="s">
        <v>164</v>
      </c>
      <c r="H31" s="10">
        <v>1318</v>
      </c>
      <c r="I31" s="31">
        <v>5120</v>
      </c>
      <c r="J31" s="3">
        <f t="shared" si="0"/>
        <v>6748160</v>
      </c>
      <c r="K31" s="31">
        <v>5000</v>
      </c>
      <c r="L31" s="3">
        <f t="shared" si="1"/>
        <v>6590000</v>
      </c>
      <c r="M31" s="31">
        <v>4000</v>
      </c>
      <c r="N31" s="3">
        <f t="shared" si="2"/>
        <v>5272000</v>
      </c>
      <c r="P31" s="32">
        <f t="shared" si="3"/>
        <v>5120</v>
      </c>
      <c r="Q31" s="32">
        <f>+Historicos!T31</f>
        <v>681</v>
      </c>
      <c r="R31" s="32">
        <f>+Historicos!U31</f>
        <v>799</v>
      </c>
      <c r="S31" s="32">
        <f t="shared" si="4"/>
        <v>5000</v>
      </c>
      <c r="T31" s="32">
        <f t="shared" si="5"/>
        <v>4000</v>
      </c>
      <c r="U31" s="33"/>
      <c r="V31" s="34" cm="1">
        <f t="array" ref="V31">+MIN(IF(P31:T31&gt;0,P31:T31))</f>
        <v>681</v>
      </c>
      <c r="W31" s="34" cm="1">
        <f t="array" ref="W31">MAX(IF(P31:T31&gt;0,P31:T31))</f>
        <v>5120</v>
      </c>
      <c r="X31" s="35" cm="1">
        <f t="array" ref="X31">ROUND(AVERAGE(IF(P31:T31&gt;0,P31:T31)),0)</f>
        <v>3120</v>
      </c>
      <c r="Y31" s="35">
        <f t="shared" si="12"/>
        <v>1900.5</v>
      </c>
      <c r="Z31" s="35">
        <f t="shared" si="13"/>
        <v>4000</v>
      </c>
      <c r="AA31" s="35">
        <f t="shared" si="14"/>
        <v>2235</v>
      </c>
      <c r="AB31" s="35">
        <f t="shared" si="6"/>
        <v>3120</v>
      </c>
      <c r="AC31" s="35">
        <f t="shared" si="15"/>
        <v>1486</v>
      </c>
      <c r="AD31" s="35">
        <f t="shared" si="16"/>
        <v>1083</v>
      </c>
      <c r="AE31" s="36">
        <f t="shared" si="7"/>
        <v>434.72558394156334</v>
      </c>
      <c r="AF31" s="70">
        <f t="shared" si="8"/>
        <v>40.140866476598646</v>
      </c>
      <c r="AG31" s="70">
        <f t="shared" si="17"/>
        <v>59.859133523401354</v>
      </c>
      <c r="AH31" s="71" t="str">
        <f t="shared" si="18"/>
        <v>MEDIO</v>
      </c>
      <c r="AJ31" s="37" t="str">
        <f t="shared" si="9"/>
        <v>Valor Promedio (media Armonica y Min)</v>
      </c>
      <c r="AK31" s="36">
        <f t="shared" si="10"/>
        <v>1083</v>
      </c>
      <c r="AL31" s="36">
        <f t="shared" si="11"/>
        <v>1427394</v>
      </c>
      <c r="AM31" s="36">
        <f t="shared" si="19"/>
        <v>4282182</v>
      </c>
      <c r="AO31" s="38"/>
      <c r="AP31" s="38"/>
      <c r="AQ31" s="68"/>
    </row>
    <row r="32" spans="2:43" ht="12">
      <c r="B32" s="2">
        <v>23</v>
      </c>
      <c r="C32" s="29" t="s">
        <v>155</v>
      </c>
      <c r="D32" s="6" t="s">
        <v>120</v>
      </c>
      <c r="E32" s="6" t="s">
        <v>35</v>
      </c>
      <c r="F32" s="7" t="s">
        <v>123</v>
      </c>
      <c r="G32" s="30" t="s">
        <v>164</v>
      </c>
      <c r="H32" s="10">
        <v>546</v>
      </c>
      <c r="I32" s="31">
        <v>7490</v>
      </c>
      <c r="J32" s="3">
        <f t="shared" si="0"/>
        <v>4089540</v>
      </c>
      <c r="K32" s="31">
        <v>8000</v>
      </c>
      <c r="L32" s="3">
        <f t="shared" si="1"/>
        <v>4368000</v>
      </c>
      <c r="M32" s="31">
        <v>7000</v>
      </c>
      <c r="N32" s="3">
        <f t="shared" si="2"/>
        <v>3822000</v>
      </c>
      <c r="P32" s="32">
        <f t="shared" si="3"/>
        <v>7490</v>
      </c>
      <c r="Q32" s="32">
        <f>+Historicos!T32</f>
        <v>681</v>
      </c>
      <c r="R32" s="32">
        <f>+Historicos!U32</f>
        <v>799</v>
      </c>
      <c r="S32" s="32">
        <f t="shared" si="4"/>
        <v>8000</v>
      </c>
      <c r="T32" s="32">
        <f t="shared" si="5"/>
        <v>7000</v>
      </c>
      <c r="U32" s="33"/>
      <c r="V32" s="34" cm="1">
        <f t="array" ref="V32">+MIN(IF(P32:T32&gt;0,P32:T32))</f>
        <v>681</v>
      </c>
      <c r="W32" s="34" cm="1">
        <f t="array" ref="W32">MAX(IF(P32:T32&gt;0,P32:T32))</f>
        <v>8000</v>
      </c>
      <c r="X32" s="35" cm="1">
        <f t="array" ref="X32">ROUND(AVERAGE(IF(P32:T32&gt;0,P32:T32)),0)</f>
        <v>4794</v>
      </c>
      <c r="Y32" s="35">
        <f t="shared" si="12"/>
        <v>2737.5</v>
      </c>
      <c r="Z32" s="35">
        <f t="shared" si="13"/>
        <v>7000</v>
      </c>
      <c r="AA32" s="35">
        <f t="shared" si="14"/>
        <v>2963</v>
      </c>
      <c r="AB32" s="35">
        <f t="shared" si="6"/>
        <v>4794</v>
      </c>
      <c r="AC32" s="35">
        <f t="shared" si="15"/>
        <v>1602</v>
      </c>
      <c r="AD32" s="35">
        <f t="shared" si="16"/>
        <v>1141</v>
      </c>
      <c r="AE32" s="36">
        <f t="shared" si="7"/>
        <v>501.16098544612714</v>
      </c>
      <c r="AF32" s="70">
        <f t="shared" si="8"/>
        <v>43.922961038223242</v>
      </c>
      <c r="AG32" s="70">
        <f t="shared" si="17"/>
        <v>56.077038961776758</v>
      </c>
      <c r="AH32" s="71" t="str">
        <f t="shared" si="18"/>
        <v>MEDIO</v>
      </c>
      <c r="AJ32" s="37" t="str">
        <f t="shared" si="9"/>
        <v>Valor Promedio (media Armonica y Min)</v>
      </c>
      <c r="AK32" s="36">
        <f t="shared" si="10"/>
        <v>1141</v>
      </c>
      <c r="AL32" s="36">
        <f t="shared" si="11"/>
        <v>622986</v>
      </c>
      <c r="AM32" s="36">
        <f t="shared" si="19"/>
        <v>1868958</v>
      </c>
      <c r="AO32" s="38"/>
      <c r="AP32" s="38"/>
      <c r="AQ32" s="68"/>
    </row>
    <row r="33" spans="2:43" ht="22.8">
      <c r="B33" s="2">
        <v>24</v>
      </c>
      <c r="C33" s="29" t="s">
        <v>155</v>
      </c>
      <c r="D33" s="6" t="s">
        <v>165</v>
      </c>
      <c r="E33" s="6" t="s">
        <v>184</v>
      </c>
      <c r="F33" s="39" t="s">
        <v>166</v>
      </c>
      <c r="G33" s="30" t="s">
        <v>164</v>
      </c>
      <c r="H33" s="40">
        <v>117</v>
      </c>
      <c r="I33" s="31">
        <v>8560</v>
      </c>
      <c r="J33" s="3">
        <f t="shared" si="0"/>
        <v>1001520</v>
      </c>
      <c r="K33" s="31">
        <v>9000</v>
      </c>
      <c r="L33" s="3">
        <f t="shared" si="1"/>
        <v>1053000</v>
      </c>
      <c r="M33" s="31">
        <v>8000</v>
      </c>
      <c r="N33" s="3">
        <f t="shared" si="2"/>
        <v>936000</v>
      </c>
      <c r="P33" s="32">
        <f t="shared" si="3"/>
        <v>8560</v>
      </c>
      <c r="Q33" s="32">
        <f>+Historicos!T33</f>
        <v>681</v>
      </c>
      <c r="R33" s="32">
        <f>+Historicos!U33</f>
        <v>799</v>
      </c>
      <c r="S33" s="32">
        <f t="shared" si="4"/>
        <v>9000</v>
      </c>
      <c r="T33" s="32">
        <f t="shared" si="5"/>
        <v>8000</v>
      </c>
      <c r="U33" s="33"/>
      <c r="V33" s="34" cm="1">
        <f t="array" ref="V33">+MIN(IF(P33:T33&gt;0,P33:T33))</f>
        <v>681</v>
      </c>
      <c r="W33" s="34" cm="1">
        <f t="array" ref="W33">MAX(IF(P33:T33&gt;0,P33:T33))</f>
        <v>9000</v>
      </c>
      <c r="X33" s="35" cm="1">
        <f t="array" ref="X33">ROUND(AVERAGE(IF(P33:T33&gt;0,P33:T33)),0)</f>
        <v>5408</v>
      </c>
      <c r="Y33" s="35">
        <f t="shared" si="12"/>
        <v>3044.5</v>
      </c>
      <c r="Z33" s="35">
        <f t="shared" si="13"/>
        <v>8000</v>
      </c>
      <c r="AA33" s="35">
        <f t="shared" si="14"/>
        <v>3200</v>
      </c>
      <c r="AB33" s="35">
        <f t="shared" si="6"/>
        <v>5408</v>
      </c>
      <c r="AC33" s="35">
        <f t="shared" si="15"/>
        <v>1627</v>
      </c>
      <c r="AD33" s="35">
        <f t="shared" si="16"/>
        <v>1154</v>
      </c>
      <c r="AE33" s="36">
        <f t="shared" si="7"/>
        <v>515.49717102359864</v>
      </c>
      <c r="AF33" s="70">
        <f t="shared" si="8"/>
        <v>44.670465426654992</v>
      </c>
      <c r="AG33" s="70">
        <f t="shared" si="17"/>
        <v>55.329534573345008</v>
      </c>
      <c r="AH33" s="71" t="str">
        <f t="shared" si="18"/>
        <v>MEDIO</v>
      </c>
      <c r="AJ33" s="37" t="str">
        <f t="shared" si="9"/>
        <v>Valor Promedio (media Armonica y Min)</v>
      </c>
      <c r="AK33" s="36">
        <f t="shared" si="10"/>
        <v>1154</v>
      </c>
      <c r="AL33" s="36">
        <f t="shared" si="11"/>
        <v>135018</v>
      </c>
      <c r="AM33" s="36">
        <f t="shared" si="19"/>
        <v>405054</v>
      </c>
      <c r="AO33" s="38"/>
      <c r="AP33" s="38"/>
      <c r="AQ33" s="68"/>
    </row>
    <row r="34" spans="2:43" ht="22.8">
      <c r="B34" s="2">
        <v>25</v>
      </c>
      <c r="C34" s="29" t="s">
        <v>155</v>
      </c>
      <c r="D34" s="6" t="s">
        <v>151</v>
      </c>
      <c r="E34" s="6" t="s">
        <v>181</v>
      </c>
      <c r="F34" s="39" t="s">
        <v>81</v>
      </c>
      <c r="G34" s="30" t="s">
        <v>164</v>
      </c>
      <c r="H34" s="40">
        <v>100</v>
      </c>
      <c r="I34" s="31">
        <v>8560</v>
      </c>
      <c r="J34" s="3">
        <f t="shared" si="0"/>
        <v>856000</v>
      </c>
      <c r="K34" s="31">
        <v>9000</v>
      </c>
      <c r="L34" s="3">
        <f t="shared" si="1"/>
        <v>900000</v>
      </c>
      <c r="M34" s="31">
        <v>8000</v>
      </c>
      <c r="N34" s="3">
        <f t="shared" si="2"/>
        <v>800000</v>
      </c>
      <c r="P34" s="32">
        <f t="shared" si="3"/>
        <v>8560</v>
      </c>
      <c r="Q34" s="32">
        <f>+Historicos!T34</f>
        <v>681</v>
      </c>
      <c r="R34" s="32">
        <f>+Historicos!U34</f>
        <v>799</v>
      </c>
      <c r="S34" s="32">
        <f t="shared" si="4"/>
        <v>9000</v>
      </c>
      <c r="T34" s="32">
        <f t="shared" si="5"/>
        <v>8000</v>
      </c>
      <c r="U34" s="33"/>
      <c r="V34" s="34" cm="1">
        <f t="array" ref="V34">+MIN(IF(P34:T34&gt;0,P34:T34))</f>
        <v>681</v>
      </c>
      <c r="W34" s="34" cm="1">
        <f t="array" ref="W34">MAX(IF(P34:T34&gt;0,P34:T34))</f>
        <v>9000</v>
      </c>
      <c r="X34" s="35" cm="1">
        <f t="array" ref="X34">ROUND(AVERAGE(IF(P34:T34&gt;0,P34:T34)),0)</f>
        <v>5408</v>
      </c>
      <c r="Y34" s="35">
        <f t="shared" si="12"/>
        <v>3044.5</v>
      </c>
      <c r="Z34" s="35">
        <f t="shared" si="13"/>
        <v>8000</v>
      </c>
      <c r="AA34" s="35">
        <f t="shared" si="14"/>
        <v>3200</v>
      </c>
      <c r="AB34" s="35">
        <f t="shared" si="6"/>
        <v>5408</v>
      </c>
      <c r="AC34" s="35">
        <f t="shared" si="15"/>
        <v>1627</v>
      </c>
      <c r="AD34" s="35">
        <f t="shared" si="16"/>
        <v>1154</v>
      </c>
      <c r="AE34" s="36">
        <f t="shared" si="7"/>
        <v>515.49717102359864</v>
      </c>
      <c r="AF34" s="70">
        <f t="shared" si="8"/>
        <v>44.670465426654992</v>
      </c>
      <c r="AG34" s="70">
        <f t="shared" si="17"/>
        <v>55.329534573345008</v>
      </c>
      <c r="AH34" s="71" t="str">
        <f t="shared" si="18"/>
        <v>MEDIO</v>
      </c>
      <c r="AJ34" s="37" t="str">
        <f t="shared" si="9"/>
        <v>Valor Promedio (media Armonica y Min)</v>
      </c>
      <c r="AK34" s="36">
        <f t="shared" si="10"/>
        <v>1154</v>
      </c>
      <c r="AL34" s="36">
        <f t="shared" si="11"/>
        <v>115400</v>
      </c>
      <c r="AM34" s="36">
        <f t="shared" si="19"/>
        <v>346200</v>
      </c>
      <c r="AO34" s="38"/>
      <c r="AP34" s="38"/>
      <c r="AQ34" s="68"/>
    </row>
    <row r="35" spans="2:43" ht="12">
      <c r="B35" s="2">
        <v>26</v>
      </c>
      <c r="C35" s="29" t="s">
        <v>155</v>
      </c>
      <c r="D35" s="6" t="s">
        <v>122</v>
      </c>
      <c r="E35" s="6" t="s">
        <v>182</v>
      </c>
      <c r="F35" s="7" t="s">
        <v>124</v>
      </c>
      <c r="G35" s="30" t="s">
        <v>164</v>
      </c>
      <c r="H35" s="42">
        <v>125</v>
      </c>
      <c r="I35" s="31">
        <v>8560</v>
      </c>
      <c r="J35" s="3">
        <f t="shared" si="0"/>
        <v>1070000</v>
      </c>
      <c r="K35" s="31">
        <v>9000</v>
      </c>
      <c r="L35" s="3">
        <f t="shared" si="1"/>
        <v>1125000</v>
      </c>
      <c r="M35" s="31">
        <v>8000</v>
      </c>
      <c r="N35" s="3">
        <f t="shared" si="2"/>
        <v>1000000</v>
      </c>
      <c r="P35" s="32">
        <f t="shared" si="3"/>
        <v>8560</v>
      </c>
      <c r="Q35" s="32">
        <f>+Historicos!T35</f>
        <v>681</v>
      </c>
      <c r="R35" s="32">
        <f>+Historicos!U35</f>
        <v>799</v>
      </c>
      <c r="S35" s="32">
        <f t="shared" si="4"/>
        <v>9000</v>
      </c>
      <c r="T35" s="32">
        <f t="shared" si="5"/>
        <v>8000</v>
      </c>
      <c r="U35" s="33"/>
      <c r="V35" s="34" cm="1">
        <f t="array" ref="V35">+MIN(IF(P35:T35&gt;0,P35:T35))</f>
        <v>681</v>
      </c>
      <c r="W35" s="34" cm="1">
        <f t="array" ref="W35">MAX(IF(P35:T35&gt;0,P35:T35))</f>
        <v>9000</v>
      </c>
      <c r="X35" s="35" cm="1">
        <f t="array" ref="X35">ROUND(AVERAGE(IF(P35:T35&gt;0,P35:T35)),0)</f>
        <v>5408</v>
      </c>
      <c r="Y35" s="35">
        <f t="shared" si="12"/>
        <v>3044.5</v>
      </c>
      <c r="Z35" s="35">
        <f t="shared" si="13"/>
        <v>8000</v>
      </c>
      <c r="AA35" s="35">
        <f t="shared" si="14"/>
        <v>3200</v>
      </c>
      <c r="AB35" s="35">
        <f t="shared" si="6"/>
        <v>5408</v>
      </c>
      <c r="AC35" s="35">
        <f t="shared" si="15"/>
        <v>1627</v>
      </c>
      <c r="AD35" s="35">
        <f t="shared" si="16"/>
        <v>1154</v>
      </c>
      <c r="AE35" s="36">
        <f t="shared" si="7"/>
        <v>515.49717102359864</v>
      </c>
      <c r="AF35" s="70">
        <f t="shared" si="8"/>
        <v>44.670465426654992</v>
      </c>
      <c r="AG35" s="70">
        <f t="shared" si="17"/>
        <v>55.329534573345008</v>
      </c>
      <c r="AH35" s="71" t="str">
        <f t="shared" si="18"/>
        <v>MEDIO</v>
      </c>
      <c r="AJ35" s="37" t="str">
        <f t="shared" si="9"/>
        <v>Valor Promedio (media Armonica y Min)</v>
      </c>
      <c r="AK35" s="36">
        <f t="shared" si="10"/>
        <v>1154</v>
      </c>
      <c r="AL35" s="36">
        <f t="shared" si="11"/>
        <v>144250</v>
      </c>
      <c r="AM35" s="36">
        <f t="shared" si="19"/>
        <v>432750</v>
      </c>
      <c r="AO35" s="38"/>
      <c r="AP35" s="38"/>
      <c r="AQ35" s="68"/>
    </row>
    <row r="36" spans="2:43" ht="22.8">
      <c r="B36" s="2">
        <v>27</v>
      </c>
      <c r="C36" s="29" t="s">
        <v>155</v>
      </c>
      <c r="D36" s="6" t="s">
        <v>125</v>
      </c>
      <c r="E36" s="15" t="s">
        <v>183</v>
      </c>
      <c r="F36" s="7" t="s">
        <v>37</v>
      </c>
      <c r="G36" s="30" t="s">
        <v>164</v>
      </c>
      <c r="H36" s="43">
        <v>65</v>
      </c>
      <c r="I36" s="31">
        <v>10700</v>
      </c>
      <c r="J36" s="3">
        <f t="shared" si="0"/>
        <v>695500</v>
      </c>
      <c r="K36" s="31">
        <v>11000</v>
      </c>
      <c r="L36" s="3">
        <f t="shared" si="1"/>
        <v>715000</v>
      </c>
      <c r="M36" s="31">
        <v>10000</v>
      </c>
      <c r="N36" s="3">
        <f t="shared" si="2"/>
        <v>650000</v>
      </c>
      <c r="P36" s="32">
        <f t="shared" si="3"/>
        <v>10700</v>
      </c>
      <c r="Q36" s="32">
        <f>+Historicos!T36</f>
        <v>681</v>
      </c>
      <c r="R36" s="32">
        <f>+Historicos!U36</f>
        <v>799</v>
      </c>
      <c r="S36" s="32">
        <f t="shared" si="4"/>
        <v>11000</v>
      </c>
      <c r="T36" s="32">
        <f t="shared" si="5"/>
        <v>10000</v>
      </c>
      <c r="U36" s="33"/>
      <c r="V36" s="34" cm="1">
        <f t="array" ref="V36">+MIN(IF(P36:T36&gt;0,P36:T36))</f>
        <v>681</v>
      </c>
      <c r="W36" s="34" cm="1">
        <f t="array" ref="W36">MAX(IF(P36:T36&gt;0,P36:T36))</f>
        <v>11000</v>
      </c>
      <c r="X36" s="35" cm="1">
        <f t="array" ref="X36">ROUND(AVERAGE(IF(P36:T36&gt;0,P36:T36)),0)</f>
        <v>6636</v>
      </c>
      <c r="Y36" s="35">
        <f t="shared" si="12"/>
        <v>3658.5</v>
      </c>
      <c r="Z36" s="35">
        <f t="shared" si="13"/>
        <v>10000</v>
      </c>
      <c r="AA36" s="35">
        <f t="shared" si="14"/>
        <v>3642</v>
      </c>
      <c r="AB36" s="35">
        <f t="shared" si="6"/>
        <v>6636</v>
      </c>
      <c r="AC36" s="35">
        <f t="shared" si="15"/>
        <v>1664</v>
      </c>
      <c r="AD36" s="35">
        <f t="shared" si="16"/>
        <v>1172</v>
      </c>
      <c r="AE36" s="36">
        <f t="shared" si="7"/>
        <v>536.72432402491313</v>
      </c>
      <c r="AF36" s="70">
        <f t="shared" si="8"/>
        <v>45.79559078710863</v>
      </c>
      <c r="AG36" s="70">
        <f t="shared" si="17"/>
        <v>54.20440921289137</v>
      </c>
      <c r="AH36" s="71" t="str">
        <f t="shared" si="18"/>
        <v>MEDIO</v>
      </c>
      <c r="AJ36" s="37" t="str">
        <f t="shared" si="9"/>
        <v>Valor Promedio (media Armonica y Min)</v>
      </c>
      <c r="AK36" s="36">
        <f t="shared" si="10"/>
        <v>1172</v>
      </c>
      <c r="AL36" s="36">
        <f t="shared" si="11"/>
        <v>76180</v>
      </c>
      <c r="AM36" s="36">
        <f t="shared" si="19"/>
        <v>228540</v>
      </c>
      <c r="AO36" s="38"/>
      <c r="AP36" s="38"/>
      <c r="AQ36" s="68"/>
    </row>
    <row r="37" spans="2:43" ht="12">
      <c r="B37" s="2">
        <v>28</v>
      </c>
      <c r="C37" s="29" t="s">
        <v>155</v>
      </c>
      <c r="D37" s="6" t="s">
        <v>126</v>
      </c>
      <c r="E37" s="6" t="s">
        <v>36</v>
      </c>
      <c r="F37" s="7" t="s">
        <v>39</v>
      </c>
      <c r="G37" s="30" t="s">
        <v>164</v>
      </c>
      <c r="H37" s="43">
        <v>285</v>
      </c>
      <c r="I37" s="31">
        <v>8560</v>
      </c>
      <c r="J37" s="3">
        <f t="shared" si="0"/>
        <v>2439600</v>
      </c>
      <c r="K37" s="31">
        <v>9000</v>
      </c>
      <c r="L37" s="3">
        <f t="shared" si="1"/>
        <v>2565000</v>
      </c>
      <c r="M37" s="31">
        <v>8000</v>
      </c>
      <c r="N37" s="3">
        <f t="shared" si="2"/>
        <v>2280000</v>
      </c>
      <c r="P37" s="32">
        <f t="shared" si="3"/>
        <v>8560</v>
      </c>
      <c r="Q37" s="32">
        <f>+Historicos!T37</f>
        <v>681</v>
      </c>
      <c r="R37" s="32">
        <f>+Historicos!U37</f>
        <v>799</v>
      </c>
      <c r="S37" s="32">
        <f t="shared" si="4"/>
        <v>9000</v>
      </c>
      <c r="T37" s="32">
        <f t="shared" si="5"/>
        <v>8000</v>
      </c>
      <c r="U37" s="33"/>
      <c r="V37" s="34" cm="1">
        <f t="array" ref="V37">+MIN(IF(P37:T37&gt;0,P37:T37))</f>
        <v>681</v>
      </c>
      <c r="W37" s="34" cm="1">
        <f t="array" ref="W37">MAX(IF(P37:T37&gt;0,P37:T37))</f>
        <v>9000</v>
      </c>
      <c r="X37" s="35" cm="1">
        <f t="array" ref="X37">ROUND(AVERAGE(IF(P37:T37&gt;0,P37:T37)),0)</f>
        <v>5408</v>
      </c>
      <c r="Y37" s="35">
        <f t="shared" si="12"/>
        <v>3044.5</v>
      </c>
      <c r="Z37" s="35">
        <f t="shared" si="13"/>
        <v>8000</v>
      </c>
      <c r="AA37" s="35">
        <f t="shared" si="14"/>
        <v>3200</v>
      </c>
      <c r="AB37" s="35">
        <f t="shared" si="6"/>
        <v>5408</v>
      </c>
      <c r="AC37" s="35">
        <f t="shared" si="15"/>
        <v>1627</v>
      </c>
      <c r="AD37" s="35">
        <f t="shared" si="16"/>
        <v>1154</v>
      </c>
      <c r="AE37" s="36">
        <f t="shared" si="7"/>
        <v>515.49717102359864</v>
      </c>
      <c r="AF37" s="70">
        <f t="shared" si="8"/>
        <v>44.670465426654992</v>
      </c>
      <c r="AG37" s="70">
        <f t="shared" si="17"/>
        <v>55.329534573345008</v>
      </c>
      <c r="AH37" s="71" t="str">
        <f t="shared" si="18"/>
        <v>MEDIO</v>
      </c>
      <c r="AJ37" s="37" t="str">
        <f t="shared" si="9"/>
        <v>Valor Promedio (media Armonica y Min)</v>
      </c>
      <c r="AK37" s="36">
        <f t="shared" si="10"/>
        <v>1154</v>
      </c>
      <c r="AL37" s="36">
        <f t="shared" si="11"/>
        <v>328890</v>
      </c>
      <c r="AM37" s="36">
        <f t="shared" si="19"/>
        <v>986670</v>
      </c>
      <c r="AO37" s="38"/>
      <c r="AP37" s="38"/>
      <c r="AQ37" s="68"/>
    </row>
    <row r="38" spans="2:43" ht="12">
      <c r="B38" s="2">
        <v>29</v>
      </c>
      <c r="C38" s="29" t="s">
        <v>155</v>
      </c>
      <c r="D38" s="6" t="s">
        <v>127</v>
      </c>
      <c r="E38" s="6" t="s">
        <v>38</v>
      </c>
      <c r="F38" s="7" t="s">
        <v>129</v>
      </c>
      <c r="G38" s="30" t="s">
        <v>164</v>
      </c>
      <c r="H38" s="43">
        <v>84</v>
      </c>
      <c r="I38" s="31">
        <v>10700</v>
      </c>
      <c r="J38" s="3">
        <f t="shared" si="0"/>
        <v>898800</v>
      </c>
      <c r="K38" s="31">
        <v>11000</v>
      </c>
      <c r="L38" s="3">
        <f t="shared" si="1"/>
        <v>924000</v>
      </c>
      <c r="M38" s="31">
        <v>10000</v>
      </c>
      <c r="N38" s="3">
        <f t="shared" si="2"/>
        <v>840000</v>
      </c>
      <c r="P38" s="32">
        <f t="shared" si="3"/>
        <v>10700</v>
      </c>
      <c r="Q38" s="32">
        <f>+Historicos!T38</f>
        <v>681</v>
      </c>
      <c r="R38" s="32">
        <f>+Historicos!U38</f>
        <v>799</v>
      </c>
      <c r="S38" s="32">
        <f t="shared" si="4"/>
        <v>11000</v>
      </c>
      <c r="T38" s="32">
        <f t="shared" si="5"/>
        <v>10000</v>
      </c>
      <c r="U38" s="33"/>
      <c r="V38" s="34" cm="1">
        <f t="array" ref="V38">+MIN(IF(P38:T38&gt;0,P38:T38))</f>
        <v>681</v>
      </c>
      <c r="W38" s="34" cm="1">
        <f t="array" ref="W38">MAX(IF(P38:T38&gt;0,P38:T38))</f>
        <v>11000</v>
      </c>
      <c r="X38" s="35" cm="1">
        <f t="array" ref="X38">ROUND(AVERAGE(IF(P38:T38&gt;0,P38:T38)),0)</f>
        <v>6636</v>
      </c>
      <c r="Y38" s="35">
        <f t="shared" si="12"/>
        <v>3658.5</v>
      </c>
      <c r="Z38" s="35">
        <f t="shared" si="13"/>
        <v>10000</v>
      </c>
      <c r="AA38" s="35">
        <f t="shared" si="14"/>
        <v>3642</v>
      </c>
      <c r="AB38" s="35">
        <f t="shared" si="6"/>
        <v>6636</v>
      </c>
      <c r="AC38" s="35">
        <f t="shared" si="15"/>
        <v>1664</v>
      </c>
      <c r="AD38" s="35">
        <f t="shared" si="16"/>
        <v>1172</v>
      </c>
      <c r="AE38" s="36">
        <f t="shared" si="7"/>
        <v>536.72432402491313</v>
      </c>
      <c r="AF38" s="70">
        <f t="shared" si="8"/>
        <v>45.79559078710863</v>
      </c>
      <c r="AG38" s="70">
        <f t="shared" si="17"/>
        <v>54.20440921289137</v>
      </c>
      <c r="AH38" s="71" t="str">
        <f t="shared" si="18"/>
        <v>MEDIO</v>
      </c>
      <c r="AJ38" s="37" t="str">
        <f t="shared" si="9"/>
        <v>Valor Promedio (media Armonica y Min)</v>
      </c>
      <c r="AK38" s="36">
        <f t="shared" si="10"/>
        <v>1172</v>
      </c>
      <c r="AL38" s="36">
        <f t="shared" si="11"/>
        <v>98448</v>
      </c>
      <c r="AM38" s="36">
        <f t="shared" si="19"/>
        <v>295344</v>
      </c>
      <c r="AO38" s="38"/>
      <c r="AP38" s="38"/>
      <c r="AQ38" s="68"/>
    </row>
    <row r="39" spans="2:43" ht="12">
      <c r="B39" s="2">
        <v>30</v>
      </c>
      <c r="C39" s="29" t="s">
        <v>155</v>
      </c>
      <c r="D39" s="6" t="s">
        <v>172</v>
      </c>
      <c r="E39" s="6" t="s">
        <v>173</v>
      </c>
      <c r="F39" s="44" t="s">
        <v>171</v>
      </c>
      <c r="G39" s="30" t="s">
        <v>164</v>
      </c>
      <c r="H39" s="43">
        <v>1500</v>
      </c>
      <c r="I39" s="31">
        <v>5120</v>
      </c>
      <c r="J39" s="3">
        <f t="shared" si="0"/>
        <v>7680000</v>
      </c>
      <c r="K39" s="31">
        <v>5000</v>
      </c>
      <c r="L39" s="3">
        <f t="shared" si="1"/>
        <v>7500000</v>
      </c>
      <c r="M39" s="31">
        <v>4000</v>
      </c>
      <c r="N39" s="3">
        <f t="shared" si="2"/>
        <v>6000000</v>
      </c>
      <c r="P39" s="32">
        <f t="shared" si="3"/>
        <v>5120</v>
      </c>
      <c r="Q39" s="32">
        <f>+Historicos!T39</f>
        <v>681</v>
      </c>
      <c r="R39" s="32">
        <f>+Historicos!U39</f>
        <v>799</v>
      </c>
      <c r="S39" s="32">
        <f t="shared" si="4"/>
        <v>5000</v>
      </c>
      <c r="T39" s="32">
        <f t="shared" si="5"/>
        <v>4000</v>
      </c>
      <c r="U39" s="33"/>
      <c r="V39" s="34" cm="1">
        <f t="array" ref="V39">+MIN(IF(P39:T39&gt;0,P39:T39))</f>
        <v>681</v>
      </c>
      <c r="W39" s="34" cm="1">
        <f t="array" ref="W39">MAX(IF(P39:T39&gt;0,P39:T39))</f>
        <v>5120</v>
      </c>
      <c r="X39" s="35" cm="1">
        <f t="array" ref="X39">ROUND(AVERAGE(IF(P39:T39&gt;0,P39:T39)),0)</f>
        <v>3120</v>
      </c>
      <c r="Y39" s="35">
        <f t="shared" si="12"/>
        <v>1900.5</v>
      </c>
      <c r="Z39" s="35">
        <f t="shared" si="13"/>
        <v>4000</v>
      </c>
      <c r="AA39" s="35">
        <f t="shared" si="14"/>
        <v>2235</v>
      </c>
      <c r="AB39" s="35">
        <f t="shared" si="6"/>
        <v>3120</v>
      </c>
      <c r="AC39" s="35">
        <f t="shared" si="15"/>
        <v>1486</v>
      </c>
      <c r="AD39" s="35">
        <f t="shared" si="16"/>
        <v>1083</v>
      </c>
      <c r="AE39" s="36">
        <f t="shared" si="7"/>
        <v>434.72558394156334</v>
      </c>
      <c r="AF39" s="70">
        <f t="shared" si="8"/>
        <v>40.140866476598646</v>
      </c>
      <c r="AG39" s="70">
        <f t="shared" si="17"/>
        <v>59.859133523401354</v>
      </c>
      <c r="AH39" s="71" t="str">
        <f t="shared" si="18"/>
        <v>MEDIO</v>
      </c>
      <c r="AJ39" s="37" t="str">
        <f t="shared" si="9"/>
        <v>Valor Promedio (media Armonica y Min)</v>
      </c>
      <c r="AK39" s="36">
        <f t="shared" si="10"/>
        <v>1083</v>
      </c>
      <c r="AL39" s="36">
        <f t="shared" si="11"/>
        <v>1624500</v>
      </c>
      <c r="AM39" s="36">
        <f t="shared" si="19"/>
        <v>4873500</v>
      </c>
      <c r="AO39" s="38"/>
      <c r="AP39" s="38"/>
      <c r="AQ39" s="68"/>
    </row>
    <row r="40" spans="2:43" ht="22.8">
      <c r="B40" s="2">
        <v>31</v>
      </c>
      <c r="C40" s="29" t="s">
        <v>155</v>
      </c>
      <c r="D40" s="6" t="s">
        <v>128</v>
      </c>
      <c r="E40" s="6" t="s">
        <v>40</v>
      </c>
      <c r="F40" s="7" t="s">
        <v>42</v>
      </c>
      <c r="G40" s="30" t="s">
        <v>164</v>
      </c>
      <c r="H40" s="43">
        <v>100</v>
      </c>
      <c r="I40" s="31">
        <v>10700</v>
      </c>
      <c r="J40" s="3">
        <f t="shared" si="0"/>
        <v>1070000</v>
      </c>
      <c r="K40" s="31">
        <v>11000</v>
      </c>
      <c r="L40" s="3">
        <f t="shared" si="1"/>
        <v>1100000</v>
      </c>
      <c r="M40" s="31">
        <v>10000</v>
      </c>
      <c r="N40" s="3">
        <f t="shared" si="2"/>
        <v>1000000</v>
      </c>
      <c r="P40" s="32">
        <f t="shared" si="3"/>
        <v>10700</v>
      </c>
      <c r="Q40" s="32">
        <f>+Historicos!T40</f>
        <v>681</v>
      </c>
      <c r="R40" s="32">
        <f>+Historicos!U40</f>
        <v>799</v>
      </c>
      <c r="S40" s="32">
        <f t="shared" si="4"/>
        <v>11000</v>
      </c>
      <c r="T40" s="32">
        <f t="shared" si="5"/>
        <v>10000</v>
      </c>
      <c r="U40" s="33"/>
      <c r="V40" s="34" cm="1">
        <f t="array" ref="V40">+MIN(IF(P40:T40&gt;0,P40:T40))</f>
        <v>681</v>
      </c>
      <c r="W40" s="34" cm="1">
        <f t="array" ref="W40">MAX(IF(P40:T40&gt;0,P40:T40))</f>
        <v>11000</v>
      </c>
      <c r="X40" s="35" cm="1">
        <f t="array" ref="X40">ROUND(AVERAGE(IF(P40:T40&gt;0,P40:T40)),0)</f>
        <v>6636</v>
      </c>
      <c r="Y40" s="35">
        <f t="shared" si="12"/>
        <v>3658.5</v>
      </c>
      <c r="Z40" s="35">
        <f t="shared" si="13"/>
        <v>10000</v>
      </c>
      <c r="AA40" s="35">
        <f t="shared" si="14"/>
        <v>3642</v>
      </c>
      <c r="AB40" s="35">
        <f t="shared" si="6"/>
        <v>6636</v>
      </c>
      <c r="AC40" s="35">
        <f t="shared" si="15"/>
        <v>1664</v>
      </c>
      <c r="AD40" s="35">
        <f t="shared" si="16"/>
        <v>1172</v>
      </c>
      <c r="AE40" s="36">
        <f t="shared" si="7"/>
        <v>536.72432402491313</v>
      </c>
      <c r="AF40" s="70">
        <f t="shared" si="8"/>
        <v>45.79559078710863</v>
      </c>
      <c r="AG40" s="70">
        <f t="shared" si="17"/>
        <v>54.20440921289137</v>
      </c>
      <c r="AH40" s="71" t="str">
        <f t="shared" si="18"/>
        <v>MEDIO</v>
      </c>
      <c r="AJ40" s="37" t="str">
        <f t="shared" si="9"/>
        <v>Valor Promedio (media Armonica y Min)</v>
      </c>
      <c r="AK40" s="36">
        <f t="shared" si="10"/>
        <v>1172</v>
      </c>
      <c r="AL40" s="36">
        <f t="shared" si="11"/>
        <v>117200</v>
      </c>
      <c r="AM40" s="36">
        <f t="shared" si="19"/>
        <v>351600</v>
      </c>
      <c r="AO40" s="38"/>
      <c r="AP40" s="38"/>
      <c r="AQ40" s="68"/>
    </row>
    <row r="41" spans="2:43" ht="12">
      <c r="B41" s="2">
        <v>32</v>
      </c>
      <c r="C41" s="29" t="s">
        <v>155</v>
      </c>
      <c r="D41" s="6" t="s">
        <v>130</v>
      </c>
      <c r="E41" s="6" t="s">
        <v>41</v>
      </c>
      <c r="F41" s="7" t="s">
        <v>44</v>
      </c>
      <c r="G41" s="30" t="s">
        <v>164</v>
      </c>
      <c r="H41" s="43">
        <v>328</v>
      </c>
      <c r="I41" s="31">
        <v>7490</v>
      </c>
      <c r="J41" s="3">
        <f t="shared" si="0"/>
        <v>2456720</v>
      </c>
      <c r="K41" s="31">
        <v>8000</v>
      </c>
      <c r="L41" s="3">
        <f t="shared" si="1"/>
        <v>2624000</v>
      </c>
      <c r="M41" s="31">
        <v>7000</v>
      </c>
      <c r="N41" s="3">
        <f t="shared" si="2"/>
        <v>2296000</v>
      </c>
      <c r="P41" s="32">
        <f t="shared" si="3"/>
        <v>7490</v>
      </c>
      <c r="Q41" s="32">
        <f>+Historicos!T41</f>
        <v>681</v>
      </c>
      <c r="R41" s="32">
        <f>+Historicos!U41</f>
        <v>799</v>
      </c>
      <c r="S41" s="32">
        <f t="shared" si="4"/>
        <v>8000</v>
      </c>
      <c r="T41" s="32">
        <f t="shared" si="5"/>
        <v>7000</v>
      </c>
      <c r="U41" s="33"/>
      <c r="V41" s="34" cm="1">
        <f t="array" ref="V41">+MIN(IF(P41:T41&gt;0,P41:T41))</f>
        <v>681</v>
      </c>
      <c r="W41" s="34" cm="1">
        <f t="array" ref="W41">MAX(IF(P41:T41&gt;0,P41:T41))</f>
        <v>8000</v>
      </c>
      <c r="X41" s="35" cm="1">
        <f t="array" ref="X41">ROUND(AVERAGE(IF(P41:T41&gt;0,P41:T41)),0)</f>
        <v>4794</v>
      </c>
      <c r="Y41" s="35">
        <f t="shared" si="12"/>
        <v>2737.5</v>
      </c>
      <c r="Z41" s="35">
        <f t="shared" si="13"/>
        <v>7000</v>
      </c>
      <c r="AA41" s="35">
        <f t="shared" si="14"/>
        <v>2963</v>
      </c>
      <c r="AB41" s="35">
        <f t="shared" si="6"/>
        <v>4794</v>
      </c>
      <c r="AC41" s="35">
        <f t="shared" si="15"/>
        <v>1602</v>
      </c>
      <c r="AD41" s="35">
        <f t="shared" si="16"/>
        <v>1141</v>
      </c>
      <c r="AE41" s="36">
        <f t="shared" si="7"/>
        <v>501.16098544612714</v>
      </c>
      <c r="AF41" s="70">
        <f t="shared" si="8"/>
        <v>43.922961038223242</v>
      </c>
      <c r="AG41" s="70">
        <f t="shared" si="17"/>
        <v>56.077038961776758</v>
      </c>
      <c r="AH41" s="71" t="str">
        <f t="shared" si="18"/>
        <v>MEDIO</v>
      </c>
      <c r="AJ41" s="37" t="str">
        <f t="shared" si="9"/>
        <v>Valor Promedio (media Armonica y Min)</v>
      </c>
      <c r="AK41" s="36">
        <f t="shared" si="10"/>
        <v>1141</v>
      </c>
      <c r="AL41" s="36">
        <f t="shared" si="11"/>
        <v>374248</v>
      </c>
      <c r="AM41" s="36">
        <f t="shared" si="19"/>
        <v>1122744</v>
      </c>
      <c r="AO41" s="38"/>
      <c r="AP41" s="38"/>
      <c r="AQ41" s="68"/>
    </row>
    <row r="42" spans="2:43" ht="12">
      <c r="B42" s="2">
        <v>33</v>
      </c>
      <c r="C42" s="29" t="s">
        <v>155</v>
      </c>
      <c r="D42" s="6" t="s">
        <v>131</v>
      </c>
      <c r="E42" s="6" t="s">
        <v>43</v>
      </c>
      <c r="F42" s="7" t="s">
        <v>46</v>
      </c>
      <c r="G42" s="30" t="s">
        <v>164</v>
      </c>
      <c r="H42" s="43">
        <v>199</v>
      </c>
      <c r="I42" s="31">
        <v>8560</v>
      </c>
      <c r="J42" s="3">
        <f t="shared" si="0"/>
        <v>1703440</v>
      </c>
      <c r="K42" s="31">
        <v>9000</v>
      </c>
      <c r="L42" s="3">
        <f t="shared" si="1"/>
        <v>1791000</v>
      </c>
      <c r="M42" s="31">
        <v>8000</v>
      </c>
      <c r="N42" s="3">
        <f t="shared" si="2"/>
        <v>1592000</v>
      </c>
      <c r="P42" s="32">
        <f t="shared" si="3"/>
        <v>8560</v>
      </c>
      <c r="Q42" s="32">
        <f>+Historicos!T42</f>
        <v>681</v>
      </c>
      <c r="R42" s="32">
        <f>+Historicos!U42</f>
        <v>799</v>
      </c>
      <c r="S42" s="32">
        <f t="shared" si="4"/>
        <v>9000</v>
      </c>
      <c r="T42" s="32">
        <f t="shared" si="5"/>
        <v>8000</v>
      </c>
      <c r="U42" s="33"/>
      <c r="V42" s="34" cm="1">
        <f t="array" ref="V42">+MIN(IF(P42:T42&gt;0,P42:T42))</f>
        <v>681</v>
      </c>
      <c r="W42" s="34" cm="1">
        <f t="array" ref="W42">MAX(IF(P42:T42&gt;0,P42:T42))</f>
        <v>9000</v>
      </c>
      <c r="X42" s="35" cm="1">
        <f t="array" ref="X42">ROUND(AVERAGE(IF(P42:T42&gt;0,P42:T42)),0)</f>
        <v>5408</v>
      </c>
      <c r="Y42" s="35">
        <f t="shared" si="12"/>
        <v>3044.5</v>
      </c>
      <c r="Z42" s="35">
        <f t="shared" si="13"/>
        <v>8000</v>
      </c>
      <c r="AA42" s="35">
        <f t="shared" si="14"/>
        <v>3200</v>
      </c>
      <c r="AB42" s="35">
        <f t="shared" ref="AB42:AB73" si="20">ROUND(TRIMMEAN(P42:T42,$AB$3),0)</f>
        <v>5408</v>
      </c>
      <c r="AC42" s="35">
        <f t="shared" si="15"/>
        <v>1627</v>
      </c>
      <c r="AD42" s="35">
        <f t="shared" si="16"/>
        <v>1154</v>
      </c>
      <c r="AE42" s="36">
        <f t="shared" ref="AE42:AE73" si="21">STDEV(AC42,Q42,R42)</f>
        <v>515.49717102359864</v>
      </c>
      <c r="AF42" s="70">
        <f t="shared" ref="AF42:AF73" si="22">+AE42/AD42*100</f>
        <v>44.670465426654992</v>
      </c>
      <c r="AG42" s="70">
        <f t="shared" si="17"/>
        <v>55.329534573345008</v>
      </c>
      <c r="AH42" s="71" t="str">
        <f t="shared" si="18"/>
        <v>MEDIO</v>
      </c>
      <c r="AJ42" s="37" t="str">
        <f t="shared" ref="AJ42:AJ73" si="23">_xlfn.XLOOKUP(AK42,X42:AD42,$X$8:$AD$8,0)</f>
        <v>Valor Promedio (media Armonica y Min)</v>
      </c>
      <c r="AK42" s="36">
        <f t="shared" ref="AK42:AK73" si="24">+MIN(X42:AD42)</f>
        <v>1154</v>
      </c>
      <c r="AL42" s="36">
        <f t="shared" ref="AL42:AL73" si="25">+AK42*H42</f>
        <v>229646</v>
      </c>
      <c r="AM42" s="36">
        <f t="shared" si="19"/>
        <v>688938</v>
      </c>
      <c r="AO42" s="38"/>
      <c r="AP42" s="38"/>
      <c r="AQ42" s="68"/>
    </row>
    <row r="43" spans="2:43" ht="34.200000000000003">
      <c r="B43" s="2">
        <v>34</v>
      </c>
      <c r="C43" s="29" t="s">
        <v>155</v>
      </c>
      <c r="D43" s="6" t="s">
        <v>132</v>
      </c>
      <c r="E43" s="6" t="s">
        <v>45</v>
      </c>
      <c r="F43" s="7" t="s">
        <v>48</v>
      </c>
      <c r="G43" s="30" t="s">
        <v>164</v>
      </c>
      <c r="H43" s="43">
        <v>120</v>
      </c>
      <c r="I43" s="31">
        <v>8560</v>
      </c>
      <c r="J43" s="3">
        <f t="shared" si="0"/>
        <v>1027200</v>
      </c>
      <c r="K43" s="31">
        <v>9000</v>
      </c>
      <c r="L43" s="3">
        <f t="shared" si="1"/>
        <v>1080000</v>
      </c>
      <c r="M43" s="31">
        <v>8000</v>
      </c>
      <c r="N43" s="3">
        <f t="shared" si="2"/>
        <v>960000</v>
      </c>
      <c r="P43" s="32">
        <f t="shared" si="3"/>
        <v>8560</v>
      </c>
      <c r="Q43" s="32">
        <f>+Historicos!T43</f>
        <v>681</v>
      </c>
      <c r="R43" s="32">
        <f>+Historicos!U43</f>
        <v>799</v>
      </c>
      <c r="S43" s="32">
        <f t="shared" si="4"/>
        <v>9000</v>
      </c>
      <c r="T43" s="32">
        <f t="shared" si="5"/>
        <v>8000</v>
      </c>
      <c r="U43" s="33"/>
      <c r="V43" s="34" cm="1">
        <f t="array" ref="V43">+MIN(IF(P43:T43&gt;0,P43:T43))</f>
        <v>681</v>
      </c>
      <c r="W43" s="34" cm="1">
        <f t="array" ref="W43">MAX(IF(P43:T43&gt;0,P43:T43))</f>
        <v>9000</v>
      </c>
      <c r="X43" s="35" cm="1">
        <f t="array" ref="X43">ROUND(AVERAGE(IF(P43:T43&gt;0,P43:T43)),0)</f>
        <v>5408</v>
      </c>
      <c r="Y43" s="35">
        <f t="shared" si="12"/>
        <v>3044.5</v>
      </c>
      <c r="Z43" s="35">
        <f t="shared" si="13"/>
        <v>8000</v>
      </c>
      <c r="AA43" s="35">
        <f t="shared" si="14"/>
        <v>3200</v>
      </c>
      <c r="AB43" s="35">
        <f t="shared" si="20"/>
        <v>5408</v>
      </c>
      <c r="AC43" s="35">
        <f t="shared" si="15"/>
        <v>1627</v>
      </c>
      <c r="AD43" s="35">
        <f t="shared" si="16"/>
        <v>1154</v>
      </c>
      <c r="AE43" s="36">
        <f t="shared" si="21"/>
        <v>515.49717102359864</v>
      </c>
      <c r="AF43" s="70">
        <f t="shared" si="22"/>
        <v>44.670465426654992</v>
      </c>
      <c r="AG43" s="70">
        <f t="shared" si="17"/>
        <v>55.329534573345008</v>
      </c>
      <c r="AH43" s="71" t="str">
        <f t="shared" si="18"/>
        <v>MEDIO</v>
      </c>
      <c r="AJ43" s="37" t="str">
        <f t="shared" si="23"/>
        <v>Valor Promedio (media Armonica y Min)</v>
      </c>
      <c r="AK43" s="36">
        <f t="shared" si="24"/>
        <v>1154</v>
      </c>
      <c r="AL43" s="36">
        <f t="shared" si="25"/>
        <v>138480</v>
      </c>
      <c r="AM43" s="36">
        <f t="shared" si="19"/>
        <v>415440</v>
      </c>
      <c r="AO43" s="38"/>
      <c r="AP43" s="38"/>
      <c r="AQ43" s="68"/>
    </row>
    <row r="44" spans="2:43" ht="12">
      <c r="B44" s="2">
        <v>35</v>
      </c>
      <c r="C44" s="29" t="s">
        <v>155</v>
      </c>
      <c r="D44" s="6" t="s">
        <v>133</v>
      </c>
      <c r="E44" s="6" t="s">
        <v>47</v>
      </c>
      <c r="F44" s="7" t="s">
        <v>50</v>
      </c>
      <c r="G44" s="30" t="s">
        <v>164</v>
      </c>
      <c r="H44" s="43">
        <v>90</v>
      </c>
      <c r="I44" s="31">
        <v>10700</v>
      </c>
      <c r="J44" s="3">
        <f t="shared" si="0"/>
        <v>963000</v>
      </c>
      <c r="K44" s="31">
        <v>11000</v>
      </c>
      <c r="L44" s="3">
        <f t="shared" si="1"/>
        <v>990000</v>
      </c>
      <c r="M44" s="31">
        <v>10000</v>
      </c>
      <c r="N44" s="3">
        <f t="shared" si="2"/>
        <v>900000</v>
      </c>
      <c r="P44" s="32">
        <f t="shared" si="3"/>
        <v>10700</v>
      </c>
      <c r="Q44" s="32">
        <f>+Historicos!T44</f>
        <v>681</v>
      </c>
      <c r="R44" s="32">
        <f>+Historicos!U44</f>
        <v>799</v>
      </c>
      <c r="S44" s="32">
        <f t="shared" si="4"/>
        <v>11000</v>
      </c>
      <c r="T44" s="32">
        <f t="shared" si="5"/>
        <v>10000</v>
      </c>
      <c r="U44" s="33"/>
      <c r="V44" s="34" cm="1">
        <f t="array" ref="V44">+MIN(IF(P44:T44&gt;0,P44:T44))</f>
        <v>681</v>
      </c>
      <c r="W44" s="34" cm="1">
        <f t="array" ref="W44">MAX(IF(P44:T44&gt;0,P44:T44))</f>
        <v>11000</v>
      </c>
      <c r="X44" s="35" cm="1">
        <f t="array" ref="X44">ROUND(AVERAGE(IF(P44:T44&gt;0,P44:T44)),0)</f>
        <v>6636</v>
      </c>
      <c r="Y44" s="35">
        <f t="shared" si="12"/>
        <v>3658.5</v>
      </c>
      <c r="Z44" s="35">
        <f t="shared" si="13"/>
        <v>10000</v>
      </c>
      <c r="AA44" s="35">
        <f t="shared" si="14"/>
        <v>3642</v>
      </c>
      <c r="AB44" s="35">
        <f t="shared" si="20"/>
        <v>6636</v>
      </c>
      <c r="AC44" s="35">
        <f t="shared" si="15"/>
        <v>1664</v>
      </c>
      <c r="AD44" s="35">
        <f t="shared" si="16"/>
        <v>1172</v>
      </c>
      <c r="AE44" s="36">
        <f t="shared" si="21"/>
        <v>536.72432402491313</v>
      </c>
      <c r="AF44" s="70">
        <f t="shared" si="22"/>
        <v>45.79559078710863</v>
      </c>
      <c r="AG44" s="70">
        <f t="shared" si="17"/>
        <v>54.20440921289137</v>
      </c>
      <c r="AH44" s="71" t="str">
        <f t="shared" si="18"/>
        <v>MEDIO</v>
      </c>
      <c r="AJ44" s="37" t="str">
        <f t="shared" si="23"/>
        <v>Valor Promedio (media Armonica y Min)</v>
      </c>
      <c r="AK44" s="36">
        <f t="shared" si="24"/>
        <v>1172</v>
      </c>
      <c r="AL44" s="36">
        <f t="shared" si="25"/>
        <v>105480</v>
      </c>
      <c r="AM44" s="36">
        <f t="shared" si="19"/>
        <v>316440</v>
      </c>
      <c r="AO44" s="38"/>
      <c r="AP44" s="38"/>
      <c r="AQ44" s="68"/>
    </row>
    <row r="45" spans="2:43" ht="22.8">
      <c r="B45" s="2">
        <v>36</v>
      </c>
      <c r="C45" s="29" t="s">
        <v>155</v>
      </c>
      <c r="D45" s="6" t="s">
        <v>134</v>
      </c>
      <c r="E45" s="6" t="s">
        <v>49</v>
      </c>
      <c r="F45" s="7" t="s">
        <v>52</v>
      </c>
      <c r="G45" s="30" t="s">
        <v>164</v>
      </c>
      <c r="H45" s="43">
        <v>790</v>
      </c>
      <c r="I45" s="31">
        <v>6420</v>
      </c>
      <c r="J45" s="3">
        <f t="shared" si="0"/>
        <v>5071800</v>
      </c>
      <c r="K45" s="31">
        <v>7000</v>
      </c>
      <c r="L45" s="3">
        <f t="shared" si="1"/>
        <v>5530000</v>
      </c>
      <c r="M45" s="31">
        <v>6000</v>
      </c>
      <c r="N45" s="3">
        <f t="shared" si="2"/>
        <v>4740000</v>
      </c>
      <c r="P45" s="32">
        <f t="shared" si="3"/>
        <v>6420</v>
      </c>
      <c r="Q45" s="32">
        <f>+Historicos!T45</f>
        <v>681</v>
      </c>
      <c r="R45" s="32">
        <f>+Historicos!U45</f>
        <v>799</v>
      </c>
      <c r="S45" s="32">
        <f t="shared" si="4"/>
        <v>7000</v>
      </c>
      <c r="T45" s="32">
        <f t="shared" si="5"/>
        <v>6000</v>
      </c>
      <c r="U45" s="33"/>
      <c r="V45" s="34" cm="1">
        <f t="array" ref="V45">+MIN(IF(P45:T45&gt;0,P45:T45))</f>
        <v>681</v>
      </c>
      <c r="W45" s="34" cm="1">
        <f t="array" ref="W45">MAX(IF(P45:T45&gt;0,P45:T45))</f>
        <v>7000</v>
      </c>
      <c r="X45" s="35" cm="1">
        <f t="array" ref="X45">ROUND(AVERAGE(IF(P45:T45&gt;0,P45:T45)),0)</f>
        <v>4180</v>
      </c>
      <c r="Y45" s="35">
        <f t="shared" si="12"/>
        <v>2430.5</v>
      </c>
      <c r="Z45" s="35">
        <f t="shared" si="13"/>
        <v>6000</v>
      </c>
      <c r="AA45" s="35">
        <f t="shared" si="14"/>
        <v>2712</v>
      </c>
      <c r="AB45" s="35">
        <f t="shared" si="20"/>
        <v>4180</v>
      </c>
      <c r="AC45" s="35">
        <f t="shared" si="15"/>
        <v>1570</v>
      </c>
      <c r="AD45" s="35">
        <f t="shared" si="16"/>
        <v>1125</v>
      </c>
      <c r="AE45" s="36">
        <f t="shared" si="21"/>
        <v>482.81915178805122</v>
      </c>
      <c r="AF45" s="70">
        <f t="shared" si="22"/>
        <v>42.917257936715664</v>
      </c>
      <c r="AG45" s="70">
        <f t="shared" si="17"/>
        <v>57.082742063284336</v>
      </c>
      <c r="AH45" s="71" t="str">
        <f t="shared" si="18"/>
        <v>MEDIO</v>
      </c>
      <c r="AJ45" s="37" t="str">
        <f t="shared" si="23"/>
        <v>Valor Promedio (media Armonica y Min)</v>
      </c>
      <c r="AK45" s="36">
        <f t="shared" si="24"/>
        <v>1125</v>
      </c>
      <c r="AL45" s="36">
        <f t="shared" si="25"/>
        <v>888750</v>
      </c>
      <c r="AM45" s="36">
        <f t="shared" si="19"/>
        <v>2666250</v>
      </c>
      <c r="AO45" s="38"/>
      <c r="AP45" s="38"/>
      <c r="AQ45" s="68"/>
    </row>
    <row r="46" spans="2:43" ht="22.8">
      <c r="B46" s="2">
        <v>37</v>
      </c>
      <c r="C46" s="29" t="s">
        <v>155</v>
      </c>
      <c r="D46" s="6" t="s">
        <v>167</v>
      </c>
      <c r="E46" s="6" t="s">
        <v>175</v>
      </c>
      <c r="F46" s="7" t="s">
        <v>169</v>
      </c>
      <c r="G46" s="30" t="s">
        <v>164</v>
      </c>
      <c r="H46" s="43">
        <v>80</v>
      </c>
      <c r="I46" s="31">
        <v>10700</v>
      </c>
      <c r="J46" s="3">
        <f t="shared" si="0"/>
        <v>856000</v>
      </c>
      <c r="K46" s="31">
        <v>11000</v>
      </c>
      <c r="L46" s="3">
        <f t="shared" si="1"/>
        <v>880000</v>
      </c>
      <c r="M46" s="31">
        <v>10000</v>
      </c>
      <c r="N46" s="3">
        <f t="shared" si="2"/>
        <v>800000</v>
      </c>
      <c r="P46" s="32">
        <f t="shared" si="3"/>
        <v>10700</v>
      </c>
      <c r="Q46" s="32">
        <f>+Historicos!T46</f>
        <v>681</v>
      </c>
      <c r="R46" s="32">
        <f>+Historicos!U46</f>
        <v>799</v>
      </c>
      <c r="S46" s="32">
        <f t="shared" si="4"/>
        <v>11000</v>
      </c>
      <c r="T46" s="32">
        <f t="shared" si="5"/>
        <v>10000</v>
      </c>
      <c r="U46" s="33"/>
      <c r="V46" s="34" cm="1">
        <f t="array" ref="V46">+MIN(IF(P46:T46&gt;0,P46:T46))</f>
        <v>681</v>
      </c>
      <c r="W46" s="34" cm="1">
        <f t="array" ref="W46">MAX(IF(P46:T46&gt;0,P46:T46))</f>
        <v>11000</v>
      </c>
      <c r="X46" s="35" cm="1">
        <f t="array" ref="X46">ROUND(AVERAGE(IF(P46:T46&gt;0,P46:T46)),0)</f>
        <v>6636</v>
      </c>
      <c r="Y46" s="35">
        <f t="shared" si="12"/>
        <v>3658.5</v>
      </c>
      <c r="Z46" s="35">
        <f t="shared" si="13"/>
        <v>10000</v>
      </c>
      <c r="AA46" s="35">
        <f t="shared" si="14"/>
        <v>3642</v>
      </c>
      <c r="AB46" s="35">
        <f t="shared" si="20"/>
        <v>6636</v>
      </c>
      <c r="AC46" s="35">
        <f t="shared" si="15"/>
        <v>1664</v>
      </c>
      <c r="AD46" s="35">
        <f t="shared" si="16"/>
        <v>1172</v>
      </c>
      <c r="AE46" s="36">
        <f t="shared" si="21"/>
        <v>536.72432402491313</v>
      </c>
      <c r="AF46" s="70">
        <f t="shared" si="22"/>
        <v>45.79559078710863</v>
      </c>
      <c r="AG46" s="70">
        <f t="shared" si="17"/>
        <v>54.20440921289137</v>
      </c>
      <c r="AH46" s="71" t="str">
        <f t="shared" si="18"/>
        <v>MEDIO</v>
      </c>
      <c r="AJ46" s="37" t="str">
        <f t="shared" si="23"/>
        <v>Valor Promedio (media Armonica y Min)</v>
      </c>
      <c r="AK46" s="36">
        <f t="shared" si="24"/>
        <v>1172</v>
      </c>
      <c r="AL46" s="36">
        <f t="shared" si="25"/>
        <v>93760</v>
      </c>
      <c r="AM46" s="36">
        <f t="shared" si="19"/>
        <v>281280</v>
      </c>
      <c r="AO46" s="38"/>
      <c r="AP46" s="38"/>
      <c r="AQ46" s="68"/>
    </row>
    <row r="47" spans="2:43" ht="22.8">
      <c r="B47" s="2">
        <v>38</v>
      </c>
      <c r="C47" s="29" t="s">
        <v>155</v>
      </c>
      <c r="D47" s="6" t="s">
        <v>168</v>
      </c>
      <c r="E47" s="6" t="s">
        <v>174</v>
      </c>
      <c r="F47" s="7" t="s">
        <v>170</v>
      </c>
      <c r="G47" s="30" t="s">
        <v>164</v>
      </c>
      <c r="H47" s="43">
        <v>50</v>
      </c>
      <c r="I47" s="31">
        <v>10700</v>
      </c>
      <c r="J47" s="3">
        <f t="shared" si="0"/>
        <v>535000</v>
      </c>
      <c r="K47" s="31">
        <v>11000</v>
      </c>
      <c r="L47" s="3">
        <f t="shared" si="1"/>
        <v>550000</v>
      </c>
      <c r="M47" s="31">
        <v>10000</v>
      </c>
      <c r="N47" s="3">
        <f t="shared" si="2"/>
        <v>500000</v>
      </c>
      <c r="P47" s="32">
        <f t="shared" si="3"/>
        <v>10700</v>
      </c>
      <c r="Q47" s="32">
        <f>+Historicos!T47</f>
        <v>681</v>
      </c>
      <c r="R47" s="32">
        <f>+Historicos!U47</f>
        <v>799</v>
      </c>
      <c r="S47" s="32">
        <f t="shared" si="4"/>
        <v>11000</v>
      </c>
      <c r="T47" s="32">
        <f t="shared" si="5"/>
        <v>10000</v>
      </c>
      <c r="U47" s="33"/>
      <c r="V47" s="34" cm="1">
        <f t="array" ref="V47">+MIN(IF(P47:T47&gt;0,P47:T47))</f>
        <v>681</v>
      </c>
      <c r="W47" s="34" cm="1">
        <f t="array" ref="W47">MAX(IF(P47:T47&gt;0,P47:T47))</f>
        <v>11000</v>
      </c>
      <c r="X47" s="35" cm="1">
        <f t="array" ref="X47">ROUND(AVERAGE(IF(P47:T47&gt;0,P47:T47)),0)</f>
        <v>6636</v>
      </c>
      <c r="Y47" s="35">
        <f t="shared" si="12"/>
        <v>3658.5</v>
      </c>
      <c r="Z47" s="35">
        <f t="shared" si="13"/>
        <v>10000</v>
      </c>
      <c r="AA47" s="35">
        <f t="shared" si="14"/>
        <v>3642</v>
      </c>
      <c r="AB47" s="35">
        <f t="shared" si="20"/>
        <v>6636</v>
      </c>
      <c r="AC47" s="35">
        <f t="shared" si="15"/>
        <v>1664</v>
      </c>
      <c r="AD47" s="35">
        <f t="shared" si="16"/>
        <v>1172</v>
      </c>
      <c r="AE47" s="36">
        <f t="shared" si="21"/>
        <v>536.72432402491313</v>
      </c>
      <c r="AF47" s="70">
        <f t="shared" si="22"/>
        <v>45.79559078710863</v>
      </c>
      <c r="AG47" s="70">
        <f t="shared" si="17"/>
        <v>54.20440921289137</v>
      </c>
      <c r="AH47" s="71" t="str">
        <f t="shared" si="18"/>
        <v>MEDIO</v>
      </c>
      <c r="AJ47" s="37" t="str">
        <f t="shared" si="23"/>
        <v>Valor Promedio (media Armonica y Min)</v>
      </c>
      <c r="AK47" s="36">
        <f t="shared" si="24"/>
        <v>1172</v>
      </c>
      <c r="AL47" s="36">
        <f t="shared" si="25"/>
        <v>58600</v>
      </c>
      <c r="AM47" s="36">
        <f t="shared" si="19"/>
        <v>175800</v>
      </c>
      <c r="AO47" s="38"/>
      <c r="AP47" s="38"/>
      <c r="AQ47" s="68"/>
    </row>
    <row r="48" spans="2:43" ht="12">
      <c r="B48" s="2">
        <v>39</v>
      </c>
      <c r="C48" s="29" t="s">
        <v>155</v>
      </c>
      <c r="D48" s="6" t="s">
        <v>135</v>
      </c>
      <c r="E48" s="6" t="s">
        <v>51</v>
      </c>
      <c r="F48" s="7" t="s">
        <v>54</v>
      </c>
      <c r="G48" s="30" t="s">
        <v>164</v>
      </c>
      <c r="H48" s="43">
        <v>149</v>
      </c>
      <c r="I48" s="31">
        <v>8560</v>
      </c>
      <c r="J48" s="3">
        <f t="shared" si="0"/>
        <v>1275440</v>
      </c>
      <c r="K48" s="31">
        <v>9000</v>
      </c>
      <c r="L48" s="3">
        <f t="shared" si="1"/>
        <v>1341000</v>
      </c>
      <c r="M48" s="31">
        <v>8000</v>
      </c>
      <c r="N48" s="3">
        <f t="shared" si="2"/>
        <v>1192000</v>
      </c>
      <c r="P48" s="32">
        <f t="shared" si="3"/>
        <v>8560</v>
      </c>
      <c r="Q48" s="32">
        <f>+Historicos!T48</f>
        <v>681</v>
      </c>
      <c r="R48" s="32">
        <f>+Historicos!U48</f>
        <v>799</v>
      </c>
      <c r="S48" s="32">
        <f t="shared" si="4"/>
        <v>9000</v>
      </c>
      <c r="T48" s="32">
        <f t="shared" si="5"/>
        <v>8000</v>
      </c>
      <c r="U48" s="33"/>
      <c r="V48" s="34" cm="1">
        <f t="array" ref="V48">+MIN(IF(P48:T48&gt;0,P48:T48))</f>
        <v>681</v>
      </c>
      <c r="W48" s="34" cm="1">
        <f t="array" ref="W48">MAX(IF(P48:T48&gt;0,P48:T48))</f>
        <v>9000</v>
      </c>
      <c r="X48" s="35" cm="1">
        <f t="array" ref="X48">ROUND(AVERAGE(IF(P48:T48&gt;0,P48:T48)),0)</f>
        <v>5408</v>
      </c>
      <c r="Y48" s="35">
        <f t="shared" si="12"/>
        <v>3044.5</v>
      </c>
      <c r="Z48" s="35">
        <f t="shared" si="13"/>
        <v>8000</v>
      </c>
      <c r="AA48" s="35">
        <f t="shared" si="14"/>
        <v>3200</v>
      </c>
      <c r="AB48" s="35">
        <f t="shared" si="20"/>
        <v>5408</v>
      </c>
      <c r="AC48" s="35">
        <f t="shared" si="15"/>
        <v>1627</v>
      </c>
      <c r="AD48" s="35">
        <f t="shared" si="16"/>
        <v>1154</v>
      </c>
      <c r="AE48" s="36">
        <f t="shared" si="21"/>
        <v>515.49717102359864</v>
      </c>
      <c r="AF48" s="70">
        <f t="shared" si="22"/>
        <v>44.670465426654992</v>
      </c>
      <c r="AG48" s="70">
        <f t="shared" si="17"/>
        <v>55.329534573345008</v>
      </c>
      <c r="AH48" s="71" t="str">
        <f t="shared" si="18"/>
        <v>MEDIO</v>
      </c>
      <c r="AJ48" s="37" t="str">
        <f t="shared" si="23"/>
        <v>Valor Promedio (media Armonica y Min)</v>
      </c>
      <c r="AK48" s="36">
        <f t="shared" si="24"/>
        <v>1154</v>
      </c>
      <c r="AL48" s="36">
        <f t="shared" si="25"/>
        <v>171946</v>
      </c>
      <c r="AM48" s="36">
        <f t="shared" si="19"/>
        <v>515838</v>
      </c>
      <c r="AO48" s="38"/>
      <c r="AP48" s="38"/>
      <c r="AQ48" s="68"/>
    </row>
    <row r="49" spans="2:43" ht="22.8">
      <c r="B49" s="2">
        <v>40</v>
      </c>
      <c r="C49" s="29" t="s">
        <v>155</v>
      </c>
      <c r="D49" s="6" t="s">
        <v>177</v>
      </c>
      <c r="E49" s="6" t="s">
        <v>179</v>
      </c>
      <c r="F49" s="7" t="s">
        <v>176</v>
      </c>
      <c r="G49" s="30" t="s">
        <v>164</v>
      </c>
      <c r="H49" s="43">
        <v>200</v>
      </c>
      <c r="I49" s="31">
        <v>8560</v>
      </c>
      <c r="J49" s="3">
        <f t="shared" si="0"/>
        <v>1712000</v>
      </c>
      <c r="K49" s="31">
        <v>9000</v>
      </c>
      <c r="L49" s="3">
        <f t="shared" si="1"/>
        <v>1800000</v>
      </c>
      <c r="M49" s="31">
        <v>8000</v>
      </c>
      <c r="N49" s="3">
        <f t="shared" si="2"/>
        <v>1600000</v>
      </c>
      <c r="P49" s="32">
        <f t="shared" si="3"/>
        <v>8560</v>
      </c>
      <c r="Q49" s="32">
        <f>+Historicos!T49</f>
        <v>681</v>
      </c>
      <c r="R49" s="32">
        <f>+Historicos!U49</f>
        <v>799</v>
      </c>
      <c r="S49" s="32">
        <f t="shared" si="4"/>
        <v>9000</v>
      </c>
      <c r="T49" s="32">
        <f t="shared" si="5"/>
        <v>8000</v>
      </c>
      <c r="U49" s="33"/>
      <c r="V49" s="34" cm="1">
        <f t="array" ref="V49">+MIN(IF(P49:T49&gt;0,P49:T49))</f>
        <v>681</v>
      </c>
      <c r="W49" s="34" cm="1">
        <f t="array" ref="W49">MAX(IF(P49:T49&gt;0,P49:T49))</f>
        <v>9000</v>
      </c>
      <c r="X49" s="35" cm="1">
        <f t="array" ref="X49">ROUND(AVERAGE(IF(P49:T49&gt;0,P49:T49)),0)</f>
        <v>5408</v>
      </c>
      <c r="Y49" s="35">
        <f t="shared" si="12"/>
        <v>3044.5</v>
      </c>
      <c r="Z49" s="35">
        <f t="shared" si="13"/>
        <v>8000</v>
      </c>
      <c r="AA49" s="35">
        <f t="shared" si="14"/>
        <v>3200</v>
      </c>
      <c r="AB49" s="35">
        <f t="shared" si="20"/>
        <v>5408</v>
      </c>
      <c r="AC49" s="35">
        <f t="shared" si="15"/>
        <v>1627</v>
      </c>
      <c r="AD49" s="35">
        <f t="shared" si="16"/>
        <v>1154</v>
      </c>
      <c r="AE49" s="36">
        <f t="shared" si="21"/>
        <v>515.49717102359864</v>
      </c>
      <c r="AF49" s="70">
        <f t="shared" si="22"/>
        <v>44.670465426654992</v>
      </c>
      <c r="AG49" s="70">
        <f t="shared" si="17"/>
        <v>55.329534573345008</v>
      </c>
      <c r="AH49" s="71" t="str">
        <f t="shared" si="18"/>
        <v>MEDIO</v>
      </c>
      <c r="AJ49" s="37" t="str">
        <f t="shared" si="23"/>
        <v>Valor Promedio (media Armonica y Min)</v>
      </c>
      <c r="AK49" s="36">
        <f t="shared" si="24"/>
        <v>1154</v>
      </c>
      <c r="AL49" s="36">
        <f t="shared" si="25"/>
        <v>230800</v>
      </c>
      <c r="AM49" s="36">
        <f t="shared" si="19"/>
        <v>692400</v>
      </c>
      <c r="AO49" s="38"/>
      <c r="AP49" s="38"/>
      <c r="AQ49" s="68"/>
    </row>
    <row r="50" spans="2:43" ht="12">
      <c r="B50" s="2">
        <v>41</v>
      </c>
      <c r="C50" s="29" t="s">
        <v>155</v>
      </c>
      <c r="D50" s="6" t="s">
        <v>191</v>
      </c>
      <c r="E50" s="6" t="s">
        <v>53</v>
      </c>
      <c r="F50" s="7" t="s">
        <v>56</v>
      </c>
      <c r="G50" s="30" t="s">
        <v>164</v>
      </c>
      <c r="H50" s="43">
        <v>300</v>
      </c>
      <c r="I50" s="31">
        <v>8560</v>
      </c>
      <c r="J50" s="3">
        <f t="shared" si="0"/>
        <v>2568000</v>
      </c>
      <c r="K50" s="31">
        <v>9000</v>
      </c>
      <c r="L50" s="3">
        <f t="shared" si="1"/>
        <v>2700000</v>
      </c>
      <c r="M50" s="31">
        <v>8000</v>
      </c>
      <c r="N50" s="3">
        <f t="shared" si="2"/>
        <v>2400000</v>
      </c>
      <c r="P50" s="32">
        <f t="shared" si="3"/>
        <v>8560</v>
      </c>
      <c r="Q50" s="32">
        <f>+Historicos!T50</f>
        <v>681</v>
      </c>
      <c r="R50" s="32">
        <f>+Historicos!U50</f>
        <v>799</v>
      </c>
      <c r="S50" s="32">
        <f t="shared" si="4"/>
        <v>9000</v>
      </c>
      <c r="T50" s="32">
        <f t="shared" si="5"/>
        <v>8000</v>
      </c>
      <c r="U50" s="33"/>
      <c r="V50" s="34" cm="1">
        <f t="array" ref="V50">+MIN(IF(P50:T50&gt;0,P50:T50))</f>
        <v>681</v>
      </c>
      <c r="W50" s="34" cm="1">
        <f t="array" ref="W50">MAX(IF(P50:T50&gt;0,P50:T50))</f>
        <v>9000</v>
      </c>
      <c r="X50" s="35" cm="1">
        <f t="array" ref="X50">ROUND(AVERAGE(IF(P50:T50&gt;0,P50:T50)),0)</f>
        <v>5408</v>
      </c>
      <c r="Y50" s="35">
        <f t="shared" si="12"/>
        <v>3044.5</v>
      </c>
      <c r="Z50" s="35">
        <f t="shared" si="13"/>
        <v>8000</v>
      </c>
      <c r="AA50" s="35">
        <f t="shared" si="14"/>
        <v>3200</v>
      </c>
      <c r="AB50" s="35">
        <f t="shared" si="20"/>
        <v>5408</v>
      </c>
      <c r="AC50" s="35">
        <f t="shared" si="15"/>
        <v>1627</v>
      </c>
      <c r="AD50" s="35">
        <f t="shared" si="16"/>
        <v>1154</v>
      </c>
      <c r="AE50" s="36">
        <f t="shared" si="21"/>
        <v>515.49717102359864</v>
      </c>
      <c r="AF50" s="70">
        <f t="shared" si="22"/>
        <v>44.670465426654992</v>
      </c>
      <c r="AG50" s="70">
        <f t="shared" si="17"/>
        <v>55.329534573345008</v>
      </c>
      <c r="AH50" s="71" t="str">
        <f t="shared" si="18"/>
        <v>MEDIO</v>
      </c>
      <c r="AJ50" s="37" t="str">
        <f t="shared" si="23"/>
        <v>Valor Promedio (media Armonica y Min)</v>
      </c>
      <c r="AK50" s="36">
        <f t="shared" si="24"/>
        <v>1154</v>
      </c>
      <c r="AL50" s="36">
        <f t="shared" si="25"/>
        <v>346200</v>
      </c>
      <c r="AM50" s="36">
        <f t="shared" si="19"/>
        <v>1038600</v>
      </c>
      <c r="AO50" s="38"/>
      <c r="AP50" s="38"/>
      <c r="AQ50" s="68"/>
    </row>
    <row r="51" spans="2:43" ht="12">
      <c r="B51" s="2">
        <v>42</v>
      </c>
      <c r="C51" s="29" t="s">
        <v>155</v>
      </c>
      <c r="D51" s="6" t="s">
        <v>137</v>
      </c>
      <c r="E51" s="6" t="s">
        <v>55</v>
      </c>
      <c r="F51" s="7" t="s">
        <v>57</v>
      </c>
      <c r="G51" s="30" t="s">
        <v>164</v>
      </c>
      <c r="H51" s="43">
        <v>700</v>
      </c>
      <c r="I51" s="31">
        <v>6420</v>
      </c>
      <c r="J51" s="3">
        <f t="shared" si="0"/>
        <v>4494000</v>
      </c>
      <c r="K51" s="31">
        <v>7000</v>
      </c>
      <c r="L51" s="3">
        <f t="shared" si="1"/>
        <v>4900000</v>
      </c>
      <c r="M51" s="31">
        <v>6000</v>
      </c>
      <c r="N51" s="3">
        <f t="shared" si="2"/>
        <v>4200000</v>
      </c>
      <c r="P51" s="32">
        <f t="shared" si="3"/>
        <v>6420</v>
      </c>
      <c r="Q51" s="32">
        <f>+Historicos!T51</f>
        <v>681</v>
      </c>
      <c r="R51" s="32">
        <f>+Historicos!U51</f>
        <v>799</v>
      </c>
      <c r="S51" s="32">
        <f t="shared" si="4"/>
        <v>7000</v>
      </c>
      <c r="T51" s="32">
        <f t="shared" si="5"/>
        <v>6000</v>
      </c>
      <c r="U51" s="33"/>
      <c r="V51" s="34" cm="1">
        <f t="array" ref="V51">+MIN(IF(P51:T51&gt;0,P51:T51))</f>
        <v>681</v>
      </c>
      <c r="W51" s="34" cm="1">
        <f t="array" ref="W51">MAX(IF(P51:T51&gt;0,P51:T51))</f>
        <v>7000</v>
      </c>
      <c r="X51" s="35" cm="1">
        <f t="array" ref="X51">ROUND(AVERAGE(IF(P51:T51&gt;0,P51:T51)),0)</f>
        <v>4180</v>
      </c>
      <c r="Y51" s="35">
        <f t="shared" si="12"/>
        <v>2430.5</v>
      </c>
      <c r="Z51" s="35">
        <f t="shared" si="13"/>
        <v>6000</v>
      </c>
      <c r="AA51" s="35">
        <f t="shared" si="14"/>
        <v>2712</v>
      </c>
      <c r="AB51" s="35">
        <f t="shared" si="20"/>
        <v>4180</v>
      </c>
      <c r="AC51" s="35">
        <f t="shared" si="15"/>
        <v>1570</v>
      </c>
      <c r="AD51" s="35">
        <f t="shared" si="16"/>
        <v>1125</v>
      </c>
      <c r="AE51" s="36">
        <f t="shared" si="21"/>
        <v>482.81915178805122</v>
      </c>
      <c r="AF51" s="70">
        <f t="shared" si="22"/>
        <v>42.917257936715664</v>
      </c>
      <c r="AG51" s="70">
        <f t="shared" si="17"/>
        <v>57.082742063284336</v>
      </c>
      <c r="AH51" s="71" t="str">
        <f t="shared" si="18"/>
        <v>MEDIO</v>
      </c>
      <c r="AJ51" s="37" t="str">
        <f t="shared" si="23"/>
        <v>Valor Promedio (media Armonica y Min)</v>
      </c>
      <c r="AK51" s="36">
        <f t="shared" si="24"/>
        <v>1125</v>
      </c>
      <c r="AL51" s="36">
        <f t="shared" si="25"/>
        <v>787500</v>
      </c>
      <c r="AM51" s="36">
        <f t="shared" si="19"/>
        <v>2362500</v>
      </c>
      <c r="AO51" s="38"/>
      <c r="AP51" s="38"/>
      <c r="AQ51" s="68"/>
    </row>
    <row r="52" spans="2:43" ht="12">
      <c r="B52" s="2">
        <v>43</v>
      </c>
      <c r="C52" s="29" t="s">
        <v>155</v>
      </c>
      <c r="D52" s="6" t="s">
        <v>138</v>
      </c>
      <c r="E52" s="6"/>
      <c r="F52" s="7" t="s">
        <v>59</v>
      </c>
      <c r="G52" s="30" t="s">
        <v>164</v>
      </c>
      <c r="H52" s="43">
        <v>967</v>
      </c>
      <c r="I52" s="31">
        <v>6420</v>
      </c>
      <c r="J52" s="3">
        <f t="shared" si="0"/>
        <v>6208140</v>
      </c>
      <c r="K52" s="31">
        <v>7000</v>
      </c>
      <c r="L52" s="3">
        <f t="shared" si="1"/>
        <v>6769000</v>
      </c>
      <c r="M52" s="31">
        <v>6000</v>
      </c>
      <c r="N52" s="3">
        <f t="shared" si="2"/>
        <v>5802000</v>
      </c>
      <c r="P52" s="32">
        <f t="shared" si="3"/>
        <v>6420</v>
      </c>
      <c r="Q52" s="32">
        <f>+Historicos!T52</f>
        <v>681</v>
      </c>
      <c r="R52" s="32">
        <f>+Historicos!U52</f>
        <v>799</v>
      </c>
      <c r="S52" s="32">
        <f t="shared" si="4"/>
        <v>7000</v>
      </c>
      <c r="T52" s="32">
        <f t="shared" si="5"/>
        <v>6000</v>
      </c>
      <c r="U52" s="33"/>
      <c r="V52" s="34" cm="1">
        <f t="array" ref="V52">+MIN(IF(P52:T52&gt;0,P52:T52))</f>
        <v>681</v>
      </c>
      <c r="W52" s="34" cm="1">
        <f t="array" ref="W52">MAX(IF(P52:T52&gt;0,P52:T52))</f>
        <v>7000</v>
      </c>
      <c r="X52" s="35" cm="1">
        <f t="array" ref="X52">ROUND(AVERAGE(IF(P52:T52&gt;0,P52:T52)),0)</f>
        <v>4180</v>
      </c>
      <c r="Y52" s="35">
        <f t="shared" si="12"/>
        <v>2430.5</v>
      </c>
      <c r="Z52" s="35">
        <f t="shared" si="13"/>
        <v>6000</v>
      </c>
      <c r="AA52" s="35">
        <f t="shared" si="14"/>
        <v>2712</v>
      </c>
      <c r="AB52" s="35">
        <f t="shared" si="20"/>
        <v>4180</v>
      </c>
      <c r="AC52" s="35">
        <f t="shared" si="15"/>
        <v>1570</v>
      </c>
      <c r="AD52" s="35">
        <f t="shared" si="16"/>
        <v>1125</v>
      </c>
      <c r="AE52" s="36">
        <f t="shared" si="21"/>
        <v>482.81915178805122</v>
      </c>
      <c r="AF52" s="70">
        <f t="shared" si="22"/>
        <v>42.917257936715664</v>
      </c>
      <c r="AG52" s="70">
        <f t="shared" si="17"/>
        <v>57.082742063284336</v>
      </c>
      <c r="AH52" s="71" t="str">
        <f t="shared" si="18"/>
        <v>MEDIO</v>
      </c>
      <c r="AJ52" s="37" t="str">
        <f t="shared" si="23"/>
        <v>Valor Promedio (media Armonica y Min)</v>
      </c>
      <c r="AK52" s="36">
        <f t="shared" si="24"/>
        <v>1125</v>
      </c>
      <c r="AL52" s="36">
        <f t="shared" si="25"/>
        <v>1087875</v>
      </c>
      <c r="AM52" s="36">
        <f t="shared" si="19"/>
        <v>3263625</v>
      </c>
      <c r="AO52" s="38"/>
      <c r="AP52" s="38"/>
      <c r="AQ52" s="68"/>
    </row>
    <row r="53" spans="2:43" ht="12">
      <c r="B53" s="2">
        <v>44</v>
      </c>
      <c r="C53" s="29" t="s">
        <v>155</v>
      </c>
      <c r="D53" s="6" t="s">
        <v>139</v>
      </c>
      <c r="E53" s="6" t="s">
        <v>58</v>
      </c>
      <c r="F53" s="7" t="s">
        <v>61</v>
      </c>
      <c r="G53" s="30" t="s">
        <v>164</v>
      </c>
      <c r="H53" s="43">
        <v>20</v>
      </c>
      <c r="I53" s="31"/>
      <c r="J53" s="3">
        <f t="shared" si="0"/>
        <v>0</v>
      </c>
      <c r="K53" s="31"/>
      <c r="L53" s="3">
        <f t="shared" si="1"/>
        <v>0</v>
      </c>
      <c r="M53" s="31"/>
      <c r="N53" s="3">
        <f t="shared" si="2"/>
        <v>0</v>
      </c>
      <c r="P53" s="32">
        <f t="shared" si="3"/>
        <v>0</v>
      </c>
      <c r="Q53" s="32">
        <f>+Historicos!T53</f>
        <v>681</v>
      </c>
      <c r="R53" s="32">
        <f>+Historicos!U53</f>
        <v>799</v>
      </c>
      <c r="S53" s="32">
        <f t="shared" si="4"/>
        <v>0</v>
      </c>
      <c r="T53" s="32">
        <f t="shared" si="5"/>
        <v>0</v>
      </c>
      <c r="U53" s="33"/>
      <c r="V53" s="34" cm="1">
        <f t="array" ref="V53">+MIN(IF(P53:T53&gt;0,P53:T53))</f>
        <v>681</v>
      </c>
      <c r="W53" s="34" cm="1">
        <f t="array" ref="W53">MAX(IF(P53:T53&gt;0,P53:T53))</f>
        <v>799</v>
      </c>
      <c r="X53" s="35" cm="1">
        <f t="array" ref="X53">ROUND(AVERAGE(IF(P53:T53&gt;0,P53:T53)),0)</f>
        <v>740</v>
      </c>
      <c r="Y53" s="35">
        <f t="shared" si="12"/>
        <v>710.5</v>
      </c>
      <c r="Z53" s="35">
        <f t="shared" si="13"/>
        <v>0</v>
      </c>
      <c r="AA53" s="35">
        <f>ROUND(GEOMEAN(Q53),0)</f>
        <v>681</v>
      </c>
      <c r="AB53" s="35">
        <f t="shared" si="20"/>
        <v>296</v>
      </c>
      <c r="AC53" s="35">
        <f>ROUND(HARMEAN(Q53:R53),0)</f>
        <v>735</v>
      </c>
      <c r="AD53" s="35">
        <f t="shared" si="16"/>
        <v>708</v>
      </c>
      <c r="AE53" s="36">
        <f t="shared" si="21"/>
        <v>59.070579253409498</v>
      </c>
      <c r="AF53" s="70">
        <f t="shared" si="22"/>
        <v>8.3433021544363708</v>
      </c>
      <c r="AG53" s="70">
        <f t="shared" si="17"/>
        <v>91.656697845563627</v>
      </c>
      <c r="AH53" s="71" t="str">
        <f t="shared" si="18"/>
        <v>ALTO</v>
      </c>
      <c r="AJ53" s="37" t="str">
        <f>_xlfn.XLOOKUP(AK53,W53:AD53,$W$8:$AD$8,0)</f>
        <v>MAX</v>
      </c>
      <c r="AK53" s="36">
        <f>+MAX(W53:Y53,AA53,AC53,AD53)</f>
        <v>799</v>
      </c>
      <c r="AL53" s="36">
        <f t="shared" si="25"/>
        <v>15980</v>
      </c>
      <c r="AM53" s="36">
        <f t="shared" si="19"/>
        <v>47940</v>
      </c>
      <c r="AO53" s="38"/>
      <c r="AP53" s="38"/>
      <c r="AQ53" s="68"/>
    </row>
    <row r="54" spans="2:43" ht="12">
      <c r="B54" s="2">
        <v>45</v>
      </c>
      <c r="C54" s="29" t="s">
        <v>155</v>
      </c>
      <c r="D54" s="6" t="s">
        <v>140</v>
      </c>
      <c r="E54" s="6" t="s">
        <v>60</v>
      </c>
      <c r="F54" s="7" t="s">
        <v>63</v>
      </c>
      <c r="G54" s="30" t="s">
        <v>164</v>
      </c>
      <c r="H54" s="43">
        <v>260</v>
      </c>
      <c r="I54" s="31">
        <v>8560</v>
      </c>
      <c r="J54" s="3">
        <f t="shared" si="0"/>
        <v>2225600</v>
      </c>
      <c r="K54" s="31">
        <v>9000</v>
      </c>
      <c r="L54" s="3">
        <f t="shared" si="1"/>
        <v>2340000</v>
      </c>
      <c r="M54" s="31">
        <v>8000</v>
      </c>
      <c r="N54" s="3">
        <f t="shared" si="2"/>
        <v>2080000</v>
      </c>
      <c r="P54" s="32">
        <f t="shared" si="3"/>
        <v>8560</v>
      </c>
      <c r="Q54" s="32">
        <f>+Historicos!T54</f>
        <v>681</v>
      </c>
      <c r="R54" s="32">
        <f>+Historicos!U54</f>
        <v>799</v>
      </c>
      <c r="S54" s="32">
        <f t="shared" si="4"/>
        <v>9000</v>
      </c>
      <c r="T54" s="32">
        <f t="shared" si="5"/>
        <v>8000</v>
      </c>
      <c r="U54" s="33"/>
      <c r="V54" s="34" cm="1">
        <f t="array" ref="V54">+MIN(IF(P54:T54&gt;0,P54:T54))</f>
        <v>681</v>
      </c>
      <c r="W54" s="34" cm="1">
        <f t="array" ref="W54">MAX(IF(P54:T54&gt;0,P54:T54))</f>
        <v>9000</v>
      </c>
      <c r="X54" s="35" cm="1">
        <f t="array" ref="X54">ROUND(AVERAGE(IF(P54:T54&gt;0,P54:T54)),0)</f>
        <v>5408</v>
      </c>
      <c r="Y54" s="35">
        <f t="shared" si="12"/>
        <v>3044.5</v>
      </c>
      <c r="Z54" s="35">
        <f t="shared" si="13"/>
        <v>8000</v>
      </c>
      <c r="AA54" s="35">
        <f t="shared" si="14"/>
        <v>3200</v>
      </c>
      <c r="AB54" s="35">
        <f t="shared" si="20"/>
        <v>5408</v>
      </c>
      <c r="AC54" s="35">
        <f t="shared" si="15"/>
        <v>1627</v>
      </c>
      <c r="AD54" s="35">
        <f t="shared" si="16"/>
        <v>1154</v>
      </c>
      <c r="AE54" s="36">
        <f t="shared" si="21"/>
        <v>515.49717102359864</v>
      </c>
      <c r="AF54" s="70">
        <f t="shared" si="22"/>
        <v>44.670465426654992</v>
      </c>
      <c r="AG54" s="70">
        <f t="shared" si="17"/>
        <v>55.329534573345008</v>
      </c>
      <c r="AH54" s="71" t="str">
        <f t="shared" si="18"/>
        <v>MEDIO</v>
      </c>
      <c r="AJ54" s="37" t="str">
        <f t="shared" si="23"/>
        <v>Valor Promedio (media Armonica y Min)</v>
      </c>
      <c r="AK54" s="36">
        <f t="shared" si="24"/>
        <v>1154</v>
      </c>
      <c r="AL54" s="36">
        <f t="shared" si="25"/>
        <v>300040</v>
      </c>
      <c r="AM54" s="36">
        <f t="shared" si="19"/>
        <v>900120</v>
      </c>
      <c r="AO54" s="38"/>
      <c r="AP54" s="38"/>
      <c r="AQ54" s="68"/>
    </row>
    <row r="55" spans="2:43" ht="12">
      <c r="B55" s="2">
        <v>46</v>
      </c>
      <c r="C55" s="29" t="s">
        <v>155</v>
      </c>
      <c r="D55" s="6" t="s">
        <v>141</v>
      </c>
      <c r="E55" s="6" t="s">
        <v>62</v>
      </c>
      <c r="F55" s="7" t="s">
        <v>65</v>
      </c>
      <c r="G55" s="30" t="s">
        <v>164</v>
      </c>
      <c r="H55" s="43">
        <v>250</v>
      </c>
      <c r="I55" s="31">
        <v>8560</v>
      </c>
      <c r="J55" s="3">
        <f t="shared" si="0"/>
        <v>2140000</v>
      </c>
      <c r="K55" s="31">
        <v>9000</v>
      </c>
      <c r="L55" s="3">
        <f t="shared" si="1"/>
        <v>2250000</v>
      </c>
      <c r="M55" s="31">
        <v>8000</v>
      </c>
      <c r="N55" s="3">
        <f t="shared" si="2"/>
        <v>2000000</v>
      </c>
      <c r="P55" s="32">
        <f t="shared" si="3"/>
        <v>8560</v>
      </c>
      <c r="Q55" s="32">
        <f>+Historicos!T55</f>
        <v>681</v>
      </c>
      <c r="R55" s="32">
        <f>+Historicos!U55</f>
        <v>799</v>
      </c>
      <c r="S55" s="32">
        <f t="shared" si="4"/>
        <v>9000</v>
      </c>
      <c r="T55" s="32">
        <f t="shared" si="5"/>
        <v>8000</v>
      </c>
      <c r="U55" s="33"/>
      <c r="V55" s="34" cm="1">
        <f t="array" ref="V55">+MIN(IF(P55:T55&gt;0,P55:T55))</f>
        <v>681</v>
      </c>
      <c r="W55" s="34" cm="1">
        <f t="array" ref="W55">MAX(IF(P55:T55&gt;0,P55:T55))</f>
        <v>9000</v>
      </c>
      <c r="X55" s="35" cm="1">
        <f t="array" ref="X55">ROUND(AVERAGE(IF(P55:T55&gt;0,P55:T55)),0)</f>
        <v>5408</v>
      </c>
      <c r="Y55" s="35">
        <f t="shared" si="12"/>
        <v>3044.5</v>
      </c>
      <c r="Z55" s="35">
        <f t="shared" si="13"/>
        <v>8000</v>
      </c>
      <c r="AA55" s="35">
        <f t="shared" si="14"/>
        <v>3200</v>
      </c>
      <c r="AB55" s="35">
        <f t="shared" si="20"/>
        <v>5408</v>
      </c>
      <c r="AC55" s="35">
        <f t="shared" si="15"/>
        <v>1627</v>
      </c>
      <c r="AD55" s="35">
        <f t="shared" si="16"/>
        <v>1154</v>
      </c>
      <c r="AE55" s="36">
        <f t="shared" si="21"/>
        <v>515.49717102359864</v>
      </c>
      <c r="AF55" s="70">
        <f t="shared" si="22"/>
        <v>44.670465426654992</v>
      </c>
      <c r="AG55" s="70">
        <f t="shared" si="17"/>
        <v>55.329534573345008</v>
      </c>
      <c r="AH55" s="71" t="str">
        <f t="shared" si="18"/>
        <v>MEDIO</v>
      </c>
      <c r="AJ55" s="37" t="str">
        <f t="shared" si="23"/>
        <v>Valor Promedio (media Armonica y Min)</v>
      </c>
      <c r="AK55" s="36">
        <f t="shared" si="24"/>
        <v>1154</v>
      </c>
      <c r="AL55" s="36">
        <f t="shared" si="25"/>
        <v>288500</v>
      </c>
      <c r="AM55" s="36">
        <f t="shared" si="19"/>
        <v>865500</v>
      </c>
      <c r="AO55" s="38"/>
      <c r="AP55" s="38"/>
      <c r="AQ55" s="68"/>
    </row>
    <row r="56" spans="2:43" ht="22.8">
      <c r="B56" s="2">
        <v>47</v>
      </c>
      <c r="C56" s="29" t="s">
        <v>155</v>
      </c>
      <c r="D56" s="6" t="s">
        <v>142</v>
      </c>
      <c r="E56" s="6" t="s">
        <v>64</v>
      </c>
      <c r="F56" s="7" t="s">
        <v>82</v>
      </c>
      <c r="G56" s="30" t="s">
        <v>164</v>
      </c>
      <c r="H56" s="43">
        <v>125</v>
      </c>
      <c r="I56" s="31">
        <v>8560</v>
      </c>
      <c r="J56" s="3">
        <f t="shared" si="0"/>
        <v>1070000</v>
      </c>
      <c r="K56" s="31">
        <v>9000</v>
      </c>
      <c r="L56" s="3">
        <f t="shared" si="1"/>
        <v>1125000</v>
      </c>
      <c r="M56" s="31">
        <v>8000</v>
      </c>
      <c r="N56" s="3">
        <f t="shared" si="2"/>
        <v>1000000</v>
      </c>
      <c r="P56" s="32">
        <f t="shared" si="3"/>
        <v>8560</v>
      </c>
      <c r="Q56" s="32">
        <f>+Historicos!T56</f>
        <v>681</v>
      </c>
      <c r="R56" s="32">
        <f>+Historicos!U56</f>
        <v>799</v>
      </c>
      <c r="S56" s="32">
        <f t="shared" si="4"/>
        <v>9000</v>
      </c>
      <c r="T56" s="32">
        <f t="shared" si="5"/>
        <v>8000</v>
      </c>
      <c r="U56" s="33"/>
      <c r="V56" s="34" cm="1">
        <f t="array" ref="V56">+MIN(IF(P56:T56&gt;0,P56:T56))</f>
        <v>681</v>
      </c>
      <c r="W56" s="34" cm="1">
        <f t="array" ref="W56">MAX(IF(P56:T56&gt;0,P56:T56))</f>
        <v>9000</v>
      </c>
      <c r="X56" s="35" cm="1">
        <f t="array" ref="X56">ROUND(AVERAGE(IF(P56:T56&gt;0,P56:T56)),0)</f>
        <v>5408</v>
      </c>
      <c r="Y56" s="35">
        <f t="shared" si="12"/>
        <v>3044.5</v>
      </c>
      <c r="Z56" s="35">
        <f t="shared" si="13"/>
        <v>8000</v>
      </c>
      <c r="AA56" s="35">
        <f t="shared" si="14"/>
        <v>3200</v>
      </c>
      <c r="AB56" s="35">
        <f t="shared" si="20"/>
        <v>5408</v>
      </c>
      <c r="AC56" s="35">
        <f t="shared" si="15"/>
        <v>1627</v>
      </c>
      <c r="AD56" s="35">
        <f t="shared" si="16"/>
        <v>1154</v>
      </c>
      <c r="AE56" s="36">
        <f t="shared" si="21"/>
        <v>515.49717102359864</v>
      </c>
      <c r="AF56" s="70">
        <f t="shared" si="22"/>
        <v>44.670465426654992</v>
      </c>
      <c r="AG56" s="70">
        <f t="shared" si="17"/>
        <v>55.329534573345008</v>
      </c>
      <c r="AH56" s="71" t="str">
        <f t="shared" si="18"/>
        <v>MEDIO</v>
      </c>
      <c r="AJ56" s="37" t="str">
        <f t="shared" si="23"/>
        <v>Valor Promedio (media Armonica y Min)</v>
      </c>
      <c r="AK56" s="36">
        <f t="shared" si="24"/>
        <v>1154</v>
      </c>
      <c r="AL56" s="36">
        <f t="shared" si="25"/>
        <v>144250</v>
      </c>
      <c r="AM56" s="36">
        <f t="shared" si="19"/>
        <v>432750</v>
      </c>
      <c r="AO56" s="38"/>
      <c r="AP56" s="38"/>
      <c r="AQ56" s="68"/>
    </row>
    <row r="57" spans="2:43" ht="22.8">
      <c r="B57" s="2">
        <v>48</v>
      </c>
      <c r="C57" s="29" t="s">
        <v>155</v>
      </c>
      <c r="D57" s="6" t="s">
        <v>143</v>
      </c>
      <c r="E57" s="6" t="s">
        <v>66</v>
      </c>
      <c r="F57" s="7" t="s">
        <v>68</v>
      </c>
      <c r="G57" s="30" t="s">
        <v>164</v>
      </c>
      <c r="H57" s="43">
        <v>146</v>
      </c>
      <c r="I57" s="31">
        <v>8560</v>
      </c>
      <c r="J57" s="3">
        <f t="shared" si="0"/>
        <v>1249760</v>
      </c>
      <c r="K57" s="31">
        <v>9000</v>
      </c>
      <c r="L57" s="3">
        <f t="shared" si="1"/>
        <v>1314000</v>
      </c>
      <c r="M57" s="31">
        <v>8000</v>
      </c>
      <c r="N57" s="3">
        <f t="shared" si="2"/>
        <v>1168000</v>
      </c>
      <c r="P57" s="32">
        <f t="shared" si="3"/>
        <v>8560</v>
      </c>
      <c r="Q57" s="32">
        <f>+Historicos!T57</f>
        <v>681</v>
      </c>
      <c r="R57" s="32">
        <f>+Historicos!U57</f>
        <v>799</v>
      </c>
      <c r="S57" s="32">
        <f t="shared" si="4"/>
        <v>9000</v>
      </c>
      <c r="T57" s="32">
        <f t="shared" si="5"/>
        <v>8000</v>
      </c>
      <c r="U57" s="33"/>
      <c r="V57" s="34" cm="1">
        <f t="array" ref="V57">+MIN(IF(P57:T57&gt;0,P57:T57))</f>
        <v>681</v>
      </c>
      <c r="W57" s="34" cm="1">
        <f t="array" ref="W57">MAX(IF(P57:T57&gt;0,P57:T57))</f>
        <v>9000</v>
      </c>
      <c r="X57" s="35" cm="1">
        <f t="array" ref="X57">ROUND(AVERAGE(IF(P57:T57&gt;0,P57:T57)),0)</f>
        <v>5408</v>
      </c>
      <c r="Y57" s="35">
        <f t="shared" si="12"/>
        <v>3044.5</v>
      </c>
      <c r="Z57" s="35">
        <f t="shared" si="13"/>
        <v>8000</v>
      </c>
      <c r="AA57" s="35">
        <f t="shared" si="14"/>
        <v>3200</v>
      </c>
      <c r="AB57" s="35">
        <f t="shared" si="20"/>
        <v>5408</v>
      </c>
      <c r="AC57" s="35">
        <f t="shared" si="15"/>
        <v>1627</v>
      </c>
      <c r="AD57" s="35">
        <f t="shared" si="16"/>
        <v>1154</v>
      </c>
      <c r="AE57" s="36">
        <f t="shared" si="21"/>
        <v>515.49717102359864</v>
      </c>
      <c r="AF57" s="70">
        <f t="shared" si="22"/>
        <v>44.670465426654992</v>
      </c>
      <c r="AG57" s="70">
        <f t="shared" si="17"/>
        <v>55.329534573345008</v>
      </c>
      <c r="AH57" s="71" t="str">
        <f t="shared" si="18"/>
        <v>MEDIO</v>
      </c>
      <c r="AJ57" s="37" t="str">
        <f t="shared" si="23"/>
        <v>Valor Promedio (media Armonica y Min)</v>
      </c>
      <c r="AK57" s="36">
        <f t="shared" si="24"/>
        <v>1154</v>
      </c>
      <c r="AL57" s="36">
        <f t="shared" si="25"/>
        <v>168484</v>
      </c>
      <c r="AM57" s="36">
        <f t="shared" si="19"/>
        <v>505452</v>
      </c>
      <c r="AO57" s="38"/>
      <c r="AP57" s="38"/>
      <c r="AQ57" s="68"/>
    </row>
    <row r="58" spans="2:43" ht="12">
      <c r="B58" s="2">
        <v>49</v>
      </c>
      <c r="C58" s="29" t="s">
        <v>155</v>
      </c>
      <c r="D58" s="6" t="s">
        <v>144</v>
      </c>
      <c r="E58" s="6" t="s">
        <v>67</v>
      </c>
      <c r="F58" s="7" t="s">
        <v>70</v>
      </c>
      <c r="G58" s="30" t="s">
        <v>164</v>
      </c>
      <c r="H58" s="43">
        <v>1100</v>
      </c>
      <c r="I58" s="31">
        <v>5120</v>
      </c>
      <c r="J58" s="3">
        <f t="shared" si="0"/>
        <v>5632000</v>
      </c>
      <c r="K58" s="31">
        <v>5000</v>
      </c>
      <c r="L58" s="3">
        <f t="shared" si="1"/>
        <v>5500000</v>
      </c>
      <c r="M58" s="31">
        <v>4000</v>
      </c>
      <c r="N58" s="3">
        <f t="shared" si="2"/>
        <v>4400000</v>
      </c>
      <c r="P58" s="32">
        <f t="shared" si="3"/>
        <v>5120</v>
      </c>
      <c r="Q58" s="32">
        <f>+Historicos!T58</f>
        <v>681</v>
      </c>
      <c r="R58" s="32">
        <f>+Historicos!U58</f>
        <v>799</v>
      </c>
      <c r="S58" s="32">
        <f t="shared" si="4"/>
        <v>5000</v>
      </c>
      <c r="T58" s="32">
        <f t="shared" si="5"/>
        <v>4000</v>
      </c>
      <c r="U58" s="33"/>
      <c r="V58" s="34" cm="1">
        <f t="array" ref="V58">+MIN(IF(P58:T58&gt;0,P58:T58))</f>
        <v>681</v>
      </c>
      <c r="W58" s="34" cm="1">
        <f t="array" ref="W58">MAX(IF(P58:T58&gt;0,P58:T58))</f>
        <v>5120</v>
      </c>
      <c r="X58" s="35" cm="1">
        <f t="array" ref="X58">ROUND(AVERAGE(IF(P58:T58&gt;0,P58:T58)),0)</f>
        <v>3120</v>
      </c>
      <c r="Y58" s="35">
        <f t="shared" si="12"/>
        <v>1900.5</v>
      </c>
      <c r="Z58" s="35">
        <f t="shared" si="13"/>
        <v>4000</v>
      </c>
      <c r="AA58" s="35">
        <f t="shared" si="14"/>
        <v>2235</v>
      </c>
      <c r="AB58" s="35">
        <f t="shared" si="20"/>
        <v>3120</v>
      </c>
      <c r="AC58" s="35">
        <f t="shared" si="15"/>
        <v>1486</v>
      </c>
      <c r="AD58" s="35">
        <f t="shared" si="16"/>
        <v>1083</v>
      </c>
      <c r="AE58" s="36">
        <f t="shared" si="21"/>
        <v>434.72558394156334</v>
      </c>
      <c r="AF58" s="70">
        <f t="shared" si="22"/>
        <v>40.140866476598646</v>
      </c>
      <c r="AG58" s="70">
        <f t="shared" si="17"/>
        <v>59.859133523401354</v>
      </c>
      <c r="AH58" s="71" t="str">
        <f t="shared" si="18"/>
        <v>MEDIO</v>
      </c>
      <c r="AJ58" s="37" t="str">
        <f t="shared" si="23"/>
        <v>Valor Promedio (media Armonica y Min)</v>
      </c>
      <c r="AK58" s="36">
        <f t="shared" si="24"/>
        <v>1083</v>
      </c>
      <c r="AL58" s="36">
        <f t="shared" si="25"/>
        <v>1191300</v>
      </c>
      <c r="AM58" s="36">
        <f t="shared" si="19"/>
        <v>3573900</v>
      </c>
      <c r="AO58" s="38"/>
      <c r="AP58" s="38"/>
      <c r="AQ58" s="68"/>
    </row>
    <row r="59" spans="2:43" ht="22.8">
      <c r="B59" s="2">
        <v>50</v>
      </c>
      <c r="C59" s="29" t="s">
        <v>155</v>
      </c>
      <c r="D59" s="6" t="s">
        <v>145</v>
      </c>
      <c r="E59" s="6" t="s">
        <v>69</v>
      </c>
      <c r="F59" s="7" t="s">
        <v>72</v>
      </c>
      <c r="G59" s="30" t="s">
        <v>164</v>
      </c>
      <c r="H59" s="43">
        <v>823</v>
      </c>
      <c r="I59" s="31">
        <v>6420</v>
      </c>
      <c r="J59" s="3">
        <f t="shared" si="0"/>
        <v>5283660</v>
      </c>
      <c r="K59" s="31">
        <v>7000</v>
      </c>
      <c r="L59" s="3">
        <f t="shared" si="1"/>
        <v>5761000</v>
      </c>
      <c r="M59" s="31">
        <v>6000</v>
      </c>
      <c r="N59" s="3">
        <f t="shared" si="2"/>
        <v>4938000</v>
      </c>
      <c r="P59" s="32">
        <f t="shared" si="3"/>
        <v>6420</v>
      </c>
      <c r="Q59" s="32">
        <f>+Historicos!T59</f>
        <v>681</v>
      </c>
      <c r="R59" s="32">
        <f>+Historicos!U59</f>
        <v>799</v>
      </c>
      <c r="S59" s="32">
        <f t="shared" si="4"/>
        <v>7000</v>
      </c>
      <c r="T59" s="32">
        <f t="shared" si="5"/>
        <v>6000</v>
      </c>
      <c r="U59" s="33"/>
      <c r="V59" s="34" cm="1">
        <f t="array" ref="V59">+MIN(IF(P59:T59&gt;0,P59:T59))</f>
        <v>681</v>
      </c>
      <c r="W59" s="34" cm="1">
        <f t="array" ref="W59">MAX(IF(P59:T59&gt;0,P59:T59))</f>
        <v>7000</v>
      </c>
      <c r="X59" s="35" cm="1">
        <f t="array" ref="X59">ROUND(AVERAGE(IF(P59:T59&gt;0,P59:T59)),0)</f>
        <v>4180</v>
      </c>
      <c r="Y59" s="35">
        <f t="shared" si="12"/>
        <v>2430.5</v>
      </c>
      <c r="Z59" s="35">
        <f t="shared" si="13"/>
        <v>6000</v>
      </c>
      <c r="AA59" s="35">
        <f t="shared" si="14"/>
        <v>2712</v>
      </c>
      <c r="AB59" s="35">
        <f t="shared" si="20"/>
        <v>4180</v>
      </c>
      <c r="AC59" s="35">
        <f t="shared" si="15"/>
        <v>1570</v>
      </c>
      <c r="AD59" s="35">
        <f t="shared" si="16"/>
        <v>1125</v>
      </c>
      <c r="AE59" s="36">
        <f t="shared" si="21"/>
        <v>482.81915178805122</v>
      </c>
      <c r="AF59" s="70">
        <f t="shared" si="22"/>
        <v>42.917257936715664</v>
      </c>
      <c r="AG59" s="70">
        <f t="shared" si="17"/>
        <v>57.082742063284336</v>
      </c>
      <c r="AH59" s="71" t="str">
        <f t="shared" si="18"/>
        <v>MEDIO</v>
      </c>
      <c r="AJ59" s="37" t="str">
        <f t="shared" si="23"/>
        <v>Valor Promedio (media Armonica y Min)</v>
      </c>
      <c r="AK59" s="36">
        <f t="shared" si="24"/>
        <v>1125</v>
      </c>
      <c r="AL59" s="36">
        <f t="shared" si="25"/>
        <v>925875</v>
      </c>
      <c r="AM59" s="36">
        <f t="shared" si="19"/>
        <v>2777625</v>
      </c>
      <c r="AO59" s="38"/>
      <c r="AP59" s="38"/>
      <c r="AQ59" s="68"/>
    </row>
    <row r="60" spans="2:43" ht="12">
      <c r="B60" s="2">
        <v>51</v>
      </c>
      <c r="C60" s="29" t="s">
        <v>155</v>
      </c>
      <c r="D60" s="6" t="s">
        <v>146</v>
      </c>
      <c r="E60" s="6" t="s">
        <v>71</v>
      </c>
      <c r="F60" s="7" t="s">
        <v>74</v>
      </c>
      <c r="G60" s="30" t="s">
        <v>164</v>
      </c>
      <c r="H60" s="43">
        <v>234</v>
      </c>
      <c r="I60" s="31">
        <v>8560</v>
      </c>
      <c r="J60" s="3">
        <f t="shared" si="0"/>
        <v>2003040</v>
      </c>
      <c r="K60" s="31">
        <v>9000</v>
      </c>
      <c r="L60" s="3">
        <f t="shared" si="1"/>
        <v>2106000</v>
      </c>
      <c r="M60" s="31">
        <v>8000</v>
      </c>
      <c r="N60" s="3">
        <f t="shared" si="2"/>
        <v>1872000</v>
      </c>
      <c r="P60" s="32">
        <f t="shared" si="3"/>
        <v>8560</v>
      </c>
      <c r="Q60" s="32">
        <f>+Historicos!T60</f>
        <v>681</v>
      </c>
      <c r="R60" s="32">
        <f>+Historicos!U60</f>
        <v>799</v>
      </c>
      <c r="S60" s="32">
        <f t="shared" si="4"/>
        <v>9000</v>
      </c>
      <c r="T60" s="32">
        <f t="shared" si="5"/>
        <v>8000</v>
      </c>
      <c r="U60" s="33"/>
      <c r="V60" s="34" cm="1">
        <f t="array" ref="V60">+MIN(IF(P60:T60&gt;0,P60:T60))</f>
        <v>681</v>
      </c>
      <c r="W60" s="34" cm="1">
        <f t="array" ref="W60">MAX(IF(P60:T60&gt;0,P60:T60))</f>
        <v>9000</v>
      </c>
      <c r="X60" s="35" cm="1">
        <f t="array" ref="X60">ROUND(AVERAGE(IF(P60:T60&gt;0,P60:T60)),0)</f>
        <v>5408</v>
      </c>
      <c r="Y60" s="35">
        <f t="shared" si="12"/>
        <v>3044.5</v>
      </c>
      <c r="Z60" s="35">
        <f t="shared" si="13"/>
        <v>8000</v>
      </c>
      <c r="AA60" s="35">
        <f t="shared" si="14"/>
        <v>3200</v>
      </c>
      <c r="AB60" s="35">
        <f t="shared" si="20"/>
        <v>5408</v>
      </c>
      <c r="AC60" s="35">
        <f t="shared" si="15"/>
        <v>1627</v>
      </c>
      <c r="AD60" s="35">
        <f t="shared" si="16"/>
        <v>1154</v>
      </c>
      <c r="AE60" s="36">
        <f t="shared" si="21"/>
        <v>515.49717102359864</v>
      </c>
      <c r="AF60" s="70">
        <f t="shared" si="22"/>
        <v>44.670465426654992</v>
      </c>
      <c r="AG60" s="70">
        <f t="shared" si="17"/>
        <v>55.329534573345008</v>
      </c>
      <c r="AH60" s="71" t="str">
        <f t="shared" si="18"/>
        <v>MEDIO</v>
      </c>
      <c r="AJ60" s="37" t="str">
        <f t="shared" si="23"/>
        <v>Valor Promedio (media Armonica y Min)</v>
      </c>
      <c r="AK60" s="36">
        <f t="shared" si="24"/>
        <v>1154</v>
      </c>
      <c r="AL60" s="36">
        <f t="shared" si="25"/>
        <v>270036</v>
      </c>
      <c r="AM60" s="36">
        <f t="shared" si="19"/>
        <v>810108</v>
      </c>
      <c r="AO60" s="38"/>
      <c r="AP60" s="38"/>
      <c r="AQ60" s="68"/>
    </row>
    <row r="61" spans="2:43" ht="12">
      <c r="B61" s="2">
        <v>52</v>
      </c>
      <c r="C61" s="29" t="s">
        <v>155</v>
      </c>
      <c r="D61" s="6" t="s">
        <v>147</v>
      </c>
      <c r="E61" s="6" t="s">
        <v>73</v>
      </c>
      <c r="F61" s="7" t="s">
        <v>76</v>
      </c>
      <c r="G61" s="30" t="s">
        <v>164</v>
      </c>
      <c r="H61" s="43">
        <v>45</v>
      </c>
      <c r="I61" s="31">
        <v>10700</v>
      </c>
      <c r="J61" s="3">
        <f t="shared" si="0"/>
        <v>481500</v>
      </c>
      <c r="K61" s="31">
        <v>11000</v>
      </c>
      <c r="L61" s="3">
        <f t="shared" si="1"/>
        <v>495000</v>
      </c>
      <c r="M61" s="31">
        <v>10000</v>
      </c>
      <c r="N61" s="3">
        <f t="shared" si="2"/>
        <v>450000</v>
      </c>
      <c r="P61" s="32">
        <f t="shared" si="3"/>
        <v>10700</v>
      </c>
      <c r="Q61" s="32">
        <f>+Historicos!T61</f>
        <v>681</v>
      </c>
      <c r="R61" s="32">
        <f>+Historicos!U61</f>
        <v>799</v>
      </c>
      <c r="S61" s="32">
        <f t="shared" si="4"/>
        <v>11000</v>
      </c>
      <c r="T61" s="32">
        <f t="shared" si="5"/>
        <v>10000</v>
      </c>
      <c r="U61" s="33"/>
      <c r="V61" s="34" cm="1">
        <f t="array" ref="V61">+MIN(IF(P61:T61&gt;0,P61:T61))</f>
        <v>681</v>
      </c>
      <c r="W61" s="34" cm="1">
        <f t="array" ref="W61">MAX(IF(P61:T61&gt;0,P61:T61))</f>
        <v>11000</v>
      </c>
      <c r="X61" s="35" cm="1">
        <f t="array" ref="X61">ROUND(AVERAGE(IF(P61:T61&gt;0,P61:T61)),0)</f>
        <v>6636</v>
      </c>
      <c r="Y61" s="35">
        <f t="shared" si="12"/>
        <v>3658.5</v>
      </c>
      <c r="Z61" s="35">
        <f t="shared" si="13"/>
        <v>10000</v>
      </c>
      <c r="AA61" s="35">
        <f t="shared" si="14"/>
        <v>3642</v>
      </c>
      <c r="AB61" s="35">
        <f t="shared" si="20"/>
        <v>6636</v>
      </c>
      <c r="AC61" s="35">
        <f t="shared" si="15"/>
        <v>1664</v>
      </c>
      <c r="AD61" s="35">
        <f t="shared" si="16"/>
        <v>1172</v>
      </c>
      <c r="AE61" s="36">
        <f t="shared" si="21"/>
        <v>536.72432402491313</v>
      </c>
      <c r="AF61" s="70">
        <f t="shared" si="22"/>
        <v>45.79559078710863</v>
      </c>
      <c r="AG61" s="70">
        <f t="shared" si="17"/>
        <v>54.20440921289137</v>
      </c>
      <c r="AH61" s="71" t="str">
        <f t="shared" si="18"/>
        <v>MEDIO</v>
      </c>
      <c r="AJ61" s="37" t="str">
        <f t="shared" si="23"/>
        <v>Valor Promedio (media Armonica y Min)</v>
      </c>
      <c r="AK61" s="36">
        <f t="shared" si="24"/>
        <v>1172</v>
      </c>
      <c r="AL61" s="36">
        <f t="shared" si="25"/>
        <v>52740</v>
      </c>
      <c r="AM61" s="36">
        <f t="shared" si="19"/>
        <v>158220</v>
      </c>
      <c r="AO61" s="38"/>
      <c r="AP61" s="38"/>
      <c r="AQ61" s="68"/>
    </row>
    <row r="62" spans="2:43" ht="22.8">
      <c r="B62" s="2">
        <v>53</v>
      </c>
      <c r="C62" s="29" t="s">
        <v>155</v>
      </c>
      <c r="D62" s="6" t="s">
        <v>148</v>
      </c>
      <c r="E62" s="6" t="s">
        <v>75</v>
      </c>
      <c r="F62" s="7" t="s">
        <v>78</v>
      </c>
      <c r="G62" s="30" t="s">
        <v>164</v>
      </c>
      <c r="H62" s="43">
        <v>325</v>
      </c>
      <c r="I62" s="31">
        <v>7490</v>
      </c>
      <c r="J62" s="3">
        <f t="shared" si="0"/>
        <v>2434250</v>
      </c>
      <c r="K62" s="31">
        <v>8000</v>
      </c>
      <c r="L62" s="3">
        <f t="shared" si="1"/>
        <v>2600000</v>
      </c>
      <c r="M62" s="31">
        <v>7000</v>
      </c>
      <c r="N62" s="3">
        <f t="shared" si="2"/>
        <v>2275000</v>
      </c>
      <c r="P62" s="32">
        <f t="shared" si="3"/>
        <v>7490</v>
      </c>
      <c r="Q62" s="32">
        <f>+Historicos!T62</f>
        <v>681</v>
      </c>
      <c r="R62" s="32">
        <f>+Historicos!U62</f>
        <v>799</v>
      </c>
      <c r="S62" s="32">
        <f t="shared" si="4"/>
        <v>8000</v>
      </c>
      <c r="T62" s="32">
        <f t="shared" si="5"/>
        <v>7000</v>
      </c>
      <c r="U62" s="33"/>
      <c r="V62" s="34" cm="1">
        <f t="array" ref="V62">+MIN(IF(P62:T62&gt;0,P62:T62))</f>
        <v>681</v>
      </c>
      <c r="W62" s="34" cm="1">
        <f t="array" ref="W62">MAX(IF(P62:T62&gt;0,P62:T62))</f>
        <v>8000</v>
      </c>
      <c r="X62" s="35" cm="1">
        <f t="array" ref="X62">ROUND(AVERAGE(IF(P62:T62&gt;0,P62:T62)),0)</f>
        <v>4794</v>
      </c>
      <c r="Y62" s="35">
        <f t="shared" si="12"/>
        <v>2737.5</v>
      </c>
      <c r="Z62" s="35">
        <f t="shared" si="13"/>
        <v>7000</v>
      </c>
      <c r="AA62" s="35">
        <f t="shared" si="14"/>
        <v>2963</v>
      </c>
      <c r="AB62" s="35">
        <f t="shared" si="20"/>
        <v>4794</v>
      </c>
      <c r="AC62" s="35">
        <f t="shared" si="15"/>
        <v>1602</v>
      </c>
      <c r="AD62" s="35">
        <f t="shared" si="16"/>
        <v>1141</v>
      </c>
      <c r="AE62" s="36">
        <f t="shared" si="21"/>
        <v>501.16098544612714</v>
      </c>
      <c r="AF62" s="70">
        <f t="shared" si="22"/>
        <v>43.922961038223242</v>
      </c>
      <c r="AG62" s="70">
        <f t="shared" si="17"/>
        <v>56.077038961776758</v>
      </c>
      <c r="AH62" s="71" t="str">
        <f t="shared" si="18"/>
        <v>MEDIO</v>
      </c>
      <c r="AJ62" s="37" t="str">
        <f t="shared" si="23"/>
        <v>Valor Promedio (media Armonica y Min)</v>
      </c>
      <c r="AK62" s="36">
        <f t="shared" si="24"/>
        <v>1141</v>
      </c>
      <c r="AL62" s="36">
        <f t="shared" si="25"/>
        <v>370825</v>
      </c>
      <c r="AM62" s="36">
        <f t="shared" si="19"/>
        <v>1112475</v>
      </c>
      <c r="AO62" s="38"/>
      <c r="AP62" s="38"/>
      <c r="AQ62" s="68"/>
    </row>
    <row r="63" spans="2:43" ht="12">
      <c r="B63" s="2">
        <v>54</v>
      </c>
      <c r="C63" s="29" t="s">
        <v>155</v>
      </c>
      <c r="D63" s="6" t="s">
        <v>149</v>
      </c>
      <c r="E63" s="6" t="s">
        <v>77</v>
      </c>
      <c r="F63" s="7" t="s">
        <v>80</v>
      </c>
      <c r="G63" s="30" t="s">
        <v>164</v>
      </c>
      <c r="H63" s="43">
        <v>135</v>
      </c>
      <c r="I63" s="31">
        <v>8560</v>
      </c>
      <c r="J63" s="3">
        <f t="shared" si="0"/>
        <v>1155600</v>
      </c>
      <c r="K63" s="31">
        <v>9000</v>
      </c>
      <c r="L63" s="3">
        <f t="shared" si="1"/>
        <v>1215000</v>
      </c>
      <c r="M63" s="31">
        <v>8000</v>
      </c>
      <c r="N63" s="3">
        <f t="shared" si="2"/>
        <v>1080000</v>
      </c>
      <c r="P63" s="32">
        <f t="shared" si="3"/>
        <v>8560</v>
      </c>
      <c r="Q63" s="32">
        <f>+Historicos!T63</f>
        <v>681</v>
      </c>
      <c r="R63" s="32">
        <f>+Historicos!U63</f>
        <v>799</v>
      </c>
      <c r="S63" s="32">
        <f t="shared" si="4"/>
        <v>9000</v>
      </c>
      <c r="T63" s="32">
        <f t="shared" si="5"/>
        <v>8000</v>
      </c>
      <c r="U63" s="33"/>
      <c r="V63" s="34" cm="1">
        <f t="array" ref="V63">+MIN(IF(P63:T63&gt;0,P63:T63))</f>
        <v>681</v>
      </c>
      <c r="W63" s="34" cm="1">
        <f t="array" ref="W63">MAX(IF(P63:T63&gt;0,P63:T63))</f>
        <v>9000</v>
      </c>
      <c r="X63" s="35" cm="1">
        <f t="array" ref="X63">ROUND(AVERAGE(IF(P63:T63&gt;0,P63:T63)),0)</f>
        <v>5408</v>
      </c>
      <c r="Y63" s="35">
        <f t="shared" si="12"/>
        <v>3044.5</v>
      </c>
      <c r="Z63" s="35">
        <f t="shared" si="13"/>
        <v>8000</v>
      </c>
      <c r="AA63" s="35">
        <f t="shared" si="14"/>
        <v>3200</v>
      </c>
      <c r="AB63" s="35">
        <f t="shared" si="20"/>
        <v>5408</v>
      </c>
      <c r="AC63" s="35">
        <f t="shared" si="15"/>
        <v>1627</v>
      </c>
      <c r="AD63" s="35">
        <f t="shared" si="16"/>
        <v>1154</v>
      </c>
      <c r="AE63" s="36">
        <f t="shared" si="21"/>
        <v>515.49717102359864</v>
      </c>
      <c r="AF63" s="70">
        <f t="shared" si="22"/>
        <v>44.670465426654992</v>
      </c>
      <c r="AG63" s="70">
        <f t="shared" si="17"/>
        <v>55.329534573345008</v>
      </c>
      <c r="AH63" s="71" t="str">
        <f t="shared" si="18"/>
        <v>MEDIO</v>
      </c>
      <c r="AJ63" s="37" t="str">
        <f t="shared" si="23"/>
        <v>Valor Promedio (media Armonica y Min)</v>
      </c>
      <c r="AK63" s="36">
        <f t="shared" si="24"/>
        <v>1154</v>
      </c>
      <c r="AL63" s="36">
        <f t="shared" si="25"/>
        <v>155790</v>
      </c>
      <c r="AM63" s="36">
        <f t="shared" si="19"/>
        <v>467370</v>
      </c>
      <c r="AO63" s="38"/>
      <c r="AP63" s="38"/>
      <c r="AQ63" s="68"/>
    </row>
    <row r="64" spans="2:43" ht="22.8">
      <c r="B64" s="2">
        <v>55</v>
      </c>
      <c r="C64" s="29" t="s">
        <v>155</v>
      </c>
      <c r="D64" s="6" t="s">
        <v>150</v>
      </c>
      <c r="E64" s="6" t="s">
        <v>79</v>
      </c>
      <c r="F64" s="7" t="s">
        <v>81</v>
      </c>
      <c r="G64" s="30" t="s">
        <v>164</v>
      </c>
      <c r="H64" s="43">
        <v>44</v>
      </c>
      <c r="I64" s="31">
        <v>10700</v>
      </c>
      <c r="J64" s="3">
        <f t="shared" si="0"/>
        <v>470800</v>
      </c>
      <c r="K64" s="31">
        <v>11000</v>
      </c>
      <c r="L64" s="3">
        <f t="shared" si="1"/>
        <v>484000</v>
      </c>
      <c r="M64" s="31">
        <v>10000</v>
      </c>
      <c r="N64" s="3">
        <f t="shared" si="2"/>
        <v>440000</v>
      </c>
      <c r="P64" s="32">
        <f t="shared" si="3"/>
        <v>10700</v>
      </c>
      <c r="Q64" s="32">
        <f>+Historicos!T64</f>
        <v>681</v>
      </c>
      <c r="R64" s="32">
        <f>+Historicos!U64</f>
        <v>799</v>
      </c>
      <c r="S64" s="32">
        <f t="shared" si="4"/>
        <v>11000</v>
      </c>
      <c r="T64" s="32">
        <f t="shared" si="5"/>
        <v>10000</v>
      </c>
      <c r="U64" s="33"/>
      <c r="V64" s="34" cm="1">
        <f t="array" ref="V64">+MIN(IF(P64:T64&gt;0,P64:T64))</f>
        <v>681</v>
      </c>
      <c r="W64" s="34" cm="1">
        <f t="array" ref="W64">MAX(IF(P64:T64&gt;0,P64:T64))</f>
        <v>11000</v>
      </c>
      <c r="X64" s="35" cm="1">
        <f t="array" ref="X64">ROUND(AVERAGE(IF(P64:T64&gt;0,P64:T64)),0)</f>
        <v>6636</v>
      </c>
      <c r="Y64" s="35">
        <f t="shared" si="12"/>
        <v>3658.5</v>
      </c>
      <c r="Z64" s="35">
        <f t="shared" si="13"/>
        <v>10000</v>
      </c>
      <c r="AA64" s="35">
        <f t="shared" si="14"/>
        <v>3642</v>
      </c>
      <c r="AB64" s="35">
        <f t="shared" si="20"/>
        <v>6636</v>
      </c>
      <c r="AC64" s="35">
        <f t="shared" si="15"/>
        <v>1664</v>
      </c>
      <c r="AD64" s="35">
        <f t="shared" si="16"/>
        <v>1172</v>
      </c>
      <c r="AE64" s="36">
        <f t="shared" si="21"/>
        <v>536.72432402491313</v>
      </c>
      <c r="AF64" s="70">
        <f t="shared" si="22"/>
        <v>45.79559078710863</v>
      </c>
      <c r="AG64" s="70">
        <f t="shared" si="17"/>
        <v>54.20440921289137</v>
      </c>
      <c r="AH64" s="71" t="str">
        <f t="shared" si="18"/>
        <v>MEDIO</v>
      </c>
      <c r="AJ64" s="37" t="str">
        <f t="shared" si="23"/>
        <v>Valor Promedio (media Armonica y Min)</v>
      </c>
      <c r="AK64" s="36">
        <f t="shared" si="24"/>
        <v>1172</v>
      </c>
      <c r="AL64" s="36">
        <f t="shared" si="25"/>
        <v>51568</v>
      </c>
      <c r="AM64" s="36">
        <f t="shared" si="19"/>
        <v>154704</v>
      </c>
      <c r="AO64" s="38"/>
      <c r="AP64" s="38"/>
      <c r="AQ64" s="68"/>
    </row>
    <row r="65" spans="2:43" ht="34.200000000000003">
      <c r="B65" s="2">
        <v>56</v>
      </c>
      <c r="C65" s="47" t="s">
        <v>156</v>
      </c>
      <c r="D65" s="6" t="s">
        <v>86</v>
      </c>
      <c r="E65" s="7" t="s">
        <v>87</v>
      </c>
      <c r="F65" s="7" t="s">
        <v>88</v>
      </c>
      <c r="G65" s="30" t="s">
        <v>164</v>
      </c>
      <c r="H65" s="10">
        <v>283</v>
      </c>
      <c r="I65" s="31">
        <v>20140</v>
      </c>
      <c r="J65" s="3">
        <f t="shared" si="0"/>
        <v>5699620</v>
      </c>
      <c r="K65" s="31">
        <v>20000</v>
      </c>
      <c r="L65" s="3">
        <f t="shared" si="1"/>
        <v>5660000</v>
      </c>
      <c r="M65" s="31">
        <v>20000</v>
      </c>
      <c r="N65" s="3">
        <f t="shared" si="2"/>
        <v>5660000</v>
      </c>
      <c r="P65" s="32">
        <f t="shared" si="3"/>
        <v>20140</v>
      </c>
      <c r="Q65" s="32">
        <f>+Historicos!T65</f>
        <v>3841</v>
      </c>
      <c r="R65" s="32">
        <f>+Historicos!U65</f>
        <v>4309</v>
      </c>
      <c r="S65" s="32">
        <f t="shared" si="4"/>
        <v>20000</v>
      </c>
      <c r="T65" s="32">
        <f t="shared" si="5"/>
        <v>20000</v>
      </c>
      <c r="U65" s="33"/>
      <c r="V65" s="34" cm="1">
        <f t="array" ref="V65">+MIN(IF(P65:T65&gt;0,P65:T65))</f>
        <v>3841</v>
      </c>
      <c r="W65" s="34" cm="1">
        <f t="array" ref="W65">MAX(IF(P65:T65&gt;0,P65:T65))</f>
        <v>20140</v>
      </c>
      <c r="X65" s="35" cm="1">
        <f t="array" ref="X65">ROUND(AVERAGE(IF(P65:T65&gt;0,P65:T65)),0)</f>
        <v>13658</v>
      </c>
      <c r="Y65" s="35">
        <f t="shared" si="12"/>
        <v>8749.5</v>
      </c>
      <c r="Z65" s="35">
        <f t="shared" si="13"/>
        <v>20000</v>
      </c>
      <c r="AA65" s="35">
        <f t="shared" si="14"/>
        <v>10592</v>
      </c>
      <c r="AB65" s="35">
        <f t="shared" si="20"/>
        <v>13658</v>
      </c>
      <c r="AC65" s="35">
        <f t="shared" si="15"/>
        <v>7787</v>
      </c>
      <c r="AD65" s="35">
        <f t="shared" si="16"/>
        <v>5814</v>
      </c>
      <c r="AE65" s="36">
        <f t="shared" si="21"/>
        <v>2155.861158176318</v>
      </c>
      <c r="AF65" s="70">
        <f t="shared" si="22"/>
        <v>37.080515276510454</v>
      </c>
      <c r="AG65" s="70">
        <f t="shared" si="17"/>
        <v>62.919484723489546</v>
      </c>
      <c r="AH65" s="71" t="str">
        <f t="shared" si="18"/>
        <v>MEDIO</v>
      </c>
      <c r="AJ65" s="37" t="str">
        <f t="shared" si="23"/>
        <v>Valor Promedio (media Armonica y Min)</v>
      </c>
      <c r="AK65" s="36">
        <f t="shared" si="24"/>
        <v>5814</v>
      </c>
      <c r="AL65" s="36">
        <f t="shared" si="25"/>
        <v>1645362</v>
      </c>
      <c r="AM65" s="36">
        <f t="shared" si="19"/>
        <v>4936086</v>
      </c>
      <c r="AO65" s="38"/>
      <c r="AP65" s="38"/>
      <c r="AQ65" s="68"/>
    </row>
    <row r="66" spans="2:43" ht="12">
      <c r="B66" s="2">
        <v>57</v>
      </c>
      <c r="C66" s="47" t="s">
        <v>156</v>
      </c>
      <c r="D66" s="6" t="s">
        <v>89</v>
      </c>
      <c r="E66" s="7" t="s">
        <v>90</v>
      </c>
      <c r="F66" s="7" t="s">
        <v>20</v>
      </c>
      <c r="G66" s="30" t="s">
        <v>164</v>
      </c>
      <c r="H66" s="10">
        <v>67</v>
      </c>
      <c r="I66" s="31">
        <v>20140</v>
      </c>
      <c r="J66" s="3">
        <f t="shared" si="0"/>
        <v>1349380</v>
      </c>
      <c r="K66" s="31">
        <v>20000</v>
      </c>
      <c r="L66" s="3">
        <f t="shared" si="1"/>
        <v>1340000</v>
      </c>
      <c r="M66" s="31">
        <v>20000</v>
      </c>
      <c r="N66" s="3">
        <f t="shared" si="2"/>
        <v>1340000</v>
      </c>
      <c r="P66" s="32">
        <f t="shared" si="3"/>
        <v>20140</v>
      </c>
      <c r="Q66" s="32">
        <f>+Historicos!T66</f>
        <v>3841</v>
      </c>
      <c r="R66" s="32">
        <f>+Historicos!U66</f>
        <v>4309</v>
      </c>
      <c r="S66" s="32">
        <f t="shared" si="4"/>
        <v>20000</v>
      </c>
      <c r="T66" s="32">
        <f t="shared" si="5"/>
        <v>20000</v>
      </c>
      <c r="U66" s="33"/>
      <c r="V66" s="34" cm="1">
        <f t="array" ref="V66">+MIN(IF(P66:T66&gt;0,P66:T66))</f>
        <v>3841</v>
      </c>
      <c r="W66" s="34" cm="1">
        <f t="array" ref="W66">MAX(IF(P66:T66&gt;0,P66:T66))</f>
        <v>20140</v>
      </c>
      <c r="X66" s="35" cm="1">
        <f t="array" ref="X66">ROUND(AVERAGE(IF(P66:T66&gt;0,P66:T66)),0)</f>
        <v>13658</v>
      </c>
      <c r="Y66" s="35">
        <f t="shared" si="12"/>
        <v>8749.5</v>
      </c>
      <c r="Z66" s="35">
        <f t="shared" si="13"/>
        <v>20000</v>
      </c>
      <c r="AA66" s="35">
        <f t="shared" si="14"/>
        <v>10592</v>
      </c>
      <c r="AB66" s="35">
        <f t="shared" si="20"/>
        <v>13658</v>
      </c>
      <c r="AC66" s="35">
        <f t="shared" si="15"/>
        <v>7787</v>
      </c>
      <c r="AD66" s="35">
        <f t="shared" si="16"/>
        <v>5814</v>
      </c>
      <c r="AE66" s="36">
        <f t="shared" si="21"/>
        <v>2155.861158176318</v>
      </c>
      <c r="AF66" s="70">
        <f t="shared" si="22"/>
        <v>37.080515276510454</v>
      </c>
      <c r="AG66" s="70">
        <f t="shared" si="17"/>
        <v>62.919484723489546</v>
      </c>
      <c r="AH66" s="71" t="str">
        <f t="shared" si="18"/>
        <v>MEDIO</v>
      </c>
      <c r="AJ66" s="37" t="str">
        <f t="shared" si="23"/>
        <v>Valor Promedio (media Armonica y Min)</v>
      </c>
      <c r="AK66" s="36">
        <f t="shared" si="24"/>
        <v>5814</v>
      </c>
      <c r="AL66" s="36">
        <f t="shared" si="25"/>
        <v>389538</v>
      </c>
      <c r="AM66" s="36">
        <f t="shared" si="19"/>
        <v>1168614</v>
      </c>
      <c r="AO66" s="38"/>
      <c r="AP66" s="38"/>
      <c r="AQ66" s="68"/>
    </row>
    <row r="67" spans="2:43" ht="22.8">
      <c r="B67" s="2">
        <v>58</v>
      </c>
      <c r="C67" s="47" t="s">
        <v>156</v>
      </c>
      <c r="D67" s="6" t="s">
        <v>91</v>
      </c>
      <c r="E67" s="7" t="s">
        <v>92</v>
      </c>
      <c r="F67" s="7" t="s">
        <v>21</v>
      </c>
      <c r="G67" s="30" t="s">
        <v>164</v>
      </c>
      <c r="H67" s="10">
        <v>16</v>
      </c>
      <c r="I67" s="31">
        <v>20140</v>
      </c>
      <c r="J67" s="3">
        <f t="shared" si="0"/>
        <v>322240</v>
      </c>
      <c r="K67" s="31">
        <v>20000</v>
      </c>
      <c r="L67" s="3">
        <f t="shared" si="1"/>
        <v>320000</v>
      </c>
      <c r="M67" s="31">
        <v>20000</v>
      </c>
      <c r="N67" s="3">
        <f t="shared" si="2"/>
        <v>320000</v>
      </c>
      <c r="P67" s="32">
        <f t="shared" si="3"/>
        <v>20140</v>
      </c>
      <c r="Q67" s="32">
        <f>+Historicos!T67</f>
        <v>3841</v>
      </c>
      <c r="R67" s="32">
        <f>+Historicos!U67</f>
        <v>4309</v>
      </c>
      <c r="S67" s="32">
        <f t="shared" si="4"/>
        <v>20000</v>
      </c>
      <c r="T67" s="32">
        <f t="shared" si="5"/>
        <v>20000</v>
      </c>
      <c r="U67" s="33"/>
      <c r="V67" s="34" cm="1">
        <f t="array" ref="V67">+MIN(IF(P67:T67&gt;0,P67:T67))</f>
        <v>3841</v>
      </c>
      <c r="W67" s="34" cm="1">
        <f t="array" ref="W67">MAX(IF(P67:T67&gt;0,P67:T67))</f>
        <v>20140</v>
      </c>
      <c r="X67" s="35" cm="1">
        <f t="array" ref="X67">ROUND(AVERAGE(IF(P67:T67&gt;0,P67:T67)),0)</f>
        <v>13658</v>
      </c>
      <c r="Y67" s="35">
        <f t="shared" si="12"/>
        <v>8749.5</v>
      </c>
      <c r="Z67" s="35">
        <f t="shared" si="13"/>
        <v>20000</v>
      </c>
      <c r="AA67" s="35">
        <f t="shared" si="14"/>
        <v>10592</v>
      </c>
      <c r="AB67" s="35">
        <f t="shared" si="20"/>
        <v>13658</v>
      </c>
      <c r="AC67" s="35">
        <f t="shared" si="15"/>
        <v>7787</v>
      </c>
      <c r="AD67" s="35">
        <f t="shared" si="16"/>
        <v>5814</v>
      </c>
      <c r="AE67" s="36">
        <f t="shared" si="21"/>
        <v>2155.861158176318</v>
      </c>
      <c r="AF67" s="70">
        <f t="shared" si="22"/>
        <v>37.080515276510454</v>
      </c>
      <c r="AG67" s="70">
        <f t="shared" si="17"/>
        <v>62.919484723489546</v>
      </c>
      <c r="AH67" s="71" t="str">
        <f t="shared" si="18"/>
        <v>MEDIO</v>
      </c>
      <c r="AJ67" s="37" t="str">
        <f t="shared" si="23"/>
        <v>Valor Promedio (media Armonica y Min)</v>
      </c>
      <c r="AK67" s="36">
        <f t="shared" si="24"/>
        <v>5814</v>
      </c>
      <c r="AL67" s="36">
        <f t="shared" si="25"/>
        <v>93024</v>
      </c>
      <c r="AM67" s="36">
        <f t="shared" si="19"/>
        <v>279072</v>
      </c>
      <c r="AO67" s="38"/>
      <c r="AP67" s="38"/>
      <c r="AQ67" s="68"/>
    </row>
    <row r="68" spans="2:43" ht="12">
      <c r="B68" s="2">
        <v>59</v>
      </c>
      <c r="C68" s="47" t="s">
        <v>156</v>
      </c>
      <c r="D68" s="6" t="s">
        <v>93</v>
      </c>
      <c r="E68" s="7" t="s">
        <v>94</v>
      </c>
      <c r="F68" s="7" t="s">
        <v>22</v>
      </c>
      <c r="G68" s="30" t="s">
        <v>164</v>
      </c>
      <c r="H68" s="10">
        <v>66</v>
      </c>
      <c r="I68" s="31">
        <v>20140</v>
      </c>
      <c r="J68" s="3">
        <f t="shared" si="0"/>
        <v>1329240</v>
      </c>
      <c r="K68" s="31">
        <v>20000</v>
      </c>
      <c r="L68" s="3">
        <f t="shared" si="1"/>
        <v>1320000</v>
      </c>
      <c r="M68" s="31">
        <v>20000</v>
      </c>
      <c r="N68" s="3">
        <f t="shared" si="2"/>
        <v>1320000</v>
      </c>
      <c r="P68" s="32">
        <f t="shared" si="3"/>
        <v>20140</v>
      </c>
      <c r="Q68" s="32">
        <f>+Historicos!T68</f>
        <v>3841</v>
      </c>
      <c r="R68" s="32">
        <f>+Historicos!U68</f>
        <v>4309</v>
      </c>
      <c r="S68" s="32">
        <f t="shared" si="4"/>
        <v>20000</v>
      </c>
      <c r="T68" s="32">
        <f t="shared" si="5"/>
        <v>20000</v>
      </c>
      <c r="U68" s="33"/>
      <c r="V68" s="34" cm="1">
        <f t="array" ref="V68">+MIN(IF(P68:T68&gt;0,P68:T68))</f>
        <v>3841</v>
      </c>
      <c r="W68" s="34" cm="1">
        <f t="array" ref="W68">MAX(IF(P68:T68&gt;0,P68:T68))</f>
        <v>20140</v>
      </c>
      <c r="X68" s="35" cm="1">
        <f t="array" ref="X68">ROUND(AVERAGE(IF(P68:T68&gt;0,P68:T68)),0)</f>
        <v>13658</v>
      </c>
      <c r="Y68" s="35">
        <f t="shared" si="12"/>
        <v>8749.5</v>
      </c>
      <c r="Z68" s="35">
        <f t="shared" si="13"/>
        <v>20000</v>
      </c>
      <c r="AA68" s="35">
        <f t="shared" si="14"/>
        <v>10592</v>
      </c>
      <c r="AB68" s="35">
        <f t="shared" si="20"/>
        <v>13658</v>
      </c>
      <c r="AC68" s="35">
        <f t="shared" si="15"/>
        <v>7787</v>
      </c>
      <c r="AD68" s="35">
        <f t="shared" si="16"/>
        <v>5814</v>
      </c>
      <c r="AE68" s="36">
        <f t="shared" si="21"/>
        <v>2155.861158176318</v>
      </c>
      <c r="AF68" s="70">
        <f t="shared" si="22"/>
        <v>37.080515276510454</v>
      </c>
      <c r="AG68" s="70">
        <f t="shared" si="17"/>
        <v>62.919484723489546</v>
      </c>
      <c r="AH68" s="71" t="str">
        <f t="shared" si="18"/>
        <v>MEDIO</v>
      </c>
      <c r="AJ68" s="37" t="str">
        <f t="shared" si="23"/>
        <v>Valor Promedio (media Armonica y Min)</v>
      </c>
      <c r="AK68" s="36">
        <f t="shared" si="24"/>
        <v>5814</v>
      </c>
      <c r="AL68" s="36">
        <f t="shared" si="25"/>
        <v>383724</v>
      </c>
      <c r="AM68" s="36">
        <f t="shared" si="19"/>
        <v>1151172</v>
      </c>
      <c r="AO68" s="38"/>
      <c r="AP68" s="38"/>
      <c r="AQ68" s="68"/>
    </row>
    <row r="69" spans="2:43" ht="22.8">
      <c r="B69" s="2">
        <v>60</v>
      </c>
      <c r="C69" s="47" t="s">
        <v>156</v>
      </c>
      <c r="D69" s="6" t="s">
        <v>95</v>
      </c>
      <c r="E69" s="7" t="s">
        <v>96</v>
      </c>
      <c r="F69" s="7" t="s">
        <v>23</v>
      </c>
      <c r="G69" s="30" t="s">
        <v>164</v>
      </c>
      <c r="H69" s="10">
        <v>18</v>
      </c>
      <c r="I69" s="31">
        <v>20140</v>
      </c>
      <c r="J69" s="3">
        <f t="shared" si="0"/>
        <v>362520</v>
      </c>
      <c r="K69" s="31">
        <v>20000</v>
      </c>
      <c r="L69" s="3">
        <f t="shared" si="1"/>
        <v>360000</v>
      </c>
      <c r="M69" s="31">
        <v>20000</v>
      </c>
      <c r="N69" s="3">
        <f t="shared" si="2"/>
        <v>360000</v>
      </c>
      <c r="P69" s="32">
        <f t="shared" si="3"/>
        <v>20140</v>
      </c>
      <c r="Q69" s="32">
        <f>+Historicos!T69</f>
        <v>3841</v>
      </c>
      <c r="R69" s="32">
        <f>+Historicos!U69</f>
        <v>4309</v>
      </c>
      <c r="S69" s="32">
        <f t="shared" si="4"/>
        <v>20000</v>
      </c>
      <c r="T69" s="32">
        <f t="shared" si="5"/>
        <v>20000</v>
      </c>
      <c r="U69" s="33"/>
      <c r="V69" s="34" cm="1">
        <f t="array" ref="V69">+MIN(IF(P69:T69&gt;0,P69:T69))</f>
        <v>3841</v>
      </c>
      <c r="W69" s="34" cm="1">
        <f t="array" ref="W69">MAX(IF(P69:T69&gt;0,P69:T69))</f>
        <v>20140</v>
      </c>
      <c r="X69" s="35" cm="1">
        <f t="array" ref="X69">ROUND(AVERAGE(IF(P69:T69&gt;0,P69:T69)),0)</f>
        <v>13658</v>
      </c>
      <c r="Y69" s="35">
        <f t="shared" si="12"/>
        <v>8749.5</v>
      </c>
      <c r="Z69" s="35">
        <f t="shared" si="13"/>
        <v>20000</v>
      </c>
      <c r="AA69" s="35">
        <f t="shared" si="14"/>
        <v>10592</v>
      </c>
      <c r="AB69" s="35">
        <f t="shared" si="20"/>
        <v>13658</v>
      </c>
      <c r="AC69" s="35">
        <f t="shared" si="15"/>
        <v>7787</v>
      </c>
      <c r="AD69" s="35">
        <f t="shared" si="16"/>
        <v>5814</v>
      </c>
      <c r="AE69" s="36">
        <f t="shared" si="21"/>
        <v>2155.861158176318</v>
      </c>
      <c r="AF69" s="70">
        <f t="shared" si="22"/>
        <v>37.080515276510454</v>
      </c>
      <c r="AG69" s="70">
        <f t="shared" si="17"/>
        <v>62.919484723489546</v>
      </c>
      <c r="AH69" s="71" t="str">
        <f t="shared" si="18"/>
        <v>MEDIO</v>
      </c>
      <c r="AJ69" s="37" t="str">
        <f t="shared" si="23"/>
        <v>Valor Promedio (media Armonica y Min)</v>
      </c>
      <c r="AK69" s="36">
        <f t="shared" si="24"/>
        <v>5814</v>
      </c>
      <c r="AL69" s="36">
        <f t="shared" si="25"/>
        <v>104652</v>
      </c>
      <c r="AM69" s="36">
        <f t="shared" si="19"/>
        <v>313956</v>
      </c>
      <c r="AO69" s="38"/>
      <c r="AP69" s="38"/>
      <c r="AQ69" s="68"/>
    </row>
    <row r="70" spans="2:43" ht="12">
      <c r="B70" s="2">
        <v>61</v>
      </c>
      <c r="C70" s="47" t="s">
        <v>156</v>
      </c>
      <c r="D70" s="6" t="s">
        <v>97</v>
      </c>
      <c r="E70" s="7" t="s">
        <v>98</v>
      </c>
      <c r="F70" s="7" t="s">
        <v>24</v>
      </c>
      <c r="G70" s="30" t="s">
        <v>164</v>
      </c>
      <c r="H70" s="10">
        <v>30</v>
      </c>
      <c r="I70" s="31">
        <v>20140</v>
      </c>
      <c r="J70" s="3">
        <f t="shared" si="0"/>
        <v>604200</v>
      </c>
      <c r="K70" s="31">
        <v>20000</v>
      </c>
      <c r="L70" s="3">
        <f t="shared" si="1"/>
        <v>600000</v>
      </c>
      <c r="M70" s="31">
        <v>20000</v>
      </c>
      <c r="N70" s="3">
        <f t="shared" si="2"/>
        <v>600000</v>
      </c>
      <c r="P70" s="32">
        <f t="shared" si="3"/>
        <v>20140</v>
      </c>
      <c r="Q70" s="32">
        <f>+Historicos!T70</f>
        <v>3841</v>
      </c>
      <c r="R70" s="32">
        <f>+Historicos!U70</f>
        <v>4309</v>
      </c>
      <c r="S70" s="32">
        <f t="shared" si="4"/>
        <v>20000</v>
      </c>
      <c r="T70" s="32">
        <f t="shared" si="5"/>
        <v>20000</v>
      </c>
      <c r="U70" s="33"/>
      <c r="V70" s="34" cm="1">
        <f t="array" ref="V70">+MIN(IF(P70:T70&gt;0,P70:T70))</f>
        <v>3841</v>
      </c>
      <c r="W70" s="34" cm="1">
        <f t="array" ref="W70">MAX(IF(P70:T70&gt;0,P70:T70))</f>
        <v>20140</v>
      </c>
      <c r="X70" s="35" cm="1">
        <f t="array" ref="X70">ROUND(AVERAGE(IF(P70:T70&gt;0,P70:T70)),0)</f>
        <v>13658</v>
      </c>
      <c r="Y70" s="35">
        <f t="shared" si="12"/>
        <v>8749.5</v>
      </c>
      <c r="Z70" s="35">
        <f t="shared" si="13"/>
        <v>20000</v>
      </c>
      <c r="AA70" s="35">
        <f t="shared" si="14"/>
        <v>10592</v>
      </c>
      <c r="AB70" s="35">
        <f t="shared" si="20"/>
        <v>13658</v>
      </c>
      <c r="AC70" s="35">
        <f t="shared" si="15"/>
        <v>7787</v>
      </c>
      <c r="AD70" s="35">
        <f t="shared" si="16"/>
        <v>5814</v>
      </c>
      <c r="AE70" s="36">
        <f t="shared" si="21"/>
        <v>2155.861158176318</v>
      </c>
      <c r="AF70" s="70">
        <f t="shared" si="22"/>
        <v>37.080515276510454</v>
      </c>
      <c r="AG70" s="70">
        <f t="shared" si="17"/>
        <v>62.919484723489546</v>
      </c>
      <c r="AH70" s="71" t="str">
        <f t="shared" si="18"/>
        <v>MEDIO</v>
      </c>
      <c r="AJ70" s="37" t="str">
        <f t="shared" si="23"/>
        <v>Valor Promedio (media Armonica y Min)</v>
      </c>
      <c r="AK70" s="36">
        <f t="shared" si="24"/>
        <v>5814</v>
      </c>
      <c r="AL70" s="36">
        <f t="shared" si="25"/>
        <v>174420</v>
      </c>
      <c r="AM70" s="36">
        <f t="shared" si="19"/>
        <v>523260</v>
      </c>
      <c r="AO70" s="38"/>
      <c r="AP70" s="38"/>
      <c r="AQ70" s="68"/>
    </row>
    <row r="71" spans="2:43" ht="12">
      <c r="B71" s="2">
        <v>62</v>
      </c>
      <c r="C71" s="47" t="s">
        <v>156</v>
      </c>
      <c r="D71" s="6" t="s">
        <v>99</v>
      </c>
      <c r="E71" s="7" t="s">
        <v>100</v>
      </c>
      <c r="F71" s="7" t="s">
        <v>101</v>
      </c>
      <c r="G71" s="30" t="s">
        <v>164</v>
      </c>
      <c r="H71" s="10">
        <v>31</v>
      </c>
      <c r="I71" s="31">
        <v>20140</v>
      </c>
      <c r="J71" s="3">
        <f t="shared" si="0"/>
        <v>624340</v>
      </c>
      <c r="K71" s="31">
        <v>20000</v>
      </c>
      <c r="L71" s="3">
        <f t="shared" si="1"/>
        <v>620000</v>
      </c>
      <c r="M71" s="31">
        <v>20000</v>
      </c>
      <c r="N71" s="3">
        <f t="shared" si="2"/>
        <v>620000</v>
      </c>
      <c r="P71" s="32">
        <f t="shared" si="3"/>
        <v>20140</v>
      </c>
      <c r="Q71" s="32">
        <f>+Historicos!T71</f>
        <v>3841</v>
      </c>
      <c r="R71" s="32">
        <f>+Historicos!U71</f>
        <v>4309</v>
      </c>
      <c r="S71" s="32">
        <f t="shared" si="4"/>
        <v>20000</v>
      </c>
      <c r="T71" s="32">
        <f t="shared" si="5"/>
        <v>20000</v>
      </c>
      <c r="U71" s="33"/>
      <c r="V71" s="34" cm="1">
        <f t="array" ref="V71">+MIN(IF(P71:T71&gt;0,P71:T71))</f>
        <v>3841</v>
      </c>
      <c r="W71" s="34" cm="1">
        <f t="array" ref="W71">MAX(IF(P71:T71&gt;0,P71:T71))</f>
        <v>20140</v>
      </c>
      <c r="X71" s="35" cm="1">
        <f t="array" ref="X71">ROUND(AVERAGE(IF(P71:T71&gt;0,P71:T71)),0)</f>
        <v>13658</v>
      </c>
      <c r="Y71" s="35">
        <f t="shared" si="12"/>
        <v>8749.5</v>
      </c>
      <c r="Z71" s="35">
        <f t="shared" si="13"/>
        <v>20000</v>
      </c>
      <c r="AA71" s="35">
        <f t="shared" si="14"/>
        <v>10592</v>
      </c>
      <c r="AB71" s="35">
        <f t="shared" si="20"/>
        <v>13658</v>
      </c>
      <c r="AC71" s="35">
        <f t="shared" si="15"/>
        <v>7787</v>
      </c>
      <c r="AD71" s="35">
        <f t="shared" si="16"/>
        <v>5814</v>
      </c>
      <c r="AE71" s="36">
        <f t="shared" si="21"/>
        <v>2155.861158176318</v>
      </c>
      <c r="AF71" s="70">
        <f t="shared" si="22"/>
        <v>37.080515276510454</v>
      </c>
      <c r="AG71" s="70">
        <f t="shared" si="17"/>
        <v>62.919484723489546</v>
      </c>
      <c r="AH71" s="71" t="str">
        <f t="shared" si="18"/>
        <v>MEDIO</v>
      </c>
      <c r="AJ71" s="37" t="str">
        <f t="shared" si="23"/>
        <v>Valor Promedio (media Armonica y Min)</v>
      </c>
      <c r="AK71" s="36">
        <f t="shared" si="24"/>
        <v>5814</v>
      </c>
      <c r="AL71" s="36">
        <f t="shared" si="25"/>
        <v>180234</v>
      </c>
      <c r="AM71" s="36">
        <f t="shared" si="19"/>
        <v>540702</v>
      </c>
      <c r="AO71" s="38"/>
      <c r="AP71" s="38"/>
      <c r="AQ71" s="68"/>
    </row>
    <row r="72" spans="2:43" ht="12">
      <c r="B72" s="2">
        <v>63</v>
      </c>
      <c r="C72" s="47" t="s">
        <v>156</v>
      </c>
      <c r="D72" s="6" t="s">
        <v>102</v>
      </c>
      <c r="E72" s="7" t="s">
        <v>103</v>
      </c>
      <c r="F72" s="7" t="s">
        <v>25</v>
      </c>
      <c r="G72" s="30" t="s">
        <v>164</v>
      </c>
      <c r="H72" s="10">
        <v>38</v>
      </c>
      <c r="I72" s="31">
        <v>20140</v>
      </c>
      <c r="J72" s="3">
        <f t="shared" si="0"/>
        <v>765320</v>
      </c>
      <c r="K72" s="31">
        <v>20000</v>
      </c>
      <c r="L72" s="3">
        <f t="shared" si="1"/>
        <v>760000</v>
      </c>
      <c r="M72" s="31">
        <v>20000</v>
      </c>
      <c r="N72" s="3">
        <f t="shared" si="2"/>
        <v>760000</v>
      </c>
      <c r="P72" s="32">
        <f t="shared" si="3"/>
        <v>20140</v>
      </c>
      <c r="Q72" s="32">
        <f>+Historicos!T72</f>
        <v>3841</v>
      </c>
      <c r="R72" s="32">
        <f>+Historicos!U72</f>
        <v>4309</v>
      </c>
      <c r="S72" s="32">
        <f t="shared" si="4"/>
        <v>20000</v>
      </c>
      <c r="T72" s="32">
        <f t="shared" si="5"/>
        <v>20000</v>
      </c>
      <c r="U72" s="33"/>
      <c r="V72" s="34" cm="1">
        <f t="array" ref="V72">+MIN(IF(P72:T72&gt;0,P72:T72))</f>
        <v>3841</v>
      </c>
      <c r="W72" s="34" cm="1">
        <f t="array" ref="W72">MAX(IF(P72:T72&gt;0,P72:T72))</f>
        <v>20140</v>
      </c>
      <c r="X72" s="35" cm="1">
        <f t="array" ref="X72">ROUND(AVERAGE(IF(P72:T72&gt;0,P72:T72)),0)</f>
        <v>13658</v>
      </c>
      <c r="Y72" s="35">
        <f t="shared" si="12"/>
        <v>8749.5</v>
      </c>
      <c r="Z72" s="35">
        <f t="shared" si="13"/>
        <v>20000</v>
      </c>
      <c r="AA72" s="35">
        <f t="shared" si="14"/>
        <v>10592</v>
      </c>
      <c r="AB72" s="35">
        <f t="shared" si="20"/>
        <v>13658</v>
      </c>
      <c r="AC72" s="35">
        <f t="shared" si="15"/>
        <v>7787</v>
      </c>
      <c r="AD72" s="35">
        <f t="shared" si="16"/>
        <v>5814</v>
      </c>
      <c r="AE72" s="36">
        <f t="shared" si="21"/>
        <v>2155.861158176318</v>
      </c>
      <c r="AF72" s="70">
        <f t="shared" si="22"/>
        <v>37.080515276510454</v>
      </c>
      <c r="AG72" s="70">
        <f t="shared" si="17"/>
        <v>62.919484723489546</v>
      </c>
      <c r="AH72" s="71" t="str">
        <f t="shared" si="18"/>
        <v>MEDIO</v>
      </c>
      <c r="AJ72" s="37" t="str">
        <f t="shared" si="23"/>
        <v>Valor Promedio (media Armonica y Min)</v>
      </c>
      <c r="AK72" s="36">
        <f t="shared" si="24"/>
        <v>5814</v>
      </c>
      <c r="AL72" s="36">
        <f t="shared" si="25"/>
        <v>220932</v>
      </c>
      <c r="AM72" s="36">
        <f t="shared" si="19"/>
        <v>662796</v>
      </c>
      <c r="AO72" s="38"/>
      <c r="AP72" s="38"/>
      <c r="AQ72" s="68"/>
    </row>
    <row r="73" spans="2:43" ht="12">
      <c r="B73" s="2">
        <v>64</v>
      </c>
      <c r="C73" s="47" t="s">
        <v>156</v>
      </c>
      <c r="D73" s="6" t="s">
        <v>157</v>
      </c>
      <c r="E73" s="7"/>
      <c r="F73" s="39" t="s">
        <v>158</v>
      </c>
      <c r="G73" s="30" t="s">
        <v>164</v>
      </c>
      <c r="H73" s="10">
        <v>357</v>
      </c>
      <c r="I73" s="31">
        <v>10700</v>
      </c>
      <c r="J73" s="3">
        <f t="shared" si="0"/>
        <v>3819900</v>
      </c>
      <c r="K73" s="31">
        <v>10000</v>
      </c>
      <c r="L73" s="3">
        <f t="shared" si="1"/>
        <v>3570000</v>
      </c>
      <c r="M73" s="31">
        <v>10000</v>
      </c>
      <c r="N73" s="3">
        <f t="shared" si="2"/>
        <v>3570000</v>
      </c>
      <c r="P73" s="32">
        <f t="shared" si="3"/>
        <v>10700</v>
      </c>
      <c r="Q73" s="32">
        <f>+Historicos!T73</f>
        <v>3841</v>
      </c>
      <c r="R73" s="32">
        <f>+Historicos!U73</f>
        <v>4309</v>
      </c>
      <c r="S73" s="32">
        <f t="shared" si="4"/>
        <v>10000</v>
      </c>
      <c r="T73" s="32">
        <f t="shared" si="5"/>
        <v>10000</v>
      </c>
      <c r="U73" s="33"/>
      <c r="V73" s="34" cm="1">
        <f t="array" ref="V73">+MIN(IF(P73:T73&gt;0,P73:T73))</f>
        <v>3841</v>
      </c>
      <c r="W73" s="34" cm="1">
        <f t="array" ref="W73">MAX(IF(P73:T73&gt;0,P73:T73))</f>
        <v>10700</v>
      </c>
      <c r="X73" s="35" cm="1">
        <f t="array" ref="X73">ROUND(AVERAGE(IF(P73:T73&gt;0,P73:T73)),0)</f>
        <v>7770</v>
      </c>
      <c r="Y73" s="35">
        <f t="shared" si="12"/>
        <v>5805.5</v>
      </c>
      <c r="Z73" s="35">
        <f t="shared" si="13"/>
        <v>10000</v>
      </c>
      <c r="AA73" s="35">
        <f t="shared" si="14"/>
        <v>7074</v>
      </c>
      <c r="AB73" s="35">
        <f t="shared" si="20"/>
        <v>7770</v>
      </c>
      <c r="AC73" s="35">
        <f t="shared" si="15"/>
        <v>6362</v>
      </c>
      <c r="AD73" s="35">
        <f t="shared" si="16"/>
        <v>5101</v>
      </c>
      <c r="AE73" s="36">
        <f t="shared" si="21"/>
        <v>1340.9743969715962</v>
      </c>
      <c r="AF73" s="70">
        <f t="shared" si="22"/>
        <v>26.288461026692733</v>
      </c>
      <c r="AG73" s="70">
        <f t="shared" si="17"/>
        <v>73.71153897330727</v>
      </c>
      <c r="AH73" s="71" t="str">
        <f t="shared" si="18"/>
        <v>ALTO</v>
      </c>
      <c r="AJ73" s="37" t="str">
        <f t="shared" si="23"/>
        <v>Valor Promedio (media Armonica y Min)</v>
      </c>
      <c r="AK73" s="36">
        <f t="shared" si="24"/>
        <v>5101</v>
      </c>
      <c r="AL73" s="36">
        <f t="shared" si="25"/>
        <v>1821057</v>
      </c>
      <c r="AM73" s="36">
        <f t="shared" si="19"/>
        <v>5463171</v>
      </c>
      <c r="AO73" s="38"/>
      <c r="AP73" s="38"/>
      <c r="AQ73" s="68"/>
    </row>
    <row r="74" spans="2:43" ht="12">
      <c r="B74" s="2">
        <v>65</v>
      </c>
      <c r="C74" s="47" t="s">
        <v>156</v>
      </c>
      <c r="D74" s="6" t="s">
        <v>157</v>
      </c>
      <c r="E74" s="7"/>
      <c r="F74" s="39" t="s">
        <v>159</v>
      </c>
      <c r="G74" s="30" t="s">
        <v>164</v>
      </c>
      <c r="H74" s="10">
        <v>3826</v>
      </c>
      <c r="I74" s="31">
        <v>5350</v>
      </c>
      <c r="J74" s="3">
        <f t="shared" ref="J74:J118" si="26">+H74*I74</f>
        <v>20469100</v>
      </c>
      <c r="K74" s="31">
        <v>5000</v>
      </c>
      <c r="L74" s="3">
        <f t="shared" ref="L74:L118" si="27">+H74*K74</f>
        <v>19130000</v>
      </c>
      <c r="M74" s="31">
        <v>5000</v>
      </c>
      <c r="N74" s="3">
        <f t="shared" ref="N74:N118" si="28">+H74*M74</f>
        <v>19130000</v>
      </c>
      <c r="P74" s="32">
        <f t="shared" ref="P74:P118" si="29">+I74</f>
        <v>5350</v>
      </c>
      <c r="Q74" s="32">
        <f>+Historicos!T74</f>
        <v>3841</v>
      </c>
      <c r="R74" s="32">
        <f>+Historicos!U74</f>
        <v>4309</v>
      </c>
      <c r="S74" s="32">
        <f t="shared" ref="S74:S118" si="30">+K74</f>
        <v>5000</v>
      </c>
      <c r="T74" s="32">
        <f t="shared" ref="T74:T118" si="31">+M74</f>
        <v>5000</v>
      </c>
      <c r="U74" s="33"/>
      <c r="V74" s="34" cm="1">
        <f t="array" ref="V74">+MIN(IF(P74:T74&gt;0,P74:T74))</f>
        <v>3841</v>
      </c>
      <c r="W74" s="34" cm="1">
        <f t="array" ref="W74">MAX(IF(P74:T74&gt;0,P74:T74))</f>
        <v>5350</v>
      </c>
      <c r="X74" s="35" cm="1">
        <f t="array" ref="X74">ROUND(AVERAGE(IF(P74:T74&gt;0,P74:T74)),0)</f>
        <v>4700</v>
      </c>
      <c r="Y74" s="35">
        <f t="shared" ref="Y74:Y118" si="32">+AVERAGE(V74,X74)</f>
        <v>4270.5</v>
      </c>
      <c r="Z74" s="35">
        <f t="shared" si="13"/>
        <v>5000</v>
      </c>
      <c r="AA74" s="35">
        <f t="shared" si="14"/>
        <v>4667</v>
      </c>
      <c r="AB74" s="35">
        <f t="shared" ref="AB74:AB105" si="33">ROUND(TRIMMEAN(P74:T74,$AB$3),0)</f>
        <v>4700</v>
      </c>
      <c r="AC74" s="35">
        <f t="shared" si="15"/>
        <v>4632</v>
      </c>
      <c r="AD74" s="35">
        <f t="shared" si="16"/>
        <v>4236</v>
      </c>
      <c r="AE74" s="36">
        <f t="shared" ref="AE74:AE105" si="34">STDEV(AC74,Q74,R74)</f>
        <v>397.7088549848159</v>
      </c>
      <c r="AF74" s="70">
        <f t="shared" ref="AF74:AF105" si="35">+AE74/AD74*100</f>
        <v>9.3887831677246432</v>
      </c>
      <c r="AG74" s="70">
        <f t="shared" si="17"/>
        <v>90.61121683227536</v>
      </c>
      <c r="AH74" s="71" t="str">
        <f t="shared" si="18"/>
        <v>ALTO</v>
      </c>
      <c r="AJ74" s="37" t="str">
        <f t="shared" ref="AJ74:AJ105" si="36">_xlfn.XLOOKUP(AK74,X74:AD74,$X$8:$AD$8,0)</f>
        <v>Valor Promedio (media Armonica y Min)</v>
      </c>
      <c r="AK74" s="36">
        <f t="shared" ref="AK74:AK105" si="37">+MIN(X74:AD74)</f>
        <v>4236</v>
      </c>
      <c r="AL74" s="36">
        <f t="shared" ref="AL74:AL105" si="38">+AK74*H74</f>
        <v>16206936</v>
      </c>
      <c r="AM74" s="36">
        <f t="shared" si="19"/>
        <v>48620808</v>
      </c>
      <c r="AO74" s="38"/>
      <c r="AP74" s="38"/>
      <c r="AQ74" s="68"/>
    </row>
    <row r="75" spans="2:43" ht="22.8">
      <c r="B75" s="2">
        <v>66</v>
      </c>
      <c r="C75" s="47" t="s">
        <v>156</v>
      </c>
      <c r="D75" s="6" t="s">
        <v>157</v>
      </c>
      <c r="E75" s="7"/>
      <c r="F75" s="39" t="s">
        <v>160</v>
      </c>
      <c r="G75" s="30" t="s">
        <v>164</v>
      </c>
      <c r="H75" s="10">
        <v>12</v>
      </c>
      <c r="I75" s="31">
        <v>10700</v>
      </c>
      <c r="J75" s="3">
        <f t="shared" si="26"/>
        <v>128400</v>
      </c>
      <c r="K75" s="31">
        <v>10000</v>
      </c>
      <c r="L75" s="3">
        <f t="shared" si="27"/>
        <v>120000</v>
      </c>
      <c r="M75" s="31">
        <v>10000</v>
      </c>
      <c r="N75" s="3">
        <f t="shared" si="28"/>
        <v>120000</v>
      </c>
      <c r="P75" s="32">
        <f t="shared" si="29"/>
        <v>10700</v>
      </c>
      <c r="Q75" s="32">
        <f>+Historicos!T75</f>
        <v>3841</v>
      </c>
      <c r="R75" s="32">
        <f>+Historicos!U75</f>
        <v>4309</v>
      </c>
      <c r="S75" s="32">
        <f t="shared" si="30"/>
        <v>10000</v>
      </c>
      <c r="T75" s="32">
        <f t="shared" si="31"/>
        <v>10000</v>
      </c>
      <c r="U75" s="33"/>
      <c r="V75" s="34" cm="1">
        <f t="array" ref="V75">+MIN(IF(P75:T75&gt;0,P75:T75))</f>
        <v>3841</v>
      </c>
      <c r="W75" s="34" cm="1">
        <f t="array" ref="W75">MAX(IF(P75:T75&gt;0,P75:T75))</f>
        <v>10700</v>
      </c>
      <c r="X75" s="35" cm="1">
        <f t="array" ref="X75">ROUND(AVERAGE(IF(P75:T75&gt;0,P75:T75)),0)</f>
        <v>7770</v>
      </c>
      <c r="Y75" s="35">
        <f t="shared" si="32"/>
        <v>5805.5</v>
      </c>
      <c r="Z75" s="35">
        <f t="shared" ref="Z75:Z118" si="39">ROUND(MEDIAN(Q75,P75,R75,S75,T75),0)</f>
        <v>10000</v>
      </c>
      <c r="AA75" s="35">
        <f t="shared" ref="AA75:AA118" si="40">ROUND(GEOMEAN(P75,Q75,R75,S75,T75),0)</f>
        <v>7074</v>
      </c>
      <c r="AB75" s="35">
        <f t="shared" si="33"/>
        <v>7770</v>
      </c>
      <c r="AC75" s="35">
        <f t="shared" ref="AC75:AC118" si="41">ROUND(HARMEAN(P75:T75),0)</f>
        <v>6362</v>
      </c>
      <c r="AD75" s="35">
        <f t="shared" ref="AD75:AD118" si="42">ROUNDDOWN(AVERAGE(AC75,V75),0)</f>
        <v>5101</v>
      </c>
      <c r="AE75" s="36">
        <f t="shared" si="34"/>
        <v>1340.9743969715962</v>
      </c>
      <c r="AF75" s="70">
        <f t="shared" si="35"/>
        <v>26.288461026692733</v>
      </c>
      <c r="AG75" s="70">
        <f t="shared" ref="AG75:AG118" si="43">100-AF75</f>
        <v>73.71153897330727</v>
      </c>
      <c r="AH75" s="71" t="str">
        <f t="shared" ref="AH75:AH118" si="44">IF(AG75&gt;70,"ALTO","MEDIO")</f>
        <v>ALTO</v>
      </c>
      <c r="AJ75" s="37" t="str">
        <f t="shared" si="36"/>
        <v>Valor Promedio (media Armonica y Min)</v>
      </c>
      <c r="AK75" s="36">
        <f t="shared" si="37"/>
        <v>5101</v>
      </c>
      <c r="AL75" s="36">
        <f t="shared" si="38"/>
        <v>61212</v>
      </c>
      <c r="AM75" s="36">
        <f t="shared" ref="AM75:AM117" si="45">+AL75*3</f>
        <v>183636</v>
      </c>
      <c r="AO75" s="38"/>
      <c r="AP75" s="38"/>
      <c r="AQ75" s="68"/>
    </row>
    <row r="76" spans="2:43" ht="12">
      <c r="B76" s="2">
        <v>67</v>
      </c>
      <c r="C76" s="47" t="s">
        <v>156</v>
      </c>
      <c r="D76" s="8" t="s">
        <v>104</v>
      </c>
      <c r="E76" s="7" t="s">
        <v>106</v>
      </c>
      <c r="F76" s="7" t="s">
        <v>26</v>
      </c>
      <c r="G76" s="30" t="s">
        <v>164</v>
      </c>
      <c r="H76" s="10">
        <v>27</v>
      </c>
      <c r="I76" s="31">
        <v>20140</v>
      </c>
      <c r="J76" s="3">
        <f t="shared" si="26"/>
        <v>543780</v>
      </c>
      <c r="K76" s="31">
        <v>20000</v>
      </c>
      <c r="L76" s="3">
        <f t="shared" si="27"/>
        <v>540000</v>
      </c>
      <c r="M76" s="31">
        <v>20000</v>
      </c>
      <c r="N76" s="3">
        <f t="shared" si="28"/>
        <v>540000</v>
      </c>
      <c r="P76" s="32">
        <f t="shared" si="29"/>
        <v>20140</v>
      </c>
      <c r="Q76" s="32">
        <f>+Historicos!T76</f>
        <v>3841</v>
      </c>
      <c r="R76" s="32">
        <f>+Historicos!U76</f>
        <v>4309</v>
      </c>
      <c r="S76" s="32">
        <f t="shared" si="30"/>
        <v>20000</v>
      </c>
      <c r="T76" s="32">
        <f t="shared" si="31"/>
        <v>20000</v>
      </c>
      <c r="U76" s="33"/>
      <c r="V76" s="34" cm="1">
        <f t="array" ref="V76">+MIN(IF(P76:T76&gt;0,P76:T76))</f>
        <v>3841</v>
      </c>
      <c r="W76" s="34" cm="1">
        <f t="array" ref="W76">MAX(IF(P76:T76&gt;0,P76:T76))</f>
        <v>20140</v>
      </c>
      <c r="X76" s="35" cm="1">
        <f t="array" ref="X76">ROUND(AVERAGE(IF(P76:T76&gt;0,P76:T76)),0)</f>
        <v>13658</v>
      </c>
      <c r="Y76" s="35">
        <f t="shared" si="32"/>
        <v>8749.5</v>
      </c>
      <c r="Z76" s="35">
        <f t="shared" si="39"/>
        <v>20000</v>
      </c>
      <c r="AA76" s="35">
        <f t="shared" si="40"/>
        <v>10592</v>
      </c>
      <c r="AB76" s="35">
        <f t="shared" si="33"/>
        <v>13658</v>
      </c>
      <c r="AC76" s="35">
        <f t="shared" si="41"/>
        <v>7787</v>
      </c>
      <c r="AD76" s="35">
        <f t="shared" si="42"/>
        <v>5814</v>
      </c>
      <c r="AE76" s="36">
        <f t="shared" si="34"/>
        <v>2155.861158176318</v>
      </c>
      <c r="AF76" s="70">
        <f t="shared" si="35"/>
        <v>37.080515276510454</v>
      </c>
      <c r="AG76" s="70">
        <f t="shared" si="43"/>
        <v>62.919484723489546</v>
      </c>
      <c r="AH76" s="71" t="str">
        <f t="shared" si="44"/>
        <v>MEDIO</v>
      </c>
      <c r="AJ76" s="37" t="str">
        <f t="shared" si="36"/>
        <v>Valor Promedio (media Armonica y Min)</v>
      </c>
      <c r="AK76" s="36">
        <f t="shared" si="37"/>
        <v>5814</v>
      </c>
      <c r="AL76" s="36">
        <f t="shared" si="38"/>
        <v>156978</v>
      </c>
      <c r="AM76" s="36">
        <f t="shared" si="45"/>
        <v>470934</v>
      </c>
      <c r="AO76" s="38"/>
      <c r="AP76" s="38"/>
      <c r="AQ76" s="68"/>
    </row>
    <row r="77" spans="2:43" ht="12">
      <c r="B77" s="2">
        <v>68</v>
      </c>
      <c r="C77" s="47" t="s">
        <v>156</v>
      </c>
      <c r="D77" s="8" t="s">
        <v>105</v>
      </c>
      <c r="E77" s="7" t="s">
        <v>108</v>
      </c>
      <c r="F77" s="7" t="s">
        <v>27</v>
      </c>
      <c r="G77" s="30" t="s">
        <v>164</v>
      </c>
      <c r="H77" s="10">
        <v>63</v>
      </c>
      <c r="I77" s="31">
        <v>20140</v>
      </c>
      <c r="J77" s="3">
        <f t="shared" si="26"/>
        <v>1268820</v>
      </c>
      <c r="K77" s="31">
        <v>20000</v>
      </c>
      <c r="L77" s="3">
        <f t="shared" si="27"/>
        <v>1260000</v>
      </c>
      <c r="M77" s="31">
        <v>20000</v>
      </c>
      <c r="N77" s="3">
        <f t="shared" si="28"/>
        <v>1260000</v>
      </c>
      <c r="P77" s="32">
        <f t="shared" si="29"/>
        <v>20140</v>
      </c>
      <c r="Q77" s="32">
        <f>+Historicos!T77</f>
        <v>3841</v>
      </c>
      <c r="R77" s="32">
        <f>+Historicos!U77</f>
        <v>4309</v>
      </c>
      <c r="S77" s="32">
        <f t="shared" si="30"/>
        <v>20000</v>
      </c>
      <c r="T77" s="32">
        <f t="shared" si="31"/>
        <v>20000</v>
      </c>
      <c r="U77" s="33"/>
      <c r="V77" s="34" cm="1">
        <f t="array" ref="V77">+MIN(IF(P77:T77&gt;0,P77:T77))</f>
        <v>3841</v>
      </c>
      <c r="W77" s="34" cm="1">
        <f t="array" ref="W77">MAX(IF(P77:T77&gt;0,P77:T77))</f>
        <v>20140</v>
      </c>
      <c r="X77" s="35" cm="1">
        <f t="array" ref="X77">ROUND(AVERAGE(IF(P77:T77&gt;0,P77:T77)),0)</f>
        <v>13658</v>
      </c>
      <c r="Y77" s="35">
        <f t="shared" si="32"/>
        <v>8749.5</v>
      </c>
      <c r="Z77" s="35">
        <f t="shared" si="39"/>
        <v>20000</v>
      </c>
      <c r="AA77" s="35">
        <f t="shared" si="40"/>
        <v>10592</v>
      </c>
      <c r="AB77" s="35">
        <f t="shared" si="33"/>
        <v>13658</v>
      </c>
      <c r="AC77" s="35">
        <f t="shared" si="41"/>
        <v>7787</v>
      </c>
      <c r="AD77" s="35">
        <f t="shared" si="42"/>
        <v>5814</v>
      </c>
      <c r="AE77" s="36">
        <f t="shared" si="34"/>
        <v>2155.861158176318</v>
      </c>
      <c r="AF77" s="70">
        <f t="shared" si="35"/>
        <v>37.080515276510454</v>
      </c>
      <c r="AG77" s="70">
        <f t="shared" si="43"/>
        <v>62.919484723489546</v>
      </c>
      <c r="AH77" s="71" t="str">
        <f t="shared" si="44"/>
        <v>MEDIO</v>
      </c>
      <c r="AJ77" s="37" t="str">
        <f t="shared" si="36"/>
        <v>Valor Promedio (media Armonica y Min)</v>
      </c>
      <c r="AK77" s="36">
        <f t="shared" si="37"/>
        <v>5814</v>
      </c>
      <c r="AL77" s="36">
        <f t="shared" si="38"/>
        <v>366282</v>
      </c>
      <c r="AM77" s="36">
        <f t="shared" si="45"/>
        <v>1098846</v>
      </c>
      <c r="AO77" s="38"/>
      <c r="AP77" s="38"/>
      <c r="AQ77" s="68"/>
    </row>
    <row r="78" spans="2:43" ht="22.8">
      <c r="B78" s="2">
        <v>69</v>
      </c>
      <c r="C78" s="47" t="s">
        <v>156</v>
      </c>
      <c r="D78" s="8" t="s">
        <v>162</v>
      </c>
      <c r="E78" s="7"/>
      <c r="F78" s="39" t="s">
        <v>163</v>
      </c>
      <c r="G78" s="30" t="s">
        <v>164</v>
      </c>
      <c r="H78" s="10">
        <v>13</v>
      </c>
      <c r="I78" s="31">
        <v>20140</v>
      </c>
      <c r="J78" s="3">
        <f t="shared" si="26"/>
        <v>261820</v>
      </c>
      <c r="K78" s="31">
        <v>20000</v>
      </c>
      <c r="L78" s="3">
        <f t="shared" si="27"/>
        <v>260000</v>
      </c>
      <c r="M78" s="31">
        <v>20000</v>
      </c>
      <c r="N78" s="3">
        <f t="shared" si="28"/>
        <v>260000</v>
      </c>
      <c r="P78" s="32">
        <f t="shared" si="29"/>
        <v>20140</v>
      </c>
      <c r="Q78" s="32">
        <f>+Historicos!T78</f>
        <v>3841</v>
      </c>
      <c r="R78" s="32">
        <f>+Historicos!U78</f>
        <v>4309</v>
      </c>
      <c r="S78" s="32">
        <f t="shared" si="30"/>
        <v>20000</v>
      </c>
      <c r="T78" s="32">
        <f t="shared" si="31"/>
        <v>20000</v>
      </c>
      <c r="U78" s="33"/>
      <c r="V78" s="34" cm="1">
        <f t="array" ref="V78">+MIN(IF(P78:T78&gt;0,P78:T78))</f>
        <v>3841</v>
      </c>
      <c r="W78" s="34" cm="1">
        <f t="array" ref="W78">MAX(IF(P78:T78&gt;0,P78:T78))</f>
        <v>20140</v>
      </c>
      <c r="X78" s="35" cm="1">
        <f t="array" ref="X78">ROUND(AVERAGE(IF(P78:T78&gt;0,P78:T78)),0)</f>
        <v>13658</v>
      </c>
      <c r="Y78" s="35">
        <f t="shared" si="32"/>
        <v>8749.5</v>
      </c>
      <c r="Z78" s="35">
        <f t="shared" si="39"/>
        <v>20000</v>
      </c>
      <c r="AA78" s="35">
        <f t="shared" si="40"/>
        <v>10592</v>
      </c>
      <c r="AB78" s="35">
        <f t="shared" si="33"/>
        <v>13658</v>
      </c>
      <c r="AC78" s="35">
        <f t="shared" si="41"/>
        <v>7787</v>
      </c>
      <c r="AD78" s="35">
        <f t="shared" si="42"/>
        <v>5814</v>
      </c>
      <c r="AE78" s="36">
        <f t="shared" si="34"/>
        <v>2155.861158176318</v>
      </c>
      <c r="AF78" s="70">
        <f t="shared" si="35"/>
        <v>37.080515276510454</v>
      </c>
      <c r="AG78" s="70">
        <f t="shared" si="43"/>
        <v>62.919484723489546</v>
      </c>
      <c r="AH78" s="71" t="str">
        <f t="shared" si="44"/>
        <v>MEDIO</v>
      </c>
      <c r="AJ78" s="37" t="str">
        <f t="shared" si="36"/>
        <v>Valor Promedio (media Armonica y Min)</v>
      </c>
      <c r="AK78" s="36">
        <f t="shared" si="37"/>
        <v>5814</v>
      </c>
      <c r="AL78" s="36">
        <f t="shared" si="38"/>
        <v>75582</v>
      </c>
      <c r="AM78" s="36">
        <f t="shared" si="45"/>
        <v>226746</v>
      </c>
      <c r="AO78" s="38"/>
      <c r="AP78" s="38"/>
      <c r="AQ78" s="68"/>
    </row>
    <row r="79" spans="2:43" ht="22.8">
      <c r="B79" s="2">
        <v>70</v>
      </c>
      <c r="C79" s="47" t="s">
        <v>156</v>
      </c>
      <c r="D79" s="8" t="s">
        <v>107</v>
      </c>
      <c r="E79" s="7" t="s">
        <v>110</v>
      </c>
      <c r="F79" s="7" t="s">
        <v>28</v>
      </c>
      <c r="G79" s="30" t="s">
        <v>164</v>
      </c>
      <c r="H79" s="10">
        <v>180</v>
      </c>
      <c r="I79" s="31"/>
      <c r="J79" s="3">
        <f t="shared" si="26"/>
        <v>0</v>
      </c>
      <c r="K79" s="31">
        <v>15000</v>
      </c>
      <c r="L79" s="3">
        <f t="shared" si="27"/>
        <v>2700000</v>
      </c>
      <c r="M79" s="31">
        <v>15000</v>
      </c>
      <c r="N79" s="3">
        <f t="shared" si="28"/>
        <v>2700000</v>
      </c>
      <c r="P79" s="32">
        <f t="shared" si="29"/>
        <v>0</v>
      </c>
      <c r="Q79" s="32">
        <f>+Historicos!T79</f>
        <v>3841</v>
      </c>
      <c r="R79" s="32">
        <f>+Historicos!U79</f>
        <v>4309</v>
      </c>
      <c r="S79" s="32">
        <f t="shared" si="30"/>
        <v>15000</v>
      </c>
      <c r="T79" s="32">
        <f t="shared" si="31"/>
        <v>15000</v>
      </c>
      <c r="U79" s="33"/>
      <c r="V79" s="34" cm="1">
        <f t="array" ref="V79">+MIN(IF(P79:T79&gt;0,P79:T79))</f>
        <v>3841</v>
      </c>
      <c r="W79" s="34" cm="1">
        <f t="array" ref="W79">MAX(IF(P79:T79&gt;0,P79:T79))</f>
        <v>15000</v>
      </c>
      <c r="X79" s="35" cm="1">
        <f t="array" ref="X79">ROUND(AVERAGE(IF(P79:T79&gt;0,P79:T79)),0)</f>
        <v>9538</v>
      </c>
      <c r="Y79" s="35">
        <f t="shared" si="32"/>
        <v>6689.5</v>
      </c>
      <c r="Z79" s="35">
        <f t="shared" si="39"/>
        <v>4309</v>
      </c>
      <c r="AA79" s="35">
        <f>ROUND(GEOMEAN(Q79,R79,S79,T79),0)</f>
        <v>7812</v>
      </c>
      <c r="AB79" s="35">
        <f t="shared" si="33"/>
        <v>7630</v>
      </c>
      <c r="AC79" s="35">
        <f>ROUND(HARMEAN(Q79:T79),0)</f>
        <v>6392</v>
      </c>
      <c r="AD79" s="35">
        <f t="shared" si="42"/>
        <v>5116</v>
      </c>
      <c r="AE79" s="36">
        <f t="shared" si="34"/>
        <v>1358.0325229291586</v>
      </c>
      <c r="AF79" s="70">
        <f>+AE79/Z79*100</f>
        <v>31.516187582482214</v>
      </c>
      <c r="AG79" s="70">
        <f t="shared" si="43"/>
        <v>68.483812417517782</v>
      </c>
      <c r="AH79" s="71" t="str">
        <f t="shared" si="44"/>
        <v>MEDIO</v>
      </c>
      <c r="AJ79" s="37" t="str">
        <f t="shared" si="36"/>
        <v>Mediana estadística</v>
      </c>
      <c r="AK79" s="36">
        <f t="shared" si="37"/>
        <v>4309</v>
      </c>
      <c r="AL79" s="36">
        <f t="shared" si="38"/>
        <v>775620</v>
      </c>
      <c r="AM79" s="36">
        <f t="shared" si="45"/>
        <v>2326860</v>
      </c>
      <c r="AO79" s="38"/>
      <c r="AP79" s="38"/>
      <c r="AQ79" s="68"/>
    </row>
    <row r="80" spans="2:43" ht="22.8">
      <c r="B80" s="2">
        <v>71</v>
      </c>
      <c r="C80" s="47" t="s">
        <v>156</v>
      </c>
      <c r="D80" s="8" t="s">
        <v>109</v>
      </c>
      <c r="E80" s="7" t="s">
        <v>112</v>
      </c>
      <c r="F80" s="7" t="s">
        <v>29</v>
      </c>
      <c r="G80" s="30" t="s">
        <v>164</v>
      </c>
      <c r="H80" s="10">
        <v>100</v>
      </c>
      <c r="I80" s="31">
        <v>20140</v>
      </c>
      <c r="J80" s="3">
        <f t="shared" si="26"/>
        <v>2014000</v>
      </c>
      <c r="K80" s="31">
        <v>20000</v>
      </c>
      <c r="L80" s="3">
        <f t="shared" si="27"/>
        <v>2000000</v>
      </c>
      <c r="M80" s="31">
        <v>20000</v>
      </c>
      <c r="N80" s="3">
        <f t="shared" si="28"/>
        <v>2000000</v>
      </c>
      <c r="P80" s="32">
        <f t="shared" si="29"/>
        <v>20140</v>
      </c>
      <c r="Q80" s="32">
        <f>+Historicos!T80</f>
        <v>3841</v>
      </c>
      <c r="R80" s="32">
        <f>+Historicos!U80</f>
        <v>4309</v>
      </c>
      <c r="S80" s="32">
        <f t="shared" si="30"/>
        <v>20000</v>
      </c>
      <c r="T80" s="32">
        <f t="shared" si="31"/>
        <v>20000</v>
      </c>
      <c r="U80" s="33"/>
      <c r="V80" s="34" cm="1">
        <f t="array" ref="V80">+MIN(IF(P80:T80&gt;0,P80:T80))</f>
        <v>3841</v>
      </c>
      <c r="W80" s="34" cm="1">
        <f t="array" ref="W80">MAX(IF(P80:T80&gt;0,P80:T80))</f>
        <v>20140</v>
      </c>
      <c r="X80" s="35" cm="1">
        <f t="array" ref="X80">ROUND(AVERAGE(IF(P80:T80&gt;0,P80:T80)),0)</f>
        <v>13658</v>
      </c>
      <c r="Y80" s="35">
        <f t="shared" si="32"/>
        <v>8749.5</v>
      </c>
      <c r="Z80" s="35">
        <f t="shared" si="39"/>
        <v>20000</v>
      </c>
      <c r="AA80" s="35">
        <f t="shared" si="40"/>
        <v>10592</v>
      </c>
      <c r="AB80" s="35">
        <f t="shared" si="33"/>
        <v>13658</v>
      </c>
      <c r="AC80" s="35">
        <f t="shared" si="41"/>
        <v>7787</v>
      </c>
      <c r="AD80" s="35">
        <f t="shared" si="42"/>
        <v>5814</v>
      </c>
      <c r="AE80" s="36">
        <f t="shared" si="34"/>
        <v>2155.861158176318</v>
      </c>
      <c r="AF80" s="70">
        <f t="shared" si="35"/>
        <v>37.080515276510454</v>
      </c>
      <c r="AG80" s="70">
        <f t="shared" si="43"/>
        <v>62.919484723489546</v>
      </c>
      <c r="AH80" s="71" t="str">
        <f t="shared" si="44"/>
        <v>MEDIO</v>
      </c>
      <c r="AJ80" s="37" t="str">
        <f t="shared" si="36"/>
        <v>Valor Promedio (media Armonica y Min)</v>
      </c>
      <c r="AK80" s="36">
        <f t="shared" si="37"/>
        <v>5814</v>
      </c>
      <c r="AL80" s="36">
        <f t="shared" si="38"/>
        <v>581400</v>
      </c>
      <c r="AM80" s="36">
        <f t="shared" si="45"/>
        <v>1744200</v>
      </c>
      <c r="AO80" s="38"/>
      <c r="AP80" s="38"/>
      <c r="AQ80" s="68"/>
    </row>
    <row r="81" spans="2:43" ht="22.8">
      <c r="B81" s="2">
        <v>72</v>
      </c>
      <c r="C81" s="47" t="s">
        <v>156</v>
      </c>
      <c r="D81" s="8" t="s">
        <v>111</v>
      </c>
      <c r="E81" s="7" t="s">
        <v>114</v>
      </c>
      <c r="F81" s="7" t="s">
        <v>30</v>
      </c>
      <c r="G81" s="30" t="s">
        <v>164</v>
      </c>
      <c r="H81" s="10">
        <v>10</v>
      </c>
      <c r="I81" s="31">
        <v>20140</v>
      </c>
      <c r="J81" s="3">
        <f t="shared" si="26"/>
        <v>201400</v>
      </c>
      <c r="K81" s="31">
        <v>20000</v>
      </c>
      <c r="L81" s="3">
        <f t="shared" si="27"/>
        <v>200000</v>
      </c>
      <c r="M81" s="31">
        <v>20000</v>
      </c>
      <c r="N81" s="3">
        <f t="shared" si="28"/>
        <v>200000</v>
      </c>
      <c r="P81" s="32">
        <f t="shared" si="29"/>
        <v>20140</v>
      </c>
      <c r="Q81" s="32">
        <f>+Historicos!T81</f>
        <v>3841</v>
      </c>
      <c r="R81" s="32">
        <f>+Historicos!U81</f>
        <v>4309</v>
      </c>
      <c r="S81" s="32">
        <f t="shared" si="30"/>
        <v>20000</v>
      </c>
      <c r="T81" s="32">
        <f t="shared" si="31"/>
        <v>20000</v>
      </c>
      <c r="U81" s="33"/>
      <c r="V81" s="34" cm="1">
        <f t="array" ref="V81">+MIN(IF(P81:T81&gt;0,P81:T81))</f>
        <v>3841</v>
      </c>
      <c r="W81" s="34" cm="1">
        <f t="array" ref="W81">MAX(IF(P81:T81&gt;0,P81:T81))</f>
        <v>20140</v>
      </c>
      <c r="X81" s="35" cm="1">
        <f t="array" ref="X81">ROUND(AVERAGE(IF(P81:T81&gt;0,P81:T81)),0)</f>
        <v>13658</v>
      </c>
      <c r="Y81" s="35">
        <f t="shared" si="32"/>
        <v>8749.5</v>
      </c>
      <c r="Z81" s="35">
        <f t="shared" si="39"/>
        <v>20000</v>
      </c>
      <c r="AA81" s="35">
        <f t="shared" si="40"/>
        <v>10592</v>
      </c>
      <c r="AB81" s="35">
        <f t="shared" si="33"/>
        <v>13658</v>
      </c>
      <c r="AC81" s="35">
        <f t="shared" si="41"/>
        <v>7787</v>
      </c>
      <c r="AD81" s="35">
        <f t="shared" si="42"/>
        <v>5814</v>
      </c>
      <c r="AE81" s="36">
        <f t="shared" si="34"/>
        <v>2155.861158176318</v>
      </c>
      <c r="AF81" s="70">
        <f t="shared" si="35"/>
        <v>37.080515276510454</v>
      </c>
      <c r="AG81" s="70">
        <f t="shared" si="43"/>
        <v>62.919484723489546</v>
      </c>
      <c r="AH81" s="71" t="str">
        <f t="shared" si="44"/>
        <v>MEDIO</v>
      </c>
      <c r="AJ81" s="37" t="str">
        <f t="shared" si="36"/>
        <v>Valor Promedio (media Armonica y Min)</v>
      </c>
      <c r="AK81" s="36">
        <f t="shared" si="37"/>
        <v>5814</v>
      </c>
      <c r="AL81" s="36">
        <f t="shared" si="38"/>
        <v>58140</v>
      </c>
      <c r="AM81" s="36">
        <f t="shared" si="45"/>
        <v>174420</v>
      </c>
      <c r="AO81" s="38"/>
      <c r="AP81" s="38"/>
      <c r="AQ81" s="68"/>
    </row>
    <row r="82" spans="2:43" ht="12">
      <c r="B82" s="2">
        <v>73</v>
      </c>
      <c r="C82" s="47" t="s">
        <v>156</v>
      </c>
      <c r="D82" s="6" t="s">
        <v>113</v>
      </c>
      <c r="E82" s="7" t="s">
        <v>116</v>
      </c>
      <c r="F82" s="7" t="s">
        <v>31</v>
      </c>
      <c r="G82" s="30" t="s">
        <v>164</v>
      </c>
      <c r="H82" s="10">
        <v>36</v>
      </c>
      <c r="I82" s="31">
        <v>20140</v>
      </c>
      <c r="J82" s="3">
        <f t="shared" si="26"/>
        <v>725040</v>
      </c>
      <c r="K82" s="31">
        <v>20000</v>
      </c>
      <c r="L82" s="3">
        <f t="shared" si="27"/>
        <v>720000</v>
      </c>
      <c r="M82" s="31">
        <v>20000</v>
      </c>
      <c r="N82" s="3">
        <f t="shared" si="28"/>
        <v>720000</v>
      </c>
      <c r="P82" s="32">
        <f t="shared" si="29"/>
        <v>20140</v>
      </c>
      <c r="Q82" s="32">
        <f>+Historicos!T82</f>
        <v>3841</v>
      </c>
      <c r="R82" s="32">
        <f>+Historicos!U82</f>
        <v>4309</v>
      </c>
      <c r="S82" s="32">
        <f t="shared" si="30"/>
        <v>20000</v>
      </c>
      <c r="T82" s="32">
        <f t="shared" si="31"/>
        <v>20000</v>
      </c>
      <c r="U82" s="33"/>
      <c r="V82" s="34" cm="1">
        <f t="array" ref="V82">+MIN(IF(P82:T82&gt;0,P82:T82))</f>
        <v>3841</v>
      </c>
      <c r="W82" s="34" cm="1">
        <f t="array" ref="W82">MAX(IF(P82:T82&gt;0,P82:T82))</f>
        <v>20140</v>
      </c>
      <c r="X82" s="35" cm="1">
        <f t="array" ref="X82">ROUND(AVERAGE(IF(P82:T82&gt;0,P82:T82)),0)</f>
        <v>13658</v>
      </c>
      <c r="Y82" s="35">
        <f t="shared" si="32"/>
        <v>8749.5</v>
      </c>
      <c r="Z82" s="35">
        <f t="shared" si="39"/>
        <v>20000</v>
      </c>
      <c r="AA82" s="35">
        <f t="shared" si="40"/>
        <v>10592</v>
      </c>
      <c r="AB82" s="35">
        <f t="shared" si="33"/>
        <v>13658</v>
      </c>
      <c r="AC82" s="35">
        <f t="shared" si="41"/>
        <v>7787</v>
      </c>
      <c r="AD82" s="35">
        <f t="shared" si="42"/>
        <v>5814</v>
      </c>
      <c r="AE82" s="36">
        <f t="shared" si="34"/>
        <v>2155.861158176318</v>
      </c>
      <c r="AF82" s="70">
        <f t="shared" si="35"/>
        <v>37.080515276510454</v>
      </c>
      <c r="AG82" s="70">
        <f t="shared" si="43"/>
        <v>62.919484723489546</v>
      </c>
      <c r="AH82" s="71" t="str">
        <f t="shared" si="44"/>
        <v>MEDIO</v>
      </c>
      <c r="AJ82" s="37" t="str">
        <f t="shared" si="36"/>
        <v>Valor Promedio (media Armonica y Min)</v>
      </c>
      <c r="AK82" s="36">
        <f t="shared" si="37"/>
        <v>5814</v>
      </c>
      <c r="AL82" s="36">
        <f t="shared" si="38"/>
        <v>209304</v>
      </c>
      <c r="AM82" s="36">
        <f t="shared" si="45"/>
        <v>627912</v>
      </c>
      <c r="AO82" s="38"/>
      <c r="AP82" s="38"/>
      <c r="AQ82" s="68"/>
    </row>
    <row r="83" spans="2:43" ht="22.8">
      <c r="B83" s="2">
        <v>74</v>
      </c>
      <c r="C83" s="47" t="s">
        <v>156</v>
      </c>
      <c r="D83" s="6" t="s">
        <v>115</v>
      </c>
      <c r="E83" s="7" t="s">
        <v>117</v>
      </c>
      <c r="F83" s="7" t="s">
        <v>32</v>
      </c>
      <c r="G83" s="30" t="s">
        <v>164</v>
      </c>
      <c r="H83" s="10">
        <v>4</v>
      </c>
      <c r="I83" s="31">
        <v>20140</v>
      </c>
      <c r="J83" s="3">
        <f t="shared" si="26"/>
        <v>80560</v>
      </c>
      <c r="K83" s="31">
        <v>20000</v>
      </c>
      <c r="L83" s="3">
        <f t="shared" si="27"/>
        <v>80000</v>
      </c>
      <c r="M83" s="31">
        <v>20000</v>
      </c>
      <c r="N83" s="3">
        <f t="shared" si="28"/>
        <v>80000</v>
      </c>
      <c r="P83" s="32">
        <f t="shared" si="29"/>
        <v>20140</v>
      </c>
      <c r="Q83" s="32">
        <f>+Historicos!T83</f>
        <v>3841</v>
      </c>
      <c r="R83" s="32">
        <f>+Historicos!U83</f>
        <v>4309</v>
      </c>
      <c r="S83" s="32">
        <f t="shared" si="30"/>
        <v>20000</v>
      </c>
      <c r="T83" s="32">
        <f t="shared" si="31"/>
        <v>20000</v>
      </c>
      <c r="U83" s="33"/>
      <c r="V83" s="34" cm="1">
        <f t="array" ref="V83">+MIN(IF(P83:T83&gt;0,P83:T83))</f>
        <v>3841</v>
      </c>
      <c r="W83" s="34" cm="1">
        <f t="array" ref="W83">MAX(IF(P83:T83&gt;0,P83:T83))</f>
        <v>20140</v>
      </c>
      <c r="X83" s="35" cm="1">
        <f t="array" ref="X83">ROUND(AVERAGE(IF(P83:T83&gt;0,P83:T83)),0)</f>
        <v>13658</v>
      </c>
      <c r="Y83" s="35">
        <f t="shared" si="32"/>
        <v>8749.5</v>
      </c>
      <c r="Z83" s="35">
        <f t="shared" si="39"/>
        <v>20000</v>
      </c>
      <c r="AA83" s="35">
        <f t="shared" si="40"/>
        <v>10592</v>
      </c>
      <c r="AB83" s="35">
        <f t="shared" si="33"/>
        <v>13658</v>
      </c>
      <c r="AC83" s="35">
        <f t="shared" si="41"/>
        <v>7787</v>
      </c>
      <c r="AD83" s="35">
        <f t="shared" si="42"/>
        <v>5814</v>
      </c>
      <c r="AE83" s="36">
        <f t="shared" si="34"/>
        <v>2155.861158176318</v>
      </c>
      <c r="AF83" s="70">
        <f t="shared" si="35"/>
        <v>37.080515276510454</v>
      </c>
      <c r="AG83" s="70">
        <f t="shared" si="43"/>
        <v>62.919484723489546</v>
      </c>
      <c r="AH83" s="71" t="str">
        <f t="shared" si="44"/>
        <v>MEDIO</v>
      </c>
      <c r="AJ83" s="37" t="str">
        <f t="shared" si="36"/>
        <v>Valor Promedio (media Armonica y Min)</v>
      </c>
      <c r="AK83" s="36">
        <f t="shared" si="37"/>
        <v>5814</v>
      </c>
      <c r="AL83" s="36">
        <f t="shared" si="38"/>
        <v>23256</v>
      </c>
      <c r="AM83" s="36">
        <f t="shared" si="45"/>
        <v>69768</v>
      </c>
      <c r="AO83" s="38"/>
      <c r="AP83" s="38"/>
      <c r="AQ83" s="68"/>
    </row>
    <row r="84" spans="2:43" ht="12">
      <c r="B84" s="2">
        <v>75</v>
      </c>
      <c r="C84" s="47" t="s">
        <v>156</v>
      </c>
      <c r="D84" s="6" t="s">
        <v>84</v>
      </c>
      <c r="E84" s="7" t="s">
        <v>119</v>
      </c>
      <c r="F84" s="7" t="s">
        <v>33</v>
      </c>
      <c r="G84" s="30" t="s">
        <v>164</v>
      </c>
      <c r="H84" s="10">
        <v>101</v>
      </c>
      <c r="I84" s="31">
        <v>20140</v>
      </c>
      <c r="J84" s="3">
        <f t="shared" si="26"/>
        <v>2034140</v>
      </c>
      <c r="K84" s="31">
        <v>20000</v>
      </c>
      <c r="L84" s="3">
        <f t="shared" si="27"/>
        <v>2020000</v>
      </c>
      <c r="M84" s="31">
        <v>20000</v>
      </c>
      <c r="N84" s="3">
        <f t="shared" si="28"/>
        <v>2020000</v>
      </c>
      <c r="P84" s="32">
        <f t="shared" si="29"/>
        <v>20140</v>
      </c>
      <c r="Q84" s="32">
        <f>+Historicos!T84</f>
        <v>3841</v>
      </c>
      <c r="R84" s="32">
        <f>+Historicos!U84</f>
        <v>4309</v>
      </c>
      <c r="S84" s="32">
        <f t="shared" si="30"/>
        <v>20000</v>
      </c>
      <c r="T84" s="32">
        <f t="shared" si="31"/>
        <v>20000</v>
      </c>
      <c r="U84" s="33"/>
      <c r="V84" s="34" cm="1">
        <f t="array" ref="V84">+MIN(IF(P84:T84&gt;0,P84:T84))</f>
        <v>3841</v>
      </c>
      <c r="W84" s="34" cm="1">
        <f t="array" ref="W84">MAX(IF(P84:T84&gt;0,P84:T84))</f>
        <v>20140</v>
      </c>
      <c r="X84" s="35" cm="1">
        <f t="array" ref="X84">ROUND(AVERAGE(IF(P84:T84&gt;0,P84:T84)),0)</f>
        <v>13658</v>
      </c>
      <c r="Y84" s="35">
        <f t="shared" si="32"/>
        <v>8749.5</v>
      </c>
      <c r="Z84" s="35">
        <f t="shared" si="39"/>
        <v>20000</v>
      </c>
      <c r="AA84" s="35">
        <f t="shared" si="40"/>
        <v>10592</v>
      </c>
      <c r="AB84" s="35">
        <f t="shared" si="33"/>
        <v>13658</v>
      </c>
      <c r="AC84" s="35">
        <f t="shared" si="41"/>
        <v>7787</v>
      </c>
      <c r="AD84" s="35">
        <f t="shared" si="42"/>
        <v>5814</v>
      </c>
      <c r="AE84" s="36">
        <f t="shared" si="34"/>
        <v>2155.861158176318</v>
      </c>
      <c r="AF84" s="70">
        <f t="shared" si="35"/>
        <v>37.080515276510454</v>
      </c>
      <c r="AG84" s="70">
        <f t="shared" si="43"/>
        <v>62.919484723489546</v>
      </c>
      <c r="AH84" s="71" t="str">
        <f t="shared" si="44"/>
        <v>MEDIO</v>
      </c>
      <c r="AJ84" s="37" t="str">
        <f t="shared" si="36"/>
        <v>Valor Promedio (media Armonica y Min)</v>
      </c>
      <c r="AK84" s="36">
        <f t="shared" si="37"/>
        <v>5814</v>
      </c>
      <c r="AL84" s="36">
        <f t="shared" si="38"/>
        <v>587214</v>
      </c>
      <c r="AM84" s="36">
        <f t="shared" si="45"/>
        <v>1761642</v>
      </c>
      <c r="AO84" s="38"/>
      <c r="AP84" s="38"/>
      <c r="AQ84" s="68"/>
    </row>
    <row r="85" spans="2:43" ht="12">
      <c r="B85" s="2">
        <v>76</v>
      </c>
      <c r="C85" s="47" t="s">
        <v>156</v>
      </c>
      <c r="D85" s="6" t="s">
        <v>118</v>
      </c>
      <c r="E85" s="7" t="s">
        <v>121</v>
      </c>
      <c r="F85" s="7" t="s">
        <v>34</v>
      </c>
      <c r="G85" s="30" t="s">
        <v>164</v>
      </c>
      <c r="H85" s="10">
        <v>62</v>
      </c>
      <c r="I85" s="31">
        <v>20140</v>
      </c>
      <c r="J85" s="3">
        <f t="shared" si="26"/>
        <v>1248680</v>
      </c>
      <c r="K85" s="31">
        <v>20000</v>
      </c>
      <c r="L85" s="3">
        <f t="shared" si="27"/>
        <v>1240000</v>
      </c>
      <c r="M85" s="31">
        <v>20000</v>
      </c>
      <c r="N85" s="3">
        <f t="shared" si="28"/>
        <v>1240000</v>
      </c>
      <c r="P85" s="32">
        <f t="shared" si="29"/>
        <v>20140</v>
      </c>
      <c r="Q85" s="32">
        <f>+Historicos!T85</f>
        <v>3841</v>
      </c>
      <c r="R85" s="32">
        <f>+Historicos!U85</f>
        <v>4309</v>
      </c>
      <c r="S85" s="32">
        <f t="shared" si="30"/>
        <v>20000</v>
      </c>
      <c r="T85" s="32">
        <f t="shared" si="31"/>
        <v>20000</v>
      </c>
      <c r="U85" s="33"/>
      <c r="V85" s="34" cm="1">
        <f t="array" ref="V85">+MIN(IF(P85:T85&gt;0,P85:T85))</f>
        <v>3841</v>
      </c>
      <c r="W85" s="34" cm="1">
        <f t="array" ref="W85">MAX(IF(P85:T85&gt;0,P85:T85))</f>
        <v>20140</v>
      </c>
      <c r="X85" s="35" cm="1">
        <f t="array" ref="X85">ROUND(AVERAGE(IF(P85:T85&gt;0,P85:T85)),0)</f>
        <v>13658</v>
      </c>
      <c r="Y85" s="35">
        <f t="shared" si="32"/>
        <v>8749.5</v>
      </c>
      <c r="Z85" s="35">
        <f t="shared" si="39"/>
        <v>20000</v>
      </c>
      <c r="AA85" s="35">
        <f t="shared" si="40"/>
        <v>10592</v>
      </c>
      <c r="AB85" s="35">
        <f t="shared" si="33"/>
        <v>13658</v>
      </c>
      <c r="AC85" s="35">
        <f t="shared" si="41"/>
        <v>7787</v>
      </c>
      <c r="AD85" s="35">
        <f t="shared" si="42"/>
        <v>5814</v>
      </c>
      <c r="AE85" s="36">
        <f t="shared" si="34"/>
        <v>2155.861158176318</v>
      </c>
      <c r="AF85" s="70">
        <f t="shared" si="35"/>
        <v>37.080515276510454</v>
      </c>
      <c r="AG85" s="70">
        <f t="shared" si="43"/>
        <v>62.919484723489546</v>
      </c>
      <c r="AH85" s="71" t="str">
        <f t="shared" si="44"/>
        <v>MEDIO</v>
      </c>
      <c r="AJ85" s="37" t="str">
        <f t="shared" si="36"/>
        <v>Valor Promedio (media Armonica y Min)</v>
      </c>
      <c r="AK85" s="36">
        <f t="shared" si="37"/>
        <v>5814</v>
      </c>
      <c r="AL85" s="36">
        <f t="shared" si="38"/>
        <v>360468</v>
      </c>
      <c r="AM85" s="36">
        <f t="shared" si="45"/>
        <v>1081404</v>
      </c>
      <c r="AO85" s="38"/>
      <c r="AP85" s="38"/>
      <c r="AQ85" s="68"/>
    </row>
    <row r="86" spans="2:43" ht="12">
      <c r="B86" s="2">
        <v>77</v>
      </c>
      <c r="C86" s="47" t="s">
        <v>156</v>
      </c>
      <c r="D86" s="6" t="s">
        <v>120</v>
      </c>
      <c r="E86" s="6" t="s">
        <v>35</v>
      </c>
      <c r="F86" s="7" t="s">
        <v>123</v>
      </c>
      <c r="G86" s="30" t="s">
        <v>164</v>
      </c>
      <c r="H86" s="10">
        <v>55</v>
      </c>
      <c r="I86" s="31">
        <v>20140</v>
      </c>
      <c r="J86" s="3">
        <f t="shared" si="26"/>
        <v>1107700</v>
      </c>
      <c r="K86" s="31">
        <v>20000</v>
      </c>
      <c r="L86" s="3">
        <f t="shared" si="27"/>
        <v>1100000</v>
      </c>
      <c r="M86" s="31">
        <v>20000</v>
      </c>
      <c r="N86" s="3">
        <f t="shared" si="28"/>
        <v>1100000</v>
      </c>
      <c r="P86" s="32">
        <f t="shared" si="29"/>
        <v>20140</v>
      </c>
      <c r="Q86" s="32">
        <f>+Historicos!T86</f>
        <v>3841</v>
      </c>
      <c r="R86" s="32">
        <f>+Historicos!U86</f>
        <v>4309</v>
      </c>
      <c r="S86" s="32">
        <f t="shared" si="30"/>
        <v>20000</v>
      </c>
      <c r="T86" s="32">
        <f t="shared" si="31"/>
        <v>20000</v>
      </c>
      <c r="U86" s="33"/>
      <c r="V86" s="34" cm="1">
        <f t="array" ref="V86">+MIN(IF(P86:T86&gt;0,P86:T86))</f>
        <v>3841</v>
      </c>
      <c r="W86" s="34" cm="1">
        <f t="array" ref="W86">MAX(IF(P86:T86&gt;0,P86:T86))</f>
        <v>20140</v>
      </c>
      <c r="X86" s="35" cm="1">
        <f t="array" ref="X86">ROUND(AVERAGE(IF(P86:T86&gt;0,P86:T86)),0)</f>
        <v>13658</v>
      </c>
      <c r="Y86" s="35">
        <f t="shared" si="32"/>
        <v>8749.5</v>
      </c>
      <c r="Z86" s="35">
        <f t="shared" si="39"/>
        <v>20000</v>
      </c>
      <c r="AA86" s="35">
        <f t="shared" si="40"/>
        <v>10592</v>
      </c>
      <c r="AB86" s="35">
        <f t="shared" si="33"/>
        <v>13658</v>
      </c>
      <c r="AC86" s="35">
        <f t="shared" si="41"/>
        <v>7787</v>
      </c>
      <c r="AD86" s="35">
        <f t="shared" si="42"/>
        <v>5814</v>
      </c>
      <c r="AE86" s="36">
        <f t="shared" si="34"/>
        <v>2155.861158176318</v>
      </c>
      <c r="AF86" s="70">
        <f t="shared" si="35"/>
        <v>37.080515276510454</v>
      </c>
      <c r="AG86" s="70">
        <f t="shared" si="43"/>
        <v>62.919484723489546</v>
      </c>
      <c r="AH86" s="71" t="str">
        <f t="shared" si="44"/>
        <v>MEDIO</v>
      </c>
      <c r="AJ86" s="37" t="str">
        <f t="shared" si="36"/>
        <v>Valor Promedio (media Armonica y Min)</v>
      </c>
      <c r="AK86" s="36">
        <f t="shared" si="37"/>
        <v>5814</v>
      </c>
      <c r="AL86" s="36">
        <f t="shared" si="38"/>
        <v>319770</v>
      </c>
      <c r="AM86" s="36">
        <f t="shared" si="45"/>
        <v>959310</v>
      </c>
      <c r="AO86" s="38"/>
      <c r="AP86" s="38"/>
      <c r="AQ86" s="68"/>
    </row>
    <row r="87" spans="2:43" ht="22.8">
      <c r="B87" s="2">
        <v>78</v>
      </c>
      <c r="C87" s="47" t="s">
        <v>156</v>
      </c>
      <c r="D87" s="6" t="s">
        <v>165</v>
      </c>
      <c r="E87" s="6" t="s">
        <v>180</v>
      </c>
      <c r="F87" s="39" t="s">
        <v>166</v>
      </c>
      <c r="G87" s="30" t="s">
        <v>164</v>
      </c>
      <c r="H87" s="10">
        <v>25</v>
      </c>
      <c r="I87" s="31">
        <v>20140</v>
      </c>
      <c r="J87" s="3">
        <f t="shared" si="26"/>
        <v>503500</v>
      </c>
      <c r="K87" s="31">
        <v>20000</v>
      </c>
      <c r="L87" s="3">
        <f t="shared" si="27"/>
        <v>500000</v>
      </c>
      <c r="M87" s="31">
        <v>20000</v>
      </c>
      <c r="N87" s="3">
        <f t="shared" si="28"/>
        <v>500000</v>
      </c>
      <c r="P87" s="32">
        <f t="shared" si="29"/>
        <v>20140</v>
      </c>
      <c r="Q87" s="32">
        <f>+Historicos!T87</f>
        <v>3841</v>
      </c>
      <c r="R87" s="32">
        <f>+Historicos!U87</f>
        <v>4309</v>
      </c>
      <c r="S87" s="32">
        <f t="shared" si="30"/>
        <v>20000</v>
      </c>
      <c r="T87" s="32">
        <f t="shared" si="31"/>
        <v>20000</v>
      </c>
      <c r="U87" s="33"/>
      <c r="V87" s="34" cm="1">
        <f t="array" ref="V87">+MIN(IF(P87:T87&gt;0,P87:T87))</f>
        <v>3841</v>
      </c>
      <c r="W87" s="34" cm="1">
        <f t="array" ref="W87">MAX(IF(P87:T87&gt;0,P87:T87))</f>
        <v>20140</v>
      </c>
      <c r="X87" s="35" cm="1">
        <f t="array" ref="X87">ROUND(AVERAGE(IF(P87:T87&gt;0,P87:T87)),0)</f>
        <v>13658</v>
      </c>
      <c r="Y87" s="35">
        <f t="shared" si="32"/>
        <v>8749.5</v>
      </c>
      <c r="Z87" s="35">
        <f t="shared" si="39"/>
        <v>20000</v>
      </c>
      <c r="AA87" s="35">
        <f t="shared" si="40"/>
        <v>10592</v>
      </c>
      <c r="AB87" s="35">
        <f t="shared" si="33"/>
        <v>13658</v>
      </c>
      <c r="AC87" s="35">
        <f t="shared" si="41"/>
        <v>7787</v>
      </c>
      <c r="AD87" s="35">
        <f t="shared" si="42"/>
        <v>5814</v>
      </c>
      <c r="AE87" s="36">
        <f t="shared" si="34"/>
        <v>2155.861158176318</v>
      </c>
      <c r="AF87" s="70">
        <f t="shared" si="35"/>
        <v>37.080515276510454</v>
      </c>
      <c r="AG87" s="70">
        <f t="shared" si="43"/>
        <v>62.919484723489546</v>
      </c>
      <c r="AH87" s="71" t="str">
        <f t="shared" si="44"/>
        <v>MEDIO</v>
      </c>
      <c r="AJ87" s="37" t="str">
        <f t="shared" si="36"/>
        <v>Valor Promedio (media Armonica y Min)</v>
      </c>
      <c r="AK87" s="36">
        <f t="shared" si="37"/>
        <v>5814</v>
      </c>
      <c r="AL87" s="36">
        <f t="shared" si="38"/>
        <v>145350</v>
      </c>
      <c r="AM87" s="36">
        <f t="shared" si="45"/>
        <v>436050</v>
      </c>
      <c r="AO87" s="38"/>
      <c r="AP87" s="38"/>
      <c r="AQ87" s="68"/>
    </row>
    <row r="88" spans="2:43" ht="22.8">
      <c r="B88" s="2">
        <v>79</v>
      </c>
      <c r="C88" s="47" t="s">
        <v>156</v>
      </c>
      <c r="D88" s="6" t="s">
        <v>151</v>
      </c>
      <c r="E88" s="6" t="s">
        <v>181</v>
      </c>
      <c r="F88" s="39" t="s">
        <v>81</v>
      </c>
      <c r="G88" s="30" t="s">
        <v>164</v>
      </c>
      <c r="H88" s="10">
        <v>10</v>
      </c>
      <c r="I88" s="31">
        <v>20140</v>
      </c>
      <c r="J88" s="3">
        <f t="shared" si="26"/>
        <v>201400</v>
      </c>
      <c r="K88" s="31">
        <v>20000</v>
      </c>
      <c r="L88" s="3">
        <f t="shared" si="27"/>
        <v>200000</v>
      </c>
      <c r="M88" s="31">
        <v>20000</v>
      </c>
      <c r="N88" s="3">
        <f t="shared" si="28"/>
        <v>200000</v>
      </c>
      <c r="P88" s="32">
        <f t="shared" si="29"/>
        <v>20140</v>
      </c>
      <c r="Q88" s="32">
        <f>+Historicos!T88</f>
        <v>3841</v>
      </c>
      <c r="R88" s="32">
        <f>+Historicos!U88</f>
        <v>4309</v>
      </c>
      <c r="S88" s="32">
        <f t="shared" si="30"/>
        <v>20000</v>
      </c>
      <c r="T88" s="32">
        <f t="shared" si="31"/>
        <v>20000</v>
      </c>
      <c r="U88" s="33"/>
      <c r="V88" s="34" cm="1">
        <f t="array" ref="V88">+MIN(IF(P88:T88&gt;0,P88:T88))</f>
        <v>3841</v>
      </c>
      <c r="W88" s="34" cm="1">
        <f t="array" ref="W88">MAX(IF(P88:T88&gt;0,P88:T88))</f>
        <v>20140</v>
      </c>
      <c r="X88" s="35" cm="1">
        <f t="array" ref="X88">ROUND(AVERAGE(IF(P88:T88&gt;0,P88:T88)),0)</f>
        <v>13658</v>
      </c>
      <c r="Y88" s="35">
        <f t="shared" si="32"/>
        <v>8749.5</v>
      </c>
      <c r="Z88" s="35">
        <f t="shared" si="39"/>
        <v>20000</v>
      </c>
      <c r="AA88" s="35">
        <f t="shared" si="40"/>
        <v>10592</v>
      </c>
      <c r="AB88" s="35">
        <f t="shared" si="33"/>
        <v>13658</v>
      </c>
      <c r="AC88" s="35">
        <f t="shared" si="41"/>
        <v>7787</v>
      </c>
      <c r="AD88" s="35">
        <f t="shared" si="42"/>
        <v>5814</v>
      </c>
      <c r="AE88" s="36">
        <f t="shared" si="34"/>
        <v>2155.861158176318</v>
      </c>
      <c r="AF88" s="70">
        <f t="shared" si="35"/>
        <v>37.080515276510454</v>
      </c>
      <c r="AG88" s="70">
        <f t="shared" si="43"/>
        <v>62.919484723489546</v>
      </c>
      <c r="AH88" s="71" t="str">
        <f t="shared" si="44"/>
        <v>MEDIO</v>
      </c>
      <c r="AJ88" s="37" t="str">
        <f t="shared" si="36"/>
        <v>Valor Promedio (media Armonica y Min)</v>
      </c>
      <c r="AK88" s="36">
        <f t="shared" si="37"/>
        <v>5814</v>
      </c>
      <c r="AL88" s="36">
        <f t="shared" si="38"/>
        <v>58140</v>
      </c>
      <c r="AM88" s="36">
        <f t="shared" si="45"/>
        <v>174420</v>
      </c>
      <c r="AO88" s="38"/>
      <c r="AP88" s="38"/>
      <c r="AQ88" s="68"/>
    </row>
    <row r="89" spans="2:43" ht="12">
      <c r="B89" s="2">
        <v>80</v>
      </c>
      <c r="C89" s="47" t="s">
        <v>156</v>
      </c>
      <c r="D89" s="6" t="s">
        <v>122</v>
      </c>
      <c r="E89" s="6" t="s">
        <v>182</v>
      </c>
      <c r="F89" s="7" t="s">
        <v>124</v>
      </c>
      <c r="G89" s="30" t="s">
        <v>164</v>
      </c>
      <c r="H89" s="10">
        <v>10</v>
      </c>
      <c r="I89" s="31">
        <v>20140</v>
      </c>
      <c r="J89" s="3">
        <f t="shared" si="26"/>
        <v>201400</v>
      </c>
      <c r="K89" s="31">
        <v>20000</v>
      </c>
      <c r="L89" s="3">
        <f t="shared" si="27"/>
        <v>200000</v>
      </c>
      <c r="M89" s="31">
        <v>20000</v>
      </c>
      <c r="N89" s="3">
        <f t="shared" si="28"/>
        <v>200000</v>
      </c>
      <c r="P89" s="32">
        <f t="shared" si="29"/>
        <v>20140</v>
      </c>
      <c r="Q89" s="32">
        <f>+Historicos!T89</f>
        <v>3841</v>
      </c>
      <c r="R89" s="32">
        <f>+Historicos!U89</f>
        <v>4309</v>
      </c>
      <c r="S89" s="32">
        <f t="shared" si="30"/>
        <v>20000</v>
      </c>
      <c r="T89" s="32">
        <f t="shared" si="31"/>
        <v>20000</v>
      </c>
      <c r="U89" s="33"/>
      <c r="V89" s="34" cm="1">
        <f t="array" ref="V89">+MIN(IF(P89:T89&gt;0,P89:T89))</f>
        <v>3841</v>
      </c>
      <c r="W89" s="34" cm="1">
        <f t="array" ref="W89">MAX(IF(P89:T89&gt;0,P89:T89))</f>
        <v>20140</v>
      </c>
      <c r="X89" s="35" cm="1">
        <f t="array" ref="X89">ROUND(AVERAGE(IF(P89:T89&gt;0,P89:T89)),0)</f>
        <v>13658</v>
      </c>
      <c r="Y89" s="35">
        <f t="shared" si="32"/>
        <v>8749.5</v>
      </c>
      <c r="Z89" s="35">
        <f t="shared" si="39"/>
        <v>20000</v>
      </c>
      <c r="AA89" s="35">
        <f t="shared" si="40"/>
        <v>10592</v>
      </c>
      <c r="AB89" s="35">
        <f t="shared" si="33"/>
        <v>13658</v>
      </c>
      <c r="AC89" s="35">
        <f t="shared" si="41"/>
        <v>7787</v>
      </c>
      <c r="AD89" s="35">
        <f t="shared" si="42"/>
        <v>5814</v>
      </c>
      <c r="AE89" s="36">
        <f t="shared" si="34"/>
        <v>2155.861158176318</v>
      </c>
      <c r="AF89" s="70">
        <f t="shared" si="35"/>
        <v>37.080515276510454</v>
      </c>
      <c r="AG89" s="70">
        <f t="shared" si="43"/>
        <v>62.919484723489546</v>
      </c>
      <c r="AH89" s="71" t="str">
        <f t="shared" si="44"/>
        <v>MEDIO</v>
      </c>
      <c r="AJ89" s="37" t="str">
        <f t="shared" si="36"/>
        <v>Valor Promedio (media Armonica y Min)</v>
      </c>
      <c r="AK89" s="36">
        <f t="shared" si="37"/>
        <v>5814</v>
      </c>
      <c r="AL89" s="36">
        <f t="shared" si="38"/>
        <v>58140</v>
      </c>
      <c r="AM89" s="36">
        <f t="shared" si="45"/>
        <v>174420</v>
      </c>
      <c r="AO89" s="38"/>
      <c r="AP89" s="38"/>
      <c r="AQ89" s="68"/>
    </row>
    <row r="90" spans="2:43" ht="22.8">
      <c r="B90" s="2">
        <v>81</v>
      </c>
      <c r="C90" s="47" t="s">
        <v>156</v>
      </c>
      <c r="D90" s="6" t="s">
        <v>125</v>
      </c>
      <c r="E90" s="15" t="s">
        <v>183</v>
      </c>
      <c r="F90" s="7" t="s">
        <v>37</v>
      </c>
      <c r="G90" s="30" t="s">
        <v>164</v>
      </c>
      <c r="H90" s="10">
        <v>10</v>
      </c>
      <c r="I90" s="31">
        <v>20140</v>
      </c>
      <c r="J90" s="3">
        <f t="shared" si="26"/>
        <v>201400</v>
      </c>
      <c r="K90" s="31">
        <v>20000</v>
      </c>
      <c r="L90" s="3">
        <f t="shared" si="27"/>
        <v>200000</v>
      </c>
      <c r="M90" s="31">
        <v>20000</v>
      </c>
      <c r="N90" s="3">
        <f t="shared" si="28"/>
        <v>200000</v>
      </c>
      <c r="P90" s="32">
        <f t="shared" si="29"/>
        <v>20140</v>
      </c>
      <c r="Q90" s="32">
        <f>+Historicos!T90</f>
        <v>3841</v>
      </c>
      <c r="R90" s="32">
        <f>+Historicos!U90</f>
        <v>4309</v>
      </c>
      <c r="S90" s="32">
        <f t="shared" si="30"/>
        <v>20000</v>
      </c>
      <c r="T90" s="32">
        <f t="shared" si="31"/>
        <v>20000</v>
      </c>
      <c r="U90" s="33"/>
      <c r="V90" s="34" cm="1">
        <f t="array" ref="V90">+MIN(IF(P90:T90&gt;0,P90:T90))</f>
        <v>3841</v>
      </c>
      <c r="W90" s="34" cm="1">
        <f t="array" ref="W90">MAX(IF(P90:T90&gt;0,P90:T90))</f>
        <v>20140</v>
      </c>
      <c r="X90" s="35" cm="1">
        <f t="array" ref="X90">ROUND(AVERAGE(IF(P90:T90&gt;0,P90:T90)),0)</f>
        <v>13658</v>
      </c>
      <c r="Y90" s="35">
        <f t="shared" si="32"/>
        <v>8749.5</v>
      </c>
      <c r="Z90" s="35">
        <f t="shared" si="39"/>
        <v>20000</v>
      </c>
      <c r="AA90" s="35">
        <f t="shared" si="40"/>
        <v>10592</v>
      </c>
      <c r="AB90" s="35">
        <f t="shared" si="33"/>
        <v>13658</v>
      </c>
      <c r="AC90" s="35">
        <f t="shared" si="41"/>
        <v>7787</v>
      </c>
      <c r="AD90" s="35">
        <f t="shared" si="42"/>
        <v>5814</v>
      </c>
      <c r="AE90" s="36">
        <f t="shared" si="34"/>
        <v>2155.861158176318</v>
      </c>
      <c r="AF90" s="70">
        <f t="shared" si="35"/>
        <v>37.080515276510454</v>
      </c>
      <c r="AG90" s="70">
        <f t="shared" si="43"/>
        <v>62.919484723489546</v>
      </c>
      <c r="AH90" s="71" t="str">
        <f t="shared" si="44"/>
        <v>MEDIO</v>
      </c>
      <c r="AJ90" s="37" t="str">
        <f t="shared" si="36"/>
        <v>Valor Promedio (media Armonica y Min)</v>
      </c>
      <c r="AK90" s="36">
        <f t="shared" si="37"/>
        <v>5814</v>
      </c>
      <c r="AL90" s="36">
        <f t="shared" si="38"/>
        <v>58140</v>
      </c>
      <c r="AM90" s="36">
        <f t="shared" si="45"/>
        <v>174420</v>
      </c>
      <c r="AO90" s="38"/>
      <c r="AP90" s="38"/>
      <c r="AQ90" s="68"/>
    </row>
    <row r="91" spans="2:43" ht="12">
      <c r="B91" s="2">
        <v>82</v>
      </c>
      <c r="C91" s="47" t="s">
        <v>156</v>
      </c>
      <c r="D91" s="6" t="s">
        <v>126</v>
      </c>
      <c r="E91" s="6" t="s">
        <v>36</v>
      </c>
      <c r="F91" s="7" t="s">
        <v>39</v>
      </c>
      <c r="G91" s="30" t="s">
        <v>164</v>
      </c>
      <c r="H91" s="10">
        <v>10</v>
      </c>
      <c r="I91" s="31">
        <v>20140</v>
      </c>
      <c r="J91" s="3">
        <f t="shared" si="26"/>
        <v>201400</v>
      </c>
      <c r="K91" s="31">
        <v>20000</v>
      </c>
      <c r="L91" s="3">
        <f t="shared" si="27"/>
        <v>200000</v>
      </c>
      <c r="M91" s="31">
        <v>20000</v>
      </c>
      <c r="N91" s="3">
        <f t="shared" si="28"/>
        <v>200000</v>
      </c>
      <c r="P91" s="32">
        <f t="shared" si="29"/>
        <v>20140</v>
      </c>
      <c r="Q91" s="32">
        <f>+Historicos!T91</f>
        <v>3841</v>
      </c>
      <c r="R91" s="32">
        <f>+Historicos!U91</f>
        <v>4309</v>
      </c>
      <c r="S91" s="32">
        <f t="shared" si="30"/>
        <v>20000</v>
      </c>
      <c r="T91" s="32">
        <f t="shared" si="31"/>
        <v>20000</v>
      </c>
      <c r="U91" s="33"/>
      <c r="V91" s="34" cm="1">
        <f t="array" ref="V91">+MIN(IF(P91:T91&gt;0,P91:T91))</f>
        <v>3841</v>
      </c>
      <c r="W91" s="34" cm="1">
        <f t="array" ref="W91">MAX(IF(P91:T91&gt;0,P91:T91))</f>
        <v>20140</v>
      </c>
      <c r="X91" s="35" cm="1">
        <f t="array" ref="X91">ROUND(AVERAGE(IF(P91:T91&gt;0,P91:T91)),0)</f>
        <v>13658</v>
      </c>
      <c r="Y91" s="35">
        <f t="shared" si="32"/>
        <v>8749.5</v>
      </c>
      <c r="Z91" s="35">
        <f t="shared" si="39"/>
        <v>20000</v>
      </c>
      <c r="AA91" s="35">
        <f t="shared" si="40"/>
        <v>10592</v>
      </c>
      <c r="AB91" s="35">
        <f t="shared" si="33"/>
        <v>13658</v>
      </c>
      <c r="AC91" s="35">
        <f t="shared" si="41"/>
        <v>7787</v>
      </c>
      <c r="AD91" s="35">
        <f t="shared" si="42"/>
        <v>5814</v>
      </c>
      <c r="AE91" s="36">
        <f t="shared" si="34"/>
        <v>2155.861158176318</v>
      </c>
      <c r="AF91" s="70">
        <f t="shared" si="35"/>
        <v>37.080515276510454</v>
      </c>
      <c r="AG91" s="70">
        <f t="shared" si="43"/>
        <v>62.919484723489546</v>
      </c>
      <c r="AH91" s="71" t="str">
        <f t="shared" si="44"/>
        <v>MEDIO</v>
      </c>
      <c r="AJ91" s="37" t="str">
        <f t="shared" si="36"/>
        <v>Valor Promedio (media Armonica y Min)</v>
      </c>
      <c r="AK91" s="36">
        <f t="shared" si="37"/>
        <v>5814</v>
      </c>
      <c r="AL91" s="36">
        <f t="shared" si="38"/>
        <v>58140</v>
      </c>
      <c r="AM91" s="36">
        <f t="shared" si="45"/>
        <v>174420</v>
      </c>
      <c r="AO91" s="38"/>
      <c r="AP91" s="38"/>
      <c r="AQ91" s="68"/>
    </row>
    <row r="92" spans="2:43" ht="12">
      <c r="B92" s="2">
        <v>83</v>
      </c>
      <c r="C92" s="47" t="s">
        <v>156</v>
      </c>
      <c r="D92" s="6" t="s">
        <v>127</v>
      </c>
      <c r="E92" s="6" t="s">
        <v>38</v>
      </c>
      <c r="F92" s="7" t="s">
        <v>129</v>
      </c>
      <c r="G92" s="30" t="s">
        <v>164</v>
      </c>
      <c r="H92" s="10">
        <v>24</v>
      </c>
      <c r="I92" s="31">
        <v>20140</v>
      </c>
      <c r="J92" s="3">
        <f t="shared" si="26"/>
        <v>483360</v>
      </c>
      <c r="K92" s="31">
        <v>20000</v>
      </c>
      <c r="L92" s="3">
        <f t="shared" si="27"/>
        <v>480000</v>
      </c>
      <c r="M92" s="31">
        <v>20000</v>
      </c>
      <c r="N92" s="3">
        <f t="shared" si="28"/>
        <v>480000</v>
      </c>
      <c r="P92" s="32">
        <f t="shared" si="29"/>
        <v>20140</v>
      </c>
      <c r="Q92" s="32">
        <f>+Historicos!T92</f>
        <v>3841</v>
      </c>
      <c r="R92" s="32">
        <f>+Historicos!U92</f>
        <v>4309</v>
      </c>
      <c r="S92" s="32">
        <f t="shared" si="30"/>
        <v>20000</v>
      </c>
      <c r="T92" s="32">
        <f t="shared" si="31"/>
        <v>20000</v>
      </c>
      <c r="U92" s="33"/>
      <c r="V92" s="34" cm="1">
        <f t="array" ref="V92">+MIN(IF(P92:T92&gt;0,P92:T92))</f>
        <v>3841</v>
      </c>
      <c r="W92" s="34" cm="1">
        <f t="array" ref="W92">MAX(IF(P92:T92&gt;0,P92:T92))</f>
        <v>20140</v>
      </c>
      <c r="X92" s="35" cm="1">
        <f t="array" ref="X92">ROUND(AVERAGE(IF(P92:T92&gt;0,P92:T92)),0)</f>
        <v>13658</v>
      </c>
      <c r="Y92" s="35">
        <f t="shared" si="32"/>
        <v>8749.5</v>
      </c>
      <c r="Z92" s="35">
        <f t="shared" si="39"/>
        <v>20000</v>
      </c>
      <c r="AA92" s="35">
        <f t="shared" si="40"/>
        <v>10592</v>
      </c>
      <c r="AB92" s="35">
        <f t="shared" si="33"/>
        <v>13658</v>
      </c>
      <c r="AC92" s="35">
        <f t="shared" si="41"/>
        <v>7787</v>
      </c>
      <c r="AD92" s="35">
        <f t="shared" si="42"/>
        <v>5814</v>
      </c>
      <c r="AE92" s="36">
        <f t="shared" si="34"/>
        <v>2155.861158176318</v>
      </c>
      <c r="AF92" s="70">
        <f t="shared" si="35"/>
        <v>37.080515276510454</v>
      </c>
      <c r="AG92" s="70">
        <f t="shared" si="43"/>
        <v>62.919484723489546</v>
      </c>
      <c r="AH92" s="71" t="str">
        <f t="shared" si="44"/>
        <v>MEDIO</v>
      </c>
      <c r="AJ92" s="37" t="str">
        <f t="shared" si="36"/>
        <v>Valor Promedio (media Armonica y Min)</v>
      </c>
      <c r="AK92" s="36">
        <f t="shared" si="37"/>
        <v>5814</v>
      </c>
      <c r="AL92" s="36">
        <f t="shared" si="38"/>
        <v>139536</v>
      </c>
      <c r="AM92" s="36">
        <f t="shared" si="45"/>
        <v>418608</v>
      </c>
      <c r="AO92" s="38"/>
      <c r="AP92" s="38"/>
      <c r="AQ92" s="68"/>
    </row>
    <row r="93" spans="2:43" ht="12">
      <c r="B93" s="2">
        <v>84</v>
      </c>
      <c r="C93" s="47" t="s">
        <v>156</v>
      </c>
      <c r="D93" s="6" t="s">
        <v>172</v>
      </c>
      <c r="E93" s="6" t="s">
        <v>173</v>
      </c>
      <c r="F93" s="44" t="s">
        <v>171</v>
      </c>
      <c r="G93" s="30" t="s">
        <v>164</v>
      </c>
      <c r="H93" s="10">
        <v>25</v>
      </c>
      <c r="I93" s="31">
        <v>20140</v>
      </c>
      <c r="J93" s="3">
        <f t="shared" si="26"/>
        <v>503500</v>
      </c>
      <c r="K93" s="31">
        <v>20000</v>
      </c>
      <c r="L93" s="3">
        <f t="shared" si="27"/>
        <v>500000</v>
      </c>
      <c r="M93" s="31">
        <v>20000</v>
      </c>
      <c r="N93" s="3">
        <f t="shared" si="28"/>
        <v>500000</v>
      </c>
      <c r="P93" s="32">
        <f t="shared" si="29"/>
        <v>20140</v>
      </c>
      <c r="Q93" s="32">
        <f>+Historicos!T93</f>
        <v>3841</v>
      </c>
      <c r="R93" s="32">
        <f>+Historicos!U93</f>
        <v>4309</v>
      </c>
      <c r="S93" s="32">
        <f t="shared" si="30"/>
        <v>20000</v>
      </c>
      <c r="T93" s="32">
        <f t="shared" si="31"/>
        <v>20000</v>
      </c>
      <c r="U93" s="33"/>
      <c r="V93" s="34" cm="1">
        <f t="array" ref="V93">+MIN(IF(P93:T93&gt;0,P93:T93))</f>
        <v>3841</v>
      </c>
      <c r="W93" s="34" cm="1">
        <f t="array" ref="W93">MAX(IF(P93:T93&gt;0,P93:T93))</f>
        <v>20140</v>
      </c>
      <c r="X93" s="35" cm="1">
        <f t="array" ref="X93">ROUND(AVERAGE(IF(P93:T93&gt;0,P93:T93)),0)</f>
        <v>13658</v>
      </c>
      <c r="Y93" s="35">
        <f t="shared" si="32"/>
        <v>8749.5</v>
      </c>
      <c r="Z93" s="35">
        <f t="shared" si="39"/>
        <v>20000</v>
      </c>
      <c r="AA93" s="35">
        <f t="shared" si="40"/>
        <v>10592</v>
      </c>
      <c r="AB93" s="35">
        <f t="shared" si="33"/>
        <v>13658</v>
      </c>
      <c r="AC93" s="35">
        <f t="shared" si="41"/>
        <v>7787</v>
      </c>
      <c r="AD93" s="35">
        <f t="shared" si="42"/>
        <v>5814</v>
      </c>
      <c r="AE93" s="36">
        <f t="shared" si="34"/>
        <v>2155.861158176318</v>
      </c>
      <c r="AF93" s="70">
        <f t="shared" si="35"/>
        <v>37.080515276510454</v>
      </c>
      <c r="AG93" s="70">
        <f t="shared" si="43"/>
        <v>62.919484723489546</v>
      </c>
      <c r="AH93" s="71" t="str">
        <f t="shared" si="44"/>
        <v>MEDIO</v>
      </c>
      <c r="AJ93" s="37" t="str">
        <f t="shared" si="36"/>
        <v>Valor Promedio (media Armonica y Min)</v>
      </c>
      <c r="AK93" s="36">
        <f t="shared" si="37"/>
        <v>5814</v>
      </c>
      <c r="AL93" s="36">
        <f t="shared" si="38"/>
        <v>145350</v>
      </c>
      <c r="AM93" s="36">
        <f t="shared" si="45"/>
        <v>436050</v>
      </c>
      <c r="AO93" s="38"/>
      <c r="AP93" s="38"/>
      <c r="AQ93" s="68"/>
    </row>
    <row r="94" spans="2:43" ht="22.8">
      <c r="B94" s="2">
        <v>85</v>
      </c>
      <c r="C94" s="47" t="s">
        <v>156</v>
      </c>
      <c r="D94" s="6" t="s">
        <v>128</v>
      </c>
      <c r="E94" s="6" t="s">
        <v>40</v>
      </c>
      <c r="F94" s="7" t="s">
        <v>42</v>
      </c>
      <c r="G94" s="30" t="s">
        <v>164</v>
      </c>
      <c r="H94" s="10">
        <v>10</v>
      </c>
      <c r="I94" s="31">
        <v>20140</v>
      </c>
      <c r="J94" s="3">
        <f t="shared" si="26"/>
        <v>201400</v>
      </c>
      <c r="K94" s="31">
        <v>20000</v>
      </c>
      <c r="L94" s="3">
        <f t="shared" si="27"/>
        <v>200000</v>
      </c>
      <c r="M94" s="31">
        <v>20000</v>
      </c>
      <c r="N94" s="3">
        <f t="shared" si="28"/>
        <v>200000</v>
      </c>
      <c r="P94" s="32">
        <f t="shared" si="29"/>
        <v>20140</v>
      </c>
      <c r="Q94" s="32">
        <f>+Historicos!T94</f>
        <v>3841</v>
      </c>
      <c r="R94" s="32">
        <f>+Historicos!U94</f>
        <v>4309</v>
      </c>
      <c r="S94" s="32">
        <f t="shared" si="30"/>
        <v>20000</v>
      </c>
      <c r="T94" s="32">
        <f t="shared" si="31"/>
        <v>20000</v>
      </c>
      <c r="U94" s="33"/>
      <c r="V94" s="34" cm="1">
        <f t="array" ref="V94">+MIN(IF(P94:T94&gt;0,P94:T94))</f>
        <v>3841</v>
      </c>
      <c r="W94" s="34" cm="1">
        <f t="array" ref="W94">MAX(IF(P94:T94&gt;0,P94:T94))</f>
        <v>20140</v>
      </c>
      <c r="X94" s="35" cm="1">
        <f t="array" ref="X94">ROUND(AVERAGE(IF(P94:T94&gt;0,P94:T94)),0)</f>
        <v>13658</v>
      </c>
      <c r="Y94" s="35">
        <f t="shared" si="32"/>
        <v>8749.5</v>
      </c>
      <c r="Z94" s="35">
        <f t="shared" si="39"/>
        <v>20000</v>
      </c>
      <c r="AA94" s="35">
        <f t="shared" si="40"/>
        <v>10592</v>
      </c>
      <c r="AB94" s="35">
        <f t="shared" si="33"/>
        <v>13658</v>
      </c>
      <c r="AC94" s="35">
        <f t="shared" si="41"/>
        <v>7787</v>
      </c>
      <c r="AD94" s="35">
        <f t="shared" si="42"/>
        <v>5814</v>
      </c>
      <c r="AE94" s="36">
        <f t="shared" si="34"/>
        <v>2155.861158176318</v>
      </c>
      <c r="AF94" s="70">
        <f t="shared" si="35"/>
        <v>37.080515276510454</v>
      </c>
      <c r="AG94" s="70">
        <f t="shared" si="43"/>
        <v>62.919484723489546</v>
      </c>
      <c r="AH94" s="71" t="str">
        <f t="shared" si="44"/>
        <v>MEDIO</v>
      </c>
      <c r="AJ94" s="37" t="str">
        <f t="shared" si="36"/>
        <v>Valor Promedio (media Armonica y Min)</v>
      </c>
      <c r="AK94" s="36">
        <f t="shared" si="37"/>
        <v>5814</v>
      </c>
      <c r="AL94" s="36">
        <f t="shared" si="38"/>
        <v>58140</v>
      </c>
      <c r="AM94" s="36">
        <f t="shared" si="45"/>
        <v>174420</v>
      </c>
      <c r="AO94" s="38"/>
      <c r="AP94" s="38"/>
      <c r="AQ94" s="68"/>
    </row>
    <row r="95" spans="2:43" ht="12">
      <c r="B95" s="2">
        <v>86</v>
      </c>
      <c r="C95" s="47" t="s">
        <v>156</v>
      </c>
      <c r="D95" s="6" t="s">
        <v>130</v>
      </c>
      <c r="E95" s="6" t="s">
        <v>41</v>
      </c>
      <c r="F95" s="7" t="s">
        <v>44</v>
      </c>
      <c r="G95" s="30" t="s">
        <v>164</v>
      </c>
      <c r="H95" s="10">
        <v>23</v>
      </c>
      <c r="I95" s="31">
        <v>20140</v>
      </c>
      <c r="J95" s="3">
        <f t="shared" si="26"/>
        <v>463220</v>
      </c>
      <c r="K95" s="31">
        <v>20000</v>
      </c>
      <c r="L95" s="3">
        <f t="shared" si="27"/>
        <v>460000</v>
      </c>
      <c r="M95" s="31">
        <v>20000</v>
      </c>
      <c r="N95" s="3">
        <f t="shared" si="28"/>
        <v>460000</v>
      </c>
      <c r="P95" s="32">
        <f t="shared" si="29"/>
        <v>20140</v>
      </c>
      <c r="Q95" s="32">
        <f>+Historicos!T95</f>
        <v>3841</v>
      </c>
      <c r="R95" s="32">
        <f>+Historicos!U95</f>
        <v>4309</v>
      </c>
      <c r="S95" s="32">
        <f t="shared" si="30"/>
        <v>20000</v>
      </c>
      <c r="T95" s="32">
        <f t="shared" si="31"/>
        <v>20000</v>
      </c>
      <c r="U95" s="33"/>
      <c r="V95" s="34" cm="1">
        <f t="array" ref="V95">+MIN(IF(P95:T95&gt;0,P95:T95))</f>
        <v>3841</v>
      </c>
      <c r="W95" s="34" cm="1">
        <f t="array" ref="W95">MAX(IF(P95:T95&gt;0,P95:T95))</f>
        <v>20140</v>
      </c>
      <c r="X95" s="35" cm="1">
        <f t="array" ref="X95">ROUND(AVERAGE(IF(P95:T95&gt;0,P95:T95)),0)</f>
        <v>13658</v>
      </c>
      <c r="Y95" s="35">
        <f t="shared" si="32"/>
        <v>8749.5</v>
      </c>
      <c r="Z95" s="35">
        <f t="shared" si="39"/>
        <v>20000</v>
      </c>
      <c r="AA95" s="35">
        <f t="shared" si="40"/>
        <v>10592</v>
      </c>
      <c r="AB95" s="35">
        <f t="shared" si="33"/>
        <v>13658</v>
      </c>
      <c r="AC95" s="35">
        <f t="shared" si="41"/>
        <v>7787</v>
      </c>
      <c r="AD95" s="35">
        <f t="shared" si="42"/>
        <v>5814</v>
      </c>
      <c r="AE95" s="36">
        <f t="shared" si="34"/>
        <v>2155.861158176318</v>
      </c>
      <c r="AF95" s="70">
        <f t="shared" si="35"/>
        <v>37.080515276510454</v>
      </c>
      <c r="AG95" s="70">
        <f t="shared" si="43"/>
        <v>62.919484723489546</v>
      </c>
      <c r="AH95" s="71" t="str">
        <f t="shared" si="44"/>
        <v>MEDIO</v>
      </c>
      <c r="AJ95" s="37" t="str">
        <f t="shared" si="36"/>
        <v>Valor Promedio (media Armonica y Min)</v>
      </c>
      <c r="AK95" s="36">
        <f t="shared" si="37"/>
        <v>5814</v>
      </c>
      <c r="AL95" s="36">
        <f t="shared" si="38"/>
        <v>133722</v>
      </c>
      <c r="AM95" s="36">
        <f t="shared" si="45"/>
        <v>401166</v>
      </c>
      <c r="AO95" s="38"/>
      <c r="AP95" s="38"/>
      <c r="AQ95" s="68"/>
    </row>
    <row r="96" spans="2:43" ht="12">
      <c r="B96" s="2">
        <v>87</v>
      </c>
      <c r="C96" s="47" t="s">
        <v>156</v>
      </c>
      <c r="D96" s="6" t="s">
        <v>131</v>
      </c>
      <c r="E96" s="6" t="s">
        <v>43</v>
      </c>
      <c r="F96" s="7" t="s">
        <v>46</v>
      </c>
      <c r="G96" s="30" t="s">
        <v>164</v>
      </c>
      <c r="H96" s="10">
        <v>9</v>
      </c>
      <c r="I96" s="31">
        <v>20140</v>
      </c>
      <c r="J96" s="3">
        <f t="shared" si="26"/>
        <v>181260</v>
      </c>
      <c r="K96" s="31">
        <v>20000</v>
      </c>
      <c r="L96" s="3">
        <f t="shared" si="27"/>
        <v>180000</v>
      </c>
      <c r="M96" s="31">
        <v>20000</v>
      </c>
      <c r="N96" s="3">
        <f t="shared" si="28"/>
        <v>180000</v>
      </c>
      <c r="P96" s="32">
        <f t="shared" si="29"/>
        <v>20140</v>
      </c>
      <c r="Q96" s="32">
        <f>+Historicos!T96</f>
        <v>3841</v>
      </c>
      <c r="R96" s="32">
        <f>+Historicos!U96</f>
        <v>4309</v>
      </c>
      <c r="S96" s="32">
        <f t="shared" si="30"/>
        <v>20000</v>
      </c>
      <c r="T96" s="32">
        <f t="shared" si="31"/>
        <v>20000</v>
      </c>
      <c r="U96" s="33"/>
      <c r="V96" s="34" cm="1">
        <f t="array" ref="V96">+MIN(IF(P96:T96&gt;0,P96:T96))</f>
        <v>3841</v>
      </c>
      <c r="W96" s="34" cm="1">
        <f t="array" ref="W96">MAX(IF(P96:T96&gt;0,P96:T96))</f>
        <v>20140</v>
      </c>
      <c r="X96" s="35" cm="1">
        <f t="array" ref="X96">ROUND(AVERAGE(IF(P96:T96&gt;0,P96:T96)),0)</f>
        <v>13658</v>
      </c>
      <c r="Y96" s="35">
        <f t="shared" si="32"/>
        <v>8749.5</v>
      </c>
      <c r="Z96" s="35">
        <f t="shared" si="39"/>
        <v>20000</v>
      </c>
      <c r="AA96" s="35">
        <f t="shared" si="40"/>
        <v>10592</v>
      </c>
      <c r="AB96" s="35">
        <f t="shared" si="33"/>
        <v>13658</v>
      </c>
      <c r="AC96" s="35">
        <f t="shared" si="41"/>
        <v>7787</v>
      </c>
      <c r="AD96" s="35">
        <f t="shared" si="42"/>
        <v>5814</v>
      </c>
      <c r="AE96" s="36">
        <f t="shared" si="34"/>
        <v>2155.861158176318</v>
      </c>
      <c r="AF96" s="70">
        <f t="shared" si="35"/>
        <v>37.080515276510454</v>
      </c>
      <c r="AG96" s="70">
        <f t="shared" si="43"/>
        <v>62.919484723489546</v>
      </c>
      <c r="AH96" s="71" t="str">
        <f t="shared" si="44"/>
        <v>MEDIO</v>
      </c>
      <c r="AJ96" s="37" t="str">
        <f t="shared" si="36"/>
        <v>Valor Promedio (media Armonica y Min)</v>
      </c>
      <c r="AK96" s="36">
        <f t="shared" si="37"/>
        <v>5814</v>
      </c>
      <c r="AL96" s="36">
        <f t="shared" si="38"/>
        <v>52326</v>
      </c>
      <c r="AM96" s="36">
        <f t="shared" si="45"/>
        <v>156978</v>
      </c>
      <c r="AO96" s="38"/>
      <c r="AP96" s="38"/>
      <c r="AQ96" s="68"/>
    </row>
    <row r="97" spans="2:43" ht="34.200000000000003">
      <c r="B97" s="2">
        <v>88</v>
      </c>
      <c r="C97" s="47" t="s">
        <v>156</v>
      </c>
      <c r="D97" s="6" t="s">
        <v>132</v>
      </c>
      <c r="E97" s="6" t="s">
        <v>45</v>
      </c>
      <c r="F97" s="7" t="s">
        <v>48</v>
      </c>
      <c r="G97" s="30" t="s">
        <v>164</v>
      </c>
      <c r="H97" s="10">
        <v>10</v>
      </c>
      <c r="I97" s="31">
        <v>20140</v>
      </c>
      <c r="J97" s="3">
        <f t="shared" si="26"/>
        <v>201400</v>
      </c>
      <c r="K97" s="31">
        <v>20000</v>
      </c>
      <c r="L97" s="3">
        <f t="shared" si="27"/>
        <v>200000</v>
      </c>
      <c r="M97" s="31">
        <v>20000</v>
      </c>
      <c r="N97" s="3">
        <f t="shared" si="28"/>
        <v>200000</v>
      </c>
      <c r="P97" s="32">
        <f t="shared" si="29"/>
        <v>20140</v>
      </c>
      <c r="Q97" s="32">
        <f>+Historicos!T97</f>
        <v>3841</v>
      </c>
      <c r="R97" s="32">
        <f>+Historicos!U97</f>
        <v>4309</v>
      </c>
      <c r="S97" s="32">
        <f t="shared" si="30"/>
        <v>20000</v>
      </c>
      <c r="T97" s="32">
        <f t="shared" si="31"/>
        <v>20000</v>
      </c>
      <c r="U97" s="33"/>
      <c r="V97" s="34" cm="1">
        <f t="array" ref="V97">+MIN(IF(P97:T97&gt;0,P97:T97))</f>
        <v>3841</v>
      </c>
      <c r="W97" s="34" cm="1">
        <f t="array" ref="W97">MAX(IF(P97:T97&gt;0,P97:T97))</f>
        <v>20140</v>
      </c>
      <c r="X97" s="35" cm="1">
        <f t="array" ref="X97">ROUND(AVERAGE(IF(P97:T97&gt;0,P97:T97)),0)</f>
        <v>13658</v>
      </c>
      <c r="Y97" s="35">
        <f t="shared" si="32"/>
        <v>8749.5</v>
      </c>
      <c r="Z97" s="35">
        <f t="shared" si="39"/>
        <v>20000</v>
      </c>
      <c r="AA97" s="35">
        <f t="shared" si="40"/>
        <v>10592</v>
      </c>
      <c r="AB97" s="35">
        <f t="shared" si="33"/>
        <v>13658</v>
      </c>
      <c r="AC97" s="35">
        <f t="shared" si="41"/>
        <v>7787</v>
      </c>
      <c r="AD97" s="35">
        <f t="shared" si="42"/>
        <v>5814</v>
      </c>
      <c r="AE97" s="36">
        <f t="shared" si="34"/>
        <v>2155.861158176318</v>
      </c>
      <c r="AF97" s="70">
        <f t="shared" si="35"/>
        <v>37.080515276510454</v>
      </c>
      <c r="AG97" s="70">
        <f t="shared" si="43"/>
        <v>62.919484723489546</v>
      </c>
      <c r="AH97" s="71" t="str">
        <f t="shared" si="44"/>
        <v>MEDIO</v>
      </c>
      <c r="AJ97" s="37" t="str">
        <f t="shared" si="36"/>
        <v>Valor Promedio (media Armonica y Min)</v>
      </c>
      <c r="AK97" s="36">
        <f t="shared" si="37"/>
        <v>5814</v>
      </c>
      <c r="AL97" s="36">
        <f t="shared" si="38"/>
        <v>58140</v>
      </c>
      <c r="AM97" s="36">
        <f t="shared" si="45"/>
        <v>174420</v>
      </c>
      <c r="AO97" s="38"/>
      <c r="AP97" s="38"/>
      <c r="AQ97" s="68"/>
    </row>
    <row r="98" spans="2:43" ht="12">
      <c r="B98" s="2">
        <v>89</v>
      </c>
      <c r="C98" s="47" t="s">
        <v>156</v>
      </c>
      <c r="D98" s="6" t="s">
        <v>133</v>
      </c>
      <c r="E98" s="6" t="s">
        <v>47</v>
      </c>
      <c r="F98" s="7" t="s">
        <v>50</v>
      </c>
      <c r="G98" s="30" t="s">
        <v>164</v>
      </c>
      <c r="H98" s="10">
        <v>10</v>
      </c>
      <c r="I98" s="31">
        <v>20140</v>
      </c>
      <c r="J98" s="3">
        <f t="shared" si="26"/>
        <v>201400</v>
      </c>
      <c r="K98" s="31">
        <v>20000</v>
      </c>
      <c r="L98" s="3">
        <f t="shared" si="27"/>
        <v>200000</v>
      </c>
      <c r="M98" s="31">
        <v>20000</v>
      </c>
      <c r="N98" s="3">
        <f t="shared" si="28"/>
        <v>200000</v>
      </c>
      <c r="P98" s="32">
        <f t="shared" si="29"/>
        <v>20140</v>
      </c>
      <c r="Q98" s="32">
        <f>+Historicos!T98</f>
        <v>3841</v>
      </c>
      <c r="R98" s="32">
        <f>+Historicos!U98</f>
        <v>4309</v>
      </c>
      <c r="S98" s="32">
        <f t="shared" si="30"/>
        <v>20000</v>
      </c>
      <c r="T98" s="32">
        <f t="shared" si="31"/>
        <v>20000</v>
      </c>
      <c r="U98" s="33"/>
      <c r="V98" s="34" cm="1">
        <f t="array" ref="V98">+MIN(IF(P98:T98&gt;0,P98:T98))</f>
        <v>3841</v>
      </c>
      <c r="W98" s="34" cm="1">
        <f t="array" ref="W98">MAX(IF(P98:T98&gt;0,P98:T98))</f>
        <v>20140</v>
      </c>
      <c r="X98" s="35" cm="1">
        <f t="array" ref="X98">ROUND(AVERAGE(IF(P98:T98&gt;0,P98:T98)),0)</f>
        <v>13658</v>
      </c>
      <c r="Y98" s="35">
        <f t="shared" si="32"/>
        <v>8749.5</v>
      </c>
      <c r="Z98" s="35">
        <f t="shared" si="39"/>
        <v>20000</v>
      </c>
      <c r="AA98" s="35">
        <f t="shared" si="40"/>
        <v>10592</v>
      </c>
      <c r="AB98" s="35">
        <f t="shared" si="33"/>
        <v>13658</v>
      </c>
      <c r="AC98" s="35">
        <f t="shared" si="41"/>
        <v>7787</v>
      </c>
      <c r="AD98" s="35">
        <f t="shared" si="42"/>
        <v>5814</v>
      </c>
      <c r="AE98" s="36">
        <f t="shared" si="34"/>
        <v>2155.861158176318</v>
      </c>
      <c r="AF98" s="70">
        <f t="shared" si="35"/>
        <v>37.080515276510454</v>
      </c>
      <c r="AG98" s="70">
        <f t="shared" si="43"/>
        <v>62.919484723489546</v>
      </c>
      <c r="AH98" s="71" t="str">
        <f t="shared" si="44"/>
        <v>MEDIO</v>
      </c>
      <c r="AJ98" s="37" t="str">
        <f t="shared" si="36"/>
        <v>Valor Promedio (media Armonica y Min)</v>
      </c>
      <c r="AK98" s="36">
        <f t="shared" si="37"/>
        <v>5814</v>
      </c>
      <c r="AL98" s="36">
        <f t="shared" si="38"/>
        <v>58140</v>
      </c>
      <c r="AM98" s="36">
        <f t="shared" si="45"/>
        <v>174420</v>
      </c>
      <c r="AO98" s="38"/>
      <c r="AP98" s="38"/>
      <c r="AQ98" s="68"/>
    </row>
    <row r="99" spans="2:43" ht="22.8">
      <c r="B99" s="2">
        <v>90</v>
      </c>
      <c r="C99" s="47" t="s">
        <v>156</v>
      </c>
      <c r="D99" s="6" t="s">
        <v>134</v>
      </c>
      <c r="E99" s="6" t="s">
        <v>49</v>
      </c>
      <c r="F99" s="7" t="s">
        <v>52</v>
      </c>
      <c r="G99" s="30" t="s">
        <v>164</v>
      </c>
      <c r="H99" s="10">
        <v>10</v>
      </c>
      <c r="I99" s="31">
        <v>20140</v>
      </c>
      <c r="J99" s="3">
        <f t="shared" si="26"/>
        <v>201400</v>
      </c>
      <c r="K99" s="31">
        <v>20000</v>
      </c>
      <c r="L99" s="3">
        <f t="shared" si="27"/>
        <v>200000</v>
      </c>
      <c r="M99" s="31">
        <v>20000</v>
      </c>
      <c r="N99" s="3">
        <f t="shared" si="28"/>
        <v>200000</v>
      </c>
      <c r="P99" s="32">
        <f t="shared" si="29"/>
        <v>20140</v>
      </c>
      <c r="Q99" s="32">
        <f>+Historicos!T99</f>
        <v>3841</v>
      </c>
      <c r="R99" s="32">
        <f>+Historicos!U99</f>
        <v>4309</v>
      </c>
      <c r="S99" s="32">
        <f t="shared" si="30"/>
        <v>20000</v>
      </c>
      <c r="T99" s="32">
        <f t="shared" si="31"/>
        <v>20000</v>
      </c>
      <c r="U99" s="33"/>
      <c r="V99" s="34" cm="1">
        <f t="array" ref="V99">+MIN(IF(P99:T99&gt;0,P99:T99))</f>
        <v>3841</v>
      </c>
      <c r="W99" s="34" cm="1">
        <f t="array" ref="W99">MAX(IF(P99:T99&gt;0,P99:T99))</f>
        <v>20140</v>
      </c>
      <c r="X99" s="35" cm="1">
        <f t="array" ref="X99">ROUND(AVERAGE(IF(P99:T99&gt;0,P99:T99)),0)</f>
        <v>13658</v>
      </c>
      <c r="Y99" s="35">
        <f t="shared" si="32"/>
        <v>8749.5</v>
      </c>
      <c r="Z99" s="35">
        <f t="shared" si="39"/>
        <v>20000</v>
      </c>
      <c r="AA99" s="35">
        <f t="shared" si="40"/>
        <v>10592</v>
      </c>
      <c r="AB99" s="35">
        <f t="shared" si="33"/>
        <v>13658</v>
      </c>
      <c r="AC99" s="35">
        <f t="shared" si="41"/>
        <v>7787</v>
      </c>
      <c r="AD99" s="35">
        <f t="shared" si="42"/>
        <v>5814</v>
      </c>
      <c r="AE99" s="36">
        <f t="shared" si="34"/>
        <v>2155.861158176318</v>
      </c>
      <c r="AF99" s="70">
        <f t="shared" si="35"/>
        <v>37.080515276510454</v>
      </c>
      <c r="AG99" s="70">
        <f t="shared" si="43"/>
        <v>62.919484723489546</v>
      </c>
      <c r="AH99" s="71" t="str">
        <f t="shared" si="44"/>
        <v>MEDIO</v>
      </c>
      <c r="AJ99" s="37" t="str">
        <f t="shared" si="36"/>
        <v>Valor Promedio (media Armonica y Min)</v>
      </c>
      <c r="AK99" s="36">
        <f t="shared" si="37"/>
        <v>5814</v>
      </c>
      <c r="AL99" s="36">
        <f t="shared" si="38"/>
        <v>58140</v>
      </c>
      <c r="AM99" s="36">
        <f t="shared" si="45"/>
        <v>174420</v>
      </c>
      <c r="AO99" s="38"/>
      <c r="AP99" s="38"/>
      <c r="AQ99" s="68"/>
    </row>
    <row r="100" spans="2:43" ht="22.8">
      <c r="B100" s="2">
        <v>91</v>
      </c>
      <c r="C100" s="47" t="s">
        <v>156</v>
      </c>
      <c r="D100" s="6" t="s">
        <v>167</v>
      </c>
      <c r="E100" s="6" t="s">
        <v>175</v>
      </c>
      <c r="F100" s="44" t="s">
        <v>169</v>
      </c>
      <c r="G100" s="30" t="s">
        <v>164</v>
      </c>
      <c r="H100" s="10">
        <v>10</v>
      </c>
      <c r="I100" s="31">
        <v>20140</v>
      </c>
      <c r="J100" s="3">
        <f t="shared" si="26"/>
        <v>201400</v>
      </c>
      <c r="K100" s="31">
        <v>20000</v>
      </c>
      <c r="L100" s="3">
        <f t="shared" si="27"/>
        <v>200000</v>
      </c>
      <c r="M100" s="31">
        <v>20000</v>
      </c>
      <c r="N100" s="3">
        <f t="shared" si="28"/>
        <v>200000</v>
      </c>
      <c r="P100" s="32">
        <f t="shared" si="29"/>
        <v>20140</v>
      </c>
      <c r="Q100" s="32">
        <f>+Historicos!T100</f>
        <v>3841</v>
      </c>
      <c r="R100" s="32">
        <f>+Historicos!U100</f>
        <v>4309</v>
      </c>
      <c r="S100" s="32">
        <f t="shared" si="30"/>
        <v>20000</v>
      </c>
      <c r="T100" s="32">
        <f t="shared" si="31"/>
        <v>20000</v>
      </c>
      <c r="U100" s="33"/>
      <c r="V100" s="34" cm="1">
        <f t="array" ref="V100">+MIN(IF(P100:T100&gt;0,P100:T100))</f>
        <v>3841</v>
      </c>
      <c r="W100" s="34" cm="1">
        <f t="array" ref="W100">MAX(IF(P100:T100&gt;0,P100:T100))</f>
        <v>20140</v>
      </c>
      <c r="X100" s="35" cm="1">
        <f t="array" ref="X100">ROUND(AVERAGE(IF(P100:T100&gt;0,P100:T100)),0)</f>
        <v>13658</v>
      </c>
      <c r="Y100" s="35">
        <f t="shared" si="32"/>
        <v>8749.5</v>
      </c>
      <c r="Z100" s="35">
        <f t="shared" si="39"/>
        <v>20000</v>
      </c>
      <c r="AA100" s="35">
        <f t="shared" si="40"/>
        <v>10592</v>
      </c>
      <c r="AB100" s="35">
        <f t="shared" si="33"/>
        <v>13658</v>
      </c>
      <c r="AC100" s="35">
        <f t="shared" si="41"/>
        <v>7787</v>
      </c>
      <c r="AD100" s="35">
        <f t="shared" si="42"/>
        <v>5814</v>
      </c>
      <c r="AE100" s="36">
        <f t="shared" si="34"/>
        <v>2155.861158176318</v>
      </c>
      <c r="AF100" s="70">
        <f t="shared" si="35"/>
        <v>37.080515276510454</v>
      </c>
      <c r="AG100" s="70">
        <f t="shared" si="43"/>
        <v>62.919484723489546</v>
      </c>
      <c r="AH100" s="71" t="str">
        <f t="shared" si="44"/>
        <v>MEDIO</v>
      </c>
      <c r="AJ100" s="37" t="str">
        <f t="shared" si="36"/>
        <v>Valor Promedio (media Armonica y Min)</v>
      </c>
      <c r="AK100" s="36">
        <f t="shared" si="37"/>
        <v>5814</v>
      </c>
      <c r="AL100" s="36">
        <f t="shared" si="38"/>
        <v>58140</v>
      </c>
      <c r="AM100" s="36">
        <f t="shared" si="45"/>
        <v>174420</v>
      </c>
      <c r="AO100" s="38"/>
      <c r="AP100" s="38"/>
      <c r="AQ100" s="68"/>
    </row>
    <row r="101" spans="2:43" ht="22.8">
      <c r="B101" s="2">
        <v>92</v>
      </c>
      <c r="C101" s="47" t="s">
        <v>156</v>
      </c>
      <c r="D101" s="6" t="s">
        <v>168</v>
      </c>
      <c r="E101" s="6" t="s">
        <v>174</v>
      </c>
      <c r="F101" s="44" t="s">
        <v>170</v>
      </c>
      <c r="G101" s="30" t="s">
        <v>164</v>
      </c>
      <c r="H101" s="10">
        <v>10</v>
      </c>
      <c r="I101" s="31">
        <v>20140</v>
      </c>
      <c r="J101" s="3">
        <f t="shared" si="26"/>
        <v>201400</v>
      </c>
      <c r="K101" s="31">
        <v>20000</v>
      </c>
      <c r="L101" s="3">
        <f t="shared" si="27"/>
        <v>200000</v>
      </c>
      <c r="M101" s="31">
        <v>20000</v>
      </c>
      <c r="N101" s="3">
        <f t="shared" si="28"/>
        <v>200000</v>
      </c>
      <c r="P101" s="32">
        <f t="shared" si="29"/>
        <v>20140</v>
      </c>
      <c r="Q101" s="32">
        <f>+Historicos!T101</f>
        <v>3841</v>
      </c>
      <c r="R101" s="32">
        <f>+Historicos!U101</f>
        <v>4309</v>
      </c>
      <c r="S101" s="32">
        <f t="shared" si="30"/>
        <v>20000</v>
      </c>
      <c r="T101" s="32">
        <f t="shared" si="31"/>
        <v>20000</v>
      </c>
      <c r="U101" s="33"/>
      <c r="V101" s="34" cm="1">
        <f t="array" ref="V101">+MIN(IF(P101:T101&gt;0,P101:T101))</f>
        <v>3841</v>
      </c>
      <c r="W101" s="34" cm="1">
        <f t="array" ref="W101">MAX(IF(P101:T101&gt;0,P101:T101))</f>
        <v>20140</v>
      </c>
      <c r="X101" s="35" cm="1">
        <f t="array" ref="X101">ROUND(AVERAGE(IF(P101:T101&gt;0,P101:T101)),0)</f>
        <v>13658</v>
      </c>
      <c r="Y101" s="35">
        <f t="shared" si="32"/>
        <v>8749.5</v>
      </c>
      <c r="Z101" s="35">
        <f t="shared" si="39"/>
        <v>20000</v>
      </c>
      <c r="AA101" s="35">
        <f t="shared" si="40"/>
        <v>10592</v>
      </c>
      <c r="AB101" s="35">
        <f t="shared" si="33"/>
        <v>13658</v>
      </c>
      <c r="AC101" s="35">
        <f t="shared" si="41"/>
        <v>7787</v>
      </c>
      <c r="AD101" s="35">
        <f t="shared" si="42"/>
        <v>5814</v>
      </c>
      <c r="AE101" s="36">
        <f t="shared" si="34"/>
        <v>2155.861158176318</v>
      </c>
      <c r="AF101" s="70">
        <f t="shared" si="35"/>
        <v>37.080515276510454</v>
      </c>
      <c r="AG101" s="70">
        <f t="shared" si="43"/>
        <v>62.919484723489546</v>
      </c>
      <c r="AH101" s="71" t="str">
        <f t="shared" si="44"/>
        <v>MEDIO</v>
      </c>
      <c r="AJ101" s="37" t="str">
        <f t="shared" si="36"/>
        <v>Valor Promedio (media Armonica y Min)</v>
      </c>
      <c r="AK101" s="36">
        <f t="shared" si="37"/>
        <v>5814</v>
      </c>
      <c r="AL101" s="36">
        <f t="shared" si="38"/>
        <v>58140</v>
      </c>
      <c r="AM101" s="36">
        <f t="shared" si="45"/>
        <v>174420</v>
      </c>
      <c r="AO101" s="38"/>
      <c r="AP101" s="38"/>
      <c r="AQ101" s="68"/>
    </row>
    <row r="102" spans="2:43" ht="12">
      <c r="B102" s="2">
        <v>93</v>
      </c>
      <c r="C102" s="47" t="s">
        <v>156</v>
      </c>
      <c r="D102" s="6" t="s">
        <v>135</v>
      </c>
      <c r="E102" s="6" t="s">
        <v>51</v>
      </c>
      <c r="F102" s="7" t="s">
        <v>54</v>
      </c>
      <c r="G102" s="30" t="s">
        <v>164</v>
      </c>
      <c r="H102" s="10">
        <v>12</v>
      </c>
      <c r="I102" s="31">
        <v>20140</v>
      </c>
      <c r="J102" s="3">
        <f t="shared" si="26"/>
        <v>241680</v>
      </c>
      <c r="K102" s="31">
        <v>20000</v>
      </c>
      <c r="L102" s="3">
        <f t="shared" si="27"/>
        <v>240000</v>
      </c>
      <c r="M102" s="31">
        <v>20000</v>
      </c>
      <c r="N102" s="3">
        <f t="shared" si="28"/>
        <v>240000</v>
      </c>
      <c r="P102" s="32">
        <f t="shared" si="29"/>
        <v>20140</v>
      </c>
      <c r="Q102" s="32">
        <f>+Historicos!T102</f>
        <v>3841</v>
      </c>
      <c r="R102" s="32">
        <f>+Historicos!U102</f>
        <v>4309</v>
      </c>
      <c r="S102" s="32">
        <f t="shared" si="30"/>
        <v>20000</v>
      </c>
      <c r="T102" s="32">
        <f t="shared" si="31"/>
        <v>20000</v>
      </c>
      <c r="U102" s="33"/>
      <c r="V102" s="34" cm="1">
        <f t="array" ref="V102">+MIN(IF(P102:T102&gt;0,P102:T102))</f>
        <v>3841</v>
      </c>
      <c r="W102" s="34" cm="1">
        <f t="array" ref="W102">MAX(IF(P102:T102&gt;0,P102:T102))</f>
        <v>20140</v>
      </c>
      <c r="X102" s="35" cm="1">
        <f t="array" ref="X102">ROUND(AVERAGE(IF(P102:T102&gt;0,P102:T102)),0)</f>
        <v>13658</v>
      </c>
      <c r="Y102" s="35">
        <f t="shared" si="32"/>
        <v>8749.5</v>
      </c>
      <c r="Z102" s="35">
        <f t="shared" si="39"/>
        <v>20000</v>
      </c>
      <c r="AA102" s="35">
        <f t="shared" si="40"/>
        <v>10592</v>
      </c>
      <c r="AB102" s="35">
        <f t="shared" si="33"/>
        <v>13658</v>
      </c>
      <c r="AC102" s="35">
        <f t="shared" si="41"/>
        <v>7787</v>
      </c>
      <c r="AD102" s="35">
        <f t="shared" si="42"/>
        <v>5814</v>
      </c>
      <c r="AE102" s="36">
        <f t="shared" si="34"/>
        <v>2155.861158176318</v>
      </c>
      <c r="AF102" s="70">
        <f t="shared" si="35"/>
        <v>37.080515276510454</v>
      </c>
      <c r="AG102" s="70">
        <f t="shared" si="43"/>
        <v>62.919484723489546</v>
      </c>
      <c r="AH102" s="71" t="str">
        <f t="shared" si="44"/>
        <v>MEDIO</v>
      </c>
      <c r="AJ102" s="37" t="str">
        <f t="shared" si="36"/>
        <v>Valor Promedio (media Armonica y Min)</v>
      </c>
      <c r="AK102" s="36">
        <f t="shared" si="37"/>
        <v>5814</v>
      </c>
      <c r="AL102" s="36">
        <f t="shared" si="38"/>
        <v>69768</v>
      </c>
      <c r="AM102" s="36">
        <f t="shared" si="45"/>
        <v>209304</v>
      </c>
      <c r="AO102" s="38"/>
      <c r="AP102" s="38"/>
      <c r="AQ102" s="68"/>
    </row>
    <row r="103" spans="2:43" ht="22.8">
      <c r="B103" s="2">
        <v>94</v>
      </c>
      <c r="C103" s="47" t="s">
        <v>156</v>
      </c>
      <c r="D103" s="6" t="s">
        <v>177</v>
      </c>
      <c r="E103" s="6" t="s">
        <v>179</v>
      </c>
      <c r="F103" s="44" t="s">
        <v>176</v>
      </c>
      <c r="G103" s="30" t="s">
        <v>164</v>
      </c>
      <c r="H103" s="10">
        <v>10</v>
      </c>
      <c r="I103" s="31">
        <v>20140</v>
      </c>
      <c r="J103" s="3">
        <f t="shared" si="26"/>
        <v>201400</v>
      </c>
      <c r="K103" s="31">
        <v>20000</v>
      </c>
      <c r="L103" s="3">
        <f t="shared" si="27"/>
        <v>200000</v>
      </c>
      <c r="M103" s="31">
        <v>20000</v>
      </c>
      <c r="N103" s="3">
        <f t="shared" si="28"/>
        <v>200000</v>
      </c>
      <c r="P103" s="32">
        <f t="shared" si="29"/>
        <v>20140</v>
      </c>
      <c r="Q103" s="32">
        <f>+Historicos!T103</f>
        <v>3841</v>
      </c>
      <c r="R103" s="32">
        <f>+Historicos!U103</f>
        <v>4309</v>
      </c>
      <c r="S103" s="32">
        <f t="shared" si="30"/>
        <v>20000</v>
      </c>
      <c r="T103" s="32">
        <f t="shared" si="31"/>
        <v>20000</v>
      </c>
      <c r="U103" s="33"/>
      <c r="V103" s="34" cm="1">
        <f t="array" ref="V103">+MIN(IF(P103:T103&gt;0,P103:T103))</f>
        <v>3841</v>
      </c>
      <c r="W103" s="34" cm="1">
        <f t="array" ref="W103">MAX(IF(P103:T103&gt;0,P103:T103))</f>
        <v>20140</v>
      </c>
      <c r="X103" s="35" cm="1">
        <f t="array" ref="X103">ROUND(AVERAGE(IF(P103:T103&gt;0,P103:T103)),0)</f>
        <v>13658</v>
      </c>
      <c r="Y103" s="35">
        <f t="shared" si="32"/>
        <v>8749.5</v>
      </c>
      <c r="Z103" s="35">
        <f t="shared" si="39"/>
        <v>20000</v>
      </c>
      <c r="AA103" s="35">
        <f t="shared" si="40"/>
        <v>10592</v>
      </c>
      <c r="AB103" s="35">
        <f t="shared" si="33"/>
        <v>13658</v>
      </c>
      <c r="AC103" s="35">
        <f t="shared" si="41"/>
        <v>7787</v>
      </c>
      <c r="AD103" s="35">
        <f t="shared" si="42"/>
        <v>5814</v>
      </c>
      <c r="AE103" s="36">
        <f t="shared" si="34"/>
        <v>2155.861158176318</v>
      </c>
      <c r="AF103" s="70">
        <f t="shared" si="35"/>
        <v>37.080515276510454</v>
      </c>
      <c r="AG103" s="70">
        <f t="shared" si="43"/>
        <v>62.919484723489546</v>
      </c>
      <c r="AH103" s="71" t="str">
        <f t="shared" si="44"/>
        <v>MEDIO</v>
      </c>
      <c r="AJ103" s="37" t="str">
        <f t="shared" si="36"/>
        <v>Valor Promedio (media Armonica y Min)</v>
      </c>
      <c r="AK103" s="36">
        <f t="shared" si="37"/>
        <v>5814</v>
      </c>
      <c r="AL103" s="36">
        <f t="shared" si="38"/>
        <v>58140</v>
      </c>
      <c r="AM103" s="36">
        <f t="shared" si="45"/>
        <v>174420</v>
      </c>
      <c r="AO103" s="38"/>
      <c r="AP103" s="38"/>
      <c r="AQ103" s="68"/>
    </row>
    <row r="104" spans="2:43" ht="12">
      <c r="B104" s="2">
        <v>95</v>
      </c>
      <c r="C104" s="47" t="s">
        <v>156</v>
      </c>
      <c r="D104" s="6" t="s">
        <v>136</v>
      </c>
      <c r="E104" s="6" t="s">
        <v>53</v>
      </c>
      <c r="F104" s="7" t="s">
        <v>56</v>
      </c>
      <c r="G104" s="30" t="s">
        <v>164</v>
      </c>
      <c r="H104" s="10">
        <v>10</v>
      </c>
      <c r="I104" s="31">
        <v>20140</v>
      </c>
      <c r="J104" s="3">
        <f t="shared" si="26"/>
        <v>201400</v>
      </c>
      <c r="K104" s="31">
        <v>20000</v>
      </c>
      <c r="L104" s="3">
        <f t="shared" si="27"/>
        <v>200000</v>
      </c>
      <c r="M104" s="31">
        <v>20000</v>
      </c>
      <c r="N104" s="3">
        <f t="shared" si="28"/>
        <v>200000</v>
      </c>
      <c r="P104" s="32">
        <f t="shared" si="29"/>
        <v>20140</v>
      </c>
      <c r="Q104" s="32">
        <f>+Historicos!T104</f>
        <v>3841</v>
      </c>
      <c r="R104" s="32">
        <f>+Historicos!U104</f>
        <v>4309</v>
      </c>
      <c r="S104" s="32">
        <f t="shared" si="30"/>
        <v>20000</v>
      </c>
      <c r="T104" s="32">
        <f t="shared" si="31"/>
        <v>20000</v>
      </c>
      <c r="U104" s="33"/>
      <c r="V104" s="34" cm="1">
        <f t="array" ref="V104">+MIN(IF(P104:T104&gt;0,P104:T104))</f>
        <v>3841</v>
      </c>
      <c r="W104" s="34" cm="1">
        <f t="array" ref="W104">MAX(IF(P104:T104&gt;0,P104:T104))</f>
        <v>20140</v>
      </c>
      <c r="X104" s="35" cm="1">
        <f t="array" ref="X104">ROUND(AVERAGE(IF(P104:T104&gt;0,P104:T104)),0)</f>
        <v>13658</v>
      </c>
      <c r="Y104" s="35">
        <f t="shared" si="32"/>
        <v>8749.5</v>
      </c>
      <c r="Z104" s="35">
        <f t="shared" si="39"/>
        <v>20000</v>
      </c>
      <c r="AA104" s="35">
        <f t="shared" si="40"/>
        <v>10592</v>
      </c>
      <c r="AB104" s="35">
        <f t="shared" si="33"/>
        <v>13658</v>
      </c>
      <c r="AC104" s="35">
        <f t="shared" si="41"/>
        <v>7787</v>
      </c>
      <c r="AD104" s="35">
        <f t="shared" si="42"/>
        <v>5814</v>
      </c>
      <c r="AE104" s="36">
        <f t="shared" si="34"/>
        <v>2155.861158176318</v>
      </c>
      <c r="AF104" s="70">
        <f t="shared" si="35"/>
        <v>37.080515276510454</v>
      </c>
      <c r="AG104" s="70">
        <f t="shared" si="43"/>
        <v>62.919484723489546</v>
      </c>
      <c r="AH104" s="71" t="str">
        <f t="shared" si="44"/>
        <v>MEDIO</v>
      </c>
      <c r="AJ104" s="37" t="str">
        <f t="shared" si="36"/>
        <v>Valor Promedio (media Armonica y Min)</v>
      </c>
      <c r="AK104" s="36">
        <f t="shared" si="37"/>
        <v>5814</v>
      </c>
      <c r="AL104" s="36">
        <f t="shared" si="38"/>
        <v>58140</v>
      </c>
      <c r="AM104" s="36">
        <f t="shared" si="45"/>
        <v>174420</v>
      </c>
      <c r="AO104" s="38"/>
      <c r="AP104" s="38"/>
      <c r="AQ104" s="68"/>
    </row>
    <row r="105" spans="2:43" ht="12">
      <c r="B105" s="2">
        <v>96</v>
      </c>
      <c r="C105" s="47" t="s">
        <v>156</v>
      </c>
      <c r="D105" s="6" t="s">
        <v>137</v>
      </c>
      <c r="E105" s="6" t="s">
        <v>55</v>
      </c>
      <c r="F105" s="7" t="s">
        <v>57</v>
      </c>
      <c r="G105" s="30" t="s">
        <v>164</v>
      </c>
      <c r="H105" s="10">
        <v>18</v>
      </c>
      <c r="I105" s="31">
        <v>20140</v>
      </c>
      <c r="J105" s="3">
        <f t="shared" si="26"/>
        <v>362520</v>
      </c>
      <c r="K105" s="31">
        <v>20000</v>
      </c>
      <c r="L105" s="3">
        <f t="shared" si="27"/>
        <v>360000</v>
      </c>
      <c r="M105" s="31">
        <v>20000</v>
      </c>
      <c r="N105" s="3">
        <f t="shared" si="28"/>
        <v>360000</v>
      </c>
      <c r="P105" s="32">
        <f t="shared" si="29"/>
        <v>20140</v>
      </c>
      <c r="Q105" s="32">
        <f>+Historicos!T105</f>
        <v>3841</v>
      </c>
      <c r="R105" s="32">
        <f>+Historicos!U105</f>
        <v>4309</v>
      </c>
      <c r="S105" s="32">
        <f t="shared" si="30"/>
        <v>20000</v>
      </c>
      <c r="T105" s="32">
        <f t="shared" si="31"/>
        <v>20000</v>
      </c>
      <c r="U105" s="33"/>
      <c r="V105" s="34" cm="1">
        <f t="array" ref="V105">+MIN(IF(P105:T105&gt;0,P105:T105))</f>
        <v>3841</v>
      </c>
      <c r="W105" s="34" cm="1">
        <f t="array" ref="W105">MAX(IF(P105:T105&gt;0,P105:T105))</f>
        <v>20140</v>
      </c>
      <c r="X105" s="35" cm="1">
        <f t="array" ref="X105">ROUND(AVERAGE(IF(P105:T105&gt;0,P105:T105)),0)</f>
        <v>13658</v>
      </c>
      <c r="Y105" s="35">
        <f t="shared" si="32"/>
        <v>8749.5</v>
      </c>
      <c r="Z105" s="35">
        <f t="shared" si="39"/>
        <v>20000</v>
      </c>
      <c r="AA105" s="35">
        <f t="shared" si="40"/>
        <v>10592</v>
      </c>
      <c r="AB105" s="35">
        <f t="shared" si="33"/>
        <v>13658</v>
      </c>
      <c r="AC105" s="35">
        <f t="shared" si="41"/>
        <v>7787</v>
      </c>
      <c r="AD105" s="35">
        <f t="shared" si="42"/>
        <v>5814</v>
      </c>
      <c r="AE105" s="36">
        <f t="shared" si="34"/>
        <v>2155.861158176318</v>
      </c>
      <c r="AF105" s="70">
        <f t="shared" si="35"/>
        <v>37.080515276510454</v>
      </c>
      <c r="AG105" s="70">
        <f t="shared" si="43"/>
        <v>62.919484723489546</v>
      </c>
      <c r="AH105" s="71" t="str">
        <f t="shared" si="44"/>
        <v>MEDIO</v>
      </c>
      <c r="AJ105" s="37" t="str">
        <f t="shared" si="36"/>
        <v>Valor Promedio (media Armonica y Min)</v>
      </c>
      <c r="AK105" s="36">
        <f t="shared" si="37"/>
        <v>5814</v>
      </c>
      <c r="AL105" s="36">
        <f t="shared" si="38"/>
        <v>104652</v>
      </c>
      <c r="AM105" s="36">
        <f t="shared" si="45"/>
        <v>313956</v>
      </c>
      <c r="AO105" s="38"/>
      <c r="AP105" s="38"/>
      <c r="AQ105" s="68"/>
    </row>
    <row r="106" spans="2:43" ht="12">
      <c r="B106" s="2">
        <v>97</v>
      </c>
      <c r="C106" s="47" t="s">
        <v>156</v>
      </c>
      <c r="D106" s="6" t="s">
        <v>138</v>
      </c>
      <c r="E106" s="15"/>
      <c r="F106" s="7" t="s">
        <v>59</v>
      </c>
      <c r="G106" s="30" t="s">
        <v>164</v>
      </c>
      <c r="H106" s="10">
        <v>26</v>
      </c>
      <c r="I106" s="31">
        <v>20140</v>
      </c>
      <c r="J106" s="3">
        <f t="shared" si="26"/>
        <v>523640</v>
      </c>
      <c r="K106" s="31">
        <v>20000</v>
      </c>
      <c r="L106" s="3">
        <f t="shared" si="27"/>
        <v>520000</v>
      </c>
      <c r="M106" s="31">
        <v>20000</v>
      </c>
      <c r="N106" s="3">
        <f t="shared" si="28"/>
        <v>520000</v>
      </c>
      <c r="P106" s="32">
        <f t="shared" si="29"/>
        <v>20140</v>
      </c>
      <c r="Q106" s="32">
        <f>+Historicos!T106</f>
        <v>3841</v>
      </c>
      <c r="R106" s="32">
        <f>+Historicos!U106</f>
        <v>4309</v>
      </c>
      <c r="S106" s="32">
        <f t="shared" si="30"/>
        <v>20000</v>
      </c>
      <c r="T106" s="32">
        <f t="shared" si="31"/>
        <v>20000</v>
      </c>
      <c r="U106" s="33"/>
      <c r="V106" s="34" cm="1">
        <f t="array" ref="V106">+MIN(IF(P106:T106&gt;0,P106:T106))</f>
        <v>3841</v>
      </c>
      <c r="W106" s="34" cm="1">
        <f t="array" ref="W106">MAX(IF(P106:T106&gt;0,P106:T106))</f>
        <v>20140</v>
      </c>
      <c r="X106" s="35" cm="1">
        <f t="array" ref="X106">ROUND(AVERAGE(IF(P106:T106&gt;0,P106:T106)),0)</f>
        <v>13658</v>
      </c>
      <c r="Y106" s="35">
        <f t="shared" si="32"/>
        <v>8749.5</v>
      </c>
      <c r="Z106" s="35">
        <f t="shared" si="39"/>
        <v>20000</v>
      </c>
      <c r="AA106" s="35">
        <f t="shared" si="40"/>
        <v>10592</v>
      </c>
      <c r="AB106" s="35">
        <f t="shared" ref="AB106:AB118" si="46">ROUND(TRIMMEAN(P106:T106,$AB$3),0)</f>
        <v>13658</v>
      </c>
      <c r="AC106" s="35">
        <f t="shared" si="41"/>
        <v>7787</v>
      </c>
      <c r="AD106" s="35">
        <f t="shared" si="42"/>
        <v>5814</v>
      </c>
      <c r="AE106" s="36">
        <f t="shared" ref="AE106:AE118" si="47">STDEV(AC106,Q106,R106)</f>
        <v>2155.861158176318</v>
      </c>
      <c r="AF106" s="70">
        <f t="shared" ref="AF106:AF118" si="48">+AE106/AD106*100</f>
        <v>37.080515276510454</v>
      </c>
      <c r="AG106" s="70">
        <f t="shared" si="43"/>
        <v>62.919484723489546</v>
      </c>
      <c r="AH106" s="71" t="str">
        <f t="shared" si="44"/>
        <v>MEDIO</v>
      </c>
      <c r="AJ106" s="37" t="str">
        <f t="shared" ref="AJ106:AJ118" si="49">_xlfn.XLOOKUP(AK106,X106:AD106,$X$8:$AD$8,0)</f>
        <v>Valor Promedio (media Armonica y Min)</v>
      </c>
      <c r="AK106" s="36">
        <f t="shared" ref="AK106:AK118" si="50">+MIN(X106:AD106)</f>
        <v>5814</v>
      </c>
      <c r="AL106" s="36">
        <f t="shared" ref="AL106:AL118" si="51">+AK106*H106</f>
        <v>151164</v>
      </c>
      <c r="AM106" s="36">
        <f t="shared" si="45"/>
        <v>453492</v>
      </c>
      <c r="AO106" s="38"/>
      <c r="AP106" s="38"/>
      <c r="AQ106" s="68"/>
    </row>
    <row r="107" spans="2:43" ht="12">
      <c r="B107" s="2">
        <v>98</v>
      </c>
      <c r="C107" s="47" t="s">
        <v>156</v>
      </c>
      <c r="D107" s="6" t="s">
        <v>139</v>
      </c>
      <c r="E107" s="6" t="s">
        <v>58</v>
      </c>
      <c r="F107" s="7" t="s">
        <v>61</v>
      </c>
      <c r="G107" s="30" t="s">
        <v>164</v>
      </c>
      <c r="H107" s="10">
        <v>10</v>
      </c>
      <c r="I107" s="31">
        <v>20140</v>
      </c>
      <c r="J107" s="3">
        <f t="shared" si="26"/>
        <v>201400</v>
      </c>
      <c r="K107" s="31">
        <v>20000</v>
      </c>
      <c r="L107" s="3">
        <f t="shared" si="27"/>
        <v>200000</v>
      </c>
      <c r="M107" s="31">
        <v>20000</v>
      </c>
      <c r="N107" s="3">
        <f t="shared" si="28"/>
        <v>200000</v>
      </c>
      <c r="P107" s="32">
        <f t="shared" si="29"/>
        <v>20140</v>
      </c>
      <c r="Q107" s="32">
        <f>+Historicos!T107</f>
        <v>3841</v>
      </c>
      <c r="R107" s="32">
        <f>+Historicos!U107</f>
        <v>4309</v>
      </c>
      <c r="S107" s="32">
        <f t="shared" si="30"/>
        <v>20000</v>
      </c>
      <c r="T107" s="32">
        <f t="shared" si="31"/>
        <v>20000</v>
      </c>
      <c r="U107" s="33"/>
      <c r="V107" s="34" cm="1">
        <f t="array" ref="V107">+MIN(IF(P107:T107&gt;0,P107:T107))</f>
        <v>3841</v>
      </c>
      <c r="W107" s="34" cm="1">
        <f t="array" ref="W107">MAX(IF(P107:T107&gt;0,P107:T107))</f>
        <v>20140</v>
      </c>
      <c r="X107" s="35" cm="1">
        <f t="array" ref="X107">ROUND(AVERAGE(IF(P107:T107&gt;0,P107:T107)),0)</f>
        <v>13658</v>
      </c>
      <c r="Y107" s="35">
        <f t="shared" si="32"/>
        <v>8749.5</v>
      </c>
      <c r="Z107" s="35">
        <f t="shared" si="39"/>
        <v>20000</v>
      </c>
      <c r="AA107" s="35">
        <f t="shared" si="40"/>
        <v>10592</v>
      </c>
      <c r="AB107" s="35">
        <f t="shared" si="46"/>
        <v>13658</v>
      </c>
      <c r="AC107" s="35">
        <f t="shared" si="41"/>
        <v>7787</v>
      </c>
      <c r="AD107" s="35">
        <f t="shared" si="42"/>
        <v>5814</v>
      </c>
      <c r="AE107" s="36">
        <f t="shared" si="47"/>
        <v>2155.861158176318</v>
      </c>
      <c r="AF107" s="70">
        <f t="shared" si="48"/>
        <v>37.080515276510454</v>
      </c>
      <c r="AG107" s="70">
        <f t="shared" si="43"/>
        <v>62.919484723489546</v>
      </c>
      <c r="AH107" s="71" t="str">
        <f t="shared" si="44"/>
        <v>MEDIO</v>
      </c>
      <c r="AJ107" s="37" t="str">
        <f t="shared" si="49"/>
        <v>Valor Promedio (media Armonica y Min)</v>
      </c>
      <c r="AK107" s="36">
        <f t="shared" si="50"/>
        <v>5814</v>
      </c>
      <c r="AL107" s="36">
        <f t="shared" si="51"/>
        <v>58140</v>
      </c>
      <c r="AM107" s="36">
        <f t="shared" si="45"/>
        <v>174420</v>
      </c>
      <c r="AO107" s="38"/>
      <c r="AP107" s="38"/>
      <c r="AQ107" s="68"/>
    </row>
    <row r="108" spans="2:43" ht="12">
      <c r="B108" s="2">
        <v>99</v>
      </c>
      <c r="C108" s="47" t="s">
        <v>156</v>
      </c>
      <c r="D108" s="6" t="s">
        <v>140</v>
      </c>
      <c r="E108" s="6" t="s">
        <v>60</v>
      </c>
      <c r="F108" s="7" t="s">
        <v>63</v>
      </c>
      <c r="G108" s="30" t="s">
        <v>164</v>
      </c>
      <c r="H108" s="10">
        <v>10</v>
      </c>
      <c r="I108" s="31">
        <v>20140</v>
      </c>
      <c r="J108" s="3">
        <f t="shared" si="26"/>
        <v>201400</v>
      </c>
      <c r="K108" s="31">
        <v>20000</v>
      </c>
      <c r="L108" s="3">
        <f t="shared" si="27"/>
        <v>200000</v>
      </c>
      <c r="M108" s="31">
        <v>20000</v>
      </c>
      <c r="N108" s="3">
        <f t="shared" si="28"/>
        <v>200000</v>
      </c>
      <c r="P108" s="32">
        <f t="shared" si="29"/>
        <v>20140</v>
      </c>
      <c r="Q108" s="32">
        <f>+Historicos!T108</f>
        <v>3841</v>
      </c>
      <c r="R108" s="32">
        <f>+Historicos!U108</f>
        <v>4309</v>
      </c>
      <c r="S108" s="32">
        <f t="shared" si="30"/>
        <v>20000</v>
      </c>
      <c r="T108" s="32">
        <f t="shared" si="31"/>
        <v>20000</v>
      </c>
      <c r="U108" s="33"/>
      <c r="V108" s="34" cm="1">
        <f t="array" ref="V108">+MIN(IF(P108:T108&gt;0,P108:T108))</f>
        <v>3841</v>
      </c>
      <c r="W108" s="34" cm="1">
        <f t="array" ref="W108">MAX(IF(P108:T108&gt;0,P108:T108))</f>
        <v>20140</v>
      </c>
      <c r="X108" s="35" cm="1">
        <f t="array" ref="X108">ROUND(AVERAGE(IF(P108:T108&gt;0,P108:T108)),0)</f>
        <v>13658</v>
      </c>
      <c r="Y108" s="35">
        <f t="shared" si="32"/>
        <v>8749.5</v>
      </c>
      <c r="Z108" s="35">
        <f t="shared" si="39"/>
        <v>20000</v>
      </c>
      <c r="AA108" s="35">
        <f t="shared" si="40"/>
        <v>10592</v>
      </c>
      <c r="AB108" s="35">
        <f t="shared" si="46"/>
        <v>13658</v>
      </c>
      <c r="AC108" s="35">
        <f t="shared" si="41"/>
        <v>7787</v>
      </c>
      <c r="AD108" s="35">
        <f t="shared" si="42"/>
        <v>5814</v>
      </c>
      <c r="AE108" s="36">
        <f t="shared" si="47"/>
        <v>2155.861158176318</v>
      </c>
      <c r="AF108" s="70">
        <f t="shared" si="48"/>
        <v>37.080515276510454</v>
      </c>
      <c r="AG108" s="70">
        <f t="shared" si="43"/>
        <v>62.919484723489546</v>
      </c>
      <c r="AH108" s="71" t="str">
        <f t="shared" si="44"/>
        <v>MEDIO</v>
      </c>
      <c r="AJ108" s="37" t="str">
        <f t="shared" si="49"/>
        <v>Valor Promedio (media Armonica y Min)</v>
      </c>
      <c r="AK108" s="36">
        <f t="shared" si="50"/>
        <v>5814</v>
      </c>
      <c r="AL108" s="36">
        <f t="shared" si="51"/>
        <v>58140</v>
      </c>
      <c r="AM108" s="36">
        <f t="shared" si="45"/>
        <v>174420</v>
      </c>
      <c r="AO108" s="38"/>
      <c r="AP108" s="38"/>
      <c r="AQ108" s="68"/>
    </row>
    <row r="109" spans="2:43" ht="12">
      <c r="B109" s="2">
        <v>100</v>
      </c>
      <c r="C109" s="47" t="s">
        <v>156</v>
      </c>
      <c r="D109" s="6" t="s">
        <v>141</v>
      </c>
      <c r="E109" s="6" t="s">
        <v>62</v>
      </c>
      <c r="F109" s="7" t="s">
        <v>65</v>
      </c>
      <c r="G109" s="30" t="s">
        <v>164</v>
      </c>
      <c r="H109" s="10">
        <v>14</v>
      </c>
      <c r="I109" s="31">
        <v>20140</v>
      </c>
      <c r="J109" s="3">
        <f t="shared" si="26"/>
        <v>281960</v>
      </c>
      <c r="K109" s="31">
        <v>20000</v>
      </c>
      <c r="L109" s="3">
        <f t="shared" si="27"/>
        <v>280000</v>
      </c>
      <c r="M109" s="31">
        <v>20000</v>
      </c>
      <c r="N109" s="3">
        <f t="shared" si="28"/>
        <v>280000</v>
      </c>
      <c r="P109" s="32">
        <f t="shared" si="29"/>
        <v>20140</v>
      </c>
      <c r="Q109" s="32">
        <f>+Historicos!T109</f>
        <v>3841</v>
      </c>
      <c r="R109" s="32">
        <f>+Historicos!U109</f>
        <v>4309</v>
      </c>
      <c r="S109" s="32">
        <f t="shared" si="30"/>
        <v>20000</v>
      </c>
      <c r="T109" s="32">
        <f t="shared" si="31"/>
        <v>20000</v>
      </c>
      <c r="U109" s="33"/>
      <c r="V109" s="34" cm="1">
        <f t="array" ref="V109">+MIN(IF(P109:T109&gt;0,P109:T109))</f>
        <v>3841</v>
      </c>
      <c r="W109" s="34" cm="1">
        <f t="array" ref="W109">MAX(IF(P109:T109&gt;0,P109:T109))</f>
        <v>20140</v>
      </c>
      <c r="X109" s="35" cm="1">
        <f t="array" ref="X109">ROUND(AVERAGE(IF(P109:T109&gt;0,P109:T109)),0)</f>
        <v>13658</v>
      </c>
      <c r="Y109" s="35">
        <f t="shared" si="32"/>
        <v>8749.5</v>
      </c>
      <c r="Z109" s="35">
        <f t="shared" si="39"/>
        <v>20000</v>
      </c>
      <c r="AA109" s="35">
        <f t="shared" si="40"/>
        <v>10592</v>
      </c>
      <c r="AB109" s="35">
        <f t="shared" si="46"/>
        <v>13658</v>
      </c>
      <c r="AC109" s="35">
        <f t="shared" si="41"/>
        <v>7787</v>
      </c>
      <c r="AD109" s="35">
        <f t="shared" si="42"/>
        <v>5814</v>
      </c>
      <c r="AE109" s="36">
        <f t="shared" si="47"/>
        <v>2155.861158176318</v>
      </c>
      <c r="AF109" s="70">
        <f t="shared" si="48"/>
        <v>37.080515276510454</v>
      </c>
      <c r="AG109" s="70">
        <f t="shared" si="43"/>
        <v>62.919484723489546</v>
      </c>
      <c r="AH109" s="71" t="str">
        <f t="shared" si="44"/>
        <v>MEDIO</v>
      </c>
      <c r="AJ109" s="37" t="str">
        <f t="shared" si="49"/>
        <v>Valor Promedio (media Armonica y Min)</v>
      </c>
      <c r="AK109" s="36">
        <f t="shared" si="50"/>
        <v>5814</v>
      </c>
      <c r="AL109" s="36">
        <f t="shared" si="51"/>
        <v>81396</v>
      </c>
      <c r="AM109" s="36">
        <f t="shared" si="45"/>
        <v>244188</v>
      </c>
      <c r="AO109" s="38"/>
      <c r="AP109" s="38"/>
      <c r="AQ109" s="68"/>
    </row>
    <row r="110" spans="2:43" ht="22.8">
      <c r="B110" s="2">
        <v>101</v>
      </c>
      <c r="C110" s="47" t="s">
        <v>156</v>
      </c>
      <c r="D110" s="6" t="s">
        <v>142</v>
      </c>
      <c r="E110" s="6" t="s">
        <v>64</v>
      </c>
      <c r="F110" s="7" t="s">
        <v>82</v>
      </c>
      <c r="G110" s="30" t="s">
        <v>164</v>
      </c>
      <c r="H110" s="10">
        <v>10</v>
      </c>
      <c r="I110" s="31">
        <v>20140</v>
      </c>
      <c r="J110" s="3">
        <f t="shared" si="26"/>
        <v>201400</v>
      </c>
      <c r="K110" s="31">
        <v>20000</v>
      </c>
      <c r="L110" s="3">
        <f t="shared" si="27"/>
        <v>200000</v>
      </c>
      <c r="M110" s="31">
        <v>20000</v>
      </c>
      <c r="N110" s="3">
        <f t="shared" si="28"/>
        <v>200000</v>
      </c>
      <c r="P110" s="32">
        <f t="shared" si="29"/>
        <v>20140</v>
      </c>
      <c r="Q110" s="32">
        <f>+Historicos!T110</f>
        <v>3841</v>
      </c>
      <c r="R110" s="32">
        <f>+Historicos!U110</f>
        <v>4309</v>
      </c>
      <c r="S110" s="32">
        <f t="shared" si="30"/>
        <v>20000</v>
      </c>
      <c r="T110" s="32">
        <f t="shared" si="31"/>
        <v>20000</v>
      </c>
      <c r="U110" s="33"/>
      <c r="V110" s="34" cm="1">
        <f t="array" ref="V110">+MIN(IF(P110:T110&gt;0,P110:T110))</f>
        <v>3841</v>
      </c>
      <c r="W110" s="34" cm="1">
        <f t="array" ref="W110">MAX(IF(P110:T110&gt;0,P110:T110))</f>
        <v>20140</v>
      </c>
      <c r="X110" s="35" cm="1">
        <f t="array" ref="X110">ROUND(AVERAGE(IF(P110:T110&gt;0,P110:T110)),0)</f>
        <v>13658</v>
      </c>
      <c r="Y110" s="35">
        <f t="shared" si="32"/>
        <v>8749.5</v>
      </c>
      <c r="Z110" s="35">
        <f t="shared" si="39"/>
        <v>20000</v>
      </c>
      <c r="AA110" s="35">
        <f t="shared" si="40"/>
        <v>10592</v>
      </c>
      <c r="AB110" s="35">
        <f t="shared" si="46"/>
        <v>13658</v>
      </c>
      <c r="AC110" s="35">
        <f t="shared" si="41"/>
        <v>7787</v>
      </c>
      <c r="AD110" s="35">
        <f t="shared" si="42"/>
        <v>5814</v>
      </c>
      <c r="AE110" s="36">
        <f t="shared" si="47"/>
        <v>2155.861158176318</v>
      </c>
      <c r="AF110" s="70">
        <f t="shared" si="48"/>
        <v>37.080515276510454</v>
      </c>
      <c r="AG110" s="70">
        <f t="shared" si="43"/>
        <v>62.919484723489546</v>
      </c>
      <c r="AH110" s="71" t="str">
        <f t="shared" si="44"/>
        <v>MEDIO</v>
      </c>
      <c r="AJ110" s="37" t="str">
        <f t="shared" si="49"/>
        <v>Valor Promedio (media Armonica y Min)</v>
      </c>
      <c r="AK110" s="36">
        <f t="shared" si="50"/>
        <v>5814</v>
      </c>
      <c r="AL110" s="36">
        <f t="shared" si="51"/>
        <v>58140</v>
      </c>
      <c r="AM110" s="36">
        <f t="shared" si="45"/>
        <v>174420</v>
      </c>
      <c r="AO110" s="38"/>
      <c r="AP110" s="38"/>
      <c r="AQ110" s="68"/>
    </row>
    <row r="111" spans="2:43" ht="22.8">
      <c r="B111" s="2">
        <v>102</v>
      </c>
      <c r="C111" s="47" t="s">
        <v>156</v>
      </c>
      <c r="D111" s="6" t="s">
        <v>143</v>
      </c>
      <c r="E111" s="6" t="s">
        <v>66</v>
      </c>
      <c r="F111" s="7" t="s">
        <v>68</v>
      </c>
      <c r="G111" s="30" t="s">
        <v>164</v>
      </c>
      <c r="H111" s="10">
        <v>10</v>
      </c>
      <c r="I111" s="31">
        <v>20140</v>
      </c>
      <c r="J111" s="3">
        <f t="shared" si="26"/>
        <v>201400</v>
      </c>
      <c r="K111" s="31">
        <v>20000</v>
      </c>
      <c r="L111" s="3">
        <f t="shared" si="27"/>
        <v>200000</v>
      </c>
      <c r="M111" s="31">
        <v>20000</v>
      </c>
      <c r="N111" s="3">
        <f t="shared" si="28"/>
        <v>200000</v>
      </c>
      <c r="P111" s="32">
        <f t="shared" si="29"/>
        <v>20140</v>
      </c>
      <c r="Q111" s="32">
        <f>+Historicos!T111</f>
        <v>3841</v>
      </c>
      <c r="R111" s="32">
        <f>+Historicos!U111</f>
        <v>4309</v>
      </c>
      <c r="S111" s="32">
        <f t="shared" si="30"/>
        <v>20000</v>
      </c>
      <c r="T111" s="32">
        <f t="shared" si="31"/>
        <v>20000</v>
      </c>
      <c r="U111" s="33"/>
      <c r="V111" s="34" cm="1">
        <f t="array" ref="V111">+MIN(IF(P111:T111&gt;0,P111:T111))</f>
        <v>3841</v>
      </c>
      <c r="W111" s="34" cm="1">
        <f t="array" ref="W111">MAX(IF(P111:T111&gt;0,P111:T111))</f>
        <v>20140</v>
      </c>
      <c r="X111" s="35" cm="1">
        <f t="array" ref="X111">ROUND(AVERAGE(IF(P111:T111&gt;0,P111:T111)),0)</f>
        <v>13658</v>
      </c>
      <c r="Y111" s="35">
        <f t="shared" si="32"/>
        <v>8749.5</v>
      </c>
      <c r="Z111" s="35">
        <f t="shared" si="39"/>
        <v>20000</v>
      </c>
      <c r="AA111" s="35">
        <f t="shared" si="40"/>
        <v>10592</v>
      </c>
      <c r="AB111" s="35">
        <f t="shared" si="46"/>
        <v>13658</v>
      </c>
      <c r="AC111" s="35">
        <f t="shared" si="41"/>
        <v>7787</v>
      </c>
      <c r="AD111" s="35">
        <f t="shared" si="42"/>
        <v>5814</v>
      </c>
      <c r="AE111" s="36">
        <f t="shared" si="47"/>
        <v>2155.861158176318</v>
      </c>
      <c r="AF111" s="70">
        <f t="shared" si="48"/>
        <v>37.080515276510454</v>
      </c>
      <c r="AG111" s="70">
        <f t="shared" si="43"/>
        <v>62.919484723489546</v>
      </c>
      <c r="AH111" s="71" t="str">
        <f t="shared" si="44"/>
        <v>MEDIO</v>
      </c>
      <c r="AJ111" s="37" t="str">
        <f t="shared" si="49"/>
        <v>Valor Promedio (media Armonica y Min)</v>
      </c>
      <c r="AK111" s="36">
        <f t="shared" si="50"/>
        <v>5814</v>
      </c>
      <c r="AL111" s="36">
        <f t="shared" si="51"/>
        <v>58140</v>
      </c>
      <c r="AM111" s="36">
        <f t="shared" si="45"/>
        <v>174420</v>
      </c>
      <c r="AO111" s="38"/>
      <c r="AP111" s="38"/>
      <c r="AQ111" s="68"/>
    </row>
    <row r="112" spans="2:43" ht="12">
      <c r="B112" s="2">
        <v>103</v>
      </c>
      <c r="C112" s="47" t="s">
        <v>156</v>
      </c>
      <c r="D112" s="6" t="s">
        <v>144</v>
      </c>
      <c r="E112" s="6" t="s">
        <v>67</v>
      </c>
      <c r="F112" s="7" t="s">
        <v>70</v>
      </c>
      <c r="G112" s="30" t="s">
        <v>164</v>
      </c>
      <c r="H112" s="10">
        <v>9</v>
      </c>
      <c r="I112" s="31">
        <v>20140</v>
      </c>
      <c r="J112" s="3">
        <f t="shared" si="26"/>
        <v>181260</v>
      </c>
      <c r="K112" s="31">
        <v>20000</v>
      </c>
      <c r="L112" s="3">
        <f t="shared" si="27"/>
        <v>180000</v>
      </c>
      <c r="M112" s="31">
        <v>20000</v>
      </c>
      <c r="N112" s="3">
        <f t="shared" si="28"/>
        <v>180000</v>
      </c>
      <c r="P112" s="32">
        <f t="shared" si="29"/>
        <v>20140</v>
      </c>
      <c r="Q112" s="32">
        <f>+Historicos!T112</f>
        <v>3841</v>
      </c>
      <c r="R112" s="32">
        <f>+Historicos!U112</f>
        <v>4309</v>
      </c>
      <c r="S112" s="32">
        <f t="shared" si="30"/>
        <v>20000</v>
      </c>
      <c r="T112" s="32">
        <f t="shared" si="31"/>
        <v>20000</v>
      </c>
      <c r="U112" s="33"/>
      <c r="V112" s="34" cm="1">
        <f t="array" ref="V112">+MIN(IF(P112:T112&gt;0,P112:T112))</f>
        <v>3841</v>
      </c>
      <c r="W112" s="34" cm="1">
        <f t="array" ref="W112">MAX(IF(P112:T112&gt;0,P112:T112))</f>
        <v>20140</v>
      </c>
      <c r="X112" s="35" cm="1">
        <f t="array" ref="X112">ROUND(AVERAGE(IF(P112:T112&gt;0,P112:T112)),0)</f>
        <v>13658</v>
      </c>
      <c r="Y112" s="35">
        <f t="shared" si="32"/>
        <v>8749.5</v>
      </c>
      <c r="Z112" s="35">
        <f t="shared" si="39"/>
        <v>20000</v>
      </c>
      <c r="AA112" s="35">
        <f t="shared" si="40"/>
        <v>10592</v>
      </c>
      <c r="AB112" s="35">
        <f t="shared" si="46"/>
        <v>13658</v>
      </c>
      <c r="AC112" s="35">
        <f t="shared" si="41"/>
        <v>7787</v>
      </c>
      <c r="AD112" s="35">
        <f t="shared" si="42"/>
        <v>5814</v>
      </c>
      <c r="AE112" s="36">
        <f t="shared" si="47"/>
        <v>2155.861158176318</v>
      </c>
      <c r="AF112" s="70">
        <f t="shared" si="48"/>
        <v>37.080515276510454</v>
      </c>
      <c r="AG112" s="70">
        <f t="shared" si="43"/>
        <v>62.919484723489546</v>
      </c>
      <c r="AH112" s="71" t="str">
        <f t="shared" si="44"/>
        <v>MEDIO</v>
      </c>
      <c r="AJ112" s="37" t="str">
        <f t="shared" si="49"/>
        <v>Valor Promedio (media Armonica y Min)</v>
      </c>
      <c r="AK112" s="36">
        <f t="shared" si="50"/>
        <v>5814</v>
      </c>
      <c r="AL112" s="36">
        <f t="shared" si="51"/>
        <v>52326</v>
      </c>
      <c r="AM112" s="36">
        <f t="shared" si="45"/>
        <v>156978</v>
      </c>
      <c r="AO112" s="38"/>
      <c r="AP112" s="38"/>
      <c r="AQ112" s="68"/>
    </row>
    <row r="113" spans="1:43" ht="22.8">
      <c r="B113" s="2">
        <v>104</v>
      </c>
      <c r="C113" s="47" t="s">
        <v>156</v>
      </c>
      <c r="D113" s="6" t="s">
        <v>145</v>
      </c>
      <c r="E113" s="6" t="s">
        <v>69</v>
      </c>
      <c r="F113" s="7" t="s">
        <v>72</v>
      </c>
      <c r="G113" s="30" t="s">
        <v>164</v>
      </c>
      <c r="H113" s="10">
        <v>27</v>
      </c>
      <c r="I113" s="31">
        <v>20140</v>
      </c>
      <c r="J113" s="3">
        <f t="shared" si="26"/>
        <v>543780</v>
      </c>
      <c r="K113" s="31">
        <v>20000</v>
      </c>
      <c r="L113" s="3">
        <f t="shared" si="27"/>
        <v>540000</v>
      </c>
      <c r="M113" s="31">
        <v>20000</v>
      </c>
      <c r="N113" s="3">
        <f t="shared" si="28"/>
        <v>540000</v>
      </c>
      <c r="P113" s="32">
        <f t="shared" si="29"/>
        <v>20140</v>
      </c>
      <c r="Q113" s="32">
        <f>+Historicos!T113</f>
        <v>3841</v>
      </c>
      <c r="R113" s="32">
        <f>+Historicos!U113</f>
        <v>4309</v>
      </c>
      <c r="S113" s="32">
        <f t="shared" si="30"/>
        <v>20000</v>
      </c>
      <c r="T113" s="32">
        <f t="shared" si="31"/>
        <v>20000</v>
      </c>
      <c r="U113" s="33"/>
      <c r="V113" s="34" cm="1">
        <f t="array" ref="V113">+MIN(IF(P113:T113&gt;0,P113:T113))</f>
        <v>3841</v>
      </c>
      <c r="W113" s="34" cm="1">
        <f t="array" ref="W113">MAX(IF(P113:T113&gt;0,P113:T113))</f>
        <v>20140</v>
      </c>
      <c r="X113" s="35" cm="1">
        <f t="array" ref="X113">ROUND(AVERAGE(IF(P113:T113&gt;0,P113:T113)),0)</f>
        <v>13658</v>
      </c>
      <c r="Y113" s="35">
        <f t="shared" si="32"/>
        <v>8749.5</v>
      </c>
      <c r="Z113" s="35">
        <f t="shared" si="39"/>
        <v>20000</v>
      </c>
      <c r="AA113" s="35">
        <f t="shared" si="40"/>
        <v>10592</v>
      </c>
      <c r="AB113" s="35">
        <f t="shared" si="46"/>
        <v>13658</v>
      </c>
      <c r="AC113" s="35">
        <f t="shared" si="41"/>
        <v>7787</v>
      </c>
      <c r="AD113" s="35">
        <f t="shared" si="42"/>
        <v>5814</v>
      </c>
      <c r="AE113" s="36">
        <f t="shared" si="47"/>
        <v>2155.861158176318</v>
      </c>
      <c r="AF113" s="70">
        <f t="shared" si="48"/>
        <v>37.080515276510454</v>
      </c>
      <c r="AG113" s="70">
        <f t="shared" si="43"/>
        <v>62.919484723489546</v>
      </c>
      <c r="AH113" s="71" t="str">
        <f t="shared" si="44"/>
        <v>MEDIO</v>
      </c>
      <c r="AJ113" s="37" t="str">
        <f t="shared" si="49"/>
        <v>Valor Promedio (media Armonica y Min)</v>
      </c>
      <c r="AK113" s="36">
        <f t="shared" si="50"/>
        <v>5814</v>
      </c>
      <c r="AL113" s="36">
        <f t="shared" si="51"/>
        <v>156978</v>
      </c>
      <c r="AM113" s="36">
        <f t="shared" si="45"/>
        <v>470934</v>
      </c>
      <c r="AO113" s="38"/>
      <c r="AP113" s="38"/>
      <c r="AQ113" s="68"/>
    </row>
    <row r="114" spans="1:43" ht="12">
      <c r="B114" s="2">
        <v>105</v>
      </c>
      <c r="C114" s="47" t="s">
        <v>156</v>
      </c>
      <c r="D114" s="6" t="s">
        <v>146</v>
      </c>
      <c r="E114" s="6" t="s">
        <v>71</v>
      </c>
      <c r="F114" s="7" t="s">
        <v>74</v>
      </c>
      <c r="G114" s="30" t="s">
        <v>164</v>
      </c>
      <c r="H114" s="10">
        <v>5</v>
      </c>
      <c r="I114" s="31">
        <v>20140</v>
      </c>
      <c r="J114" s="3">
        <f t="shared" si="26"/>
        <v>100700</v>
      </c>
      <c r="K114" s="31">
        <v>20000</v>
      </c>
      <c r="L114" s="3">
        <f t="shared" si="27"/>
        <v>100000</v>
      </c>
      <c r="M114" s="31">
        <v>20000</v>
      </c>
      <c r="N114" s="3">
        <f t="shared" si="28"/>
        <v>100000</v>
      </c>
      <c r="P114" s="32">
        <f t="shared" si="29"/>
        <v>20140</v>
      </c>
      <c r="Q114" s="32">
        <f>+Historicos!T114</f>
        <v>3841</v>
      </c>
      <c r="R114" s="32">
        <f>+Historicos!U114</f>
        <v>4309</v>
      </c>
      <c r="S114" s="32">
        <f t="shared" si="30"/>
        <v>20000</v>
      </c>
      <c r="T114" s="32">
        <f t="shared" si="31"/>
        <v>20000</v>
      </c>
      <c r="U114" s="33"/>
      <c r="V114" s="34" cm="1">
        <f t="array" ref="V114">+MIN(IF(P114:T114&gt;0,P114:T114))</f>
        <v>3841</v>
      </c>
      <c r="W114" s="34" cm="1">
        <f t="array" ref="W114">MAX(IF(P114:T114&gt;0,P114:T114))</f>
        <v>20140</v>
      </c>
      <c r="X114" s="35" cm="1">
        <f t="array" ref="X114">ROUND(AVERAGE(IF(P114:T114&gt;0,P114:T114)),0)</f>
        <v>13658</v>
      </c>
      <c r="Y114" s="35">
        <f t="shared" si="32"/>
        <v>8749.5</v>
      </c>
      <c r="Z114" s="35">
        <f t="shared" si="39"/>
        <v>20000</v>
      </c>
      <c r="AA114" s="35">
        <f t="shared" si="40"/>
        <v>10592</v>
      </c>
      <c r="AB114" s="35">
        <f t="shared" si="46"/>
        <v>13658</v>
      </c>
      <c r="AC114" s="35">
        <f t="shared" si="41"/>
        <v>7787</v>
      </c>
      <c r="AD114" s="35">
        <f t="shared" si="42"/>
        <v>5814</v>
      </c>
      <c r="AE114" s="36">
        <f t="shared" si="47"/>
        <v>2155.861158176318</v>
      </c>
      <c r="AF114" s="70">
        <f t="shared" si="48"/>
        <v>37.080515276510454</v>
      </c>
      <c r="AG114" s="70">
        <f t="shared" si="43"/>
        <v>62.919484723489546</v>
      </c>
      <c r="AH114" s="71" t="str">
        <f t="shared" si="44"/>
        <v>MEDIO</v>
      </c>
      <c r="AJ114" s="37" t="str">
        <f t="shared" si="49"/>
        <v>Valor Promedio (media Armonica y Min)</v>
      </c>
      <c r="AK114" s="36">
        <f t="shared" si="50"/>
        <v>5814</v>
      </c>
      <c r="AL114" s="36">
        <f t="shared" si="51"/>
        <v>29070</v>
      </c>
      <c r="AM114" s="36">
        <f t="shared" si="45"/>
        <v>87210</v>
      </c>
      <c r="AO114" s="38"/>
      <c r="AP114" s="38"/>
      <c r="AQ114" s="68"/>
    </row>
    <row r="115" spans="1:43" ht="12">
      <c r="B115" s="2">
        <v>106</v>
      </c>
      <c r="C115" s="47" t="s">
        <v>156</v>
      </c>
      <c r="D115" s="6" t="s">
        <v>147</v>
      </c>
      <c r="E115" s="6" t="s">
        <v>73</v>
      </c>
      <c r="F115" s="7" t="s">
        <v>76</v>
      </c>
      <c r="G115" s="30" t="s">
        <v>164</v>
      </c>
      <c r="H115" s="10">
        <v>13</v>
      </c>
      <c r="I115" s="31">
        <v>20140</v>
      </c>
      <c r="J115" s="3">
        <f t="shared" si="26"/>
        <v>261820</v>
      </c>
      <c r="K115" s="31">
        <v>20000</v>
      </c>
      <c r="L115" s="3">
        <f t="shared" si="27"/>
        <v>260000</v>
      </c>
      <c r="M115" s="31">
        <v>20000</v>
      </c>
      <c r="N115" s="3">
        <f t="shared" si="28"/>
        <v>260000</v>
      </c>
      <c r="P115" s="32">
        <f t="shared" si="29"/>
        <v>20140</v>
      </c>
      <c r="Q115" s="32">
        <f>+Historicos!T115</f>
        <v>3841</v>
      </c>
      <c r="R115" s="32">
        <f>+Historicos!U115</f>
        <v>4309</v>
      </c>
      <c r="S115" s="32">
        <f t="shared" si="30"/>
        <v>20000</v>
      </c>
      <c r="T115" s="32">
        <f t="shared" si="31"/>
        <v>20000</v>
      </c>
      <c r="U115" s="33"/>
      <c r="V115" s="34" cm="1">
        <f t="array" ref="V115">+MIN(IF(P115:T115&gt;0,P115:T115))</f>
        <v>3841</v>
      </c>
      <c r="W115" s="34" cm="1">
        <f t="array" ref="W115">MAX(IF(P115:T115&gt;0,P115:T115))</f>
        <v>20140</v>
      </c>
      <c r="X115" s="35" cm="1">
        <f t="array" ref="X115">ROUND(AVERAGE(IF(P115:T115&gt;0,P115:T115)),0)</f>
        <v>13658</v>
      </c>
      <c r="Y115" s="35">
        <f t="shared" si="32"/>
        <v>8749.5</v>
      </c>
      <c r="Z115" s="35">
        <f t="shared" si="39"/>
        <v>20000</v>
      </c>
      <c r="AA115" s="35">
        <f t="shared" si="40"/>
        <v>10592</v>
      </c>
      <c r="AB115" s="35">
        <f t="shared" si="46"/>
        <v>13658</v>
      </c>
      <c r="AC115" s="35">
        <f t="shared" si="41"/>
        <v>7787</v>
      </c>
      <c r="AD115" s="35">
        <f t="shared" si="42"/>
        <v>5814</v>
      </c>
      <c r="AE115" s="36">
        <f t="shared" si="47"/>
        <v>2155.861158176318</v>
      </c>
      <c r="AF115" s="70">
        <f t="shared" si="48"/>
        <v>37.080515276510454</v>
      </c>
      <c r="AG115" s="70">
        <f t="shared" si="43"/>
        <v>62.919484723489546</v>
      </c>
      <c r="AH115" s="71" t="str">
        <f t="shared" si="44"/>
        <v>MEDIO</v>
      </c>
      <c r="AJ115" s="37" t="str">
        <f t="shared" si="49"/>
        <v>Valor Promedio (media Armonica y Min)</v>
      </c>
      <c r="AK115" s="36">
        <f t="shared" si="50"/>
        <v>5814</v>
      </c>
      <c r="AL115" s="36">
        <f t="shared" si="51"/>
        <v>75582</v>
      </c>
      <c r="AM115" s="36">
        <f t="shared" si="45"/>
        <v>226746</v>
      </c>
      <c r="AO115" s="38"/>
      <c r="AP115" s="38"/>
      <c r="AQ115" s="68"/>
    </row>
    <row r="116" spans="1:43" ht="22.8">
      <c r="B116" s="2">
        <v>107</v>
      </c>
      <c r="C116" s="47" t="s">
        <v>156</v>
      </c>
      <c r="D116" s="6" t="s">
        <v>148</v>
      </c>
      <c r="E116" s="6" t="s">
        <v>75</v>
      </c>
      <c r="F116" s="7" t="s">
        <v>78</v>
      </c>
      <c r="G116" s="30" t="s">
        <v>164</v>
      </c>
      <c r="H116" s="10">
        <v>10</v>
      </c>
      <c r="I116" s="31">
        <v>20140</v>
      </c>
      <c r="J116" s="3">
        <f t="shared" si="26"/>
        <v>201400</v>
      </c>
      <c r="K116" s="31">
        <v>20000</v>
      </c>
      <c r="L116" s="3">
        <f t="shared" si="27"/>
        <v>200000</v>
      </c>
      <c r="M116" s="31">
        <v>20000</v>
      </c>
      <c r="N116" s="3">
        <f t="shared" si="28"/>
        <v>200000</v>
      </c>
      <c r="P116" s="32">
        <f t="shared" si="29"/>
        <v>20140</v>
      </c>
      <c r="Q116" s="32">
        <f>+Historicos!T116</f>
        <v>3841</v>
      </c>
      <c r="R116" s="32">
        <f>+Historicos!U116</f>
        <v>4309</v>
      </c>
      <c r="S116" s="32">
        <f t="shared" si="30"/>
        <v>20000</v>
      </c>
      <c r="T116" s="32">
        <f t="shared" si="31"/>
        <v>20000</v>
      </c>
      <c r="U116" s="33"/>
      <c r="V116" s="34" cm="1">
        <f t="array" ref="V116">+MIN(IF(P116:T116&gt;0,P116:T116))</f>
        <v>3841</v>
      </c>
      <c r="W116" s="34" cm="1">
        <f t="array" ref="W116">MAX(IF(P116:T116&gt;0,P116:T116))</f>
        <v>20140</v>
      </c>
      <c r="X116" s="35" cm="1">
        <f t="array" ref="X116">ROUND(AVERAGE(IF(P116:T116&gt;0,P116:T116)),0)</f>
        <v>13658</v>
      </c>
      <c r="Y116" s="35">
        <f t="shared" si="32"/>
        <v>8749.5</v>
      </c>
      <c r="Z116" s="35">
        <f t="shared" si="39"/>
        <v>20000</v>
      </c>
      <c r="AA116" s="35">
        <f t="shared" si="40"/>
        <v>10592</v>
      </c>
      <c r="AB116" s="35">
        <f t="shared" si="46"/>
        <v>13658</v>
      </c>
      <c r="AC116" s="35">
        <f t="shared" si="41"/>
        <v>7787</v>
      </c>
      <c r="AD116" s="35">
        <f t="shared" si="42"/>
        <v>5814</v>
      </c>
      <c r="AE116" s="36">
        <f t="shared" si="47"/>
        <v>2155.861158176318</v>
      </c>
      <c r="AF116" s="70">
        <f t="shared" si="48"/>
        <v>37.080515276510454</v>
      </c>
      <c r="AG116" s="70">
        <f t="shared" si="43"/>
        <v>62.919484723489546</v>
      </c>
      <c r="AH116" s="71" t="str">
        <f t="shared" si="44"/>
        <v>MEDIO</v>
      </c>
      <c r="AJ116" s="37" t="str">
        <f t="shared" si="49"/>
        <v>Valor Promedio (media Armonica y Min)</v>
      </c>
      <c r="AK116" s="36">
        <f t="shared" si="50"/>
        <v>5814</v>
      </c>
      <c r="AL116" s="36">
        <f t="shared" si="51"/>
        <v>58140</v>
      </c>
      <c r="AM116" s="36">
        <f t="shared" si="45"/>
        <v>174420</v>
      </c>
      <c r="AO116" s="38"/>
      <c r="AP116" s="38"/>
      <c r="AQ116" s="68"/>
    </row>
    <row r="117" spans="1:43" ht="12">
      <c r="B117" s="2">
        <v>108</v>
      </c>
      <c r="C117" s="47" t="s">
        <v>156</v>
      </c>
      <c r="D117" s="6" t="s">
        <v>149</v>
      </c>
      <c r="E117" s="6" t="s">
        <v>77</v>
      </c>
      <c r="F117" s="7" t="s">
        <v>80</v>
      </c>
      <c r="G117" s="30" t="s">
        <v>164</v>
      </c>
      <c r="H117" s="10">
        <v>10</v>
      </c>
      <c r="I117" s="31">
        <v>20140</v>
      </c>
      <c r="J117" s="3">
        <f t="shared" si="26"/>
        <v>201400</v>
      </c>
      <c r="K117" s="31">
        <v>20000</v>
      </c>
      <c r="L117" s="3">
        <f t="shared" si="27"/>
        <v>200000</v>
      </c>
      <c r="M117" s="31">
        <v>20000</v>
      </c>
      <c r="N117" s="3">
        <f t="shared" si="28"/>
        <v>200000</v>
      </c>
      <c r="P117" s="32">
        <f t="shared" si="29"/>
        <v>20140</v>
      </c>
      <c r="Q117" s="32">
        <f>+Historicos!T117</f>
        <v>3841</v>
      </c>
      <c r="R117" s="32">
        <f>+Historicos!U117</f>
        <v>4309</v>
      </c>
      <c r="S117" s="32">
        <f t="shared" si="30"/>
        <v>20000</v>
      </c>
      <c r="T117" s="32">
        <f t="shared" si="31"/>
        <v>20000</v>
      </c>
      <c r="U117" s="33"/>
      <c r="V117" s="34" cm="1">
        <f t="array" ref="V117">+MIN(IF(P117:T117&gt;0,P117:T117))</f>
        <v>3841</v>
      </c>
      <c r="W117" s="34" cm="1">
        <f t="array" ref="W117">MAX(IF(P117:T117&gt;0,P117:T117))</f>
        <v>20140</v>
      </c>
      <c r="X117" s="35" cm="1">
        <f t="array" ref="X117">ROUND(AVERAGE(IF(P117:T117&gt;0,P117:T117)),0)</f>
        <v>13658</v>
      </c>
      <c r="Y117" s="35">
        <f t="shared" si="32"/>
        <v>8749.5</v>
      </c>
      <c r="Z117" s="35">
        <f t="shared" si="39"/>
        <v>20000</v>
      </c>
      <c r="AA117" s="35">
        <f t="shared" si="40"/>
        <v>10592</v>
      </c>
      <c r="AB117" s="35">
        <f t="shared" si="46"/>
        <v>13658</v>
      </c>
      <c r="AC117" s="35">
        <f t="shared" si="41"/>
        <v>7787</v>
      </c>
      <c r="AD117" s="35">
        <f t="shared" si="42"/>
        <v>5814</v>
      </c>
      <c r="AE117" s="36">
        <f t="shared" si="47"/>
        <v>2155.861158176318</v>
      </c>
      <c r="AF117" s="70">
        <f t="shared" si="48"/>
        <v>37.080515276510454</v>
      </c>
      <c r="AG117" s="70">
        <f t="shared" si="43"/>
        <v>62.919484723489546</v>
      </c>
      <c r="AH117" s="71" t="str">
        <f t="shared" si="44"/>
        <v>MEDIO</v>
      </c>
      <c r="AJ117" s="37" t="str">
        <f t="shared" si="49"/>
        <v>Valor Promedio (media Armonica y Min)</v>
      </c>
      <c r="AK117" s="36">
        <f t="shared" si="50"/>
        <v>5814</v>
      </c>
      <c r="AL117" s="36">
        <f t="shared" si="51"/>
        <v>58140</v>
      </c>
      <c r="AM117" s="36">
        <f t="shared" si="45"/>
        <v>174420</v>
      </c>
      <c r="AO117" s="38"/>
      <c r="AP117" s="38"/>
      <c r="AQ117" s="68"/>
    </row>
    <row r="118" spans="1:43" ht="22.8">
      <c r="B118" s="2">
        <v>109</v>
      </c>
      <c r="C118" s="47" t="s">
        <v>156</v>
      </c>
      <c r="D118" s="6" t="s">
        <v>150</v>
      </c>
      <c r="E118" s="6" t="s">
        <v>79</v>
      </c>
      <c r="F118" s="7" t="s">
        <v>81</v>
      </c>
      <c r="G118" s="30" t="s">
        <v>164</v>
      </c>
      <c r="H118" s="10">
        <v>5</v>
      </c>
      <c r="I118" s="31">
        <v>20140</v>
      </c>
      <c r="J118" s="3">
        <f t="shared" si="26"/>
        <v>100700</v>
      </c>
      <c r="K118" s="31">
        <v>20000</v>
      </c>
      <c r="L118" s="3">
        <f t="shared" si="27"/>
        <v>100000</v>
      </c>
      <c r="M118" s="31">
        <v>20000</v>
      </c>
      <c r="N118" s="3">
        <f t="shared" si="28"/>
        <v>100000</v>
      </c>
      <c r="P118" s="32">
        <f t="shared" si="29"/>
        <v>20140</v>
      </c>
      <c r="Q118" s="32">
        <f>+Historicos!T118</f>
        <v>3841</v>
      </c>
      <c r="R118" s="32">
        <f>+Historicos!U118</f>
        <v>4309</v>
      </c>
      <c r="S118" s="32">
        <f t="shared" si="30"/>
        <v>20000</v>
      </c>
      <c r="T118" s="32">
        <f t="shared" si="31"/>
        <v>20000</v>
      </c>
      <c r="U118" s="33"/>
      <c r="V118" s="34" cm="1">
        <f t="array" ref="V118">+MIN(IF(P118:T118&gt;0,P118:T118))</f>
        <v>3841</v>
      </c>
      <c r="W118" s="34" cm="1">
        <f t="array" ref="W118">MAX(IF(P118:T118&gt;0,P118:T118))</f>
        <v>20140</v>
      </c>
      <c r="X118" s="35" cm="1">
        <f t="array" ref="X118">ROUND(AVERAGE(IF(P118:T118&gt;0,P118:T118)),0)</f>
        <v>13658</v>
      </c>
      <c r="Y118" s="35">
        <f t="shared" si="32"/>
        <v>8749.5</v>
      </c>
      <c r="Z118" s="35">
        <f t="shared" si="39"/>
        <v>20000</v>
      </c>
      <c r="AA118" s="35">
        <f t="shared" si="40"/>
        <v>10592</v>
      </c>
      <c r="AB118" s="35">
        <f t="shared" si="46"/>
        <v>13658</v>
      </c>
      <c r="AC118" s="35">
        <f t="shared" si="41"/>
        <v>7787</v>
      </c>
      <c r="AD118" s="35">
        <f t="shared" si="42"/>
        <v>5814</v>
      </c>
      <c r="AE118" s="36">
        <f t="shared" si="47"/>
        <v>2155.861158176318</v>
      </c>
      <c r="AF118" s="70">
        <f t="shared" si="48"/>
        <v>37.080515276510454</v>
      </c>
      <c r="AG118" s="70">
        <f t="shared" si="43"/>
        <v>62.919484723489546</v>
      </c>
      <c r="AH118" s="71" t="str">
        <f t="shared" si="44"/>
        <v>MEDIO</v>
      </c>
      <c r="AJ118" s="37" t="str">
        <f t="shared" si="49"/>
        <v>Valor Promedio (media Armonica y Min)</v>
      </c>
      <c r="AK118" s="36">
        <f t="shared" si="50"/>
        <v>5814</v>
      </c>
      <c r="AL118" s="36">
        <f t="shared" si="51"/>
        <v>29070</v>
      </c>
      <c r="AM118" s="36">
        <f>+AL118*3</f>
        <v>87210</v>
      </c>
      <c r="AO118" s="38"/>
      <c r="AP118" s="38"/>
      <c r="AQ118" s="68"/>
    </row>
    <row r="119" spans="1:43" ht="12">
      <c r="A119" s="17"/>
      <c r="B119" s="99" t="s">
        <v>83</v>
      </c>
      <c r="C119" s="99"/>
      <c r="D119" s="99"/>
      <c r="E119" s="99"/>
      <c r="F119" s="99"/>
      <c r="G119" s="99"/>
      <c r="H119" s="48">
        <f t="shared" ref="H119:N119" si="52">SUM(H10:H118)</f>
        <v>48357</v>
      </c>
      <c r="I119" s="5">
        <f t="shared" si="52"/>
        <v>1441340</v>
      </c>
      <c r="J119" s="5">
        <f t="shared" si="52"/>
        <v>232613500</v>
      </c>
      <c r="K119" s="5">
        <f t="shared" si="52"/>
        <v>1477000</v>
      </c>
      <c r="L119" s="5">
        <f t="shared" si="52"/>
        <v>287547000</v>
      </c>
      <c r="M119" s="5">
        <f t="shared" si="52"/>
        <v>1417000</v>
      </c>
      <c r="N119" s="5">
        <f t="shared" si="52"/>
        <v>216956000</v>
      </c>
      <c r="P119" s="19"/>
      <c r="Q119" s="5"/>
      <c r="R119" s="5"/>
      <c r="S119" s="19"/>
      <c r="T119" s="19"/>
      <c r="U119" s="19"/>
      <c r="V119" s="19"/>
      <c r="W119" s="49"/>
      <c r="X119" s="49"/>
      <c r="Y119" s="49"/>
      <c r="AC119" s="38"/>
      <c r="AD119" s="38"/>
      <c r="AG119" s="38"/>
      <c r="AK119" s="65">
        <f>SUM(AK10:AK118)</f>
        <v>371167</v>
      </c>
      <c r="AL119" s="65">
        <f t="shared" ref="AL119:AM119" si="53">SUM(AL10:AL118)</f>
        <v>71541630</v>
      </c>
      <c r="AM119" s="65">
        <f t="shared" si="53"/>
        <v>214624890</v>
      </c>
    </row>
    <row r="122" spans="1:43" s="13" customFormat="1" ht="12">
      <c r="C122" s="14"/>
      <c r="D122" s="14"/>
      <c r="E122" s="14"/>
      <c r="F122" s="14"/>
      <c r="G122" s="15"/>
      <c r="I122" s="15"/>
      <c r="J122" s="15"/>
      <c r="K122" s="15"/>
      <c r="L122" s="15"/>
      <c r="M122" s="15"/>
      <c r="N122" s="15"/>
      <c r="O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J122" s="15"/>
      <c r="AK122" s="15"/>
      <c r="AL122" s="16"/>
      <c r="AM122" s="72"/>
    </row>
    <row r="123" spans="1:43" s="13" customFormat="1">
      <c r="C123" s="14"/>
      <c r="D123" s="14"/>
      <c r="E123" s="14"/>
      <c r="F123" s="14"/>
      <c r="G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J123" s="15"/>
      <c r="AK123" s="15"/>
    </row>
    <row r="124" spans="1:43" s="13" customFormat="1">
      <c r="C124" s="14"/>
      <c r="D124" s="14"/>
      <c r="E124" s="14"/>
      <c r="F124" s="14"/>
      <c r="G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J124" s="15"/>
      <c r="AK124" s="15"/>
    </row>
    <row r="125" spans="1:43" s="13" customFormat="1">
      <c r="C125" s="14"/>
      <c r="D125" s="14"/>
      <c r="E125" s="14"/>
      <c r="F125" s="14"/>
      <c r="G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J125" s="15"/>
      <c r="AK125" s="15"/>
    </row>
    <row r="126" spans="1:43" s="13" customFormat="1">
      <c r="C126" s="14"/>
      <c r="D126" s="14"/>
      <c r="E126" s="14"/>
      <c r="F126" s="14"/>
      <c r="G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J126" s="15"/>
      <c r="AK126" s="15"/>
    </row>
  </sheetData>
  <autoFilter ref="A8:AQ119" xr:uid="{F16A8478-3760-44EC-9D7C-A013C0F0D5FE}">
    <filterColumn colId="8" showButton="0"/>
    <filterColumn colId="10" showButton="0"/>
    <filterColumn colId="12" showButton="0"/>
  </autoFilter>
  <mergeCells count="15">
    <mergeCell ref="B119:G119"/>
    <mergeCell ref="B8:B9"/>
    <mergeCell ref="C8:C9"/>
    <mergeCell ref="D8:D9"/>
    <mergeCell ref="E8:E9"/>
    <mergeCell ref="F8:F9"/>
    <mergeCell ref="G8:G9"/>
    <mergeCell ref="B2:N3"/>
    <mergeCell ref="B6:N6"/>
    <mergeCell ref="P6:T6"/>
    <mergeCell ref="AJ6:AM6"/>
    <mergeCell ref="H8:H9"/>
    <mergeCell ref="I8:J8"/>
    <mergeCell ref="K8:L8"/>
    <mergeCell ref="M8:N8"/>
  </mergeCells>
  <conditionalFormatting sqref="I119:N119">
    <cfRule type="expression" dxfId="3" priority="2">
      <formula>#REF!&lt;=#REF!</formula>
    </cfRule>
  </conditionalFormatting>
  <conditionalFormatting sqref="J10:J118 L10:L118">
    <cfRule type="expression" dxfId="2" priority="3">
      <formula>$J10&lt;=#REF!</formula>
    </cfRule>
  </conditionalFormatting>
  <conditionalFormatting sqref="N10:N118">
    <cfRule type="expression" dxfId="1" priority="4">
      <formula>$N10&lt;=#REF!</formula>
    </cfRule>
  </conditionalFormatting>
  <conditionalFormatting sqref="Q119:R119">
    <cfRule type="expression" dxfId="0" priority="1">
      <formula>#REF!&lt;=#REF!</formula>
    </cfRule>
  </conditionalFormatting>
  <dataValidations count="1">
    <dataValidation type="whole" allowBlank="1" showInputMessage="1" showErrorMessage="1" sqref="I10:I118 M10:M118" xr:uid="{2C758AFA-C377-4C3B-B06D-557C82B9F0F7}">
      <formula1>1</formula1>
      <formula2>10000000000</formula2>
    </dataValidation>
  </dataValidation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E4213-2E4B-41DA-B7CB-2630F6BF8538}">
  <dimension ref="B2:I13"/>
  <sheetViews>
    <sheetView workbookViewId="0">
      <selection activeCell="C6" sqref="C6"/>
    </sheetView>
  </sheetViews>
  <sheetFormatPr baseColWidth="10" defaultRowHeight="14.4"/>
  <cols>
    <col min="2" max="2" width="31.21875" bestFit="1" customWidth="1"/>
    <col min="3" max="3" width="11.109375" bestFit="1" customWidth="1"/>
    <col min="5" max="5" width="36.5546875" bestFit="1" customWidth="1"/>
    <col min="6" max="6" width="18.33203125" customWidth="1"/>
    <col min="7" max="7" width="12.109375" bestFit="1" customWidth="1"/>
    <col min="8" max="8" width="15.77734375" bestFit="1" customWidth="1"/>
  </cols>
  <sheetData>
    <row r="2" spans="2:9" ht="15" thickBot="1"/>
    <row r="3" spans="2:9">
      <c r="E3" s="104"/>
      <c r="F3" s="105"/>
      <c r="G3" s="101" t="s">
        <v>223</v>
      </c>
      <c r="H3" s="102"/>
      <c r="I3" s="103"/>
    </row>
    <row r="4" spans="2:9" ht="34.200000000000003">
      <c r="B4" s="76" t="s">
        <v>208</v>
      </c>
      <c r="C4" s="76" t="s">
        <v>207</v>
      </c>
      <c r="E4" s="81" t="s">
        <v>212</v>
      </c>
      <c r="F4" s="88" t="s">
        <v>213</v>
      </c>
      <c r="G4" s="81" t="s">
        <v>216</v>
      </c>
      <c r="H4" s="80" t="s">
        <v>220</v>
      </c>
      <c r="I4" s="82" t="s">
        <v>221</v>
      </c>
    </row>
    <row r="5" spans="2:9" ht="15.6">
      <c r="B5" s="77" t="s">
        <v>210</v>
      </c>
      <c r="C5" s="73">
        <v>181418763</v>
      </c>
      <c r="E5" s="83" t="s">
        <v>214</v>
      </c>
      <c r="F5" s="89">
        <f>+'Estudio de mercado &amp; Historico'!I119</f>
        <v>1441340</v>
      </c>
      <c r="G5" s="91" t="s">
        <v>219</v>
      </c>
      <c r="H5" s="77"/>
      <c r="I5" s="84" t="s">
        <v>222</v>
      </c>
    </row>
    <row r="6" spans="2:9">
      <c r="B6" s="77" t="s">
        <v>209</v>
      </c>
      <c r="C6" s="78">
        <f>+'Estudio de mercado &amp; Historico'!AM119</f>
        <v>214624890</v>
      </c>
      <c r="E6" s="83" t="s">
        <v>215</v>
      </c>
      <c r="F6" s="89">
        <f>+'Estudio de mercado &amp; Historico'!K119</f>
        <v>1477000</v>
      </c>
      <c r="G6" s="91" t="s">
        <v>218</v>
      </c>
      <c r="H6" s="77"/>
      <c r="I6" s="84" t="s">
        <v>222</v>
      </c>
    </row>
    <row r="7" spans="2:9" ht="15" thickBot="1">
      <c r="B7" s="74" t="s">
        <v>206</v>
      </c>
      <c r="C7" s="75">
        <f>+C6/C5-1</f>
        <v>0.1830357921688619</v>
      </c>
      <c r="E7" s="85" t="s">
        <v>211</v>
      </c>
      <c r="F7" s="90">
        <f>+'Estudio de mercado &amp; Historico'!M119</f>
        <v>1417000</v>
      </c>
      <c r="G7" s="92" t="s">
        <v>217</v>
      </c>
      <c r="H7" s="86"/>
      <c r="I7" s="87" t="s">
        <v>222</v>
      </c>
    </row>
    <row r="12" spans="2:9">
      <c r="E12" s="79"/>
    </row>
    <row r="13" spans="2:9">
      <c r="E13" s="79"/>
    </row>
  </sheetData>
  <mergeCells count="2">
    <mergeCell ref="G3:I3"/>
    <mergeCell ref="E3:F3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5e02621e-6cef-4e33-83e4-a303cdfdd0fb}" enabled="0" method="" siteId="{5e02621e-6cef-4e33-83e4-a303cdfdd0f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Hoja</vt:lpstr>
      <vt:lpstr>Historicos</vt:lpstr>
      <vt:lpstr>Estudio de mercado</vt:lpstr>
      <vt:lpstr>Estudio de mercado &amp; Historico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Andrea Narvaez Toro</dc:creator>
  <cp:lastModifiedBy>Carlos Avellaneda Mendieta</cp:lastModifiedBy>
  <dcterms:created xsi:type="dcterms:W3CDTF">2025-01-29T16:40:23Z</dcterms:created>
  <dcterms:modified xsi:type="dcterms:W3CDTF">2026-02-20T21:07:39Z</dcterms:modified>
</cp:coreProperties>
</file>